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charts/chart1.xml" ContentType="application/vnd.openxmlformats-officedocument.drawingml.chart+xml"/>
  <Override PartName="/xl/drawings/drawing27.xml" ContentType="application/vnd.openxmlformats-officedocument.drawing+xml"/>
  <Override PartName="/xl/comments21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8.xml" ContentType="application/vnd.openxmlformats-officedocument.drawing+xml"/>
  <Override PartName="/xl/comments22.xml" ContentType="application/vnd.openxmlformats-officedocument.spreadsheetml.comments+xml"/>
  <Override PartName="/xl/charts/chart3.xml" ContentType="application/vnd.openxmlformats-officedocument.drawingml.chart+xml"/>
  <Override PartName="/xl/drawings/drawing2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39fa4010a9a4b16/TECNIA/PROJETOS - DIAGNÓSTICO/CP CEMIG 2026/Edital e Anexos - 2026/"/>
    </mc:Choice>
  </mc:AlternateContent>
  <xr:revisionPtr revIDLastSave="3" documentId="13_ncr:1_{633020C8-17A9-4D82-93EB-21B58AECB2E3}" xr6:coauthVersionLast="47" xr6:coauthVersionMax="47" xr10:uidLastSave="{0778BEDD-D48D-40DD-BD85-662923922804}"/>
  <bookViews>
    <workbookView xWindow="0" yWindow="0" windowWidth="23040" windowHeight="12360" tabRatio="891" firstSheet="14" activeTab="18" xr2:uid="{D1C20BA4-2187-44BD-8EC8-E2D7AD9DD9EF}"/>
  </bookViews>
  <sheets>
    <sheet name="Ajuda" sheetId="23" r:id="rId1"/>
    <sheet name="Fluxo" sheetId="35" r:id="rId2"/>
    <sheet name="CEE CED" sheetId="27" state="hidden" r:id="rId3"/>
    <sheet name="Avaliação" sheetId="29" state="hidden" r:id="rId4"/>
    <sheet name="Apoio" sheetId="4" state="hidden" r:id="rId5"/>
    <sheet name="Projeto" sheetId="1" r:id="rId6"/>
    <sheet name="UCs" sheetId="42" r:id="rId7"/>
    <sheet name="IlumCusto" sheetId="5" r:id="rId8"/>
    <sheet name="IlumBenef" sheetId="6" r:id="rId9"/>
    <sheet name="CondAmbCusto" sheetId="7" r:id="rId10"/>
    <sheet name="CondAmbBenef" sheetId="8" r:id="rId11"/>
    <sheet name="MotorCusto" sheetId="10" r:id="rId12"/>
    <sheet name="MotorBenef" sheetId="11" r:id="rId13"/>
    <sheet name="RefrigCusto" sheetId="12" r:id="rId14"/>
    <sheet name="RefrigBenef" sheetId="13" r:id="rId15"/>
    <sheet name="HospCusto" sheetId="16" r:id="rId16"/>
    <sheet name="HospBenef" sheetId="17" r:id="rId17"/>
    <sheet name="UFVCusto" sheetId="33" r:id="rId18"/>
    <sheet name="UFVBenef" sheetId="34" r:id="rId19"/>
    <sheet name="OutrasFICusto" sheetId="37" r:id="rId20"/>
    <sheet name="OutrasFIBenef" sheetId="38" r:id="rId21"/>
    <sheet name="OutrosCusto" sheetId="18" r:id="rId22"/>
    <sheet name="OutrosBenef" sheetId="19" r:id="rId23"/>
    <sheet name="SAECusto" sheetId="40" r:id="rId24"/>
    <sheet name="SAEBenef" sheetId="41" r:id="rId25"/>
    <sheet name="Terceiros" sheetId="36" r:id="rId26"/>
    <sheet name="Marketing" sheetId="25" r:id="rId27"/>
    <sheet name="Treinamento" sheetId="28" r:id="rId28"/>
    <sheet name="M&amp;V" sheetId="21" r:id="rId29"/>
    <sheet name="Cronograma" sheetId="43" r:id="rId30"/>
    <sheet name="Apoio_Projeção" sheetId="39" r:id="rId31"/>
    <sheet name="Projeção" sheetId="30" r:id="rId32"/>
    <sheet name="ContrDesemp" sheetId="20" r:id="rId33"/>
    <sheet name="CustoContábil" sheetId="3" r:id="rId34"/>
    <sheet name="RCB" sheetId="2" r:id="rId35"/>
  </sheets>
  <definedNames>
    <definedName name="_xlnm.Print_Area" localSheetId="0">Ajuda!$B$2:$AH$173</definedName>
    <definedName name="_xlnm.Print_Area" localSheetId="30">Apoio_Projeção!#REF!</definedName>
    <definedName name="_xlnm.Print_Area" localSheetId="3">Avaliação!$B$2:$G$48</definedName>
    <definedName name="_xlnm.Print_Area" localSheetId="10">CondAmbBenef!$B$4:$AA$53</definedName>
    <definedName name="_xlnm.Print_Area" localSheetId="9">CondAmbCusto!$B$4:$Y$115</definedName>
    <definedName name="_xlnm.Print_Area" localSheetId="32">ContrDesemp!$B$2:$N$185</definedName>
    <definedName name="_xlnm.Print_Area" localSheetId="29">Cronograma!$B$5:$AC$77</definedName>
    <definedName name="_xlnm.Print_Area" localSheetId="33">CustoContábil!$B$2:$U$24</definedName>
    <definedName name="_xlnm.Print_Area" localSheetId="16">HospBenef!$B$4:$AA$57</definedName>
    <definedName name="_xlnm.Print_Area" localSheetId="15">HospCusto!$B$4:$Y$115</definedName>
    <definedName name="_xlnm.Print_Area" localSheetId="8">IlumBenef!$B$4:$DC$55</definedName>
    <definedName name="_xlnm.Print_Area" localSheetId="7">IlumCusto!$B$4:$Y$165</definedName>
    <definedName name="_xlnm.Print_Area" localSheetId="28">'M&amp;V'!$B$4:$M$123</definedName>
    <definedName name="_xlnm.Print_Area" localSheetId="26">Marketing!$B$4:$N$39</definedName>
    <definedName name="_xlnm.Print_Area" localSheetId="12">MotorBenef!$B$4:$BE$53</definedName>
    <definedName name="_xlnm.Print_Area" localSheetId="11">MotorCusto!$B$4:$Y$115</definedName>
    <definedName name="_xlnm.Print_Area" localSheetId="19">OutrasFICusto!$B$4:$Y$115</definedName>
    <definedName name="_xlnm.Print_Area" localSheetId="22">OutrosBenef!$B$4:$AA$53</definedName>
    <definedName name="_xlnm.Print_Area" localSheetId="21">OutrosCusto!$B$4:$Y$115</definedName>
    <definedName name="_xlnm.Print_Area" localSheetId="31">Projeção!$B$4:$L$85</definedName>
    <definedName name="_xlnm.Print_Area" localSheetId="5">Projeto!$B$4:$AH$54</definedName>
    <definedName name="_xlnm.Print_Area" localSheetId="34">RCB!$B$4:$K$22</definedName>
    <definedName name="_xlnm.Print_Area" localSheetId="14">RefrigBenef!$B$4:$AA$51</definedName>
    <definedName name="_xlnm.Print_Area" localSheetId="13">RefrigCusto!$B$4:$Y$115</definedName>
    <definedName name="_xlnm.Print_Area" localSheetId="23">SAECusto!$B$4:$Y$115</definedName>
    <definedName name="_xlnm.Print_Area" localSheetId="25">Terceiros!$B$4:$N$21</definedName>
    <definedName name="_xlnm.Print_Area" localSheetId="27">Treinamento!$B$4:$N$39</definedName>
    <definedName name="_xlnm.Print_Area" localSheetId="18">UFVBenef!$B$4:$AA$21</definedName>
    <definedName name="_xlnm.Print_Area" localSheetId="17">UFVCusto!$B$4:$Y$115</definedName>
    <definedName name="Aux_fatork" localSheetId="30">'CEE CED'!#REF!</definedName>
    <definedName name="Aux_fatork">'CEE CED'!#REF!</definedName>
    <definedName name="Aux_FC" localSheetId="30">'CEE CED'!#REF!</definedName>
    <definedName name="Aux_FC">'CEE CED'!#REF!</definedName>
    <definedName name="CheckBoxIlum">"Check Box 68"</definedName>
    <definedName name="Lista_Atividade">Apoio!$AH$4:$AH$6</definedName>
    <definedName name="Lista_Confiabilidade" localSheetId="30">Apoio!#REF!</definedName>
    <definedName name="Lista_Confiabilidade">Apoio!#REF!</definedName>
    <definedName name="Lista_Empresa">Apoio!$AK$4:$AK$7</definedName>
    <definedName name="Lista_Localizacao">Apoio!$C$4:$C$400</definedName>
    <definedName name="Lista_Precisao" localSheetId="30">Apoio!#REF!</definedName>
    <definedName name="Lista_Precisao">Apoio!#REF!</definedName>
    <definedName name="Lista_SAS">Apoio!$AS$4:$AS$6</definedName>
    <definedName name="Lista_Solar">Apoio!$BS$4:$BS$29</definedName>
    <definedName name="Lista_SubgrupoTarifa">'CEE CED'!$C$5:$C$15</definedName>
    <definedName name="Lista_Tarifa">Apoio!$AQ$4:$AQ$8</definedName>
    <definedName name="Lista_Tipologia">Apoio!$G$4:$G$9</definedName>
    <definedName name="Selecione_a_tipologia">Projeto!$J$10</definedName>
    <definedName name="_xlnm.Print_Titles" localSheetId="10">CondAmbBenef!$B:$G</definedName>
    <definedName name="_xlnm.Print_Titles" localSheetId="16">HospBenef!$B:$G</definedName>
    <definedName name="_xlnm.Print_Titles" localSheetId="8">IlumBenef!$B:$G</definedName>
    <definedName name="_xlnm.Print_Titles" localSheetId="12">MotorBenef!$B:$G</definedName>
    <definedName name="_xlnm.Print_Titles" localSheetId="22">OutrosBenef!$B:$G</definedName>
    <definedName name="_xlnm.Print_Titles" localSheetId="14">RefrigBenef!$B:$G</definedName>
    <definedName name="_xlnm.Print_Titles" localSheetId="18">UFVBenef!$B:$G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34" l="1"/>
  <c r="AC32" i="43"/>
  <c r="AC33" i="43"/>
  <c r="AC34" i="43"/>
  <c r="AC35" i="43"/>
  <c r="AC36" i="43"/>
  <c r="AC37" i="43"/>
  <c r="AC38" i="43"/>
  <c r="AC39" i="43"/>
  <c r="AC40" i="43"/>
  <c r="AC41" i="43"/>
  <c r="AC42" i="43"/>
  <c r="AC43" i="43"/>
  <c r="AC44" i="43"/>
  <c r="AC45" i="43"/>
  <c r="AC46" i="43"/>
  <c r="AC47" i="43"/>
  <c r="AC48" i="43"/>
  <c r="AC31" i="43"/>
  <c r="Q49" i="43"/>
  <c r="R49" i="43"/>
  <c r="S49" i="43"/>
  <c r="T49" i="43"/>
  <c r="U49" i="43"/>
  <c r="V49" i="43"/>
  <c r="W49" i="43"/>
  <c r="X49" i="43"/>
  <c r="Y49" i="43"/>
  <c r="Z49" i="43"/>
  <c r="AA49" i="43"/>
  <c r="AB49" i="43"/>
  <c r="Q50" i="43"/>
  <c r="R50" i="43"/>
  <c r="S50" i="43"/>
  <c r="T50" i="43"/>
  <c r="U50" i="43"/>
  <c r="V50" i="43"/>
  <c r="W50" i="43"/>
  <c r="X50" i="43"/>
  <c r="Y50" i="43"/>
  <c r="Z50" i="43"/>
  <c r="AA50" i="43"/>
  <c r="AB50" i="43"/>
  <c r="P50" i="43"/>
  <c r="O50" i="43"/>
  <c r="N50" i="43"/>
  <c r="M50" i="43"/>
  <c r="L50" i="43"/>
  <c r="K50" i="43"/>
  <c r="J50" i="43"/>
  <c r="I50" i="43"/>
  <c r="H50" i="43"/>
  <c r="G50" i="43"/>
  <c r="F50" i="43"/>
  <c r="E50" i="43"/>
  <c r="E52" i="43" s="1"/>
  <c r="P49" i="43"/>
  <c r="O49" i="43"/>
  <c r="N49" i="43"/>
  <c r="M49" i="43"/>
  <c r="L49" i="43"/>
  <c r="K49" i="43"/>
  <c r="J49" i="43"/>
  <c r="I49" i="43"/>
  <c r="H49" i="43"/>
  <c r="G49" i="43"/>
  <c r="F49" i="43"/>
  <c r="E49" i="43"/>
  <c r="E51" i="43" s="1"/>
  <c r="AC50" i="43" l="1"/>
  <c r="AC52" i="43"/>
  <c r="F52" i="43"/>
  <c r="G52" i="43" s="1"/>
  <c r="H52" i="43" s="1"/>
  <c r="I52" i="43" s="1"/>
  <c r="J52" i="43" s="1"/>
  <c r="K52" i="43" s="1"/>
  <c r="L52" i="43" s="1"/>
  <c r="M52" i="43" s="1"/>
  <c r="N52" i="43" s="1"/>
  <c r="O52" i="43" s="1"/>
  <c r="P52" i="43" s="1"/>
  <c r="Q52" i="43" s="1"/>
  <c r="R52" i="43" s="1"/>
  <c r="S52" i="43" s="1"/>
  <c r="T52" i="43" s="1"/>
  <c r="U52" i="43" s="1"/>
  <c r="V52" i="43" s="1"/>
  <c r="W52" i="43" s="1"/>
  <c r="X52" i="43" s="1"/>
  <c r="Y52" i="43" s="1"/>
  <c r="Z52" i="43" s="1"/>
  <c r="AA52" i="43" s="1"/>
  <c r="AB52" i="43" s="1"/>
  <c r="E53" i="43"/>
  <c r="F51" i="43"/>
  <c r="F53" i="43" l="1"/>
  <c r="G51" i="43"/>
  <c r="G53" i="43" l="1"/>
  <c r="H51" i="43"/>
  <c r="H53" i="43" l="1"/>
  <c r="I51" i="43"/>
  <c r="I53" i="43" l="1"/>
  <c r="J51" i="43"/>
  <c r="J53" i="43" l="1"/>
  <c r="K51" i="43"/>
  <c r="K53" i="43" l="1"/>
  <c r="L51" i="43"/>
  <c r="L53" i="43" l="1"/>
  <c r="M51" i="43"/>
  <c r="M53" i="43" l="1"/>
  <c r="N51" i="43"/>
  <c r="B35" i="41"/>
  <c r="BN34" i="41"/>
  <c r="DT34" i="41"/>
  <c r="AR35" i="41"/>
  <c r="AU35" i="41"/>
  <c r="BC35" i="41"/>
  <c r="BD35" i="41"/>
  <c r="BX35" i="41"/>
  <c r="CA35" i="41"/>
  <c r="CI35" i="41"/>
  <c r="CJ35" i="41"/>
  <c r="DD35" i="41"/>
  <c r="DG35" i="41"/>
  <c r="DO35" i="41"/>
  <c r="EJ35" i="41"/>
  <c r="EM35" i="41"/>
  <c r="EU35" i="41"/>
  <c r="U23" i="41"/>
  <c r="U27" i="41" s="1"/>
  <c r="U31" i="41" s="1"/>
  <c r="U32" i="41" s="1"/>
  <c r="CE23" i="41"/>
  <c r="CM23" i="41"/>
  <c r="CU23" i="41"/>
  <c r="DC23" i="41"/>
  <c r="DK23" i="41"/>
  <c r="DS23" i="41"/>
  <c r="EA23" i="41"/>
  <c r="EI23" i="41"/>
  <c r="EQ23" i="41"/>
  <c r="EY23" i="41"/>
  <c r="I24" i="41"/>
  <c r="J24" i="41"/>
  <c r="K24" i="41"/>
  <c r="L24" i="41"/>
  <c r="M24" i="41"/>
  <c r="N24" i="41"/>
  <c r="O24" i="41"/>
  <c r="P24" i="41"/>
  <c r="Q24" i="41"/>
  <c r="R24" i="41"/>
  <c r="S24" i="41"/>
  <c r="T24" i="41"/>
  <c r="U24" i="41"/>
  <c r="V24" i="41"/>
  <c r="W24" i="41"/>
  <c r="X24" i="41"/>
  <c r="Y24" i="41"/>
  <c r="Z24" i="41"/>
  <c r="AA24" i="41"/>
  <c r="AB24" i="41"/>
  <c r="AC24" i="41"/>
  <c r="AD24" i="41"/>
  <c r="AE24" i="41"/>
  <c r="AF24" i="41"/>
  <c r="AG24" i="41"/>
  <c r="AH24" i="41"/>
  <c r="AI24" i="41"/>
  <c r="AJ24" i="41"/>
  <c r="AK24" i="41"/>
  <c r="AL24" i="41"/>
  <c r="AM24" i="41"/>
  <c r="AN24" i="41"/>
  <c r="AO24" i="41"/>
  <c r="AP24" i="41"/>
  <c r="AQ24" i="41"/>
  <c r="AR24" i="41"/>
  <c r="AS24" i="41"/>
  <c r="AT24" i="41"/>
  <c r="AU24" i="41"/>
  <c r="AV24" i="41"/>
  <c r="AW24" i="41"/>
  <c r="AX24" i="41"/>
  <c r="AY24" i="41"/>
  <c r="AZ24" i="41"/>
  <c r="BA24" i="41"/>
  <c r="BB24" i="41"/>
  <c r="BC24" i="41"/>
  <c r="BD24" i="41"/>
  <c r="BE24" i="41"/>
  <c r="BF24" i="41"/>
  <c r="BG24" i="41"/>
  <c r="BH24" i="41"/>
  <c r="BI24" i="41"/>
  <c r="BJ24" i="41"/>
  <c r="BK24" i="41"/>
  <c r="BL24" i="41"/>
  <c r="BM24" i="41"/>
  <c r="BN24" i="41"/>
  <c r="BO24" i="41"/>
  <c r="BP24" i="41"/>
  <c r="BQ24" i="41"/>
  <c r="BR24" i="41"/>
  <c r="BS24" i="41"/>
  <c r="BT24" i="41"/>
  <c r="BU24" i="41"/>
  <c r="BV24" i="41"/>
  <c r="BW24" i="41"/>
  <c r="BX24" i="41"/>
  <c r="BY24" i="41"/>
  <c r="BZ24" i="41"/>
  <c r="CA24" i="41"/>
  <c r="CB24" i="41"/>
  <c r="CC24" i="41"/>
  <c r="CD24" i="41"/>
  <c r="CE24" i="41"/>
  <c r="CF24" i="41"/>
  <c r="CG24" i="41"/>
  <c r="CH24" i="41"/>
  <c r="CI24" i="41"/>
  <c r="CJ24" i="41"/>
  <c r="CK24" i="41"/>
  <c r="CL24" i="41"/>
  <c r="CM24" i="41"/>
  <c r="CN24" i="41"/>
  <c r="CO24" i="41"/>
  <c r="CP24" i="41"/>
  <c r="CQ24" i="41"/>
  <c r="CR24" i="41"/>
  <c r="CS24" i="41"/>
  <c r="CT24" i="41"/>
  <c r="CU24" i="41"/>
  <c r="CV24" i="41"/>
  <c r="CW24" i="41"/>
  <c r="CX24" i="41"/>
  <c r="CY24" i="41"/>
  <c r="CZ24" i="41"/>
  <c r="DA24" i="41"/>
  <c r="DB24" i="41"/>
  <c r="DC24" i="41"/>
  <c r="DD24" i="41"/>
  <c r="DE24" i="41"/>
  <c r="DF24" i="41"/>
  <c r="DG24" i="41"/>
  <c r="DH24" i="41"/>
  <c r="DI24" i="41"/>
  <c r="DJ24" i="41"/>
  <c r="DK24" i="41"/>
  <c r="DL24" i="41"/>
  <c r="DM24" i="41"/>
  <c r="DN24" i="41"/>
  <c r="DO24" i="41"/>
  <c r="DP24" i="41"/>
  <c r="DQ24" i="41"/>
  <c r="DR24" i="41"/>
  <c r="DS24" i="41"/>
  <c r="DT24" i="41"/>
  <c r="DU24" i="41"/>
  <c r="DV24" i="41"/>
  <c r="DW24" i="41"/>
  <c r="DX24" i="41"/>
  <c r="DY24" i="41"/>
  <c r="DZ24" i="41"/>
  <c r="EA24" i="41"/>
  <c r="EB24" i="41"/>
  <c r="EC24" i="41"/>
  <c r="ED24" i="41"/>
  <c r="EE24" i="41"/>
  <c r="EF24" i="41"/>
  <c r="EG24" i="41"/>
  <c r="EH24" i="41"/>
  <c r="EI24" i="41"/>
  <c r="EJ24" i="41"/>
  <c r="EK24" i="41"/>
  <c r="EL24" i="41"/>
  <c r="EM24" i="41"/>
  <c r="EN24" i="41"/>
  <c r="EO24" i="41"/>
  <c r="EP24" i="41"/>
  <c r="EQ24" i="41"/>
  <c r="ER24" i="41"/>
  <c r="ES24" i="41"/>
  <c r="ET24" i="41"/>
  <c r="EU24" i="41"/>
  <c r="EV24" i="41"/>
  <c r="EW24" i="41"/>
  <c r="EX24" i="41"/>
  <c r="EY24" i="41"/>
  <c r="EZ24" i="41"/>
  <c r="FA24" i="41"/>
  <c r="I25" i="41"/>
  <c r="I33" i="41" s="1"/>
  <c r="J25" i="41"/>
  <c r="J33" i="41" s="1"/>
  <c r="K25" i="41"/>
  <c r="K33" i="41" s="1"/>
  <c r="L25" i="41"/>
  <c r="L33" i="41" s="1"/>
  <c r="L34" i="41" s="1"/>
  <c r="M25" i="41"/>
  <c r="M33" i="41" s="1"/>
  <c r="N25" i="41"/>
  <c r="N33" i="41" s="1"/>
  <c r="O25" i="41"/>
  <c r="O33" i="41" s="1"/>
  <c r="P25" i="41"/>
  <c r="P33" i="41" s="1"/>
  <c r="Q25" i="41"/>
  <c r="Q33" i="41" s="1"/>
  <c r="Q35" i="41" s="1"/>
  <c r="R25" i="41"/>
  <c r="R33" i="41" s="1"/>
  <c r="S25" i="41"/>
  <c r="S33" i="41" s="1"/>
  <c r="T25" i="41"/>
  <c r="T33" i="41" s="1"/>
  <c r="U25" i="41"/>
  <c r="U33" i="41" s="1"/>
  <c r="V25" i="41"/>
  <c r="V33" i="41" s="1"/>
  <c r="W25" i="41"/>
  <c r="W33" i="41" s="1"/>
  <c r="X25" i="41"/>
  <c r="X33" i="41" s="1"/>
  <c r="X34" i="41" s="1"/>
  <c r="Y25" i="41"/>
  <c r="Y33" i="41" s="1"/>
  <c r="Z25" i="41"/>
  <c r="Z33" i="41" s="1"/>
  <c r="AA25" i="41"/>
  <c r="AA33" i="41" s="1"/>
  <c r="AB25" i="41"/>
  <c r="AB33" i="41" s="1"/>
  <c r="AC25" i="41"/>
  <c r="AC33" i="41" s="1"/>
  <c r="AD25" i="41"/>
  <c r="AD33" i="41" s="1"/>
  <c r="AE25" i="41"/>
  <c r="AE33" i="41" s="1"/>
  <c r="AE35" i="41" s="1"/>
  <c r="AF25" i="41"/>
  <c r="AF33" i="41" s="1"/>
  <c r="AG25" i="41"/>
  <c r="AG33" i="41" s="1"/>
  <c r="AH25" i="41"/>
  <c r="AH33" i="41" s="1"/>
  <c r="AH34" i="41" s="1"/>
  <c r="AI25" i="41"/>
  <c r="AI33" i="41" s="1"/>
  <c r="AI34" i="41" s="1"/>
  <c r="AJ25" i="41"/>
  <c r="AJ33" i="41" s="1"/>
  <c r="AK25" i="41"/>
  <c r="AK33" i="41" s="1"/>
  <c r="AL25" i="41"/>
  <c r="AL33" i="41" s="1"/>
  <c r="AM25" i="41"/>
  <c r="AM33" i="41" s="1"/>
  <c r="AN25" i="41"/>
  <c r="AN33" i="41" s="1"/>
  <c r="AO25" i="41"/>
  <c r="AO33" i="41" s="1"/>
  <c r="AP25" i="41"/>
  <c r="AP33" i="41" s="1"/>
  <c r="AQ25" i="41"/>
  <c r="AQ33" i="41" s="1"/>
  <c r="AR25" i="41"/>
  <c r="AR33" i="41" s="1"/>
  <c r="AR34" i="41" s="1"/>
  <c r="AS25" i="41"/>
  <c r="AS33" i="41" s="1"/>
  <c r="AT25" i="41"/>
  <c r="AT33" i="41" s="1"/>
  <c r="AU25" i="41"/>
  <c r="AU33" i="41" s="1"/>
  <c r="AU34" i="41" s="1"/>
  <c r="AV25" i="41"/>
  <c r="AV33" i="41" s="1"/>
  <c r="AV34" i="41" s="1"/>
  <c r="AW25" i="41"/>
  <c r="AW33" i="41" s="1"/>
  <c r="AX25" i="41"/>
  <c r="AX33" i="41" s="1"/>
  <c r="AX34" i="41" s="1"/>
  <c r="AY25" i="41"/>
  <c r="AY33" i="41" s="1"/>
  <c r="AZ25" i="41"/>
  <c r="AZ33" i="41" s="1"/>
  <c r="AZ34" i="41" s="1"/>
  <c r="BA25" i="41"/>
  <c r="BA33" i="41" s="1"/>
  <c r="BB25" i="41"/>
  <c r="BB33" i="41" s="1"/>
  <c r="BC25" i="41"/>
  <c r="BC33" i="41" s="1"/>
  <c r="BC34" i="41" s="1"/>
  <c r="BD25" i="41"/>
  <c r="BD33" i="41" s="1"/>
  <c r="BD34" i="41" s="1"/>
  <c r="BE25" i="41"/>
  <c r="BE33" i="41" s="1"/>
  <c r="BE34" i="41" s="1"/>
  <c r="BF25" i="41"/>
  <c r="BF33" i="41" s="1"/>
  <c r="BF34" i="41" s="1"/>
  <c r="BG25" i="41"/>
  <c r="BG33" i="41" s="1"/>
  <c r="BH25" i="41"/>
  <c r="BH33" i="41" s="1"/>
  <c r="BH34" i="41" s="1"/>
  <c r="BI25" i="41"/>
  <c r="BI33" i="41" s="1"/>
  <c r="BJ25" i="41"/>
  <c r="BJ33" i="41" s="1"/>
  <c r="BK25" i="41"/>
  <c r="BK33" i="41" s="1"/>
  <c r="BK34" i="41" s="1"/>
  <c r="BL25" i="41"/>
  <c r="BL33" i="41" s="1"/>
  <c r="BL34" i="41" s="1"/>
  <c r="BM25" i="41"/>
  <c r="BM33" i="41" s="1"/>
  <c r="BM34" i="41" s="1"/>
  <c r="BN25" i="41"/>
  <c r="BN33" i="41" s="1"/>
  <c r="BN35" i="41" s="1"/>
  <c r="BO25" i="41"/>
  <c r="BO33" i="41" s="1"/>
  <c r="BO34" i="41" s="1"/>
  <c r="BP25" i="41"/>
  <c r="BP33" i="41" s="1"/>
  <c r="BP34" i="41" s="1"/>
  <c r="BQ25" i="41"/>
  <c r="BQ33" i="41" s="1"/>
  <c r="BR25" i="41"/>
  <c r="BR33" i="41" s="1"/>
  <c r="BS25" i="41"/>
  <c r="BS33" i="41" s="1"/>
  <c r="BS34" i="41" s="1"/>
  <c r="BT25" i="41"/>
  <c r="BT33" i="41" s="1"/>
  <c r="BT34" i="41" s="1"/>
  <c r="BU25" i="41"/>
  <c r="BU33" i="41" s="1"/>
  <c r="BV25" i="41"/>
  <c r="BV33" i="41" s="1"/>
  <c r="BV34" i="41" s="1"/>
  <c r="BW25" i="41"/>
  <c r="BW33" i="41" s="1"/>
  <c r="BW34" i="41" s="1"/>
  <c r="BX25" i="41"/>
  <c r="BX33" i="41" s="1"/>
  <c r="BX34" i="41" s="1"/>
  <c r="BY25" i="41"/>
  <c r="BY33" i="41" s="1"/>
  <c r="BZ25" i="41"/>
  <c r="BZ33" i="41" s="1"/>
  <c r="CA25" i="41"/>
  <c r="CA33" i="41" s="1"/>
  <c r="CA34" i="41" s="1"/>
  <c r="CB25" i="41"/>
  <c r="CB33" i="41" s="1"/>
  <c r="CB34" i="41" s="1"/>
  <c r="CC25" i="41"/>
  <c r="CC33" i="41" s="1"/>
  <c r="CD25" i="41"/>
  <c r="CD33" i="41" s="1"/>
  <c r="CD34" i="41" s="1"/>
  <c r="CE25" i="41"/>
  <c r="CE33" i="41" s="1"/>
  <c r="CF25" i="41"/>
  <c r="CF33" i="41" s="1"/>
  <c r="CF34" i="41" s="1"/>
  <c r="CG25" i="41"/>
  <c r="CG33" i="41" s="1"/>
  <c r="CH25" i="41"/>
  <c r="CH33" i="41" s="1"/>
  <c r="CI25" i="41"/>
  <c r="CI33" i="41" s="1"/>
  <c r="CI34" i="41" s="1"/>
  <c r="CJ25" i="41"/>
  <c r="CJ33" i="41" s="1"/>
  <c r="CJ34" i="41" s="1"/>
  <c r="CK25" i="41"/>
  <c r="CK33" i="41" s="1"/>
  <c r="CL25" i="41"/>
  <c r="CL33" i="41" s="1"/>
  <c r="CL34" i="41" s="1"/>
  <c r="CM25" i="41"/>
  <c r="CM33" i="41" s="1"/>
  <c r="CN25" i="41"/>
  <c r="CN33" i="41" s="1"/>
  <c r="CN34" i="41" s="1"/>
  <c r="CO25" i="41"/>
  <c r="CO33" i="41" s="1"/>
  <c r="CP25" i="41"/>
  <c r="CP33" i="41" s="1"/>
  <c r="CQ25" i="41"/>
  <c r="CQ33" i="41" s="1"/>
  <c r="CQ34" i="41" s="1"/>
  <c r="CR25" i="41"/>
  <c r="CR33" i="41" s="1"/>
  <c r="CR34" i="41" s="1"/>
  <c r="CS25" i="41"/>
  <c r="CS33" i="41" s="1"/>
  <c r="CS34" i="41" s="1"/>
  <c r="CT25" i="41"/>
  <c r="CT33" i="41" s="1"/>
  <c r="CT34" i="41" s="1"/>
  <c r="CU25" i="41"/>
  <c r="CU33" i="41" s="1"/>
  <c r="CU35" i="41" s="1"/>
  <c r="CV25" i="41"/>
  <c r="CV33" i="41" s="1"/>
  <c r="CV34" i="41" s="1"/>
  <c r="CW25" i="41"/>
  <c r="CW33" i="41" s="1"/>
  <c r="CX25" i="41"/>
  <c r="CX33" i="41" s="1"/>
  <c r="CY25" i="41"/>
  <c r="CY33" i="41" s="1"/>
  <c r="CY34" i="41" s="1"/>
  <c r="CZ25" i="41"/>
  <c r="CZ33" i="41" s="1"/>
  <c r="CZ34" i="41" s="1"/>
  <c r="DA25" i="41"/>
  <c r="DA33" i="41" s="1"/>
  <c r="DB25" i="41"/>
  <c r="DB33" i="41" s="1"/>
  <c r="DB34" i="41" s="1"/>
  <c r="DC25" i="41"/>
  <c r="DC33" i="41" s="1"/>
  <c r="DC34" i="41" s="1"/>
  <c r="DD25" i="41"/>
  <c r="DD33" i="41" s="1"/>
  <c r="DD34" i="41" s="1"/>
  <c r="DE25" i="41"/>
  <c r="DE33" i="41" s="1"/>
  <c r="DF25" i="41"/>
  <c r="DF33" i="41" s="1"/>
  <c r="DG25" i="41"/>
  <c r="DG33" i="41" s="1"/>
  <c r="DG34" i="41" s="1"/>
  <c r="DH25" i="41"/>
  <c r="DH33" i="41" s="1"/>
  <c r="DH35" i="41" s="1"/>
  <c r="DI25" i="41"/>
  <c r="DI33" i="41" s="1"/>
  <c r="DJ25" i="41"/>
  <c r="DJ33" i="41" s="1"/>
  <c r="DJ34" i="41" s="1"/>
  <c r="DK25" i="41"/>
  <c r="DK33" i="41" s="1"/>
  <c r="DL25" i="41"/>
  <c r="DL33" i="41" s="1"/>
  <c r="DL34" i="41" s="1"/>
  <c r="DM25" i="41"/>
  <c r="DM33" i="41" s="1"/>
  <c r="DN25" i="41"/>
  <c r="DN33" i="41" s="1"/>
  <c r="DO25" i="41"/>
  <c r="DO33" i="41" s="1"/>
  <c r="DO34" i="41" s="1"/>
  <c r="DP25" i="41"/>
  <c r="DP33" i="41" s="1"/>
  <c r="DP34" i="41" s="1"/>
  <c r="DQ25" i="41"/>
  <c r="DQ33" i="41" s="1"/>
  <c r="DQ34" i="41" s="1"/>
  <c r="DR25" i="41"/>
  <c r="DR33" i="41" s="1"/>
  <c r="DR34" i="41" s="1"/>
  <c r="DS25" i="41"/>
  <c r="DS33" i="41" s="1"/>
  <c r="DT25" i="41"/>
  <c r="DT33" i="41" s="1"/>
  <c r="DT35" i="41" s="1"/>
  <c r="DU25" i="41"/>
  <c r="DU33" i="41" s="1"/>
  <c r="DV25" i="41"/>
  <c r="DV33" i="41" s="1"/>
  <c r="DW25" i="41"/>
  <c r="DW33" i="41" s="1"/>
  <c r="DW34" i="41" s="1"/>
  <c r="DX25" i="41"/>
  <c r="DX33" i="41" s="1"/>
  <c r="DX34" i="41" s="1"/>
  <c r="DY25" i="41"/>
  <c r="DY33" i="41" s="1"/>
  <c r="DY34" i="41" s="1"/>
  <c r="DZ25" i="41"/>
  <c r="DZ33" i="41" s="1"/>
  <c r="DZ34" i="41" s="1"/>
  <c r="EA25" i="41"/>
  <c r="EA33" i="41" s="1"/>
  <c r="EA34" i="41" s="1"/>
  <c r="EB25" i="41"/>
  <c r="EB33" i="41" s="1"/>
  <c r="EB34" i="41" s="1"/>
  <c r="EC25" i="41"/>
  <c r="EC33" i="41" s="1"/>
  <c r="ED25" i="41"/>
  <c r="ED33" i="41" s="1"/>
  <c r="EE25" i="41"/>
  <c r="EE33" i="41" s="1"/>
  <c r="EE34" i="41" s="1"/>
  <c r="EF25" i="41"/>
  <c r="EF33" i="41" s="1"/>
  <c r="EF34" i="41" s="1"/>
  <c r="EG25" i="41"/>
  <c r="EG33" i="41" s="1"/>
  <c r="EH25" i="41"/>
  <c r="EH33" i="41" s="1"/>
  <c r="EH34" i="41" s="1"/>
  <c r="EI25" i="41"/>
  <c r="EI33" i="41" s="1"/>
  <c r="EI34" i="41" s="1"/>
  <c r="EJ25" i="41"/>
  <c r="EJ33" i="41" s="1"/>
  <c r="EJ34" i="41" s="1"/>
  <c r="EK25" i="41"/>
  <c r="EK33" i="41" s="1"/>
  <c r="EL25" i="41"/>
  <c r="EL33" i="41" s="1"/>
  <c r="EM25" i="41"/>
  <c r="EM33" i="41" s="1"/>
  <c r="EM34" i="41" s="1"/>
  <c r="EN25" i="41"/>
  <c r="EN33" i="41" s="1"/>
  <c r="EN34" i="41" s="1"/>
  <c r="EO25" i="41"/>
  <c r="EO33" i="41" s="1"/>
  <c r="EP25" i="41"/>
  <c r="EP33" i="41" s="1"/>
  <c r="EP34" i="41" s="1"/>
  <c r="EQ25" i="41"/>
  <c r="EQ33" i="41" s="1"/>
  <c r="ER25" i="41"/>
  <c r="ER33" i="41" s="1"/>
  <c r="ER34" i="41" s="1"/>
  <c r="ES25" i="41"/>
  <c r="ES33" i="41" s="1"/>
  <c r="ET25" i="41"/>
  <c r="ET33" i="41" s="1"/>
  <c r="EU25" i="41"/>
  <c r="EU33" i="41" s="1"/>
  <c r="EU34" i="41" s="1"/>
  <c r="EV25" i="41"/>
  <c r="EV33" i="41" s="1"/>
  <c r="EV34" i="41" s="1"/>
  <c r="EW25" i="41"/>
  <c r="EW33" i="41" s="1"/>
  <c r="EX25" i="41"/>
  <c r="EX33" i="41" s="1"/>
  <c r="EX34" i="41" s="1"/>
  <c r="EY25" i="41"/>
  <c r="EY33" i="41" s="1"/>
  <c r="EZ25" i="41"/>
  <c r="EZ33" i="41" s="1"/>
  <c r="EZ34" i="41" s="1"/>
  <c r="FA25" i="41"/>
  <c r="FA33" i="41" s="1"/>
  <c r="CM26" i="41"/>
  <c r="CN26" i="41"/>
  <c r="CU26" i="41"/>
  <c r="CV26" i="41"/>
  <c r="DC26" i="41"/>
  <c r="DD26" i="41"/>
  <c r="DK26" i="41"/>
  <c r="DL26" i="41"/>
  <c r="DS26" i="41"/>
  <c r="DT26" i="41"/>
  <c r="EA26" i="41"/>
  <c r="EB26" i="41"/>
  <c r="EI26" i="41"/>
  <c r="EJ26" i="41"/>
  <c r="EQ26" i="41"/>
  <c r="ER26" i="41"/>
  <c r="EY26" i="41"/>
  <c r="EZ26" i="41"/>
  <c r="H24" i="41"/>
  <c r="H25" i="41"/>
  <c r="H33" i="41" s="1"/>
  <c r="G33" i="41" s="1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E17" i="34"/>
  <c r="AF17" i="34"/>
  <c r="AG17" i="34"/>
  <c r="AH17" i="34"/>
  <c r="AI17" i="34"/>
  <c r="AJ17" i="34"/>
  <c r="AK17" i="34"/>
  <c r="AL17" i="34"/>
  <c r="AM17" i="34"/>
  <c r="AN17" i="34"/>
  <c r="AO17" i="34"/>
  <c r="AP17" i="34"/>
  <c r="AQ17" i="34"/>
  <c r="AR17" i="34"/>
  <c r="AS17" i="34"/>
  <c r="AT17" i="34"/>
  <c r="AU17" i="34"/>
  <c r="AV17" i="34"/>
  <c r="AW17" i="34"/>
  <c r="AX17" i="34"/>
  <c r="AY17" i="34"/>
  <c r="AZ17" i="34"/>
  <c r="BA17" i="34"/>
  <c r="BB17" i="34"/>
  <c r="BC17" i="34"/>
  <c r="BD17" i="34"/>
  <c r="BE17" i="34"/>
  <c r="BF17" i="34"/>
  <c r="BG17" i="34"/>
  <c r="BH17" i="34"/>
  <c r="BI17" i="34"/>
  <c r="BJ17" i="34"/>
  <c r="BK17" i="34"/>
  <c r="BL17" i="34"/>
  <c r="BM17" i="34"/>
  <c r="BN17" i="34"/>
  <c r="BO17" i="34"/>
  <c r="BP17" i="34"/>
  <c r="BQ17" i="34"/>
  <c r="BR17" i="34"/>
  <c r="BS17" i="34"/>
  <c r="BT17" i="34"/>
  <c r="BU17" i="34"/>
  <c r="BV17" i="34"/>
  <c r="BW17" i="34"/>
  <c r="BX17" i="34"/>
  <c r="BY17" i="34"/>
  <c r="BZ17" i="34"/>
  <c r="CA17" i="34"/>
  <c r="CB17" i="34"/>
  <c r="CC17" i="34"/>
  <c r="CD17" i="34"/>
  <c r="CE17" i="34"/>
  <c r="CF17" i="34"/>
  <c r="CG17" i="34"/>
  <c r="CH17" i="34"/>
  <c r="CI17" i="34"/>
  <c r="CJ17" i="34"/>
  <c r="CK17" i="34"/>
  <c r="CL17" i="34"/>
  <c r="CM17" i="34"/>
  <c r="CN17" i="34"/>
  <c r="CO17" i="34"/>
  <c r="CP17" i="34"/>
  <c r="CQ17" i="34"/>
  <c r="CR17" i="34"/>
  <c r="CS17" i="34"/>
  <c r="CT17" i="34"/>
  <c r="CU17" i="34"/>
  <c r="CV17" i="34"/>
  <c r="CW17" i="34"/>
  <c r="CX17" i="34"/>
  <c r="CY17" i="34"/>
  <c r="CZ17" i="34"/>
  <c r="DA17" i="34"/>
  <c r="DB17" i="34"/>
  <c r="DC17" i="34"/>
  <c r="DD17" i="34"/>
  <c r="DE17" i="34"/>
  <c r="DF17" i="34"/>
  <c r="DG17" i="34"/>
  <c r="DH17" i="34"/>
  <c r="DI17" i="34"/>
  <c r="DJ17" i="34"/>
  <c r="DK17" i="34"/>
  <c r="DL17" i="34"/>
  <c r="DM17" i="34"/>
  <c r="DN17" i="34"/>
  <c r="DO17" i="34"/>
  <c r="DP17" i="34"/>
  <c r="DQ17" i="34"/>
  <c r="DR17" i="34"/>
  <c r="DS17" i="34"/>
  <c r="DT17" i="34"/>
  <c r="DU17" i="34"/>
  <c r="DV17" i="34"/>
  <c r="DW17" i="34"/>
  <c r="DX17" i="34"/>
  <c r="DY17" i="34"/>
  <c r="DZ17" i="34"/>
  <c r="EA17" i="34"/>
  <c r="EB17" i="34"/>
  <c r="EC17" i="34"/>
  <c r="ED17" i="34"/>
  <c r="EE17" i="34"/>
  <c r="EF17" i="34"/>
  <c r="EG17" i="34"/>
  <c r="EH17" i="34"/>
  <c r="EI17" i="34"/>
  <c r="EJ17" i="34"/>
  <c r="EK17" i="34"/>
  <c r="EL17" i="34"/>
  <c r="EM17" i="34"/>
  <c r="EN17" i="34"/>
  <c r="EO17" i="34"/>
  <c r="EP17" i="34"/>
  <c r="EQ17" i="34"/>
  <c r="ER17" i="34"/>
  <c r="ES17" i="34"/>
  <c r="ET17" i="34"/>
  <c r="EU17" i="34"/>
  <c r="EV17" i="34"/>
  <c r="EW17" i="34"/>
  <c r="EX17" i="34"/>
  <c r="EY17" i="34"/>
  <c r="EZ17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E14" i="34"/>
  <c r="AF14" i="34"/>
  <c r="AG14" i="34"/>
  <c r="AH14" i="34"/>
  <c r="AI14" i="34"/>
  <c r="AJ14" i="34"/>
  <c r="AK14" i="34"/>
  <c r="AL14" i="34"/>
  <c r="AM14" i="34"/>
  <c r="AN14" i="34"/>
  <c r="AO14" i="34"/>
  <c r="AP14" i="34"/>
  <c r="AQ14" i="34"/>
  <c r="AR14" i="34"/>
  <c r="AS14" i="34"/>
  <c r="AT14" i="34"/>
  <c r="AU14" i="34"/>
  <c r="AV14" i="34"/>
  <c r="AW14" i="34"/>
  <c r="AX14" i="34"/>
  <c r="AY14" i="34"/>
  <c r="AZ14" i="34"/>
  <c r="BA14" i="34"/>
  <c r="BB14" i="34"/>
  <c r="BC14" i="34"/>
  <c r="BD14" i="34"/>
  <c r="BE14" i="34"/>
  <c r="BF14" i="34"/>
  <c r="BG14" i="34"/>
  <c r="BH14" i="34"/>
  <c r="BI14" i="34"/>
  <c r="BJ14" i="34"/>
  <c r="BK14" i="34"/>
  <c r="BL14" i="34"/>
  <c r="BM14" i="34"/>
  <c r="BN14" i="34"/>
  <c r="BO14" i="34"/>
  <c r="BP14" i="34"/>
  <c r="BQ14" i="34"/>
  <c r="BR14" i="34"/>
  <c r="BS14" i="34"/>
  <c r="BT14" i="34"/>
  <c r="BU14" i="34"/>
  <c r="BV14" i="34"/>
  <c r="BW14" i="34"/>
  <c r="BX14" i="34"/>
  <c r="BY14" i="34"/>
  <c r="BZ14" i="34"/>
  <c r="CA14" i="34"/>
  <c r="CB14" i="34"/>
  <c r="CC14" i="34"/>
  <c r="CD14" i="34"/>
  <c r="CE14" i="34"/>
  <c r="CF14" i="34"/>
  <c r="CG14" i="34"/>
  <c r="CH14" i="34"/>
  <c r="CI14" i="34"/>
  <c r="CJ14" i="34"/>
  <c r="CK14" i="34"/>
  <c r="CL14" i="34"/>
  <c r="CM14" i="34"/>
  <c r="CN14" i="34"/>
  <c r="CO14" i="34"/>
  <c r="CP14" i="34"/>
  <c r="CQ14" i="34"/>
  <c r="CR14" i="34"/>
  <c r="CS14" i="34"/>
  <c r="CT14" i="34"/>
  <c r="CU14" i="34"/>
  <c r="CV14" i="34"/>
  <c r="CW14" i="34"/>
  <c r="CX14" i="34"/>
  <c r="CY14" i="34"/>
  <c r="CZ14" i="34"/>
  <c r="DA14" i="34"/>
  <c r="DB14" i="34"/>
  <c r="DC14" i="34"/>
  <c r="DD14" i="34"/>
  <c r="DE14" i="34"/>
  <c r="DF14" i="34"/>
  <c r="DG14" i="34"/>
  <c r="DH14" i="34"/>
  <c r="DI14" i="34"/>
  <c r="DJ14" i="34"/>
  <c r="DK14" i="34"/>
  <c r="DL14" i="34"/>
  <c r="DM14" i="34"/>
  <c r="DN14" i="34"/>
  <c r="DO14" i="34"/>
  <c r="DP14" i="34"/>
  <c r="DQ14" i="34"/>
  <c r="DR14" i="34"/>
  <c r="DS14" i="34"/>
  <c r="DT14" i="34"/>
  <c r="DU14" i="34"/>
  <c r="DV14" i="34"/>
  <c r="DW14" i="34"/>
  <c r="DX14" i="34"/>
  <c r="DY14" i="34"/>
  <c r="DZ14" i="34"/>
  <c r="EA14" i="34"/>
  <c r="EB14" i="34"/>
  <c r="EC14" i="34"/>
  <c r="ED14" i="34"/>
  <c r="EE14" i="34"/>
  <c r="EF14" i="34"/>
  <c r="EG14" i="34"/>
  <c r="EH14" i="34"/>
  <c r="EI14" i="34"/>
  <c r="EJ14" i="34"/>
  <c r="EK14" i="34"/>
  <c r="EL14" i="34"/>
  <c r="EM14" i="34"/>
  <c r="EN14" i="34"/>
  <c r="EO14" i="34"/>
  <c r="EP14" i="34"/>
  <c r="EQ14" i="34"/>
  <c r="ER14" i="34"/>
  <c r="ES14" i="34"/>
  <c r="ET14" i="34"/>
  <c r="EU14" i="34"/>
  <c r="EV14" i="34"/>
  <c r="EW14" i="34"/>
  <c r="EX14" i="34"/>
  <c r="EY14" i="34"/>
  <c r="EZ14" i="34"/>
  <c r="I16" i="34"/>
  <c r="I17" i="34" s="1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E16" i="34"/>
  <c r="AF16" i="34"/>
  <c r="AG16" i="34"/>
  <c r="AH16" i="34"/>
  <c r="AI16" i="34"/>
  <c r="AJ16" i="34"/>
  <c r="AK16" i="34"/>
  <c r="AL16" i="34"/>
  <c r="AM16" i="34"/>
  <c r="AN16" i="34"/>
  <c r="AO16" i="34"/>
  <c r="AP16" i="34"/>
  <c r="AQ16" i="34"/>
  <c r="AR16" i="34"/>
  <c r="AS16" i="34"/>
  <c r="AT16" i="34"/>
  <c r="AU16" i="34"/>
  <c r="AV16" i="34"/>
  <c r="AW16" i="34"/>
  <c r="AX16" i="34"/>
  <c r="AY16" i="34"/>
  <c r="AZ16" i="34"/>
  <c r="BA16" i="34"/>
  <c r="BB16" i="34"/>
  <c r="BC16" i="34"/>
  <c r="BD16" i="34"/>
  <c r="BE16" i="34"/>
  <c r="BF16" i="34"/>
  <c r="BG16" i="34"/>
  <c r="BH16" i="34"/>
  <c r="BI16" i="34"/>
  <c r="BJ16" i="34"/>
  <c r="BK16" i="34"/>
  <c r="BL16" i="34"/>
  <c r="BM16" i="34"/>
  <c r="BN16" i="34"/>
  <c r="BO16" i="34"/>
  <c r="BP16" i="34"/>
  <c r="BQ16" i="34"/>
  <c r="BR16" i="34"/>
  <c r="BS16" i="34"/>
  <c r="BT16" i="34"/>
  <c r="BU16" i="34"/>
  <c r="BV16" i="34"/>
  <c r="BW16" i="34"/>
  <c r="BX16" i="34"/>
  <c r="BY16" i="34"/>
  <c r="BZ16" i="34"/>
  <c r="CA16" i="34"/>
  <c r="CB16" i="34"/>
  <c r="CC16" i="34"/>
  <c r="CD16" i="34"/>
  <c r="CE16" i="34"/>
  <c r="CF16" i="34"/>
  <c r="CG16" i="34"/>
  <c r="CH16" i="34"/>
  <c r="CI16" i="34"/>
  <c r="CJ16" i="34"/>
  <c r="CK16" i="34"/>
  <c r="CL16" i="34"/>
  <c r="CM16" i="34"/>
  <c r="CN16" i="34"/>
  <c r="CO16" i="34"/>
  <c r="CP16" i="34"/>
  <c r="CQ16" i="34"/>
  <c r="CR16" i="34"/>
  <c r="CS16" i="34"/>
  <c r="CT16" i="34"/>
  <c r="CU16" i="34"/>
  <c r="CV16" i="34"/>
  <c r="CW16" i="34"/>
  <c r="CX16" i="34"/>
  <c r="CY16" i="34"/>
  <c r="CZ16" i="34"/>
  <c r="DA16" i="34"/>
  <c r="DB16" i="34"/>
  <c r="DC16" i="34"/>
  <c r="DD16" i="34"/>
  <c r="DE16" i="34"/>
  <c r="DF16" i="34"/>
  <c r="DG16" i="34"/>
  <c r="DH16" i="34"/>
  <c r="DI16" i="34"/>
  <c r="DJ16" i="34"/>
  <c r="DK16" i="34"/>
  <c r="DL16" i="34"/>
  <c r="DM16" i="34"/>
  <c r="DN16" i="34"/>
  <c r="DO16" i="34"/>
  <c r="DP16" i="34"/>
  <c r="DQ16" i="34"/>
  <c r="DR16" i="34"/>
  <c r="DS16" i="34"/>
  <c r="DT16" i="34"/>
  <c r="DU16" i="34"/>
  <c r="DV16" i="34"/>
  <c r="DW16" i="34"/>
  <c r="DX16" i="34"/>
  <c r="DY16" i="34"/>
  <c r="DZ16" i="34"/>
  <c r="EA16" i="34"/>
  <c r="EB16" i="34"/>
  <c r="EC16" i="34"/>
  <c r="ED16" i="34"/>
  <c r="EE16" i="34"/>
  <c r="EF16" i="34"/>
  <c r="EG16" i="34"/>
  <c r="EH16" i="34"/>
  <c r="EI16" i="34"/>
  <c r="EJ16" i="34"/>
  <c r="EK16" i="34"/>
  <c r="EL16" i="34"/>
  <c r="EM16" i="34"/>
  <c r="EN16" i="34"/>
  <c r="EO16" i="34"/>
  <c r="EP16" i="34"/>
  <c r="EQ16" i="34"/>
  <c r="ER16" i="34"/>
  <c r="ES16" i="34"/>
  <c r="ET16" i="34"/>
  <c r="EU16" i="34"/>
  <c r="EV16" i="34"/>
  <c r="EW16" i="34"/>
  <c r="EX16" i="34"/>
  <c r="EY16" i="34"/>
  <c r="EZ16" i="34"/>
  <c r="H16" i="34"/>
  <c r="H34" i="41"/>
  <c r="G19" i="41"/>
  <c r="FA12" i="41"/>
  <c r="EZ12" i="41"/>
  <c r="EZ18" i="41" s="1"/>
  <c r="EZ17" i="41" s="1"/>
  <c r="EY12" i="41"/>
  <c r="EY18" i="41" s="1"/>
  <c r="EY17" i="41" s="1"/>
  <c r="EX12" i="41"/>
  <c r="EW12" i="41"/>
  <c r="EV12" i="41"/>
  <c r="EU12" i="41"/>
  <c r="EU18" i="41" s="1"/>
  <c r="ET12" i="41"/>
  <c r="ET18" i="41" s="1"/>
  <c r="ET23" i="41" s="1"/>
  <c r="ET27" i="41" s="1"/>
  <c r="ET31" i="41" s="1"/>
  <c r="ET32" i="41" s="1"/>
  <c r="ES12" i="41"/>
  <c r="ER12" i="41"/>
  <c r="ER18" i="41" s="1"/>
  <c r="ER17" i="41" s="1"/>
  <c r="EQ12" i="41"/>
  <c r="EQ18" i="41" s="1"/>
  <c r="EQ17" i="41" s="1"/>
  <c r="EP12" i="41"/>
  <c r="EO12" i="41"/>
  <c r="EN12" i="41"/>
  <c r="EM12" i="41"/>
  <c r="EM18" i="41" s="1"/>
  <c r="EL12" i="41"/>
  <c r="EK12" i="41"/>
  <c r="EJ12" i="41"/>
  <c r="EJ18" i="41" s="1"/>
  <c r="EJ17" i="41" s="1"/>
  <c r="EI12" i="41"/>
  <c r="EI18" i="41" s="1"/>
  <c r="EI17" i="41" s="1"/>
  <c r="EH12" i="41"/>
  <c r="EG12" i="41"/>
  <c r="EF12" i="41"/>
  <c r="EE12" i="41"/>
  <c r="EE18" i="41" s="1"/>
  <c r="ED12" i="41"/>
  <c r="ED18" i="41" s="1"/>
  <c r="ED23" i="41" s="1"/>
  <c r="ED27" i="41" s="1"/>
  <c r="ED31" i="41" s="1"/>
  <c r="ED32" i="41" s="1"/>
  <c r="EC12" i="41"/>
  <c r="EB12" i="41"/>
  <c r="EB18" i="41" s="1"/>
  <c r="EB17" i="41" s="1"/>
  <c r="EA12" i="41"/>
  <c r="EA18" i="41" s="1"/>
  <c r="EA17" i="41" s="1"/>
  <c r="DZ12" i="41"/>
  <c r="DY12" i="41"/>
  <c r="DX12" i="41"/>
  <c r="DW12" i="41"/>
  <c r="DW18" i="41" s="1"/>
  <c r="DV12" i="41"/>
  <c r="DV18" i="41" s="1"/>
  <c r="DV23" i="41" s="1"/>
  <c r="DV27" i="41" s="1"/>
  <c r="DV31" i="41" s="1"/>
  <c r="DV32" i="41" s="1"/>
  <c r="DU12" i="41"/>
  <c r="DT12" i="41"/>
  <c r="DT18" i="41" s="1"/>
  <c r="DT17" i="41" s="1"/>
  <c r="DS12" i="41"/>
  <c r="DS18" i="41" s="1"/>
  <c r="DS17" i="41" s="1"/>
  <c r="DR12" i="41"/>
  <c r="DQ12" i="41"/>
  <c r="DP12" i="41"/>
  <c r="DO12" i="41"/>
  <c r="DO18" i="41" s="1"/>
  <c r="DN12" i="41"/>
  <c r="DM12" i="41"/>
  <c r="DL12" i="41"/>
  <c r="DL18" i="41" s="1"/>
  <c r="DL17" i="41" s="1"/>
  <c r="DK12" i="41"/>
  <c r="DK18" i="41" s="1"/>
  <c r="DK17" i="41" s="1"/>
  <c r="DJ12" i="41"/>
  <c r="DI12" i="41"/>
  <c r="DH12" i="41"/>
  <c r="DG12" i="41"/>
  <c r="DG18" i="41" s="1"/>
  <c r="DF12" i="41"/>
  <c r="DF18" i="41" s="1"/>
  <c r="DF23" i="41" s="1"/>
  <c r="DF27" i="41" s="1"/>
  <c r="DF31" i="41" s="1"/>
  <c r="DF32" i="41" s="1"/>
  <c r="DE12" i="41"/>
  <c r="DD12" i="41"/>
  <c r="DD18" i="41" s="1"/>
  <c r="DD17" i="41" s="1"/>
  <c r="DC12" i="41"/>
  <c r="DC18" i="41" s="1"/>
  <c r="DC17" i="41" s="1"/>
  <c r="DB12" i="41"/>
  <c r="DA12" i="41"/>
  <c r="CZ12" i="41"/>
  <c r="CY12" i="41"/>
  <c r="CY18" i="41" s="1"/>
  <c r="CX12" i="41"/>
  <c r="CX18" i="41" s="1"/>
  <c r="CX23" i="41" s="1"/>
  <c r="CX27" i="41" s="1"/>
  <c r="CX31" i="41" s="1"/>
  <c r="CX32" i="41" s="1"/>
  <c r="CW12" i="41"/>
  <c r="CV12" i="41"/>
  <c r="CV18" i="41" s="1"/>
  <c r="CV17" i="41" s="1"/>
  <c r="CU12" i="41"/>
  <c r="CU18" i="41" s="1"/>
  <c r="CU17" i="41" s="1"/>
  <c r="CT12" i="41"/>
  <c r="CS12" i="41"/>
  <c r="CR12" i="41"/>
  <c r="CQ12" i="41"/>
  <c r="CQ18" i="41" s="1"/>
  <c r="CP12" i="41"/>
  <c r="CO12" i="41"/>
  <c r="CN12" i="41"/>
  <c r="CN18" i="41" s="1"/>
  <c r="CN17" i="41" s="1"/>
  <c r="CM12" i="41"/>
  <c r="CM18" i="41" s="1"/>
  <c r="CM17" i="41" s="1"/>
  <c r="CL12" i="41"/>
  <c r="CK12" i="41"/>
  <c r="CJ12" i="41"/>
  <c r="CI12" i="41"/>
  <c r="CI18" i="41" s="1"/>
  <c r="CH12" i="41"/>
  <c r="CH18" i="41" s="1"/>
  <c r="CH23" i="41" s="1"/>
  <c r="CH27" i="41" s="1"/>
  <c r="CH31" i="41" s="1"/>
  <c r="CH32" i="41" s="1"/>
  <c r="CG12" i="41"/>
  <c r="CF12" i="41"/>
  <c r="CF18" i="41" s="1"/>
  <c r="CE12" i="41"/>
  <c r="CE18" i="41" s="1"/>
  <c r="CE17" i="41" s="1"/>
  <c r="CE26" i="41" s="1"/>
  <c r="CD12" i="41"/>
  <c r="CC12" i="41"/>
  <c r="CB12" i="41"/>
  <c r="CA12" i="41"/>
  <c r="CA18" i="41" s="1"/>
  <c r="BZ12" i="41"/>
  <c r="BY12" i="41"/>
  <c r="BX12" i="41"/>
  <c r="BX18" i="41" s="1"/>
  <c r="BW12" i="41"/>
  <c r="BW18" i="41" s="1"/>
  <c r="BW17" i="41" s="1"/>
  <c r="BW26" i="41" s="1"/>
  <c r="BV12" i="41"/>
  <c r="BU12" i="41"/>
  <c r="BT12" i="41"/>
  <c r="BS12" i="41"/>
  <c r="BS18" i="41" s="1"/>
  <c r="BR12" i="41"/>
  <c r="BQ12" i="41"/>
  <c r="BP12" i="41"/>
  <c r="BP18" i="41" s="1"/>
  <c r="BO12" i="41"/>
  <c r="BO18" i="41" s="1"/>
  <c r="BO17" i="41" s="1"/>
  <c r="BO26" i="41" s="1"/>
  <c r="BN12" i="41"/>
  <c r="BM12" i="41"/>
  <c r="BL12" i="41"/>
  <c r="BK12" i="41"/>
  <c r="BK18" i="41" s="1"/>
  <c r="BJ12" i="41"/>
  <c r="BI12" i="41"/>
  <c r="BH12" i="41"/>
  <c r="BH18" i="41" s="1"/>
  <c r="BG12" i="41"/>
  <c r="BG18" i="41" s="1"/>
  <c r="BG17" i="41" s="1"/>
  <c r="BG26" i="41" s="1"/>
  <c r="BF12" i="41"/>
  <c r="BE12" i="41"/>
  <c r="BD12" i="41"/>
  <c r="BC12" i="41"/>
  <c r="BC18" i="41" s="1"/>
  <c r="BB12" i="41"/>
  <c r="BA12" i="41"/>
  <c r="AZ12" i="41"/>
  <c r="AZ18" i="41" s="1"/>
  <c r="AY12" i="41"/>
  <c r="AY18" i="41" s="1"/>
  <c r="AY17" i="41" s="1"/>
  <c r="AY26" i="41" s="1"/>
  <c r="AX12" i="41"/>
  <c r="AW12" i="41"/>
  <c r="AV12" i="41"/>
  <c r="AU12" i="41"/>
  <c r="AU18" i="41" s="1"/>
  <c r="AT12" i="41"/>
  <c r="AS12" i="41"/>
  <c r="AR12" i="41"/>
  <c r="AR18" i="41" s="1"/>
  <c r="AQ12" i="41"/>
  <c r="AQ18" i="41" s="1"/>
  <c r="AQ17" i="41" s="1"/>
  <c r="AQ26" i="41" s="1"/>
  <c r="AP12" i="41"/>
  <c r="AO12" i="41"/>
  <c r="AN12" i="41"/>
  <c r="AM12" i="41"/>
  <c r="AM18" i="41" s="1"/>
  <c r="AL12" i="41"/>
  <c r="AK12" i="41"/>
  <c r="AJ12" i="41"/>
  <c r="AJ18" i="41" s="1"/>
  <c r="AI12" i="41"/>
  <c r="AI18" i="41" s="1"/>
  <c r="AI17" i="41" s="1"/>
  <c r="AI26" i="41" s="1"/>
  <c r="AH12" i="41"/>
  <c r="AH18" i="41" s="1"/>
  <c r="AH23" i="41" s="1"/>
  <c r="AG12" i="41"/>
  <c r="AF12" i="41"/>
  <c r="AE12" i="41"/>
  <c r="AE18" i="41" s="1"/>
  <c r="AD12" i="41"/>
  <c r="AC12" i="41"/>
  <c r="AB12" i="41"/>
  <c r="AB18" i="41" s="1"/>
  <c r="AA12" i="41"/>
  <c r="AA18" i="41" s="1"/>
  <c r="AA23" i="41" s="1"/>
  <c r="Z12" i="41"/>
  <c r="Y12" i="41"/>
  <c r="Y18" i="41" s="1"/>
  <c r="Y23" i="41" s="1"/>
  <c r="Y27" i="41" s="1"/>
  <c r="Y31" i="41" s="1"/>
  <c r="Y32" i="41" s="1"/>
  <c r="X12" i="41"/>
  <c r="X18" i="41" s="1"/>
  <c r="X23" i="41" s="1"/>
  <c r="W12" i="41"/>
  <c r="W18" i="41" s="1"/>
  <c r="W23" i="41" s="1"/>
  <c r="W27" i="41" s="1"/>
  <c r="W31" i="41" s="1"/>
  <c r="W32" i="41" s="1"/>
  <c r="V12" i="41"/>
  <c r="V18" i="41" s="1"/>
  <c r="V23" i="41" s="1"/>
  <c r="V27" i="41" s="1"/>
  <c r="V31" i="41" s="1"/>
  <c r="V32" i="41" s="1"/>
  <c r="U12" i="41"/>
  <c r="U18" i="41" s="1"/>
  <c r="T12" i="41"/>
  <c r="T18" i="41" s="1"/>
  <c r="S12" i="41"/>
  <c r="S18" i="41" s="1"/>
  <c r="S23" i="41" s="1"/>
  <c r="R12" i="41"/>
  <c r="Q12" i="41"/>
  <c r="Q18" i="41" s="1"/>
  <c r="Q23" i="41" s="1"/>
  <c r="Q27" i="41" s="1"/>
  <c r="Q31" i="41" s="1"/>
  <c r="Q32" i="41" s="1"/>
  <c r="P12" i="41"/>
  <c r="P18" i="41" s="1"/>
  <c r="O12" i="41"/>
  <c r="O18" i="41" s="1"/>
  <c r="O23" i="41" s="1"/>
  <c r="O27" i="41" s="1"/>
  <c r="O31" i="41" s="1"/>
  <c r="O32" i="41" s="1"/>
  <c r="N12" i="41"/>
  <c r="N18" i="41" s="1"/>
  <c r="M12" i="41"/>
  <c r="M18" i="41" s="1"/>
  <c r="M17" i="41" s="1"/>
  <c r="M26" i="41" s="1"/>
  <c r="L12" i="41"/>
  <c r="L18" i="41" s="1"/>
  <c r="K12" i="41"/>
  <c r="J12" i="41"/>
  <c r="I12" i="41"/>
  <c r="I18" i="41" s="1"/>
  <c r="I17" i="41" s="1"/>
  <c r="I26" i="41" s="1"/>
  <c r="G11" i="41"/>
  <c r="I10" i="41"/>
  <c r="J10" i="41"/>
  <c r="K10" i="41"/>
  <c r="L10" i="41"/>
  <c r="M10" i="41"/>
  <c r="N10" i="41"/>
  <c r="O10" i="41"/>
  <c r="P10" i="41"/>
  <c r="Q10" i="41"/>
  <c r="R10" i="41"/>
  <c r="S10" i="41"/>
  <c r="T10" i="41"/>
  <c r="U10" i="41"/>
  <c r="V10" i="41"/>
  <c r="W10" i="41"/>
  <c r="X10" i="41"/>
  <c r="Y10" i="41"/>
  <c r="Z10" i="41"/>
  <c r="AA10" i="41"/>
  <c r="AB10" i="41"/>
  <c r="AC10" i="41"/>
  <c r="AD10" i="41"/>
  <c r="AE10" i="41"/>
  <c r="AF10" i="41"/>
  <c r="AG10" i="41"/>
  <c r="AH10" i="41"/>
  <c r="AI10" i="41"/>
  <c r="AJ10" i="41"/>
  <c r="AK10" i="41"/>
  <c r="AL10" i="41"/>
  <c r="AM10" i="41"/>
  <c r="AN10" i="41"/>
  <c r="AO10" i="41"/>
  <c r="AP10" i="41"/>
  <c r="AQ10" i="41"/>
  <c r="AR10" i="41"/>
  <c r="AS10" i="41"/>
  <c r="AT10" i="41"/>
  <c r="AU10" i="41"/>
  <c r="AV10" i="41"/>
  <c r="AW10" i="41"/>
  <c r="AX10" i="41"/>
  <c r="AY10" i="41"/>
  <c r="AZ10" i="41"/>
  <c r="BA10" i="41"/>
  <c r="BB10" i="41"/>
  <c r="BC10" i="41"/>
  <c r="BD10" i="41"/>
  <c r="BE10" i="41"/>
  <c r="BF10" i="41"/>
  <c r="BG10" i="41"/>
  <c r="BH10" i="41"/>
  <c r="BI10" i="41"/>
  <c r="BJ10" i="41"/>
  <c r="BK10" i="41"/>
  <c r="BL10" i="41"/>
  <c r="BM10" i="41"/>
  <c r="BN10" i="41"/>
  <c r="BO10" i="41"/>
  <c r="BP10" i="41"/>
  <c r="BQ10" i="41"/>
  <c r="BR10" i="41"/>
  <c r="BS10" i="41"/>
  <c r="BT10" i="41"/>
  <c r="BU10" i="41"/>
  <c r="BV10" i="41"/>
  <c r="BW10" i="41"/>
  <c r="BX10" i="41"/>
  <c r="BY10" i="41"/>
  <c r="BZ10" i="41"/>
  <c r="CA10" i="41"/>
  <c r="CB10" i="41"/>
  <c r="CC10" i="41"/>
  <c r="CD10" i="41"/>
  <c r="CE10" i="41"/>
  <c r="CF10" i="41"/>
  <c r="CG10" i="41"/>
  <c r="CH10" i="41"/>
  <c r="CI10" i="41"/>
  <c r="CJ10" i="41"/>
  <c r="CK10" i="41"/>
  <c r="CL10" i="41"/>
  <c r="CM10" i="41"/>
  <c r="CN10" i="41"/>
  <c r="CO10" i="41"/>
  <c r="CP10" i="41"/>
  <c r="CQ10" i="41"/>
  <c r="CR10" i="41"/>
  <c r="CS10" i="41"/>
  <c r="CT10" i="41"/>
  <c r="CU10" i="41"/>
  <c r="CV10" i="41"/>
  <c r="CW10" i="41"/>
  <c r="CX10" i="41"/>
  <c r="CY10" i="41"/>
  <c r="CZ10" i="41"/>
  <c r="DA10" i="41"/>
  <c r="DB10" i="41"/>
  <c r="DC10" i="41"/>
  <c r="DD10" i="41"/>
  <c r="DE10" i="41"/>
  <c r="DF10" i="41"/>
  <c r="DG10" i="41"/>
  <c r="DH10" i="41"/>
  <c r="DI10" i="41"/>
  <c r="DJ10" i="41"/>
  <c r="DK10" i="41"/>
  <c r="DL10" i="41"/>
  <c r="DM10" i="41"/>
  <c r="DN10" i="41"/>
  <c r="DO10" i="41"/>
  <c r="DP10" i="41"/>
  <c r="DQ10" i="41"/>
  <c r="DR10" i="41"/>
  <c r="DS10" i="41"/>
  <c r="DT10" i="41"/>
  <c r="DU10" i="41"/>
  <c r="DV10" i="41"/>
  <c r="DW10" i="41"/>
  <c r="DX10" i="41"/>
  <c r="DY10" i="41"/>
  <c r="DZ10" i="41"/>
  <c r="EA10" i="41"/>
  <c r="EB10" i="41"/>
  <c r="EC10" i="41"/>
  <c r="ED10" i="41"/>
  <c r="EE10" i="41"/>
  <c r="EF10" i="41"/>
  <c r="EG10" i="41"/>
  <c r="EH10" i="41"/>
  <c r="EI10" i="41"/>
  <c r="EJ10" i="41"/>
  <c r="EK10" i="41"/>
  <c r="EL10" i="41"/>
  <c r="EM10" i="41"/>
  <c r="EN10" i="41"/>
  <c r="EO10" i="41"/>
  <c r="EP10" i="41"/>
  <c r="EQ10" i="41"/>
  <c r="ER10" i="41"/>
  <c r="ES10" i="41"/>
  <c r="ET10" i="41"/>
  <c r="EU10" i="41"/>
  <c r="EV10" i="41"/>
  <c r="EW10" i="41"/>
  <c r="EX10" i="41"/>
  <c r="EY10" i="41"/>
  <c r="EZ10" i="41"/>
  <c r="FA10" i="41"/>
  <c r="H10" i="41"/>
  <c r="H12" i="41" s="1"/>
  <c r="H18" i="41" s="1"/>
  <c r="H23" i="41" s="1"/>
  <c r="H27" i="41" s="1"/>
  <c r="N53" i="43" l="1"/>
  <c r="O51" i="43"/>
  <c r="H17" i="34"/>
  <c r="EW34" i="41"/>
  <c r="EW35" i="41"/>
  <c r="DA34" i="41"/>
  <c r="DA35" i="41"/>
  <c r="CK34" i="41"/>
  <c r="CK35" i="41"/>
  <c r="EY34" i="41"/>
  <c r="EY35" i="41"/>
  <c r="DK34" i="41"/>
  <c r="DK35" i="41"/>
  <c r="AE17" i="41"/>
  <c r="AE26" i="41" s="1"/>
  <c r="AE23" i="41"/>
  <c r="AE27" i="41" s="1"/>
  <c r="AE31" i="41" s="1"/>
  <c r="AE32" i="41" s="1"/>
  <c r="AM17" i="41"/>
  <c r="AM26" i="41" s="1"/>
  <c r="AM23" i="41"/>
  <c r="AM27" i="41" s="1"/>
  <c r="AM31" i="41" s="1"/>
  <c r="AM32" i="41" s="1"/>
  <c r="AU17" i="41"/>
  <c r="AU26" i="41" s="1"/>
  <c r="AU23" i="41"/>
  <c r="AU27" i="41" s="1"/>
  <c r="AU31" i="41" s="1"/>
  <c r="AU32" i="41" s="1"/>
  <c r="AU36" i="41" s="1"/>
  <c r="BC17" i="41"/>
  <c r="BC26" i="41" s="1"/>
  <c r="BC23" i="41"/>
  <c r="BC27" i="41" s="1"/>
  <c r="BC31" i="41" s="1"/>
  <c r="BC32" i="41" s="1"/>
  <c r="BC36" i="41" s="1"/>
  <c r="BK17" i="41"/>
  <c r="BK26" i="41" s="1"/>
  <c r="BK23" i="41"/>
  <c r="BK27" i="41" s="1"/>
  <c r="BK31" i="41" s="1"/>
  <c r="BK32" i="41" s="1"/>
  <c r="BK36" i="41" s="1"/>
  <c r="BS17" i="41"/>
  <c r="BS26" i="41" s="1"/>
  <c r="BS23" i="41"/>
  <c r="BS27" i="41" s="1"/>
  <c r="BS31" i="41" s="1"/>
  <c r="BS32" i="41" s="1"/>
  <c r="BS36" i="41" s="1"/>
  <c r="CA17" i="41"/>
  <c r="CA26" i="41" s="1"/>
  <c r="CA23" i="41"/>
  <c r="CA27" i="41" s="1"/>
  <c r="CA31" i="41" s="1"/>
  <c r="CA32" i="41" s="1"/>
  <c r="CA36" i="41" s="1"/>
  <c r="CI17" i="41"/>
  <c r="CI26" i="41" s="1"/>
  <c r="CI23" i="41"/>
  <c r="CI27" i="41" s="1"/>
  <c r="CI31" i="41" s="1"/>
  <c r="CI32" i="41" s="1"/>
  <c r="CI36" i="41" s="1"/>
  <c r="CQ17" i="41"/>
  <c r="CQ26" i="41" s="1"/>
  <c r="CQ23" i="41"/>
  <c r="CQ27" i="41" s="1"/>
  <c r="CQ31" i="41" s="1"/>
  <c r="CQ32" i="41" s="1"/>
  <c r="CQ36" i="41" s="1"/>
  <c r="CY17" i="41"/>
  <c r="CY26" i="41" s="1"/>
  <c r="CY23" i="41"/>
  <c r="CY27" i="41" s="1"/>
  <c r="CY31" i="41" s="1"/>
  <c r="CY32" i="41" s="1"/>
  <c r="CY36" i="41" s="1"/>
  <c r="DG17" i="41"/>
  <c r="DG26" i="41" s="1"/>
  <c r="DG23" i="41"/>
  <c r="DG27" i="41" s="1"/>
  <c r="DG31" i="41" s="1"/>
  <c r="DG32" i="41" s="1"/>
  <c r="DG36" i="41" s="1"/>
  <c r="DO17" i="41"/>
  <c r="DO26" i="41" s="1"/>
  <c r="DO23" i="41"/>
  <c r="DO27" i="41" s="1"/>
  <c r="DO31" i="41" s="1"/>
  <c r="DO32" i="41" s="1"/>
  <c r="DO36" i="41" s="1"/>
  <c r="DW17" i="41"/>
  <c r="DW26" i="41" s="1"/>
  <c r="DW23" i="41"/>
  <c r="DW27" i="41" s="1"/>
  <c r="DW31" i="41" s="1"/>
  <c r="DW32" i="41" s="1"/>
  <c r="DW36" i="41" s="1"/>
  <c r="EE17" i="41"/>
  <c r="EE26" i="41" s="1"/>
  <c r="EE23" i="41"/>
  <c r="EE27" i="41" s="1"/>
  <c r="EE31" i="41" s="1"/>
  <c r="EE32" i="41" s="1"/>
  <c r="EE36" i="41" s="1"/>
  <c r="EM17" i="41"/>
  <c r="EM26" i="41" s="1"/>
  <c r="EM23" i="41"/>
  <c r="EM27" i="41" s="1"/>
  <c r="EM31" i="41" s="1"/>
  <c r="EM32" i="41" s="1"/>
  <c r="EM36" i="41" s="1"/>
  <c r="EU17" i="41"/>
  <c r="EU26" i="41" s="1"/>
  <c r="EU23" i="41"/>
  <c r="EU27" i="41" s="1"/>
  <c r="EU31" i="41" s="1"/>
  <c r="EU32" i="41" s="1"/>
  <c r="EU36" i="41" s="1"/>
  <c r="BG23" i="41"/>
  <c r="BG27" i="41" s="1"/>
  <c r="BG31" i="41" s="1"/>
  <c r="BG32" i="41" s="1"/>
  <c r="BG36" i="41" s="1"/>
  <c r="DC35" i="41"/>
  <c r="BW35" i="41"/>
  <c r="AI35" i="41"/>
  <c r="CE34" i="41"/>
  <c r="CE35" i="41"/>
  <c r="S35" i="41"/>
  <c r="S34" i="41"/>
  <c r="AY23" i="41"/>
  <c r="EA35" i="41"/>
  <c r="CS35" i="41"/>
  <c r="BM35" i="41"/>
  <c r="CU34" i="41"/>
  <c r="BO35" i="41"/>
  <c r="M23" i="41"/>
  <c r="M27" i="41" s="1"/>
  <c r="M31" i="41" s="1"/>
  <c r="M32" i="41" s="1"/>
  <c r="DY35" i="41"/>
  <c r="BE35" i="41"/>
  <c r="Q34" i="41"/>
  <c r="Q36" i="41" s="1"/>
  <c r="BG35" i="41"/>
  <c r="BG34" i="41"/>
  <c r="AA35" i="41"/>
  <c r="AA34" i="41"/>
  <c r="AW34" i="41"/>
  <c r="AW35" i="41"/>
  <c r="Y34" i="41"/>
  <c r="Y36" i="41" s="1"/>
  <c r="Y35" i="41"/>
  <c r="BW23" i="41"/>
  <c r="AQ23" i="41"/>
  <c r="DQ35" i="41"/>
  <c r="AQ34" i="41"/>
  <c r="AQ35" i="41"/>
  <c r="X27" i="41"/>
  <c r="X31" i="41" s="1"/>
  <c r="X32" i="41" s="1"/>
  <c r="X36" i="41" s="1"/>
  <c r="EO34" i="41"/>
  <c r="EO35" i="41"/>
  <c r="BU34" i="41"/>
  <c r="BU35" i="41"/>
  <c r="AO35" i="41"/>
  <c r="AO34" i="41"/>
  <c r="I34" i="41"/>
  <c r="I35" i="41"/>
  <c r="L17" i="41"/>
  <c r="L26" i="41" s="1"/>
  <c r="L23" i="41"/>
  <c r="L27" i="41" s="1"/>
  <c r="L31" i="41" s="1"/>
  <c r="L32" i="41" s="1"/>
  <c r="L36" i="41" s="1"/>
  <c r="T17" i="41"/>
  <c r="T26" i="41" s="1"/>
  <c r="T23" i="41"/>
  <c r="T27" i="41" s="1"/>
  <c r="T31" i="41" s="1"/>
  <c r="T32" i="41" s="1"/>
  <c r="AB17" i="41"/>
  <c r="AB26" i="41" s="1"/>
  <c r="AB23" i="41"/>
  <c r="AB27" i="41" s="1"/>
  <c r="AB31" i="41" s="1"/>
  <c r="AB32" i="41" s="1"/>
  <c r="AJ17" i="41"/>
  <c r="AJ26" i="41" s="1"/>
  <c r="AJ23" i="41"/>
  <c r="AJ27" i="41" s="1"/>
  <c r="AJ31" i="41" s="1"/>
  <c r="AJ32" i="41" s="1"/>
  <c r="AR17" i="41"/>
  <c r="AR26" i="41" s="1"/>
  <c r="AR23" i="41"/>
  <c r="AR27" i="41" s="1"/>
  <c r="AR31" i="41" s="1"/>
  <c r="AR32" i="41" s="1"/>
  <c r="AR36" i="41" s="1"/>
  <c r="AZ17" i="41"/>
  <c r="AZ26" i="41" s="1"/>
  <c r="AZ23" i="41"/>
  <c r="AZ27" i="41" s="1"/>
  <c r="AZ31" i="41" s="1"/>
  <c r="AZ32" i="41" s="1"/>
  <c r="AZ36" i="41" s="1"/>
  <c r="BH17" i="41"/>
  <c r="BH26" i="41" s="1"/>
  <c r="BH23" i="41"/>
  <c r="BH27" i="41" s="1"/>
  <c r="BH31" i="41" s="1"/>
  <c r="BH32" i="41" s="1"/>
  <c r="BH36" i="41" s="1"/>
  <c r="BP17" i="41"/>
  <c r="BP26" i="41" s="1"/>
  <c r="BP23" i="41"/>
  <c r="BP27" i="41" s="1"/>
  <c r="BP31" i="41" s="1"/>
  <c r="BP32" i="41" s="1"/>
  <c r="BP36" i="41" s="1"/>
  <c r="BX17" i="41"/>
  <c r="BX26" i="41" s="1"/>
  <c r="BX23" i="41"/>
  <c r="BX27" i="41" s="1"/>
  <c r="BX31" i="41" s="1"/>
  <c r="BX32" i="41" s="1"/>
  <c r="BX36" i="41" s="1"/>
  <c r="CF17" i="41"/>
  <c r="CF26" i="41" s="1"/>
  <c r="CF23" i="41"/>
  <c r="CF27" i="41" s="1"/>
  <c r="CF31" i="41" s="1"/>
  <c r="CF32" i="41" s="1"/>
  <c r="CF36" i="41" s="1"/>
  <c r="N17" i="41"/>
  <c r="N26" i="41" s="1"/>
  <c r="N23" i="41"/>
  <c r="N27" i="41" s="1"/>
  <c r="N31" i="41" s="1"/>
  <c r="N32" i="41" s="1"/>
  <c r="N36" i="41" s="1"/>
  <c r="EQ34" i="41"/>
  <c r="EQ35" i="41"/>
  <c r="DS34" i="41"/>
  <c r="DS35" i="41"/>
  <c r="CM34" i="41"/>
  <c r="CM35" i="41"/>
  <c r="AY34" i="41"/>
  <c r="AY35" i="41"/>
  <c r="K34" i="41"/>
  <c r="K35" i="41"/>
  <c r="P17" i="41"/>
  <c r="P26" i="41" s="1"/>
  <c r="P23" i="41"/>
  <c r="P27" i="41" s="1"/>
  <c r="P31" i="41" s="1"/>
  <c r="P32" i="41" s="1"/>
  <c r="EG34" i="41"/>
  <c r="EG35" i="41"/>
  <c r="DI34" i="41"/>
  <c r="DI35" i="41"/>
  <c r="CC34" i="41"/>
  <c r="CC35" i="41"/>
  <c r="AG35" i="41"/>
  <c r="AG34" i="41"/>
  <c r="EI35" i="41"/>
  <c r="BO23" i="41"/>
  <c r="AI23" i="41"/>
  <c r="AP34" i="41"/>
  <c r="AP35" i="41"/>
  <c r="Z35" i="41"/>
  <c r="Z34" i="41"/>
  <c r="R34" i="41"/>
  <c r="R35" i="41"/>
  <c r="J35" i="41"/>
  <c r="J34" i="41"/>
  <c r="EZ23" i="41"/>
  <c r="EZ27" i="41" s="1"/>
  <c r="EZ31" i="41" s="1"/>
  <c r="EZ32" i="41" s="1"/>
  <c r="EZ36" i="41" s="1"/>
  <c r="ER23" i="41"/>
  <c r="ER27" i="41" s="1"/>
  <c r="ER31" i="41" s="1"/>
  <c r="ER32" i="41" s="1"/>
  <c r="ER36" i="41" s="1"/>
  <c r="EJ23" i="41"/>
  <c r="EJ27" i="41" s="1"/>
  <c r="EJ31" i="41" s="1"/>
  <c r="EJ32" i="41" s="1"/>
  <c r="EJ36" i="41" s="1"/>
  <c r="EB23" i="41"/>
  <c r="EB27" i="41" s="1"/>
  <c r="EB31" i="41" s="1"/>
  <c r="EB32" i="41" s="1"/>
  <c r="EB36" i="41" s="1"/>
  <c r="DT23" i="41"/>
  <c r="DT27" i="41" s="1"/>
  <c r="DT31" i="41" s="1"/>
  <c r="DT32" i="41" s="1"/>
  <c r="DT36" i="41" s="1"/>
  <c r="DL23" i="41"/>
  <c r="DL27" i="41" s="1"/>
  <c r="DL31" i="41" s="1"/>
  <c r="DL32" i="41" s="1"/>
  <c r="DL36" i="41" s="1"/>
  <c r="DD23" i="41"/>
  <c r="DD27" i="41" s="1"/>
  <c r="DD31" i="41" s="1"/>
  <c r="DD32" i="41" s="1"/>
  <c r="DD36" i="41" s="1"/>
  <c r="CV23" i="41"/>
  <c r="CV27" i="41" s="1"/>
  <c r="CV31" i="41" s="1"/>
  <c r="CV32" i="41" s="1"/>
  <c r="CV36" i="41" s="1"/>
  <c r="CN23" i="41"/>
  <c r="CN27" i="41" s="1"/>
  <c r="CN31" i="41" s="1"/>
  <c r="CN32" i="41" s="1"/>
  <c r="CN36" i="41" s="1"/>
  <c r="EV35" i="41"/>
  <c r="DZ35" i="41"/>
  <c r="DP35" i="41"/>
  <c r="CT35" i="41"/>
  <c r="DH34" i="41"/>
  <c r="AN35" i="41"/>
  <c r="AN34" i="41"/>
  <c r="AF34" i="41"/>
  <c r="AF35" i="41"/>
  <c r="P34" i="41"/>
  <c r="P35" i="41"/>
  <c r="ER35" i="41"/>
  <c r="EH35" i="41"/>
  <c r="DX35" i="41"/>
  <c r="DL35" i="41"/>
  <c r="DB35" i="41"/>
  <c r="CR35" i="41"/>
  <c r="CF35" i="41"/>
  <c r="BV35" i="41"/>
  <c r="BL35" i="41"/>
  <c r="AZ35" i="41"/>
  <c r="AH35" i="41"/>
  <c r="AM35" i="41"/>
  <c r="AM34" i="41"/>
  <c r="W34" i="41"/>
  <c r="W36" i="41" s="1"/>
  <c r="W35" i="41"/>
  <c r="O34" i="41"/>
  <c r="O36" i="41" s="1"/>
  <c r="O35" i="41"/>
  <c r="I23" i="41"/>
  <c r="I27" i="41" s="1"/>
  <c r="I31" i="41" s="1"/>
  <c r="I32" i="41" s="1"/>
  <c r="I36" i="41" s="1"/>
  <c r="DW35" i="41"/>
  <c r="CQ35" i="41"/>
  <c r="BK35" i="41"/>
  <c r="X35" i="41"/>
  <c r="EY27" i="41"/>
  <c r="EY31" i="41" s="1"/>
  <c r="EY32" i="41" s="1"/>
  <c r="EY36" i="41" s="1"/>
  <c r="EQ27" i="41"/>
  <c r="EQ31" i="41" s="1"/>
  <c r="EQ32" i="41" s="1"/>
  <c r="EI27" i="41"/>
  <c r="EI31" i="41" s="1"/>
  <c r="EI32" i="41" s="1"/>
  <c r="EI36" i="41" s="1"/>
  <c r="EA27" i="41"/>
  <c r="EA31" i="41" s="1"/>
  <c r="EA32" i="41" s="1"/>
  <c r="EA36" i="41" s="1"/>
  <c r="DS27" i="41"/>
  <c r="DS31" i="41" s="1"/>
  <c r="DS32" i="41" s="1"/>
  <c r="DK27" i="41"/>
  <c r="DK31" i="41" s="1"/>
  <c r="DK32" i="41" s="1"/>
  <c r="DK36" i="41" s="1"/>
  <c r="DC27" i="41"/>
  <c r="DC31" i="41" s="1"/>
  <c r="DC32" i="41" s="1"/>
  <c r="DC36" i="41" s="1"/>
  <c r="CU27" i="41"/>
  <c r="CU31" i="41" s="1"/>
  <c r="CU32" i="41" s="1"/>
  <c r="CU36" i="41" s="1"/>
  <c r="CM27" i="41"/>
  <c r="CM31" i="41" s="1"/>
  <c r="CM32" i="41" s="1"/>
  <c r="CE27" i="41"/>
  <c r="CE31" i="41" s="1"/>
  <c r="CE32" i="41" s="1"/>
  <c r="BW27" i="41"/>
  <c r="BW31" i="41" s="1"/>
  <c r="BW32" i="41" s="1"/>
  <c r="BW36" i="41" s="1"/>
  <c r="BO27" i="41"/>
  <c r="BO31" i="41" s="1"/>
  <c r="BO32" i="41" s="1"/>
  <c r="BO36" i="41" s="1"/>
  <c r="AY27" i="41"/>
  <c r="AY31" i="41" s="1"/>
  <c r="AY32" i="41" s="1"/>
  <c r="AY36" i="41" s="1"/>
  <c r="AQ27" i="41"/>
  <c r="AQ31" i="41" s="1"/>
  <c r="AQ32" i="41" s="1"/>
  <c r="AI27" i="41"/>
  <c r="AI31" i="41" s="1"/>
  <c r="AI32" i="41" s="1"/>
  <c r="AI36" i="41" s="1"/>
  <c r="AA27" i="41"/>
  <c r="AA31" i="41" s="1"/>
  <c r="AA32" i="41" s="1"/>
  <c r="S27" i="41"/>
  <c r="S31" i="41" s="1"/>
  <c r="S32" i="41" s="1"/>
  <c r="EZ35" i="41"/>
  <c r="EP35" i="41"/>
  <c r="EF35" i="41"/>
  <c r="DJ35" i="41"/>
  <c r="CZ35" i="41"/>
  <c r="CN35" i="41"/>
  <c r="CD35" i="41"/>
  <c r="BT35" i="41"/>
  <c r="BH35" i="41"/>
  <c r="AX35" i="41"/>
  <c r="L35" i="41"/>
  <c r="AH27" i="41"/>
  <c r="AH31" i="41" s="1"/>
  <c r="AH32" i="41" s="1"/>
  <c r="AH36" i="41" s="1"/>
  <c r="J27" i="41"/>
  <c r="J31" i="41" s="1"/>
  <c r="J32" i="41" s="1"/>
  <c r="J36" i="41" s="1"/>
  <c r="EE35" i="41"/>
  <c r="CY35" i="41"/>
  <c r="BS35" i="41"/>
  <c r="AJ35" i="41"/>
  <c r="AJ34" i="41"/>
  <c r="AB35" i="41"/>
  <c r="AB34" i="41"/>
  <c r="T34" i="41"/>
  <c r="T35" i="41"/>
  <c r="EX35" i="41"/>
  <c r="EN35" i="41"/>
  <c r="EB35" i="41"/>
  <c r="DR35" i="41"/>
  <c r="CV35" i="41"/>
  <c r="CL35" i="41"/>
  <c r="CB35" i="41"/>
  <c r="BP35" i="41"/>
  <c r="BF35" i="41"/>
  <c r="AV35" i="41"/>
  <c r="AE34" i="41"/>
  <c r="FA35" i="41"/>
  <c r="FA34" i="41"/>
  <c r="ES35" i="41"/>
  <c r="ES34" i="41"/>
  <c r="EK35" i="41"/>
  <c r="EK34" i="41"/>
  <c r="EC35" i="41"/>
  <c r="EC34" i="41"/>
  <c r="DU35" i="41"/>
  <c r="DU34" i="41"/>
  <c r="DM35" i="41"/>
  <c r="DM34" i="41"/>
  <c r="DE35" i="41"/>
  <c r="DE34" i="41"/>
  <c r="CW35" i="41"/>
  <c r="CW34" i="41"/>
  <c r="CO35" i="41"/>
  <c r="CO34" i="41"/>
  <c r="CG35" i="41"/>
  <c r="CG34" i="41"/>
  <c r="BY35" i="41"/>
  <c r="BY34" i="41"/>
  <c r="BQ35" i="41"/>
  <c r="BQ34" i="41"/>
  <c r="BI35" i="41"/>
  <c r="BI34" i="41"/>
  <c r="BA35" i="41"/>
  <c r="BA34" i="41"/>
  <c r="AS35" i="41"/>
  <c r="AS34" i="41"/>
  <c r="AK35" i="41"/>
  <c r="AK34" i="41"/>
  <c r="AC35" i="41"/>
  <c r="AC34" i="41"/>
  <c r="U35" i="41"/>
  <c r="U34" i="41"/>
  <c r="U36" i="41" s="1"/>
  <c r="M35" i="41"/>
  <c r="M34" i="41"/>
  <c r="ET35" i="41"/>
  <c r="ET34" i="41"/>
  <c r="ET36" i="41" s="1"/>
  <c r="EL35" i="41"/>
  <c r="EL34" i="41"/>
  <c r="ED35" i="41"/>
  <c r="ED34" i="41"/>
  <c r="ED36" i="41" s="1"/>
  <c r="DV35" i="41"/>
  <c r="DV34" i="41"/>
  <c r="DV36" i="41" s="1"/>
  <c r="DN35" i="41"/>
  <c r="DN34" i="41"/>
  <c r="DF35" i="41"/>
  <c r="DF34" i="41"/>
  <c r="DF36" i="41" s="1"/>
  <c r="CX35" i="41"/>
  <c r="CX34" i="41"/>
  <c r="CX36" i="41" s="1"/>
  <c r="CP35" i="41"/>
  <c r="CP34" i="41"/>
  <c r="CH35" i="41"/>
  <c r="CH34" i="41"/>
  <c r="CH36" i="41" s="1"/>
  <c r="BZ35" i="41"/>
  <c r="BZ34" i="41"/>
  <c r="BR35" i="41"/>
  <c r="BR34" i="41"/>
  <c r="BJ35" i="41"/>
  <c r="BJ34" i="41"/>
  <c r="BB35" i="41"/>
  <c r="BB34" i="41"/>
  <c r="AT35" i="41"/>
  <c r="AT34" i="41"/>
  <c r="AL35" i="41"/>
  <c r="AL34" i="41"/>
  <c r="AD35" i="41"/>
  <c r="AD34" i="41"/>
  <c r="V35" i="41"/>
  <c r="V34" i="41"/>
  <c r="V36" i="41" s="1"/>
  <c r="N35" i="41"/>
  <c r="N34" i="41"/>
  <c r="H31" i="41"/>
  <c r="H35" i="41"/>
  <c r="R18" i="41"/>
  <c r="Z18" i="41"/>
  <c r="CT18" i="41"/>
  <c r="CL18" i="41"/>
  <c r="J18" i="41"/>
  <c r="J23" i="41" s="1"/>
  <c r="AH17" i="41"/>
  <c r="AH26" i="41" s="1"/>
  <c r="AP18" i="41"/>
  <c r="AX18" i="41"/>
  <c r="BF18" i="41"/>
  <c r="BV18" i="41"/>
  <c r="CD18" i="41"/>
  <c r="DR18" i="41"/>
  <c r="DZ18" i="41"/>
  <c r="EH18" i="41"/>
  <c r="EP18" i="41"/>
  <c r="AA17" i="41"/>
  <c r="AA26" i="41" s="1"/>
  <c r="DJ18" i="41"/>
  <c r="BN18" i="41"/>
  <c r="EX18" i="41"/>
  <c r="DB18" i="41"/>
  <c r="S17" i="41"/>
  <c r="S26" i="41" s="1"/>
  <c r="CH17" i="41"/>
  <c r="CH26" i="41" s="1"/>
  <c r="CX17" i="41"/>
  <c r="CX26" i="41" s="1"/>
  <c r="DF17" i="41"/>
  <c r="DF26" i="41" s="1"/>
  <c r="DV17" i="41"/>
  <c r="DV26" i="41" s="1"/>
  <c r="ED17" i="41"/>
  <c r="ED26" i="41" s="1"/>
  <c r="ET17" i="41"/>
  <c r="ET26" i="41" s="1"/>
  <c r="EL18" i="41"/>
  <c r="DN18" i="41"/>
  <c r="CP18" i="41"/>
  <c r="G34" i="41"/>
  <c r="K18" i="41"/>
  <c r="Q17" i="41"/>
  <c r="Q26" i="41" s="1"/>
  <c r="Y17" i="41"/>
  <c r="Y26" i="41" s="1"/>
  <c r="O17" i="41"/>
  <c r="O26" i="41" s="1"/>
  <c r="EW18" i="41"/>
  <c r="EO18" i="41"/>
  <c r="EG18" i="41"/>
  <c r="DY18" i="41"/>
  <c r="DQ18" i="41"/>
  <c r="DI18" i="41"/>
  <c r="DA18" i="41"/>
  <c r="CS18" i="41"/>
  <c r="CK18" i="41"/>
  <c r="CC18" i="41"/>
  <c r="BU18" i="41"/>
  <c r="BM18" i="41"/>
  <c r="BE18" i="41"/>
  <c r="AW18" i="41"/>
  <c r="AO18" i="41"/>
  <c r="AG18" i="41"/>
  <c r="X17" i="41"/>
  <c r="X26" i="41" s="1"/>
  <c r="EV18" i="41"/>
  <c r="EN18" i="41"/>
  <c r="EF18" i="41"/>
  <c r="DX18" i="41"/>
  <c r="DP18" i="41"/>
  <c r="DH18" i="41"/>
  <c r="CZ18" i="41"/>
  <c r="CR18" i="41"/>
  <c r="CJ18" i="41"/>
  <c r="CB18" i="41"/>
  <c r="BT18" i="41"/>
  <c r="BL18" i="41"/>
  <c r="BD18" i="41"/>
  <c r="AV18" i="41"/>
  <c r="AN18" i="41"/>
  <c r="AF18" i="41"/>
  <c r="W17" i="41"/>
  <c r="W26" i="41" s="1"/>
  <c r="V17" i="41"/>
  <c r="V26" i="41" s="1"/>
  <c r="BZ18" i="41"/>
  <c r="BR18" i="41"/>
  <c r="BJ18" i="41"/>
  <c r="BB18" i="41"/>
  <c r="AT18" i="41"/>
  <c r="AL18" i="41"/>
  <c r="AD18" i="41"/>
  <c r="H17" i="41"/>
  <c r="H26" i="41" s="1"/>
  <c r="U17" i="41"/>
  <c r="U26" i="41" s="1"/>
  <c r="FA18" i="41"/>
  <c r="ES18" i="41"/>
  <c r="EK18" i="41"/>
  <c r="EC18" i="41"/>
  <c r="DU18" i="41"/>
  <c r="DM18" i="41"/>
  <c r="DE18" i="41"/>
  <c r="CW18" i="41"/>
  <c r="CO18" i="41"/>
  <c r="CG18" i="41"/>
  <c r="BY18" i="41"/>
  <c r="BQ18" i="41"/>
  <c r="BI18" i="41"/>
  <c r="BA18" i="41"/>
  <c r="AS18" i="41"/>
  <c r="AK18" i="41"/>
  <c r="AC18" i="41"/>
  <c r="G12" i="41"/>
  <c r="O53" i="43" l="1"/>
  <c r="P51" i="43"/>
  <c r="CM36" i="41"/>
  <c r="AJ36" i="41"/>
  <c r="AA36" i="41"/>
  <c r="EK17" i="41"/>
  <c r="EK26" i="41" s="1"/>
  <c r="EK23" i="41"/>
  <c r="EK27" i="41" s="1"/>
  <c r="EK31" i="41" s="1"/>
  <c r="EK32" i="41" s="1"/>
  <c r="EK36" i="41" s="1"/>
  <c r="DA17" i="41"/>
  <c r="DA26" i="41" s="1"/>
  <c r="DA23" i="41"/>
  <c r="DA27" i="41" s="1"/>
  <c r="DA31" i="41" s="1"/>
  <c r="DA32" i="41" s="1"/>
  <c r="DA36" i="41" s="1"/>
  <c r="BV17" i="41"/>
  <c r="BV26" i="41" s="1"/>
  <c r="BV23" i="41"/>
  <c r="BV27" i="41" s="1"/>
  <c r="BV31" i="41" s="1"/>
  <c r="BV32" i="41" s="1"/>
  <c r="BV36" i="41" s="1"/>
  <c r="Z17" i="41"/>
  <c r="Z26" i="41" s="1"/>
  <c r="Z23" i="41"/>
  <c r="Z27" i="41" s="1"/>
  <c r="Z31" i="41" s="1"/>
  <c r="Z32" i="41" s="1"/>
  <c r="Z36" i="41" s="1"/>
  <c r="P36" i="41"/>
  <c r="CG17" i="41"/>
  <c r="CG26" i="41" s="1"/>
  <c r="CG23" i="41"/>
  <c r="CG27" i="41" s="1"/>
  <c r="CG31" i="41" s="1"/>
  <c r="CG32" i="41" s="1"/>
  <c r="CG36" i="41" s="1"/>
  <c r="ES17" i="41"/>
  <c r="ES26" i="41" s="1"/>
  <c r="ES23" i="41"/>
  <c r="ES27" i="41" s="1"/>
  <c r="ES31" i="41" s="1"/>
  <c r="ES32" i="41" s="1"/>
  <c r="ES36" i="41" s="1"/>
  <c r="BJ17" i="41"/>
  <c r="BJ26" i="41" s="1"/>
  <c r="BJ23" i="41"/>
  <c r="BJ27" i="41" s="1"/>
  <c r="BJ31" i="41" s="1"/>
  <c r="BJ32" i="41" s="1"/>
  <c r="BJ36" i="41" s="1"/>
  <c r="BD17" i="41"/>
  <c r="BD26" i="41" s="1"/>
  <c r="BD23" i="41"/>
  <c r="BD27" i="41" s="1"/>
  <c r="BD31" i="41" s="1"/>
  <c r="BD32" i="41" s="1"/>
  <c r="BD36" i="41" s="1"/>
  <c r="DP17" i="41"/>
  <c r="DP26" i="41" s="1"/>
  <c r="DP23" i="41"/>
  <c r="DP27" i="41" s="1"/>
  <c r="DP31" i="41" s="1"/>
  <c r="DP32" i="41" s="1"/>
  <c r="DP36" i="41" s="1"/>
  <c r="AW17" i="41"/>
  <c r="AW26" i="41" s="1"/>
  <c r="AW23" i="41"/>
  <c r="AW27" i="41" s="1"/>
  <c r="AW31" i="41" s="1"/>
  <c r="AW32" i="41" s="1"/>
  <c r="AW36" i="41" s="1"/>
  <c r="DI17" i="41"/>
  <c r="DI26" i="41" s="1"/>
  <c r="DI23" i="41"/>
  <c r="DI27" i="41" s="1"/>
  <c r="DI31" i="41" s="1"/>
  <c r="DI32" i="41" s="1"/>
  <c r="DI36" i="41" s="1"/>
  <c r="DJ17" i="41"/>
  <c r="DJ26" i="41" s="1"/>
  <c r="DJ23" i="41"/>
  <c r="DJ27" i="41" s="1"/>
  <c r="DJ31" i="41" s="1"/>
  <c r="DJ32" i="41" s="1"/>
  <c r="DJ36" i="41" s="1"/>
  <c r="BF17" i="41"/>
  <c r="BF26" i="41" s="1"/>
  <c r="BF23" i="41"/>
  <c r="BF27" i="41" s="1"/>
  <c r="BF31" i="41" s="1"/>
  <c r="BF32" i="41" s="1"/>
  <c r="BF36" i="41" s="1"/>
  <c r="R17" i="41"/>
  <c r="R26" i="41" s="1"/>
  <c r="R23" i="41"/>
  <c r="R27" i="41" s="1"/>
  <c r="R31" i="41" s="1"/>
  <c r="R32" i="41" s="1"/>
  <c r="R36" i="41" s="1"/>
  <c r="S36" i="41"/>
  <c r="CE36" i="41"/>
  <c r="EQ36" i="41"/>
  <c r="DH17" i="41"/>
  <c r="DH26" i="41" s="1"/>
  <c r="DH23" i="41"/>
  <c r="DH27" i="41" s="1"/>
  <c r="DH31" i="41" s="1"/>
  <c r="DH32" i="41" s="1"/>
  <c r="DH36" i="41" s="1"/>
  <c r="CO17" i="41"/>
  <c r="CO26" i="41" s="1"/>
  <c r="CO23" i="41"/>
  <c r="CO27" i="41" s="1"/>
  <c r="CO31" i="41" s="1"/>
  <c r="CO32" i="41" s="1"/>
  <c r="CO36" i="41" s="1"/>
  <c r="DX17" i="41"/>
  <c r="DX26" i="41" s="1"/>
  <c r="DX23" i="41"/>
  <c r="DX27" i="41" s="1"/>
  <c r="DX31" i="41" s="1"/>
  <c r="DX32" i="41" s="1"/>
  <c r="DX36" i="41" s="1"/>
  <c r="AK17" i="41"/>
  <c r="AK26" i="41" s="1"/>
  <c r="AK23" i="41"/>
  <c r="AK27" i="41" s="1"/>
  <c r="AK31" i="41" s="1"/>
  <c r="AK32" i="41" s="1"/>
  <c r="AK36" i="41" s="1"/>
  <c r="BZ17" i="41"/>
  <c r="BZ26" i="41" s="1"/>
  <c r="BZ23" i="41"/>
  <c r="BZ27" i="41" s="1"/>
  <c r="BZ31" i="41" s="1"/>
  <c r="BZ32" i="41" s="1"/>
  <c r="BZ36" i="41" s="1"/>
  <c r="BM17" i="41"/>
  <c r="BM26" i="41" s="1"/>
  <c r="BM23" i="41"/>
  <c r="BM27" i="41" s="1"/>
  <c r="BM31" i="41" s="1"/>
  <c r="BM32" i="41" s="1"/>
  <c r="BM36" i="41" s="1"/>
  <c r="AP17" i="41"/>
  <c r="AP26" i="41" s="1"/>
  <c r="AP23" i="41"/>
  <c r="AP27" i="41" s="1"/>
  <c r="AP31" i="41" s="1"/>
  <c r="AP32" i="41" s="1"/>
  <c r="AP36" i="41" s="1"/>
  <c r="AS17" i="41"/>
  <c r="AS26" i="41" s="1"/>
  <c r="AS23" i="41"/>
  <c r="AS27" i="41" s="1"/>
  <c r="AS31" i="41" s="1"/>
  <c r="AS32" i="41" s="1"/>
  <c r="AS36" i="41" s="1"/>
  <c r="DE17" i="41"/>
  <c r="DE26" i="41" s="1"/>
  <c r="DE23" i="41"/>
  <c r="DE27" i="41" s="1"/>
  <c r="DE31" i="41" s="1"/>
  <c r="DE32" i="41" s="1"/>
  <c r="DE36" i="41" s="1"/>
  <c r="CB17" i="41"/>
  <c r="CB26" i="41" s="1"/>
  <c r="CB23" i="41"/>
  <c r="CB27" i="41" s="1"/>
  <c r="CB31" i="41" s="1"/>
  <c r="CB32" i="41" s="1"/>
  <c r="CB36" i="41" s="1"/>
  <c r="EN17" i="41"/>
  <c r="EN26" i="41" s="1"/>
  <c r="EN23" i="41"/>
  <c r="EN27" i="41" s="1"/>
  <c r="EN31" i="41" s="1"/>
  <c r="EN32" i="41" s="1"/>
  <c r="EN36" i="41" s="1"/>
  <c r="BU17" i="41"/>
  <c r="BU26" i="41" s="1"/>
  <c r="BU23" i="41"/>
  <c r="BU27" i="41" s="1"/>
  <c r="BU31" i="41" s="1"/>
  <c r="BU32" i="41" s="1"/>
  <c r="BU36" i="41" s="1"/>
  <c r="EG17" i="41"/>
  <c r="EG26" i="41" s="1"/>
  <c r="EG23" i="41"/>
  <c r="EG27" i="41" s="1"/>
  <c r="EG31" i="41" s="1"/>
  <c r="EG32" i="41" s="1"/>
  <c r="EG36" i="41" s="1"/>
  <c r="CP17" i="41"/>
  <c r="CP26" i="41" s="1"/>
  <c r="CP23" i="41"/>
  <c r="CP27" i="41" s="1"/>
  <c r="CP31" i="41" s="1"/>
  <c r="CP32" i="41" s="1"/>
  <c r="CP36" i="41" s="1"/>
  <c r="EH17" i="41"/>
  <c r="EH26" i="41" s="1"/>
  <c r="EH23" i="41"/>
  <c r="EH27" i="41" s="1"/>
  <c r="EH31" i="41" s="1"/>
  <c r="EH32" i="41" s="1"/>
  <c r="EH36" i="41" s="1"/>
  <c r="AQ36" i="41"/>
  <c r="BB17" i="41"/>
  <c r="BB26" i="41" s="1"/>
  <c r="BB23" i="41"/>
  <c r="BB27" i="41" s="1"/>
  <c r="BB31" i="41" s="1"/>
  <c r="BB32" i="41" s="1"/>
  <c r="BB36" i="41" s="1"/>
  <c r="BL17" i="41"/>
  <c r="BL26" i="41" s="1"/>
  <c r="BL23" i="41"/>
  <c r="BL27" i="41" s="1"/>
  <c r="BL31" i="41" s="1"/>
  <c r="BL32" i="41" s="1"/>
  <c r="BL36" i="41" s="1"/>
  <c r="K17" i="41"/>
  <c r="K26" i="41" s="1"/>
  <c r="K23" i="41"/>
  <c r="K27" i="41" s="1"/>
  <c r="K31" i="41" s="1"/>
  <c r="K32" i="41" s="1"/>
  <c r="K36" i="41" s="1"/>
  <c r="EF17" i="41"/>
  <c r="EF26" i="41" s="1"/>
  <c r="EF23" i="41"/>
  <c r="EF27" i="41" s="1"/>
  <c r="EF31" i="41" s="1"/>
  <c r="EF32" i="41" s="1"/>
  <c r="EF36" i="41" s="1"/>
  <c r="EP17" i="41"/>
  <c r="EP26" i="41" s="1"/>
  <c r="EP23" i="41"/>
  <c r="EP27" i="41" s="1"/>
  <c r="EP31" i="41" s="1"/>
  <c r="EP32" i="41" s="1"/>
  <c r="EP36" i="41" s="1"/>
  <c r="DZ17" i="41"/>
  <c r="DZ26" i="41" s="1"/>
  <c r="DZ23" i="41"/>
  <c r="DZ27" i="41" s="1"/>
  <c r="DZ31" i="41" s="1"/>
  <c r="DZ32" i="41" s="1"/>
  <c r="DZ36" i="41" s="1"/>
  <c r="AB36" i="41"/>
  <c r="AM36" i="41"/>
  <c r="AV17" i="41"/>
  <c r="AV26" i="41" s="1"/>
  <c r="AV23" i="41"/>
  <c r="AV27" i="41" s="1"/>
  <c r="AV31" i="41" s="1"/>
  <c r="AV32" i="41" s="1"/>
  <c r="AV36" i="41" s="1"/>
  <c r="BN17" i="41"/>
  <c r="BN26" i="41" s="1"/>
  <c r="BN23" i="41"/>
  <c r="BN27" i="41" s="1"/>
  <c r="BN31" i="41" s="1"/>
  <c r="BN32" i="41" s="1"/>
  <c r="BN36" i="41" s="1"/>
  <c r="BR17" i="41"/>
  <c r="BR26" i="41" s="1"/>
  <c r="BR23" i="41"/>
  <c r="BR27" i="41" s="1"/>
  <c r="BR31" i="41" s="1"/>
  <c r="BR32" i="41" s="1"/>
  <c r="BR36" i="41" s="1"/>
  <c r="DQ17" i="41"/>
  <c r="DQ26" i="41" s="1"/>
  <c r="DQ23" i="41"/>
  <c r="DQ27" i="41" s="1"/>
  <c r="DQ31" i="41" s="1"/>
  <c r="DQ32" i="41" s="1"/>
  <c r="DQ36" i="41" s="1"/>
  <c r="BA17" i="41"/>
  <c r="BA26" i="41" s="1"/>
  <c r="BA23" i="41"/>
  <c r="BA27" i="41" s="1"/>
  <c r="BA31" i="41" s="1"/>
  <c r="BA32" i="41" s="1"/>
  <c r="BA36" i="41" s="1"/>
  <c r="AD17" i="41"/>
  <c r="AD26" i="41" s="1"/>
  <c r="AD23" i="41"/>
  <c r="AD27" i="41" s="1"/>
  <c r="AD31" i="41" s="1"/>
  <c r="AD32" i="41" s="1"/>
  <c r="AD36" i="41" s="1"/>
  <c r="EV17" i="41"/>
  <c r="EV26" i="41" s="1"/>
  <c r="EV23" i="41"/>
  <c r="EV27" i="41" s="1"/>
  <c r="EV31" i="41" s="1"/>
  <c r="EV32" i="41" s="1"/>
  <c r="EV36" i="41" s="1"/>
  <c r="EO17" i="41"/>
  <c r="EO26" i="41" s="1"/>
  <c r="EO23" i="41"/>
  <c r="EO27" i="41" s="1"/>
  <c r="EO31" i="41" s="1"/>
  <c r="EO32" i="41" s="1"/>
  <c r="EO36" i="41" s="1"/>
  <c r="BI17" i="41"/>
  <c r="BI26" i="41" s="1"/>
  <c r="BI23" i="41"/>
  <c r="BI27" i="41" s="1"/>
  <c r="BI31" i="41" s="1"/>
  <c r="BI32" i="41" s="1"/>
  <c r="BI36" i="41" s="1"/>
  <c r="DU17" i="41"/>
  <c r="DU26" i="41" s="1"/>
  <c r="DU23" i="41"/>
  <c r="DU27" i="41" s="1"/>
  <c r="DU31" i="41" s="1"/>
  <c r="DU32" i="41" s="1"/>
  <c r="DU36" i="41" s="1"/>
  <c r="AL17" i="41"/>
  <c r="AL26" i="41" s="1"/>
  <c r="AL23" i="41"/>
  <c r="AL27" i="41" s="1"/>
  <c r="AL31" i="41" s="1"/>
  <c r="AL32" i="41" s="1"/>
  <c r="AL36" i="41" s="1"/>
  <c r="AF17" i="41"/>
  <c r="AF26" i="41" s="1"/>
  <c r="AF23" i="41"/>
  <c r="AF27" i="41" s="1"/>
  <c r="AF31" i="41" s="1"/>
  <c r="AF32" i="41" s="1"/>
  <c r="AF36" i="41" s="1"/>
  <c r="CR17" i="41"/>
  <c r="CR26" i="41" s="1"/>
  <c r="CR23" i="41"/>
  <c r="CR27" i="41" s="1"/>
  <c r="CR31" i="41" s="1"/>
  <c r="CR32" i="41" s="1"/>
  <c r="CR36" i="41" s="1"/>
  <c r="CK17" i="41"/>
  <c r="CK26" i="41" s="1"/>
  <c r="CK23" i="41"/>
  <c r="CK27" i="41" s="1"/>
  <c r="CK31" i="41" s="1"/>
  <c r="CK32" i="41" s="1"/>
  <c r="CK36" i="41" s="1"/>
  <c r="EW17" i="41"/>
  <c r="EW26" i="41" s="1"/>
  <c r="EW23" i="41"/>
  <c r="EW27" i="41" s="1"/>
  <c r="EW31" i="41" s="1"/>
  <c r="EW32" i="41" s="1"/>
  <c r="EW36" i="41" s="1"/>
  <c r="EL17" i="41"/>
  <c r="EL26" i="41" s="1"/>
  <c r="EL23" i="41"/>
  <c r="EL27" i="41" s="1"/>
  <c r="EL31" i="41" s="1"/>
  <c r="EL32" i="41" s="1"/>
  <c r="EL36" i="41" s="1"/>
  <c r="DB17" i="41"/>
  <c r="DB26" i="41" s="1"/>
  <c r="DB23" i="41"/>
  <c r="DB27" i="41" s="1"/>
  <c r="DB31" i="41" s="1"/>
  <c r="DB32" i="41" s="1"/>
  <c r="DB36" i="41" s="1"/>
  <c r="DR17" i="41"/>
  <c r="DR26" i="41" s="1"/>
  <c r="DR23" i="41"/>
  <c r="DR27" i="41" s="1"/>
  <c r="DR31" i="41" s="1"/>
  <c r="DR32" i="41" s="1"/>
  <c r="DR36" i="41" s="1"/>
  <c r="CL17" i="41"/>
  <c r="CL26" i="41" s="1"/>
  <c r="CL23" i="41"/>
  <c r="CL27" i="41" s="1"/>
  <c r="CL31" i="41" s="1"/>
  <c r="CL32" i="41" s="1"/>
  <c r="CL36" i="41" s="1"/>
  <c r="DS36" i="41"/>
  <c r="BY17" i="41"/>
  <c r="BY26" i="41" s="1"/>
  <c r="BY23" i="41"/>
  <c r="BY27" i="41" s="1"/>
  <c r="BY31" i="41" s="1"/>
  <c r="BY32" i="41" s="1"/>
  <c r="BY36" i="41" s="1"/>
  <c r="AO17" i="41"/>
  <c r="AO26" i="41" s="1"/>
  <c r="AO23" i="41"/>
  <c r="AO27" i="41" s="1"/>
  <c r="AO31" i="41" s="1"/>
  <c r="AO32" i="41" s="1"/>
  <c r="AO36" i="41" s="1"/>
  <c r="AC17" i="41"/>
  <c r="AC26" i="41" s="1"/>
  <c r="AC23" i="41"/>
  <c r="AC27" i="41" s="1"/>
  <c r="AC31" i="41" s="1"/>
  <c r="AC32" i="41" s="1"/>
  <c r="AC36" i="41" s="1"/>
  <c r="FA17" i="41"/>
  <c r="FA26" i="41" s="1"/>
  <c r="FA23" i="41"/>
  <c r="FA27" i="41" s="1"/>
  <c r="FA31" i="41" s="1"/>
  <c r="FA32" i="41" s="1"/>
  <c r="FA36" i="41" s="1"/>
  <c r="BE17" i="41"/>
  <c r="BE26" i="41" s="1"/>
  <c r="BE23" i="41"/>
  <c r="BE27" i="41" s="1"/>
  <c r="BE31" i="41" s="1"/>
  <c r="BE32" i="41" s="1"/>
  <c r="BE36" i="41" s="1"/>
  <c r="AX17" i="41"/>
  <c r="AX26" i="41" s="1"/>
  <c r="AX23" i="41"/>
  <c r="AX27" i="41" s="1"/>
  <c r="AX31" i="41" s="1"/>
  <c r="AX32" i="41" s="1"/>
  <c r="AX36" i="41" s="1"/>
  <c r="CW17" i="41"/>
  <c r="CW26" i="41" s="1"/>
  <c r="CW23" i="41"/>
  <c r="CW27" i="41" s="1"/>
  <c r="CW31" i="41" s="1"/>
  <c r="CW32" i="41" s="1"/>
  <c r="CW36" i="41" s="1"/>
  <c r="BT17" i="41"/>
  <c r="BT26" i="41" s="1"/>
  <c r="BT23" i="41"/>
  <c r="BT27" i="41" s="1"/>
  <c r="BT31" i="41" s="1"/>
  <c r="BT32" i="41" s="1"/>
  <c r="BT36" i="41" s="1"/>
  <c r="DY17" i="41"/>
  <c r="DY26" i="41" s="1"/>
  <c r="DY23" i="41"/>
  <c r="DY27" i="41" s="1"/>
  <c r="DY31" i="41" s="1"/>
  <c r="DY32" i="41" s="1"/>
  <c r="DY36" i="41" s="1"/>
  <c r="DM17" i="41"/>
  <c r="DM26" i="41" s="1"/>
  <c r="DM23" i="41"/>
  <c r="DM27" i="41" s="1"/>
  <c r="DM31" i="41" s="1"/>
  <c r="DM32" i="41" s="1"/>
  <c r="DM36" i="41" s="1"/>
  <c r="CJ17" i="41"/>
  <c r="CJ26" i="41" s="1"/>
  <c r="CJ23" i="41"/>
  <c r="CJ27" i="41" s="1"/>
  <c r="CJ31" i="41" s="1"/>
  <c r="CJ32" i="41" s="1"/>
  <c r="CJ36" i="41" s="1"/>
  <c r="CC17" i="41"/>
  <c r="CC26" i="41" s="1"/>
  <c r="CC23" i="41"/>
  <c r="CC27" i="41" s="1"/>
  <c r="CC31" i="41" s="1"/>
  <c r="CC32" i="41" s="1"/>
  <c r="CC36" i="41" s="1"/>
  <c r="DN17" i="41"/>
  <c r="DN26" i="41" s="1"/>
  <c r="DN23" i="41"/>
  <c r="DN27" i="41" s="1"/>
  <c r="DN31" i="41" s="1"/>
  <c r="DN32" i="41" s="1"/>
  <c r="DN36" i="41" s="1"/>
  <c r="BQ17" i="41"/>
  <c r="BQ26" i="41" s="1"/>
  <c r="BQ23" i="41"/>
  <c r="BQ27" i="41" s="1"/>
  <c r="BQ31" i="41" s="1"/>
  <c r="BQ32" i="41" s="1"/>
  <c r="BQ36" i="41" s="1"/>
  <c r="EC17" i="41"/>
  <c r="EC26" i="41" s="1"/>
  <c r="EC23" i="41"/>
  <c r="EC27" i="41" s="1"/>
  <c r="EC31" i="41" s="1"/>
  <c r="EC32" i="41" s="1"/>
  <c r="EC36" i="41" s="1"/>
  <c r="AT17" i="41"/>
  <c r="AT26" i="41" s="1"/>
  <c r="AT23" i="41"/>
  <c r="AT27" i="41" s="1"/>
  <c r="AT31" i="41" s="1"/>
  <c r="AT32" i="41" s="1"/>
  <c r="AT36" i="41" s="1"/>
  <c r="AN17" i="41"/>
  <c r="AN26" i="41" s="1"/>
  <c r="AN23" i="41"/>
  <c r="AN27" i="41" s="1"/>
  <c r="AN31" i="41" s="1"/>
  <c r="AN32" i="41" s="1"/>
  <c r="AN36" i="41" s="1"/>
  <c r="CZ17" i="41"/>
  <c r="CZ26" i="41" s="1"/>
  <c r="CZ23" i="41"/>
  <c r="CZ27" i="41" s="1"/>
  <c r="CZ31" i="41" s="1"/>
  <c r="CZ32" i="41" s="1"/>
  <c r="CZ36" i="41" s="1"/>
  <c r="AG17" i="41"/>
  <c r="AG26" i="41" s="1"/>
  <c r="AG23" i="41"/>
  <c r="AG27" i="41" s="1"/>
  <c r="AG31" i="41" s="1"/>
  <c r="AG32" i="41" s="1"/>
  <c r="AG36" i="41" s="1"/>
  <c r="CS17" i="41"/>
  <c r="CS26" i="41" s="1"/>
  <c r="CS23" i="41"/>
  <c r="CS27" i="41" s="1"/>
  <c r="CS31" i="41" s="1"/>
  <c r="CS32" i="41" s="1"/>
  <c r="CS36" i="41" s="1"/>
  <c r="EX17" i="41"/>
  <c r="EX26" i="41" s="1"/>
  <c r="EX23" i="41"/>
  <c r="EX27" i="41" s="1"/>
  <c r="EX31" i="41" s="1"/>
  <c r="EX32" i="41" s="1"/>
  <c r="EX36" i="41" s="1"/>
  <c r="CD17" i="41"/>
  <c r="CD26" i="41" s="1"/>
  <c r="CD23" i="41"/>
  <c r="CD27" i="41" s="1"/>
  <c r="CD31" i="41" s="1"/>
  <c r="CD32" i="41" s="1"/>
  <c r="CD36" i="41" s="1"/>
  <c r="CT17" i="41"/>
  <c r="CT26" i="41" s="1"/>
  <c r="CT23" i="41"/>
  <c r="CT27" i="41" s="1"/>
  <c r="CT31" i="41" s="1"/>
  <c r="CT32" i="41" s="1"/>
  <c r="CT36" i="41" s="1"/>
  <c r="T36" i="41"/>
  <c r="M36" i="41"/>
  <c r="AE36" i="41"/>
  <c r="G18" i="41"/>
  <c r="J17" i="41"/>
  <c r="J26" i="41" s="1"/>
  <c r="G35" i="41"/>
  <c r="C17" i="2" s="1"/>
  <c r="P53" i="43" l="1"/>
  <c r="Q51" i="43"/>
  <c r="G26" i="41"/>
  <c r="G17" i="41"/>
  <c r="O18" i="34"/>
  <c r="W18" i="34"/>
  <c r="AE18" i="34"/>
  <c r="AM18" i="34"/>
  <c r="AU18" i="34"/>
  <c r="BC18" i="34"/>
  <c r="BK18" i="34"/>
  <c r="BS18" i="34"/>
  <c r="CA18" i="34"/>
  <c r="CI18" i="34"/>
  <c r="CQ18" i="34"/>
  <c r="CY18" i="34"/>
  <c r="DG18" i="34"/>
  <c r="DO18" i="34"/>
  <c r="DW18" i="34"/>
  <c r="EE18" i="34"/>
  <c r="EM18" i="34"/>
  <c r="EU18" i="34"/>
  <c r="I18" i="34"/>
  <c r="J18" i="34"/>
  <c r="K18" i="34"/>
  <c r="L18" i="34"/>
  <c r="M18" i="34"/>
  <c r="N18" i="34"/>
  <c r="P18" i="34"/>
  <c r="Q18" i="34"/>
  <c r="R18" i="34"/>
  <c r="S18" i="34"/>
  <c r="T18" i="34"/>
  <c r="U18" i="34"/>
  <c r="V18" i="34"/>
  <c r="X18" i="34"/>
  <c r="Y18" i="34"/>
  <c r="Z18" i="34"/>
  <c r="AA18" i="34"/>
  <c r="AB18" i="34"/>
  <c r="AC18" i="34"/>
  <c r="AD18" i="34"/>
  <c r="AF18" i="34"/>
  <c r="AG18" i="34"/>
  <c r="AH18" i="34"/>
  <c r="AI18" i="34"/>
  <c r="AJ18" i="34"/>
  <c r="AK18" i="34"/>
  <c r="AL18" i="34"/>
  <c r="AN18" i="34"/>
  <c r="AO18" i="34"/>
  <c r="AP18" i="34"/>
  <c r="AQ18" i="34"/>
  <c r="AR18" i="34"/>
  <c r="AS18" i="34"/>
  <c r="AT18" i="34"/>
  <c r="AV18" i="34"/>
  <c r="AW18" i="34"/>
  <c r="AX18" i="34"/>
  <c r="AY18" i="34"/>
  <c r="AZ18" i="34"/>
  <c r="BA18" i="34"/>
  <c r="BB18" i="34"/>
  <c r="BD18" i="34"/>
  <c r="BE18" i="34"/>
  <c r="BF18" i="34"/>
  <c r="BG18" i="34"/>
  <c r="BH18" i="34"/>
  <c r="BI18" i="34"/>
  <c r="BJ18" i="34"/>
  <c r="BL18" i="34"/>
  <c r="BM18" i="34"/>
  <c r="BN18" i="34"/>
  <c r="BO18" i="34"/>
  <c r="BP18" i="34"/>
  <c r="BQ18" i="34"/>
  <c r="BR18" i="34"/>
  <c r="BT18" i="34"/>
  <c r="BU18" i="34"/>
  <c r="BV18" i="34"/>
  <c r="BW18" i="34"/>
  <c r="BX18" i="34"/>
  <c r="BY18" i="34"/>
  <c r="BZ18" i="34"/>
  <c r="CB18" i="34"/>
  <c r="CC18" i="34"/>
  <c r="CD18" i="34"/>
  <c r="CE18" i="34"/>
  <c r="CF18" i="34"/>
  <c r="CG18" i="34"/>
  <c r="CH18" i="34"/>
  <c r="CJ18" i="34"/>
  <c r="CK18" i="34"/>
  <c r="CL18" i="34"/>
  <c r="CM18" i="34"/>
  <c r="CN18" i="34"/>
  <c r="CO18" i="34"/>
  <c r="CP18" i="34"/>
  <c r="CR18" i="34"/>
  <c r="CS18" i="34"/>
  <c r="CT18" i="34"/>
  <c r="CU18" i="34"/>
  <c r="CV18" i="34"/>
  <c r="CW18" i="34"/>
  <c r="CX18" i="34"/>
  <c r="CZ18" i="34"/>
  <c r="DA18" i="34"/>
  <c r="DB18" i="34"/>
  <c r="DC18" i="34"/>
  <c r="DD18" i="34"/>
  <c r="DE18" i="34"/>
  <c r="DF18" i="34"/>
  <c r="DH18" i="34"/>
  <c r="DI18" i="34"/>
  <c r="DJ18" i="34"/>
  <c r="DK18" i="34"/>
  <c r="DL18" i="34"/>
  <c r="DM18" i="34"/>
  <c r="DN18" i="34"/>
  <c r="DP18" i="34"/>
  <c r="DQ18" i="34"/>
  <c r="DR18" i="34"/>
  <c r="DS18" i="34"/>
  <c r="DT18" i="34"/>
  <c r="DU18" i="34"/>
  <c r="DV18" i="34"/>
  <c r="DX18" i="34"/>
  <c r="DY18" i="34"/>
  <c r="DZ18" i="34"/>
  <c r="EA18" i="34"/>
  <c r="EB18" i="34"/>
  <c r="EC18" i="34"/>
  <c r="ED18" i="34"/>
  <c r="EF18" i="34"/>
  <c r="EG18" i="34"/>
  <c r="EH18" i="34"/>
  <c r="EI18" i="34"/>
  <c r="EJ18" i="34"/>
  <c r="EK18" i="34"/>
  <c r="EL18" i="34"/>
  <c r="EN18" i="34"/>
  <c r="EO18" i="34"/>
  <c r="EP18" i="34"/>
  <c r="EQ18" i="34"/>
  <c r="ER18" i="34"/>
  <c r="ES18" i="34"/>
  <c r="ET18" i="34"/>
  <c r="EV18" i="34"/>
  <c r="EW18" i="34"/>
  <c r="EX18" i="34"/>
  <c r="EY18" i="34"/>
  <c r="EZ18" i="34"/>
  <c r="R51" i="43" l="1"/>
  <c r="Q53" i="43"/>
  <c r="H22" i="39"/>
  <c r="H23" i="39"/>
  <c r="H24" i="39"/>
  <c r="H25" i="39"/>
  <c r="H26" i="39"/>
  <c r="H27" i="39"/>
  <c r="H28" i="39"/>
  <c r="H29" i="39"/>
  <c r="H30" i="39"/>
  <c r="H31" i="39"/>
  <c r="H21" i="39"/>
  <c r="H20" i="39"/>
  <c r="R53" i="43" l="1"/>
  <c r="S51" i="43"/>
  <c r="D20" i="30"/>
  <c r="D21" i="30"/>
  <c r="D22" i="30"/>
  <c r="D23" i="30"/>
  <c r="D24" i="30"/>
  <c r="D25" i="30"/>
  <c r="D26" i="30"/>
  <c r="D27" i="30"/>
  <c r="D28" i="30"/>
  <c r="D29" i="30"/>
  <c r="D30" i="30"/>
  <c r="D19" i="30"/>
  <c r="G15" i="2"/>
  <c r="S53" i="43" l="1"/>
  <c r="T51" i="43"/>
  <c r="S25" i="42"/>
  <c r="S26" i="42"/>
  <c r="S27" i="42"/>
  <c r="S28" i="42"/>
  <c r="S29" i="42"/>
  <c r="S30" i="42"/>
  <c r="S31" i="42"/>
  <c r="S32" i="42"/>
  <c r="S33" i="42"/>
  <c r="S34" i="42"/>
  <c r="S35" i="42"/>
  <c r="G20" i="41"/>
  <c r="G21" i="41"/>
  <c r="G22" i="41"/>
  <c r="G40" i="8"/>
  <c r="T53" i="43" l="1"/>
  <c r="U51" i="43"/>
  <c r="H11" i="8"/>
  <c r="B8" i="41"/>
  <c r="B9" i="41" s="1"/>
  <c r="B10" i="41" s="1"/>
  <c r="B11" i="41" s="1"/>
  <c r="B12" i="41" s="1"/>
  <c r="B13" i="41" s="1"/>
  <c r="B18" i="41" s="1"/>
  <c r="B19" i="41" s="1"/>
  <c r="B20" i="41" s="1"/>
  <c r="B48" i="19"/>
  <c r="B49" i="19" s="1"/>
  <c r="B47" i="19"/>
  <c r="B46" i="19"/>
  <c r="B42" i="19"/>
  <c r="B41" i="19"/>
  <c r="B36" i="19"/>
  <c r="B33" i="19"/>
  <c r="B31" i="19"/>
  <c r="B28" i="19"/>
  <c r="B29" i="19" s="1"/>
  <c r="B30" i="19" s="1"/>
  <c r="B27" i="19"/>
  <c r="B26" i="19"/>
  <c r="B22" i="19"/>
  <c r="B21" i="19"/>
  <c r="B16" i="19"/>
  <c r="B13" i="19"/>
  <c r="B11" i="19"/>
  <c r="B10" i="19"/>
  <c r="B9" i="19"/>
  <c r="B8" i="19"/>
  <c r="B52" i="17"/>
  <c r="B53" i="17" s="1"/>
  <c r="B51" i="17"/>
  <c r="B50" i="17"/>
  <c r="B46" i="17"/>
  <c r="B45" i="17"/>
  <c r="B43" i="17"/>
  <c r="B39" i="17"/>
  <c r="B35" i="17"/>
  <c r="B33" i="17"/>
  <c r="B30" i="17"/>
  <c r="B31" i="17"/>
  <c r="B32" i="17" s="1"/>
  <c r="B29" i="17"/>
  <c r="B28" i="17"/>
  <c r="B24" i="17"/>
  <c r="B23" i="17"/>
  <c r="B21" i="17"/>
  <c r="B17" i="17"/>
  <c r="B13" i="17"/>
  <c r="B11" i="17"/>
  <c r="B9" i="17"/>
  <c r="B10" i="17" s="1"/>
  <c r="B8" i="17"/>
  <c r="B9" i="13"/>
  <c r="B10" i="13" s="1"/>
  <c r="B11" i="13" s="1"/>
  <c r="B12" i="13" s="1"/>
  <c r="B13" i="13" s="1"/>
  <c r="B16" i="13" s="1"/>
  <c r="B20" i="13" s="1"/>
  <c r="B21" i="13" s="1"/>
  <c r="B25" i="13" s="1"/>
  <c r="B26" i="13" s="1"/>
  <c r="B27" i="13" s="1"/>
  <c r="B28" i="13" s="1"/>
  <c r="B29" i="13" s="1"/>
  <c r="B30" i="13" s="1"/>
  <c r="B31" i="13" s="1"/>
  <c r="B32" i="13" s="1"/>
  <c r="B35" i="13" s="1"/>
  <c r="B39" i="13" s="1"/>
  <c r="B40" i="13" s="1"/>
  <c r="B44" i="13" s="1"/>
  <c r="B45" i="13" s="1"/>
  <c r="B46" i="13" s="1"/>
  <c r="B47" i="13" s="1"/>
  <c r="B8" i="13"/>
  <c r="B48" i="11"/>
  <c r="B49" i="11" s="1"/>
  <c r="B47" i="11"/>
  <c r="B46" i="11"/>
  <c r="B42" i="11"/>
  <c r="B41" i="11"/>
  <c r="B37" i="11"/>
  <c r="B34" i="11"/>
  <c r="B33" i="11"/>
  <c r="B32" i="11"/>
  <c r="B31" i="11"/>
  <c r="B29" i="11"/>
  <c r="B28" i="11"/>
  <c r="B27" i="11"/>
  <c r="B26" i="11"/>
  <c r="B22" i="11"/>
  <c r="B21" i="11"/>
  <c r="B17" i="11"/>
  <c r="B14" i="11"/>
  <c r="B13" i="11"/>
  <c r="B12" i="11"/>
  <c r="B11" i="11"/>
  <c r="B9" i="11"/>
  <c r="B8" i="11"/>
  <c r="B48" i="8"/>
  <c r="B49" i="8"/>
  <c r="B47" i="8"/>
  <c r="B46" i="8"/>
  <c r="B42" i="8"/>
  <c r="B41" i="8"/>
  <c r="B37" i="8"/>
  <c r="B34" i="8"/>
  <c r="B28" i="8"/>
  <c r="B29" i="8" s="1"/>
  <c r="B30" i="8" s="1"/>
  <c r="B31" i="8" s="1"/>
  <c r="B32" i="8" s="1"/>
  <c r="B33" i="8" s="1"/>
  <c r="B27" i="8"/>
  <c r="B26" i="8"/>
  <c r="B22" i="8"/>
  <c r="B21" i="8"/>
  <c r="B17" i="8"/>
  <c r="B14" i="8"/>
  <c r="B9" i="8"/>
  <c r="B10" i="8"/>
  <c r="B11" i="8"/>
  <c r="B12" i="8"/>
  <c r="B13" i="8" s="1"/>
  <c r="B8" i="8"/>
  <c r="B51" i="6"/>
  <c r="B50" i="6"/>
  <c r="B49" i="6"/>
  <c r="B48" i="6"/>
  <c r="B44" i="6"/>
  <c r="B43" i="6"/>
  <c r="B38" i="6"/>
  <c r="B35" i="6"/>
  <c r="B34" i="6"/>
  <c r="B32" i="6"/>
  <c r="B30" i="6"/>
  <c r="B28" i="6"/>
  <c r="B27" i="6"/>
  <c r="B23" i="6"/>
  <c r="B22" i="6"/>
  <c r="B17" i="6"/>
  <c r="B14" i="6"/>
  <c r="B13" i="6"/>
  <c r="B11" i="6"/>
  <c r="B9" i="6"/>
  <c r="I26" i="19"/>
  <c r="J26" i="19"/>
  <c r="K26" i="19"/>
  <c r="L26" i="19"/>
  <c r="M26" i="19"/>
  <c r="N26" i="19"/>
  <c r="O26" i="19"/>
  <c r="P26" i="19"/>
  <c r="Q26" i="19"/>
  <c r="R26" i="19"/>
  <c r="S26" i="19"/>
  <c r="T26" i="19"/>
  <c r="U26" i="19"/>
  <c r="V26" i="19"/>
  <c r="W26" i="19"/>
  <c r="X26" i="19"/>
  <c r="Y26" i="19"/>
  <c r="Z26" i="19"/>
  <c r="AA26" i="19"/>
  <c r="AB26" i="19"/>
  <c r="AC26" i="19"/>
  <c r="AD26" i="19"/>
  <c r="AE26" i="19"/>
  <c r="AF26" i="19"/>
  <c r="AG26" i="19"/>
  <c r="AH26" i="19"/>
  <c r="AI26" i="19"/>
  <c r="AJ26" i="19"/>
  <c r="AK26" i="19"/>
  <c r="AL26" i="19"/>
  <c r="AM26" i="19"/>
  <c r="AN26" i="19"/>
  <c r="AO26" i="19"/>
  <c r="AP26" i="19"/>
  <c r="AQ26" i="19"/>
  <c r="AR26" i="19"/>
  <c r="AS26" i="19"/>
  <c r="AT26" i="19"/>
  <c r="AU26" i="19"/>
  <c r="AV26" i="19"/>
  <c r="AW26" i="19"/>
  <c r="AX26" i="19"/>
  <c r="AY26" i="19"/>
  <c r="AZ26" i="19"/>
  <c r="BA26" i="19"/>
  <c r="BB26" i="19"/>
  <c r="BC26" i="19"/>
  <c r="BD26" i="19"/>
  <c r="BE26" i="19"/>
  <c r="BF26" i="19"/>
  <c r="BG26" i="19"/>
  <c r="BH26" i="19"/>
  <c r="BI26" i="19"/>
  <c r="BJ26" i="19"/>
  <c r="BK26" i="19"/>
  <c r="BL26" i="19"/>
  <c r="BM26" i="19"/>
  <c r="BN26" i="19"/>
  <c r="BO26" i="19"/>
  <c r="BP26" i="19"/>
  <c r="BQ26" i="19"/>
  <c r="BR26" i="19"/>
  <c r="BS26" i="19"/>
  <c r="BT26" i="19"/>
  <c r="BU26" i="19"/>
  <c r="BV26" i="19"/>
  <c r="BW26" i="19"/>
  <c r="BX26" i="19"/>
  <c r="BY26" i="19"/>
  <c r="BZ26" i="19"/>
  <c r="CA26" i="19"/>
  <c r="CB26" i="19"/>
  <c r="CC26" i="19"/>
  <c r="CD26" i="19"/>
  <c r="CE26" i="19"/>
  <c r="CF26" i="19"/>
  <c r="CG26" i="19"/>
  <c r="CH26" i="19"/>
  <c r="CI26" i="19"/>
  <c r="CJ26" i="19"/>
  <c r="CK26" i="19"/>
  <c r="CL26" i="19"/>
  <c r="CM26" i="19"/>
  <c r="CN26" i="19"/>
  <c r="CO26" i="19"/>
  <c r="CP26" i="19"/>
  <c r="CQ26" i="19"/>
  <c r="CR26" i="19"/>
  <c r="CS26" i="19"/>
  <c r="CT26" i="19"/>
  <c r="CU26" i="19"/>
  <c r="CV26" i="19"/>
  <c r="CW26" i="19"/>
  <c r="CX26" i="19"/>
  <c r="CY26" i="19"/>
  <c r="CZ26" i="19"/>
  <c r="DA26" i="19"/>
  <c r="DB26" i="19"/>
  <c r="DC26" i="19"/>
  <c r="DD26" i="19"/>
  <c r="DE26" i="19"/>
  <c r="DF26" i="19"/>
  <c r="DG26" i="19"/>
  <c r="DH26" i="19"/>
  <c r="DI26" i="19"/>
  <c r="DJ26" i="19"/>
  <c r="DK26" i="19"/>
  <c r="DL26" i="19"/>
  <c r="DM26" i="19"/>
  <c r="DN26" i="19"/>
  <c r="DO26" i="19"/>
  <c r="DP26" i="19"/>
  <c r="DQ26" i="19"/>
  <c r="DR26" i="19"/>
  <c r="DS26" i="19"/>
  <c r="DT26" i="19"/>
  <c r="DU26" i="19"/>
  <c r="DV26" i="19"/>
  <c r="DW26" i="19"/>
  <c r="DX26" i="19"/>
  <c r="DY26" i="19"/>
  <c r="DZ26" i="19"/>
  <c r="EA26" i="19"/>
  <c r="EB26" i="19"/>
  <c r="EC26" i="19"/>
  <c r="ED26" i="19"/>
  <c r="EE26" i="19"/>
  <c r="EF26" i="19"/>
  <c r="EG26" i="19"/>
  <c r="EH26" i="19"/>
  <c r="EI26" i="19"/>
  <c r="EJ26" i="19"/>
  <c r="EK26" i="19"/>
  <c r="EL26" i="19"/>
  <c r="EM26" i="19"/>
  <c r="EN26" i="19"/>
  <c r="EO26" i="19"/>
  <c r="EP26" i="19"/>
  <c r="EQ26" i="19"/>
  <c r="ER26" i="19"/>
  <c r="ES26" i="19"/>
  <c r="ET26" i="19"/>
  <c r="EU26" i="19"/>
  <c r="EV26" i="19"/>
  <c r="EW26" i="19"/>
  <c r="EX26" i="19"/>
  <c r="EY26" i="19"/>
  <c r="EZ26" i="19"/>
  <c r="FA26" i="19"/>
  <c r="H26" i="19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BF28" i="17"/>
  <c r="BG28" i="17"/>
  <c r="BH28" i="17"/>
  <c r="BI28" i="17"/>
  <c r="BJ28" i="17"/>
  <c r="BK28" i="17"/>
  <c r="BL28" i="17"/>
  <c r="BM28" i="17"/>
  <c r="BN28" i="17"/>
  <c r="BO28" i="17"/>
  <c r="BP28" i="17"/>
  <c r="BQ28" i="17"/>
  <c r="BR28" i="17"/>
  <c r="BS28" i="17"/>
  <c r="BT28" i="17"/>
  <c r="BU28" i="17"/>
  <c r="BV28" i="17"/>
  <c r="BW28" i="17"/>
  <c r="BX28" i="17"/>
  <c r="BY28" i="17"/>
  <c r="BZ28" i="17"/>
  <c r="CA28" i="17"/>
  <c r="CB28" i="17"/>
  <c r="CC28" i="17"/>
  <c r="CD28" i="17"/>
  <c r="CE28" i="17"/>
  <c r="CF28" i="17"/>
  <c r="CG28" i="17"/>
  <c r="CH28" i="17"/>
  <c r="CI28" i="17"/>
  <c r="CJ28" i="17"/>
  <c r="CK28" i="17"/>
  <c r="CL28" i="17"/>
  <c r="CM28" i="17"/>
  <c r="CN28" i="17"/>
  <c r="CO28" i="17"/>
  <c r="CP28" i="17"/>
  <c r="CQ28" i="17"/>
  <c r="CR28" i="17"/>
  <c r="CS28" i="17"/>
  <c r="CT28" i="17"/>
  <c r="CU28" i="17"/>
  <c r="CV28" i="17"/>
  <c r="CW28" i="17"/>
  <c r="CX28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DR28" i="17"/>
  <c r="DS28" i="17"/>
  <c r="DT28" i="17"/>
  <c r="DU28" i="17"/>
  <c r="DV28" i="17"/>
  <c r="DW28" i="17"/>
  <c r="DX28" i="17"/>
  <c r="DY28" i="17"/>
  <c r="DZ28" i="17"/>
  <c r="EA28" i="17"/>
  <c r="EB28" i="17"/>
  <c r="EC28" i="17"/>
  <c r="ED28" i="17"/>
  <c r="EE28" i="17"/>
  <c r="EF28" i="17"/>
  <c r="EG28" i="17"/>
  <c r="EH28" i="17"/>
  <c r="EI28" i="17"/>
  <c r="EJ28" i="17"/>
  <c r="EK28" i="17"/>
  <c r="EL28" i="17"/>
  <c r="EM28" i="17"/>
  <c r="EN28" i="17"/>
  <c r="EO28" i="17"/>
  <c r="EP28" i="17"/>
  <c r="EQ28" i="17"/>
  <c r="ER28" i="17"/>
  <c r="ES28" i="17"/>
  <c r="ET28" i="17"/>
  <c r="EU28" i="17"/>
  <c r="EV28" i="17"/>
  <c r="EW28" i="17"/>
  <c r="EX28" i="17"/>
  <c r="EY28" i="17"/>
  <c r="EZ28" i="17"/>
  <c r="FA28" i="17"/>
  <c r="H28" i="17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AJ25" i="13"/>
  <c r="AK25" i="13"/>
  <c r="AL25" i="13"/>
  <c r="AM25" i="13"/>
  <c r="AN25" i="13"/>
  <c r="AO25" i="13"/>
  <c r="AP25" i="13"/>
  <c r="AQ25" i="13"/>
  <c r="AR25" i="13"/>
  <c r="AS25" i="13"/>
  <c r="AT25" i="13"/>
  <c r="AU25" i="13"/>
  <c r="AV25" i="13"/>
  <c r="AW25" i="13"/>
  <c r="AX25" i="13"/>
  <c r="AY25" i="13"/>
  <c r="AZ25" i="13"/>
  <c r="BA25" i="13"/>
  <c r="BB25" i="13"/>
  <c r="BC25" i="13"/>
  <c r="BD25" i="13"/>
  <c r="BE25" i="13"/>
  <c r="BF25" i="13"/>
  <c r="BG25" i="13"/>
  <c r="BH25" i="13"/>
  <c r="BI25" i="13"/>
  <c r="BJ25" i="13"/>
  <c r="BK25" i="13"/>
  <c r="BL25" i="13"/>
  <c r="BM25" i="13"/>
  <c r="BN25" i="13"/>
  <c r="BO25" i="13"/>
  <c r="BP25" i="13"/>
  <c r="BQ25" i="13"/>
  <c r="BR25" i="13"/>
  <c r="BS25" i="13"/>
  <c r="BT25" i="13"/>
  <c r="BU25" i="13"/>
  <c r="BV25" i="13"/>
  <c r="BW25" i="13"/>
  <c r="BX25" i="13"/>
  <c r="BY25" i="13"/>
  <c r="BZ25" i="13"/>
  <c r="CA25" i="13"/>
  <c r="CB25" i="13"/>
  <c r="CC25" i="13"/>
  <c r="CD25" i="13"/>
  <c r="CE25" i="13"/>
  <c r="CF25" i="13"/>
  <c r="CG25" i="13"/>
  <c r="CH25" i="13"/>
  <c r="CI25" i="13"/>
  <c r="CJ25" i="13"/>
  <c r="CK25" i="13"/>
  <c r="CL25" i="13"/>
  <c r="CM25" i="13"/>
  <c r="CN25" i="13"/>
  <c r="CO25" i="13"/>
  <c r="CP25" i="13"/>
  <c r="CQ25" i="13"/>
  <c r="CR25" i="13"/>
  <c r="CS25" i="13"/>
  <c r="CT25" i="13"/>
  <c r="CU25" i="13"/>
  <c r="CV25" i="13"/>
  <c r="CW25" i="13"/>
  <c r="CX25" i="13"/>
  <c r="CY25" i="13"/>
  <c r="CZ25" i="13"/>
  <c r="DA25" i="13"/>
  <c r="DB25" i="13"/>
  <c r="DC25" i="13"/>
  <c r="DD25" i="13"/>
  <c r="DE25" i="13"/>
  <c r="DF25" i="13"/>
  <c r="DG25" i="13"/>
  <c r="DH25" i="13"/>
  <c r="DI25" i="13"/>
  <c r="DJ25" i="13"/>
  <c r="DK25" i="13"/>
  <c r="DL25" i="13"/>
  <c r="DM25" i="13"/>
  <c r="DN25" i="13"/>
  <c r="DO25" i="13"/>
  <c r="DP25" i="13"/>
  <c r="DQ25" i="13"/>
  <c r="DR25" i="13"/>
  <c r="DS25" i="13"/>
  <c r="DT25" i="13"/>
  <c r="DU25" i="13"/>
  <c r="DV25" i="13"/>
  <c r="DW25" i="13"/>
  <c r="DX25" i="13"/>
  <c r="DY25" i="13"/>
  <c r="DZ25" i="13"/>
  <c r="EA25" i="13"/>
  <c r="EB25" i="13"/>
  <c r="EC25" i="13"/>
  <c r="ED25" i="13"/>
  <c r="EE25" i="13"/>
  <c r="EF25" i="13"/>
  <c r="EG25" i="13"/>
  <c r="EH25" i="13"/>
  <c r="EI25" i="13"/>
  <c r="EJ25" i="13"/>
  <c r="EK25" i="13"/>
  <c r="EL25" i="13"/>
  <c r="EM25" i="13"/>
  <c r="EN25" i="13"/>
  <c r="EO25" i="13"/>
  <c r="EP25" i="13"/>
  <c r="EQ25" i="13"/>
  <c r="ER25" i="13"/>
  <c r="ES25" i="13"/>
  <c r="ET25" i="13"/>
  <c r="EU25" i="13"/>
  <c r="EV25" i="13"/>
  <c r="EW25" i="13"/>
  <c r="EX25" i="13"/>
  <c r="EY25" i="13"/>
  <c r="EZ25" i="13"/>
  <c r="FA25" i="13"/>
  <c r="H25" i="13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A26" i="11"/>
  <c r="BB26" i="11"/>
  <c r="BC26" i="11"/>
  <c r="BD26" i="11"/>
  <c r="BE26" i="11"/>
  <c r="BF26" i="11"/>
  <c r="BG26" i="11"/>
  <c r="BH26" i="11"/>
  <c r="BI26" i="11"/>
  <c r="BJ26" i="11"/>
  <c r="BK26" i="11"/>
  <c r="BL26" i="11"/>
  <c r="BM26" i="11"/>
  <c r="BN26" i="11"/>
  <c r="BO26" i="11"/>
  <c r="BP26" i="11"/>
  <c r="BQ26" i="11"/>
  <c r="BR26" i="11"/>
  <c r="BS26" i="11"/>
  <c r="BT26" i="11"/>
  <c r="BU26" i="11"/>
  <c r="BV26" i="11"/>
  <c r="BW26" i="11"/>
  <c r="BX26" i="11"/>
  <c r="BY26" i="11"/>
  <c r="BZ26" i="11"/>
  <c r="CA26" i="11"/>
  <c r="CB26" i="11"/>
  <c r="CC26" i="11"/>
  <c r="CD26" i="11"/>
  <c r="CE26" i="11"/>
  <c r="CF26" i="11"/>
  <c r="CG26" i="11"/>
  <c r="CH26" i="11"/>
  <c r="CI26" i="11"/>
  <c r="CJ26" i="11"/>
  <c r="CK26" i="11"/>
  <c r="CL26" i="11"/>
  <c r="CM26" i="11"/>
  <c r="CN26" i="11"/>
  <c r="CO26" i="11"/>
  <c r="CP26" i="11"/>
  <c r="CQ26" i="11"/>
  <c r="CR26" i="11"/>
  <c r="CS26" i="11"/>
  <c r="CT26" i="11"/>
  <c r="CU26" i="11"/>
  <c r="CV26" i="11"/>
  <c r="CW26" i="11"/>
  <c r="CX26" i="11"/>
  <c r="CY26" i="11"/>
  <c r="CZ26" i="11"/>
  <c r="DA26" i="11"/>
  <c r="DB26" i="11"/>
  <c r="DC26" i="11"/>
  <c r="DD26" i="11"/>
  <c r="DE26" i="11"/>
  <c r="DF26" i="11"/>
  <c r="DG26" i="11"/>
  <c r="DH26" i="11"/>
  <c r="DI26" i="11"/>
  <c r="DJ26" i="11"/>
  <c r="DK26" i="11"/>
  <c r="DL26" i="11"/>
  <c r="DM26" i="11"/>
  <c r="DN26" i="11"/>
  <c r="DO26" i="11"/>
  <c r="DP26" i="11"/>
  <c r="DQ26" i="11"/>
  <c r="DR26" i="11"/>
  <c r="DS26" i="11"/>
  <c r="DT26" i="11"/>
  <c r="DU26" i="11"/>
  <c r="DV26" i="11"/>
  <c r="DW26" i="11"/>
  <c r="DX26" i="11"/>
  <c r="DY26" i="11"/>
  <c r="DZ26" i="11"/>
  <c r="EA26" i="11"/>
  <c r="EB26" i="11"/>
  <c r="EC26" i="11"/>
  <c r="ED26" i="11"/>
  <c r="EE26" i="11"/>
  <c r="EF26" i="11"/>
  <c r="EG26" i="11"/>
  <c r="EH26" i="11"/>
  <c r="EI26" i="11"/>
  <c r="EJ26" i="11"/>
  <c r="EK26" i="11"/>
  <c r="EL26" i="11"/>
  <c r="EM26" i="11"/>
  <c r="EN26" i="11"/>
  <c r="EO26" i="11"/>
  <c r="EP26" i="11"/>
  <c r="EQ26" i="11"/>
  <c r="ER26" i="11"/>
  <c r="ES26" i="11"/>
  <c r="ET26" i="11"/>
  <c r="EU26" i="11"/>
  <c r="EV26" i="11"/>
  <c r="EW26" i="11"/>
  <c r="EX26" i="11"/>
  <c r="EY26" i="11"/>
  <c r="EZ26" i="11"/>
  <c r="FA26" i="11"/>
  <c r="H26" i="11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BQ26" i="8"/>
  <c r="BR26" i="8"/>
  <c r="BS26" i="8"/>
  <c r="BT26" i="8"/>
  <c r="BU26" i="8"/>
  <c r="BV26" i="8"/>
  <c r="BW26" i="8"/>
  <c r="BX26" i="8"/>
  <c r="BY26" i="8"/>
  <c r="BZ26" i="8"/>
  <c r="CA26" i="8"/>
  <c r="CB26" i="8"/>
  <c r="CC26" i="8"/>
  <c r="CD26" i="8"/>
  <c r="CE26" i="8"/>
  <c r="CF26" i="8"/>
  <c r="CG26" i="8"/>
  <c r="CH26" i="8"/>
  <c r="CI26" i="8"/>
  <c r="CJ26" i="8"/>
  <c r="CK26" i="8"/>
  <c r="CL26" i="8"/>
  <c r="CM26" i="8"/>
  <c r="CN26" i="8"/>
  <c r="CO26" i="8"/>
  <c r="CP26" i="8"/>
  <c r="CQ26" i="8"/>
  <c r="CR26" i="8"/>
  <c r="CS26" i="8"/>
  <c r="CT26" i="8"/>
  <c r="CU26" i="8"/>
  <c r="CV26" i="8"/>
  <c r="CW26" i="8"/>
  <c r="CX26" i="8"/>
  <c r="CY26" i="8"/>
  <c r="CZ26" i="8"/>
  <c r="DA26" i="8"/>
  <c r="DB26" i="8"/>
  <c r="DC26" i="8"/>
  <c r="DD26" i="8"/>
  <c r="DE26" i="8"/>
  <c r="DF26" i="8"/>
  <c r="DG26" i="8"/>
  <c r="DH26" i="8"/>
  <c r="DI26" i="8"/>
  <c r="DJ26" i="8"/>
  <c r="DK26" i="8"/>
  <c r="DL26" i="8"/>
  <c r="DM26" i="8"/>
  <c r="DN26" i="8"/>
  <c r="DO26" i="8"/>
  <c r="DP26" i="8"/>
  <c r="DQ26" i="8"/>
  <c r="DR26" i="8"/>
  <c r="DS26" i="8"/>
  <c r="DT26" i="8"/>
  <c r="DU26" i="8"/>
  <c r="DV26" i="8"/>
  <c r="DW26" i="8"/>
  <c r="DX26" i="8"/>
  <c r="DY26" i="8"/>
  <c r="DZ26" i="8"/>
  <c r="EA26" i="8"/>
  <c r="EB26" i="8"/>
  <c r="EC26" i="8"/>
  <c r="ED26" i="8"/>
  <c r="EE26" i="8"/>
  <c r="EF26" i="8"/>
  <c r="EG26" i="8"/>
  <c r="EH26" i="8"/>
  <c r="EI26" i="8"/>
  <c r="EJ26" i="8"/>
  <c r="EK26" i="8"/>
  <c r="EL26" i="8"/>
  <c r="EM26" i="8"/>
  <c r="EN26" i="8"/>
  <c r="EO26" i="8"/>
  <c r="EP26" i="8"/>
  <c r="EQ26" i="8"/>
  <c r="ER26" i="8"/>
  <c r="ES26" i="8"/>
  <c r="ET26" i="8"/>
  <c r="EU26" i="8"/>
  <c r="EV26" i="8"/>
  <c r="EW26" i="8"/>
  <c r="EX26" i="8"/>
  <c r="EY26" i="8"/>
  <c r="EZ26" i="8"/>
  <c r="FA26" i="8"/>
  <c r="H26" i="8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H27" i="6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U53" i="43" l="1"/>
  <c r="V51" i="43"/>
  <c r="B25" i="41"/>
  <c r="C25" i="42"/>
  <c r="B8" i="38"/>
  <c r="C26" i="42"/>
  <c r="C27" i="42"/>
  <c r="C28" i="42"/>
  <c r="C29" i="42"/>
  <c r="C30" i="42"/>
  <c r="C31" i="42"/>
  <c r="C32" i="42"/>
  <c r="C33" i="42"/>
  <c r="C34" i="42"/>
  <c r="C35" i="42"/>
  <c r="C36" i="42"/>
  <c r="C37" i="42"/>
  <c r="C38" i="42"/>
  <c r="C39" i="42"/>
  <c r="C40" i="42"/>
  <c r="C41" i="42"/>
  <c r="C42" i="42"/>
  <c r="C43" i="42"/>
  <c r="C24" i="42"/>
  <c r="EQ39" i="42"/>
  <c r="EJ39" i="42"/>
  <c r="EC39" i="42"/>
  <c r="DV39" i="42"/>
  <c r="DO39" i="42"/>
  <c r="DH39" i="42"/>
  <c r="DA39" i="42"/>
  <c r="CT39" i="42"/>
  <c r="CM39" i="42"/>
  <c r="CF39" i="42"/>
  <c r="BY39" i="42"/>
  <c r="BR39" i="42"/>
  <c r="BK39" i="42"/>
  <c r="BD39" i="42"/>
  <c r="AW39" i="42"/>
  <c r="N39" i="42"/>
  <c r="V53" i="43" l="1"/>
  <c r="W51" i="43"/>
  <c r="B26" i="41"/>
  <c r="B27" i="41" s="1"/>
  <c r="B31" i="41" s="1"/>
  <c r="B32" i="41" s="1"/>
  <c r="EU37" i="42"/>
  <c r="ET37" i="42"/>
  <c r="ES37" i="42"/>
  <c r="ER37" i="42"/>
  <c r="EU36" i="42"/>
  <c r="ET36" i="42"/>
  <c r="ES36" i="42"/>
  <c r="ER36" i="42"/>
  <c r="EN36" i="42"/>
  <c r="EM36" i="42"/>
  <c r="EL36" i="42"/>
  <c r="EK36" i="42"/>
  <c r="EG36" i="42"/>
  <c r="EF36" i="42"/>
  <c r="EE36" i="42"/>
  <c r="ED36" i="42"/>
  <c r="DZ36" i="42"/>
  <c r="DY36" i="42"/>
  <c r="DX36" i="42"/>
  <c r="DW36" i="42"/>
  <c r="DS36" i="42"/>
  <c r="DR36" i="42"/>
  <c r="DQ36" i="42"/>
  <c r="DP36" i="42"/>
  <c r="DL36" i="42"/>
  <c r="DK36" i="42"/>
  <c r="DJ36" i="42"/>
  <c r="DI36" i="42"/>
  <c r="DE36" i="42"/>
  <c r="DD36" i="42"/>
  <c r="DC36" i="42"/>
  <c r="DB36" i="42"/>
  <c r="CX36" i="42"/>
  <c r="CW36" i="42"/>
  <c r="CV36" i="42"/>
  <c r="CU36" i="42"/>
  <c r="CQ36" i="42"/>
  <c r="CP36" i="42"/>
  <c r="CO36" i="42"/>
  <c r="CN36" i="42"/>
  <c r="CJ36" i="42"/>
  <c r="CI36" i="42"/>
  <c r="CH36" i="42"/>
  <c r="CG36" i="42"/>
  <c r="CC36" i="42"/>
  <c r="CB36" i="42"/>
  <c r="CA36" i="42"/>
  <c r="BZ36" i="42"/>
  <c r="BV36" i="42"/>
  <c r="BU36" i="42"/>
  <c r="BT36" i="42"/>
  <c r="BS36" i="42"/>
  <c r="BO36" i="42"/>
  <c r="BN36" i="42"/>
  <c r="BM36" i="42"/>
  <c r="BL36" i="42"/>
  <c r="BH36" i="42"/>
  <c r="BG36" i="42"/>
  <c r="BF36" i="42"/>
  <c r="BE36" i="42"/>
  <c r="BA36" i="42"/>
  <c r="AZ36" i="42"/>
  <c r="AY36" i="42"/>
  <c r="AX36" i="42"/>
  <c r="AT36" i="42"/>
  <c r="AS36" i="42"/>
  <c r="AR36" i="42"/>
  <c r="AQ36" i="42"/>
  <c r="AM36" i="42"/>
  <c r="AL36" i="42"/>
  <c r="AK36" i="42"/>
  <c r="AJ36" i="42"/>
  <c r="AF36" i="42"/>
  <c r="AE36" i="42"/>
  <c r="AD36" i="42"/>
  <c r="AC36" i="42"/>
  <c r="Y36" i="42"/>
  <c r="X36" i="42"/>
  <c r="W36" i="42"/>
  <c r="V36" i="42"/>
  <c r="P36" i="42"/>
  <c r="Q36" i="42"/>
  <c r="R36" i="42"/>
  <c r="O36" i="42"/>
  <c r="EQ35" i="42"/>
  <c r="EQ34" i="42"/>
  <c r="EQ33" i="42"/>
  <c r="EQ32" i="42"/>
  <c r="EQ31" i="42"/>
  <c r="EQ30" i="42"/>
  <c r="EQ29" i="42"/>
  <c r="EQ28" i="42"/>
  <c r="EQ27" i="42"/>
  <c r="EQ26" i="42"/>
  <c r="EQ25" i="42"/>
  <c r="EQ24" i="42"/>
  <c r="EJ35" i="42"/>
  <c r="EJ34" i="42"/>
  <c r="EJ33" i="42"/>
  <c r="EJ32" i="42"/>
  <c r="EJ31" i="42"/>
  <c r="EJ30" i="42"/>
  <c r="EJ29" i="42"/>
  <c r="EJ28" i="42"/>
  <c r="EJ27" i="42"/>
  <c r="EJ26" i="42"/>
  <c r="EJ25" i="42"/>
  <c r="EJ24" i="42"/>
  <c r="EC35" i="42"/>
  <c r="EC34" i="42"/>
  <c r="EC33" i="42"/>
  <c r="EC32" i="42"/>
  <c r="EC31" i="42"/>
  <c r="EC30" i="42"/>
  <c r="EC29" i="42"/>
  <c r="EC28" i="42"/>
  <c r="EC27" i="42"/>
  <c r="EC26" i="42"/>
  <c r="EC25" i="42"/>
  <c r="EC24" i="42"/>
  <c r="DV35" i="42"/>
  <c r="DV34" i="42"/>
  <c r="DV33" i="42"/>
  <c r="DV32" i="42"/>
  <c r="DV31" i="42"/>
  <c r="DV30" i="42"/>
  <c r="DV29" i="42"/>
  <c r="DV28" i="42"/>
  <c r="DV27" i="42"/>
  <c r="DV26" i="42"/>
  <c r="DV25" i="42"/>
  <c r="DV24" i="42"/>
  <c r="DO35" i="42"/>
  <c r="DO34" i="42"/>
  <c r="DO33" i="42"/>
  <c r="DO32" i="42"/>
  <c r="DO31" i="42"/>
  <c r="DO30" i="42"/>
  <c r="DO29" i="42"/>
  <c r="DO28" i="42"/>
  <c r="DO27" i="42"/>
  <c r="DO26" i="42"/>
  <c r="DO25" i="42"/>
  <c r="DO24" i="42"/>
  <c r="DH35" i="42"/>
  <c r="DH34" i="42"/>
  <c r="DH33" i="42"/>
  <c r="DH32" i="42"/>
  <c r="DH31" i="42"/>
  <c r="DH30" i="42"/>
  <c r="DH29" i="42"/>
  <c r="DH28" i="42"/>
  <c r="DH27" i="42"/>
  <c r="DH26" i="42"/>
  <c r="DH25" i="42"/>
  <c r="DH24" i="42"/>
  <c r="DA35" i="42"/>
  <c r="DA34" i="42"/>
  <c r="DA33" i="42"/>
  <c r="DA32" i="42"/>
  <c r="DA31" i="42"/>
  <c r="DA30" i="42"/>
  <c r="DA29" i="42"/>
  <c r="DA28" i="42"/>
  <c r="DA27" i="42"/>
  <c r="DA26" i="42"/>
  <c r="DA25" i="42"/>
  <c r="DA24" i="42"/>
  <c r="CT35" i="42"/>
  <c r="CT34" i="42"/>
  <c r="CT33" i="42"/>
  <c r="CT32" i="42"/>
  <c r="CT31" i="42"/>
  <c r="CT30" i="42"/>
  <c r="CT29" i="42"/>
  <c r="CT28" i="42"/>
  <c r="CT27" i="42"/>
  <c r="CT26" i="42"/>
  <c r="CT25" i="42"/>
  <c r="CT24" i="42"/>
  <c r="CM35" i="42"/>
  <c r="CM34" i="42"/>
  <c r="CM33" i="42"/>
  <c r="CM32" i="42"/>
  <c r="CM31" i="42"/>
  <c r="CM30" i="42"/>
  <c r="CM29" i="42"/>
  <c r="CM28" i="42"/>
  <c r="CM27" i="42"/>
  <c r="CM26" i="42"/>
  <c r="CM25" i="42"/>
  <c r="CM24" i="42"/>
  <c r="CF35" i="42"/>
  <c r="CF34" i="42"/>
  <c r="CF33" i="42"/>
  <c r="CF32" i="42"/>
  <c r="CF31" i="42"/>
  <c r="CF30" i="42"/>
  <c r="CF29" i="42"/>
  <c r="CF28" i="42"/>
  <c r="CF27" i="42"/>
  <c r="CF26" i="42"/>
  <c r="CF25" i="42"/>
  <c r="CF24" i="42"/>
  <c r="BY35" i="42"/>
  <c r="BY34" i="42"/>
  <c r="BY33" i="42"/>
  <c r="BY32" i="42"/>
  <c r="BY31" i="42"/>
  <c r="BY30" i="42"/>
  <c r="BY29" i="42"/>
  <c r="BY28" i="42"/>
  <c r="BY27" i="42"/>
  <c r="BY26" i="42"/>
  <c r="BY25" i="42"/>
  <c r="BY24" i="42"/>
  <c r="BR35" i="42"/>
  <c r="BR34" i="42"/>
  <c r="BR33" i="42"/>
  <c r="BR32" i="42"/>
  <c r="BR31" i="42"/>
  <c r="BR30" i="42"/>
  <c r="BR29" i="42"/>
  <c r="BR28" i="42"/>
  <c r="BR27" i="42"/>
  <c r="BR26" i="42"/>
  <c r="BR25" i="42"/>
  <c r="BR24" i="42"/>
  <c r="BK35" i="42"/>
  <c r="BK34" i="42"/>
  <c r="BK33" i="42"/>
  <c r="BK32" i="42"/>
  <c r="BK31" i="42"/>
  <c r="BK30" i="42"/>
  <c r="BK29" i="42"/>
  <c r="BK28" i="42"/>
  <c r="BK27" i="42"/>
  <c r="BK26" i="42"/>
  <c r="BK25" i="42"/>
  <c r="BK24" i="42"/>
  <c r="BD35" i="42"/>
  <c r="BD34" i="42"/>
  <c r="BD33" i="42"/>
  <c r="BD32" i="42"/>
  <c r="BD31" i="42"/>
  <c r="BD30" i="42"/>
  <c r="BD29" i="42"/>
  <c r="BD28" i="42"/>
  <c r="BD27" i="42"/>
  <c r="BD26" i="42"/>
  <c r="BD25" i="42"/>
  <c r="BD24" i="42"/>
  <c r="AW35" i="42"/>
  <c r="AW34" i="42"/>
  <c r="AW33" i="42"/>
  <c r="AW32" i="42"/>
  <c r="AW31" i="42"/>
  <c r="AW30" i="42"/>
  <c r="AW29" i="42"/>
  <c r="AW28" i="42"/>
  <c r="AW27" i="42"/>
  <c r="AW26" i="42"/>
  <c r="AW25" i="42"/>
  <c r="AW24" i="42"/>
  <c r="AP35" i="42"/>
  <c r="AP34" i="42"/>
  <c r="AP33" i="42"/>
  <c r="AP32" i="42"/>
  <c r="AP31" i="42"/>
  <c r="AP30" i="42"/>
  <c r="AP29" i="42"/>
  <c r="AP28" i="42"/>
  <c r="AP27" i="42"/>
  <c r="AP26" i="42"/>
  <c r="AP25" i="42"/>
  <c r="AP24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B35" i="42"/>
  <c r="AB34" i="42"/>
  <c r="AB33" i="42"/>
  <c r="AB32" i="42"/>
  <c r="AB31" i="42"/>
  <c r="AB30" i="42"/>
  <c r="AB29" i="42"/>
  <c r="AB28" i="42"/>
  <c r="AB27" i="42"/>
  <c r="AB26" i="42"/>
  <c r="AB25" i="42"/>
  <c r="AB24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U35" i="42"/>
  <c r="U34" i="42"/>
  <c r="U33" i="42"/>
  <c r="U32" i="42"/>
  <c r="U31" i="42"/>
  <c r="U30" i="42"/>
  <c r="U29" i="42"/>
  <c r="U28" i="42"/>
  <c r="U27" i="42"/>
  <c r="U26" i="42"/>
  <c r="U25" i="42"/>
  <c r="U24" i="42"/>
  <c r="EN37" i="42"/>
  <c r="EM37" i="42"/>
  <c r="EL37" i="42"/>
  <c r="EK37" i="42"/>
  <c r="EG37" i="42"/>
  <c r="EF37" i="42"/>
  <c r="EE37" i="42"/>
  <c r="ED37" i="42"/>
  <c r="DZ37" i="42"/>
  <c r="DY37" i="42"/>
  <c r="DX37" i="42"/>
  <c r="DW37" i="42"/>
  <c r="DS37" i="42"/>
  <c r="DR37" i="42"/>
  <c r="DQ37" i="42"/>
  <c r="DP37" i="42"/>
  <c r="DL37" i="42"/>
  <c r="DK37" i="42"/>
  <c r="DJ37" i="42"/>
  <c r="DI37" i="42"/>
  <c r="DE37" i="42"/>
  <c r="DD37" i="42"/>
  <c r="DC37" i="42"/>
  <c r="DB37" i="42"/>
  <c r="CX37" i="42"/>
  <c r="CW37" i="42"/>
  <c r="CV37" i="42"/>
  <c r="CU37" i="42"/>
  <c r="CQ37" i="42"/>
  <c r="CP37" i="42"/>
  <c r="CO37" i="42"/>
  <c r="CN37" i="42"/>
  <c r="CJ37" i="42"/>
  <c r="CI37" i="42"/>
  <c r="CH37" i="42"/>
  <c r="CG37" i="42"/>
  <c r="EV35" i="42"/>
  <c r="EO35" i="42"/>
  <c r="EH35" i="42"/>
  <c r="EA35" i="42"/>
  <c r="DT35" i="42"/>
  <c r="DM35" i="42"/>
  <c r="DF35" i="42"/>
  <c r="CY35" i="42"/>
  <c r="CR35" i="42"/>
  <c r="CK35" i="42"/>
  <c r="EV34" i="42"/>
  <c r="EO34" i="42"/>
  <c r="EH34" i="42"/>
  <c r="EA34" i="42"/>
  <c r="DT34" i="42"/>
  <c r="DM34" i="42"/>
  <c r="DF34" i="42"/>
  <c r="CY34" i="42"/>
  <c r="CR34" i="42"/>
  <c r="CK34" i="42"/>
  <c r="EV33" i="42"/>
  <c r="EO33" i="42"/>
  <c r="EH33" i="42"/>
  <c r="EA33" i="42"/>
  <c r="DT33" i="42"/>
  <c r="DM33" i="42"/>
  <c r="DF33" i="42"/>
  <c r="CY33" i="42"/>
  <c r="CR33" i="42"/>
  <c r="CK33" i="42"/>
  <c r="EV32" i="42"/>
  <c r="EO32" i="42"/>
  <c r="EH32" i="42"/>
  <c r="EA32" i="42"/>
  <c r="DT32" i="42"/>
  <c r="DM32" i="42"/>
  <c r="DF32" i="42"/>
  <c r="CY32" i="42"/>
  <c r="CR32" i="42"/>
  <c r="CK32" i="42"/>
  <c r="EV31" i="42"/>
  <c r="EO31" i="42"/>
  <c r="EH31" i="42"/>
  <c r="EA31" i="42"/>
  <c r="DT31" i="42"/>
  <c r="DM31" i="42"/>
  <c r="DF31" i="42"/>
  <c r="CY31" i="42"/>
  <c r="CR31" i="42"/>
  <c r="CK31" i="42"/>
  <c r="EV30" i="42"/>
  <c r="EO30" i="42"/>
  <c r="EH30" i="42"/>
  <c r="EA30" i="42"/>
  <c r="DT30" i="42"/>
  <c r="DM30" i="42"/>
  <c r="DF30" i="42"/>
  <c r="CY30" i="42"/>
  <c r="CR30" i="42"/>
  <c r="CK30" i="42"/>
  <c r="EV29" i="42"/>
  <c r="EO29" i="42"/>
  <c r="EH29" i="42"/>
  <c r="EA29" i="42"/>
  <c r="DT29" i="42"/>
  <c r="DM29" i="42"/>
  <c r="DF29" i="42"/>
  <c r="CY29" i="42"/>
  <c r="CR29" i="42"/>
  <c r="CK29" i="42"/>
  <c r="EV28" i="42"/>
  <c r="EO28" i="42"/>
  <c r="EH28" i="42"/>
  <c r="EA28" i="42"/>
  <c r="DT28" i="42"/>
  <c r="DM28" i="42"/>
  <c r="DF28" i="42"/>
  <c r="CY28" i="42"/>
  <c r="CR28" i="42"/>
  <c r="CK28" i="42"/>
  <c r="EV27" i="42"/>
  <c r="EO27" i="42"/>
  <c r="EH27" i="42"/>
  <c r="EA27" i="42"/>
  <c r="DT27" i="42"/>
  <c r="DM27" i="42"/>
  <c r="DF27" i="42"/>
  <c r="CY27" i="42"/>
  <c r="CR27" i="42"/>
  <c r="CK27" i="42"/>
  <c r="EV26" i="42"/>
  <c r="EO26" i="42"/>
  <c r="EH26" i="42"/>
  <c r="EA26" i="42"/>
  <c r="DT26" i="42"/>
  <c r="DM26" i="42"/>
  <c r="DF26" i="42"/>
  <c r="CY26" i="42"/>
  <c r="CR26" i="42"/>
  <c r="CK26" i="42"/>
  <c r="EV25" i="42"/>
  <c r="EO25" i="42"/>
  <c r="EH25" i="42"/>
  <c r="EA25" i="42"/>
  <c r="DT25" i="42"/>
  <c r="DM25" i="42"/>
  <c r="DF25" i="42"/>
  <c r="CY25" i="42"/>
  <c r="CR25" i="42"/>
  <c r="CK25" i="42"/>
  <c r="EV24" i="42"/>
  <c r="EO24" i="42"/>
  <c r="EH24" i="42"/>
  <c r="EA24" i="42"/>
  <c r="DT24" i="42"/>
  <c r="DM24" i="42"/>
  <c r="DF24" i="42"/>
  <c r="CY24" i="42"/>
  <c r="CR24" i="42"/>
  <c r="CK24" i="42"/>
  <c r="ET22" i="42"/>
  <c r="EM22" i="42"/>
  <c r="EF22" i="42"/>
  <c r="DY22" i="42"/>
  <c r="DR22" i="42"/>
  <c r="DK22" i="42"/>
  <c r="DD22" i="42"/>
  <c r="CW22" i="42"/>
  <c r="CP22" i="42"/>
  <c r="CI22" i="42"/>
  <c r="CC37" i="42"/>
  <c r="CB37" i="42"/>
  <c r="CA37" i="42"/>
  <c r="BZ37" i="42"/>
  <c r="BV37" i="42"/>
  <c r="BU37" i="42"/>
  <c r="BT37" i="42"/>
  <c r="BS37" i="42"/>
  <c r="BO37" i="42"/>
  <c r="BN37" i="42"/>
  <c r="BM37" i="42"/>
  <c r="BL37" i="42"/>
  <c r="BH37" i="42"/>
  <c r="BG37" i="42"/>
  <c r="BF37" i="42"/>
  <c r="BE37" i="42"/>
  <c r="BA37" i="42"/>
  <c r="AZ37" i="42"/>
  <c r="AY37" i="42"/>
  <c r="AX37" i="42"/>
  <c r="CD35" i="42"/>
  <c r="BW35" i="42"/>
  <c r="BP35" i="42"/>
  <c r="BI35" i="42"/>
  <c r="BB35" i="42"/>
  <c r="CD34" i="42"/>
  <c r="BW34" i="42"/>
  <c r="BP34" i="42"/>
  <c r="BI34" i="42"/>
  <c r="BB34" i="42"/>
  <c r="CD33" i="42"/>
  <c r="BW33" i="42"/>
  <c r="BP33" i="42"/>
  <c r="BI33" i="42"/>
  <c r="BB33" i="42"/>
  <c r="CD32" i="42"/>
  <c r="BW32" i="42"/>
  <c r="BP32" i="42"/>
  <c r="BI32" i="42"/>
  <c r="BB32" i="42"/>
  <c r="CD31" i="42"/>
  <c r="BW31" i="42"/>
  <c r="BP31" i="42"/>
  <c r="BI31" i="42"/>
  <c r="BB31" i="42"/>
  <c r="CD30" i="42"/>
  <c r="BW30" i="42"/>
  <c r="BP30" i="42"/>
  <c r="BI30" i="42"/>
  <c r="BB30" i="42"/>
  <c r="CD29" i="42"/>
  <c r="BW29" i="42"/>
  <c r="BP29" i="42"/>
  <c r="BI29" i="42"/>
  <c r="BB29" i="42"/>
  <c r="CD28" i="42"/>
  <c r="BW28" i="42"/>
  <c r="BP28" i="42"/>
  <c r="BI28" i="42"/>
  <c r="BB28" i="42"/>
  <c r="CD27" i="42"/>
  <c r="BW27" i="42"/>
  <c r="BP27" i="42"/>
  <c r="BI27" i="42"/>
  <c r="BB27" i="42"/>
  <c r="CD26" i="42"/>
  <c r="BW26" i="42"/>
  <c r="BP26" i="42"/>
  <c r="BI26" i="42"/>
  <c r="BB26" i="42"/>
  <c r="CD25" i="42"/>
  <c r="BW25" i="42"/>
  <c r="BP25" i="42"/>
  <c r="BI25" i="42"/>
  <c r="BB25" i="42"/>
  <c r="CD24" i="42"/>
  <c r="BW24" i="42"/>
  <c r="BP24" i="42"/>
  <c r="BI24" i="42"/>
  <c r="BB24" i="42"/>
  <c r="CB22" i="42"/>
  <c r="BU22" i="42"/>
  <c r="BN22" i="42"/>
  <c r="BG22" i="42"/>
  <c r="AZ22" i="42"/>
  <c r="AT37" i="42"/>
  <c r="AS37" i="42"/>
  <c r="AR37" i="42"/>
  <c r="AQ37" i="42"/>
  <c r="AU35" i="42"/>
  <c r="AU34" i="42"/>
  <c r="AU33" i="42"/>
  <c r="AU32" i="42"/>
  <c r="AU31" i="42"/>
  <c r="AU30" i="42"/>
  <c r="AU29" i="42"/>
  <c r="AU28" i="42"/>
  <c r="AU27" i="42"/>
  <c r="AU26" i="42"/>
  <c r="AU25" i="42"/>
  <c r="AU24" i="42"/>
  <c r="AS22" i="42"/>
  <c r="AM37" i="42"/>
  <c r="AL37" i="42"/>
  <c r="AK37" i="42"/>
  <c r="AJ37" i="42"/>
  <c r="AF37" i="42"/>
  <c r="AE37" i="42"/>
  <c r="AD37" i="42"/>
  <c r="AC37" i="42"/>
  <c r="AN35" i="42"/>
  <c r="AG35" i="42"/>
  <c r="AN34" i="42"/>
  <c r="AG34" i="42"/>
  <c r="AN33" i="42"/>
  <c r="AG33" i="42"/>
  <c r="AN32" i="42"/>
  <c r="AG32" i="42"/>
  <c r="AN31" i="42"/>
  <c r="AG31" i="42"/>
  <c r="AN30" i="42"/>
  <c r="AG30" i="42"/>
  <c r="AN29" i="42"/>
  <c r="AG29" i="42"/>
  <c r="AN28" i="42"/>
  <c r="AG28" i="42"/>
  <c r="AN27" i="42"/>
  <c r="AG27" i="42"/>
  <c r="AN26" i="42"/>
  <c r="AG26" i="42"/>
  <c r="AN25" i="42"/>
  <c r="AG25" i="42"/>
  <c r="AN24" i="42"/>
  <c r="AG24" i="42"/>
  <c r="AL22" i="42"/>
  <c r="AE22" i="42"/>
  <c r="Y37" i="42"/>
  <c r="X37" i="42"/>
  <c r="W37" i="42"/>
  <c r="V37" i="42"/>
  <c r="Z35" i="42"/>
  <c r="Z34" i="42"/>
  <c r="Z33" i="42"/>
  <c r="Z32" i="42"/>
  <c r="Z31" i="42"/>
  <c r="Z30" i="42"/>
  <c r="Z29" i="42"/>
  <c r="Z28" i="42"/>
  <c r="Z27" i="42"/>
  <c r="Z26" i="42"/>
  <c r="Z25" i="42"/>
  <c r="Z24" i="42"/>
  <c r="X22" i="42"/>
  <c r="S24" i="42"/>
  <c r="H25" i="42"/>
  <c r="I25" i="42"/>
  <c r="J25" i="42"/>
  <c r="H26" i="42"/>
  <c r="I26" i="42"/>
  <c r="J26" i="42"/>
  <c r="H27" i="42"/>
  <c r="I27" i="42"/>
  <c r="J27" i="42"/>
  <c r="H28" i="42"/>
  <c r="I28" i="42"/>
  <c r="J28" i="42"/>
  <c r="H29" i="42"/>
  <c r="I29" i="42"/>
  <c r="J29" i="42"/>
  <c r="H30" i="42"/>
  <c r="I30" i="42"/>
  <c r="J30" i="42"/>
  <c r="H31" i="42"/>
  <c r="I31" i="42"/>
  <c r="J31" i="42"/>
  <c r="H32" i="42"/>
  <c r="I32" i="42"/>
  <c r="J32" i="42"/>
  <c r="H33" i="42"/>
  <c r="I33" i="42"/>
  <c r="J33" i="42"/>
  <c r="H34" i="42"/>
  <c r="I34" i="42"/>
  <c r="J34" i="42"/>
  <c r="H35" i="42"/>
  <c r="I35" i="42"/>
  <c r="J35" i="42"/>
  <c r="H24" i="42"/>
  <c r="I24" i="42"/>
  <c r="J24" i="42"/>
  <c r="G25" i="42"/>
  <c r="G26" i="42"/>
  <c r="G27" i="42"/>
  <c r="F22" i="30" s="1"/>
  <c r="G28" i="42"/>
  <c r="F23" i="30" s="1"/>
  <c r="G29" i="42"/>
  <c r="G30" i="42"/>
  <c r="G31" i="42"/>
  <c r="G32" i="42"/>
  <c r="G33" i="42"/>
  <c r="G34" i="42"/>
  <c r="G35" i="42"/>
  <c r="G24" i="42"/>
  <c r="AP39" i="42"/>
  <c r="AI39" i="42"/>
  <c r="AB39" i="42"/>
  <c r="U39" i="42"/>
  <c r="Q22" i="42"/>
  <c r="R37" i="42"/>
  <c r="Q37" i="42"/>
  <c r="P37" i="42"/>
  <c r="O37" i="42"/>
  <c r="W53" i="43" l="1"/>
  <c r="X51" i="43"/>
  <c r="B33" i="41"/>
  <c r="B34" i="41" s="1"/>
  <c r="F30" i="30"/>
  <c r="F29" i="30"/>
  <c r="F28" i="30"/>
  <c r="F20" i="30"/>
  <c r="F27" i="30"/>
  <c r="F21" i="30"/>
  <c r="F26" i="30"/>
  <c r="F25" i="30"/>
  <c r="F24" i="30"/>
  <c r="F19" i="30"/>
  <c r="EV37" i="42"/>
  <c r="DF36" i="42"/>
  <c r="DM36" i="42"/>
  <c r="DT36" i="42"/>
  <c r="CR36" i="42"/>
  <c r="EV36" i="42"/>
  <c r="AN36" i="42"/>
  <c r="S36" i="42"/>
  <c r="BW36" i="42"/>
  <c r="Z36" i="42"/>
  <c r="AG36" i="42"/>
  <c r="BB36" i="42"/>
  <c r="CK36" i="42"/>
  <c r="EA36" i="42"/>
  <c r="BI36" i="42"/>
  <c r="EH36" i="42"/>
  <c r="BP36" i="42"/>
  <c r="AU36" i="42"/>
  <c r="EO36" i="42"/>
  <c r="CD36" i="42"/>
  <c r="CY36" i="42"/>
  <c r="H36" i="42"/>
  <c r="I36" i="42"/>
  <c r="G36" i="42"/>
  <c r="J36" i="42"/>
  <c r="AU37" i="42"/>
  <c r="EO37" i="42"/>
  <c r="EA37" i="42"/>
  <c r="DF37" i="42"/>
  <c r="AG37" i="42"/>
  <c r="AN37" i="42"/>
  <c r="BI37" i="42"/>
  <c r="CK37" i="42"/>
  <c r="BB37" i="42"/>
  <c r="CR37" i="42"/>
  <c r="EH37" i="42"/>
  <c r="CY37" i="42"/>
  <c r="BW37" i="42"/>
  <c r="DM37" i="42"/>
  <c r="CD37" i="42"/>
  <c r="DT37" i="42"/>
  <c r="Z37" i="42"/>
  <c r="K28" i="42"/>
  <c r="E23" i="30" s="1"/>
  <c r="K29" i="42"/>
  <c r="E24" i="30" s="1"/>
  <c r="K33" i="42"/>
  <c r="E28" i="30" s="1"/>
  <c r="BP37" i="42"/>
  <c r="K27" i="42"/>
  <c r="E22" i="30" s="1"/>
  <c r="K26" i="42"/>
  <c r="E21" i="30" s="1"/>
  <c r="K34" i="42"/>
  <c r="E29" i="30" s="1"/>
  <c r="K32" i="42"/>
  <c r="E27" i="30" s="1"/>
  <c r="K31" i="42"/>
  <c r="E26" i="30" s="1"/>
  <c r="K30" i="42"/>
  <c r="E25" i="30" s="1"/>
  <c r="K25" i="42"/>
  <c r="E20" i="30" s="1"/>
  <c r="K35" i="42"/>
  <c r="E30" i="30" s="1"/>
  <c r="S37" i="42"/>
  <c r="J37" i="42"/>
  <c r="K24" i="42"/>
  <c r="I37" i="42"/>
  <c r="H37" i="42"/>
  <c r="G37" i="42"/>
  <c r="Y51" i="43" l="1"/>
  <c r="X53" i="43"/>
  <c r="E19" i="30"/>
  <c r="K36" i="42"/>
  <c r="K37" i="42"/>
  <c r="AA147" i="41"/>
  <c r="Z147" i="41"/>
  <c r="Y147" i="41"/>
  <c r="X147" i="41"/>
  <c r="W147" i="41"/>
  <c r="V147" i="41"/>
  <c r="U147" i="41"/>
  <c r="T147" i="41"/>
  <c r="S147" i="41"/>
  <c r="R147" i="41"/>
  <c r="Q147" i="41"/>
  <c r="P147" i="41"/>
  <c r="O147" i="41"/>
  <c r="N147" i="41"/>
  <c r="M147" i="41"/>
  <c r="L147" i="41"/>
  <c r="K147" i="41"/>
  <c r="J147" i="41"/>
  <c r="I147" i="41"/>
  <c r="H147" i="41"/>
  <c r="AA146" i="41"/>
  <c r="Z146" i="41"/>
  <c r="Y146" i="41"/>
  <c r="X146" i="41"/>
  <c r="W146" i="41"/>
  <c r="V146" i="41"/>
  <c r="U146" i="41"/>
  <c r="T146" i="41"/>
  <c r="S146" i="41"/>
  <c r="R146" i="41"/>
  <c r="Q146" i="41"/>
  <c r="P146" i="41"/>
  <c r="O146" i="41"/>
  <c r="N146" i="41"/>
  <c r="M146" i="41"/>
  <c r="L146" i="41"/>
  <c r="K146" i="41"/>
  <c r="J146" i="41"/>
  <c r="I146" i="41"/>
  <c r="H146" i="41"/>
  <c r="AA145" i="41"/>
  <c r="Z145" i="41"/>
  <c r="Y145" i="41"/>
  <c r="X145" i="41"/>
  <c r="W145" i="41"/>
  <c r="V145" i="41"/>
  <c r="U145" i="41"/>
  <c r="T145" i="41"/>
  <c r="S145" i="41"/>
  <c r="R145" i="41"/>
  <c r="Q145" i="41"/>
  <c r="P145" i="41"/>
  <c r="O145" i="41"/>
  <c r="N145" i="41"/>
  <c r="M145" i="41"/>
  <c r="L145" i="41"/>
  <c r="K145" i="41"/>
  <c r="J145" i="41"/>
  <c r="I145" i="41"/>
  <c r="H145" i="41"/>
  <c r="G145" i="41"/>
  <c r="G127" i="41"/>
  <c r="G147" i="41" s="1"/>
  <c r="G126" i="41"/>
  <c r="G146" i="41" s="1"/>
  <c r="G150" i="41" s="1"/>
  <c r="AA100" i="41"/>
  <c r="Z100" i="41"/>
  <c r="Z131" i="41" s="1"/>
  <c r="Y100" i="41"/>
  <c r="Y131" i="41" s="1"/>
  <c r="X100" i="41"/>
  <c r="X104" i="41" s="1"/>
  <c r="W100" i="41"/>
  <c r="W131" i="41" s="1"/>
  <c r="V100" i="41"/>
  <c r="U100" i="41"/>
  <c r="U131" i="41" s="1"/>
  <c r="T100" i="41"/>
  <c r="T131" i="41" s="1"/>
  <c r="S100" i="41"/>
  <c r="R100" i="41"/>
  <c r="R104" i="41" s="1"/>
  <c r="Q100" i="41"/>
  <c r="Q131" i="41" s="1"/>
  <c r="P100" i="41"/>
  <c r="P104" i="41" s="1"/>
  <c r="O100" i="41"/>
  <c r="N100" i="41"/>
  <c r="M100" i="41"/>
  <c r="M131" i="41" s="1"/>
  <c r="L100" i="41"/>
  <c r="K100" i="41"/>
  <c r="J100" i="41"/>
  <c r="J131" i="41" s="1"/>
  <c r="I100" i="41"/>
  <c r="I131" i="41" s="1"/>
  <c r="H100" i="41"/>
  <c r="H104" i="41" s="1"/>
  <c r="AA96" i="41"/>
  <c r="Z96" i="41"/>
  <c r="Y96" i="41"/>
  <c r="X96" i="41"/>
  <c r="W96" i="41"/>
  <c r="V96" i="41"/>
  <c r="U96" i="41"/>
  <c r="T96" i="41"/>
  <c r="S96" i="41"/>
  <c r="R96" i="41"/>
  <c r="Q96" i="41"/>
  <c r="P96" i="41"/>
  <c r="O96" i="41"/>
  <c r="N96" i="41"/>
  <c r="M96" i="41"/>
  <c r="L96" i="41"/>
  <c r="K96" i="41"/>
  <c r="J96" i="41"/>
  <c r="I96" i="41"/>
  <c r="H96" i="41"/>
  <c r="AA63" i="41"/>
  <c r="Z63" i="41"/>
  <c r="Z75" i="41" s="1"/>
  <c r="Y63" i="41"/>
  <c r="Y75" i="41" s="1"/>
  <c r="X63" i="41"/>
  <c r="W63" i="41"/>
  <c r="W75" i="41" s="1"/>
  <c r="V63" i="41"/>
  <c r="V75" i="41" s="1"/>
  <c r="U63" i="41"/>
  <c r="U75" i="41" s="1"/>
  <c r="T63" i="41"/>
  <c r="S63" i="41"/>
  <c r="R63" i="41"/>
  <c r="Q63" i="41"/>
  <c r="P63" i="41"/>
  <c r="O63" i="41"/>
  <c r="O75" i="41" s="1"/>
  <c r="N63" i="41"/>
  <c r="N75" i="41" s="1"/>
  <c r="M63" i="41"/>
  <c r="M75" i="41" s="1"/>
  <c r="L63" i="41"/>
  <c r="L75" i="41" s="1"/>
  <c r="K63" i="41"/>
  <c r="J63" i="41"/>
  <c r="I63" i="41"/>
  <c r="H63" i="41"/>
  <c r="AA59" i="41"/>
  <c r="Z59" i="41"/>
  <c r="Y59" i="41"/>
  <c r="X59" i="41"/>
  <c r="W59" i="41"/>
  <c r="V59" i="41"/>
  <c r="U59" i="41"/>
  <c r="T59" i="41"/>
  <c r="S59" i="41"/>
  <c r="R59" i="41"/>
  <c r="Q59" i="41"/>
  <c r="P59" i="41"/>
  <c r="O59" i="41"/>
  <c r="N59" i="41"/>
  <c r="M59" i="41"/>
  <c r="L59" i="41"/>
  <c r="K59" i="41"/>
  <c r="J59" i="41"/>
  <c r="I59" i="41"/>
  <c r="H59" i="41"/>
  <c r="AA58" i="41"/>
  <c r="Z58" i="41"/>
  <c r="Y58" i="41"/>
  <c r="X58" i="41"/>
  <c r="W58" i="41"/>
  <c r="V58" i="41"/>
  <c r="U58" i="41"/>
  <c r="T58" i="41"/>
  <c r="S58" i="41"/>
  <c r="R58" i="41"/>
  <c r="Q58" i="41"/>
  <c r="P58" i="41"/>
  <c r="O58" i="41"/>
  <c r="N58" i="41"/>
  <c r="M58" i="41"/>
  <c r="L58" i="41"/>
  <c r="K58" i="41"/>
  <c r="J58" i="41"/>
  <c r="I58" i="41"/>
  <c r="H58" i="41"/>
  <c r="G57" i="41"/>
  <c r="AA51" i="41"/>
  <c r="AA52" i="41" s="1"/>
  <c r="Z51" i="41"/>
  <c r="Z52" i="41" s="1"/>
  <c r="Z64" i="41" s="1"/>
  <c r="Y51" i="41"/>
  <c r="Y52" i="41" s="1"/>
  <c r="X51" i="41"/>
  <c r="X52" i="41" s="1"/>
  <c r="W51" i="41"/>
  <c r="W52" i="41" s="1"/>
  <c r="V51" i="41"/>
  <c r="V52" i="41" s="1"/>
  <c r="U51" i="41"/>
  <c r="U52" i="41" s="1"/>
  <c r="U98" i="41" s="1"/>
  <c r="T51" i="41"/>
  <c r="T52" i="41" s="1"/>
  <c r="S51" i="41"/>
  <c r="S52" i="41" s="1"/>
  <c r="S98" i="41" s="1"/>
  <c r="S102" i="41" s="1"/>
  <c r="R51" i="41"/>
  <c r="R52" i="41" s="1"/>
  <c r="R98" i="41" s="1"/>
  <c r="Q51" i="41"/>
  <c r="Q52" i="41" s="1"/>
  <c r="Q64" i="41" s="1"/>
  <c r="Q76" i="41" s="1"/>
  <c r="P51" i="41"/>
  <c r="P52" i="41" s="1"/>
  <c r="O51" i="41"/>
  <c r="O52" i="41" s="1"/>
  <c r="N51" i="41"/>
  <c r="N52" i="41" s="1"/>
  <c r="M51" i="41"/>
  <c r="M52" i="41" s="1"/>
  <c r="M98" i="41" s="1"/>
  <c r="L51" i="41"/>
  <c r="L52" i="41" s="1"/>
  <c r="L64" i="41" s="1"/>
  <c r="K51" i="41"/>
  <c r="K52" i="41" s="1"/>
  <c r="J51" i="41"/>
  <c r="J52" i="41" s="1"/>
  <c r="J64" i="41" s="1"/>
  <c r="I51" i="41"/>
  <c r="I52" i="41" s="1"/>
  <c r="I64" i="41" s="1"/>
  <c r="I76" i="41" s="1"/>
  <c r="H51" i="41"/>
  <c r="H52" i="41" s="1"/>
  <c r="G50" i="41"/>
  <c r="G46" i="41"/>
  <c r="Y53" i="43" l="1"/>
  <c r="Z51" i="43"/>
  <c r="F16" i="34"/>
  <c r="H18" i="34"/>
  <c r="H32" i="41"/>
  <c r="H36" i="41" s="1"/>
  <c r="J99" i="41"/>
  <c r="J129" i="41" s="1"/>
  <c r="J149" i="41" s="1"/>
  <c r="J151" i="41" s="1"/>
  <c r="R99" i="41"/>
  <c r="R129" i="41" s="1"/>
  <c r="R149" i="41" s="1"/>
  <c r="R151" i="41" s="1"/>
  <c r="R156" i="41" s="1"/>
  <c r="Z99" i="41"/>
  <c r="Z129" i="41" s="1"/>
  <c r="Z149" i="41" s="1"/>
  <c r="Z151" i="41" s="1"/>
  <c r="Z156" i="41" s="1"/>
  <c r="X99" i="41"/>
  <c r="X103" i="41" s="1"/>
  <c r="X112" i="41"/>
  <c r="W79" i="41"/>
  <c r="V79" i="41"/>
  <c r="L66" i="41"/>
  <c r="M79" i="41"/>
  <c r="N79" i="41"/>
  <c r="Q78" i="41"/>
  <c r="Y79" i="41"/>
  <c r="L79" i="41"/>
  <c r="I136" i="41"/>
  <c r="Y136" i="41"/>
  <c r="O79" i="41"/>
  <c r="T67" i="41"/>
  <c r="Q136" i="41"/>
  <c r="U79" i="41"/>
  <c r="H112" i="41"/>
  <c r="X109" i="41"/>
  <c r="G58" i="41"/>
  <c r="J133" i="41"/>
  <c r="Z133" i="41"/>
  <c r="J67" i="41"/>
  <c r="R67" i="41"/>
  <c r="S67" i="41"/>
  <c r="J104" i="41"/>
  <c r="J112" i="41" s="1"/>
  <c r="H131" i="41"/>
  <c r="H136" i="41" s="1"/>
  <c r="T75" i="41"/>
  <c r="T79" i="41" s="1"/>
  <c r="M64" i="41"/>
  <c r="M65" i="41" s="1"/>
  <c r="L67" i="41"/>
  <c r="K98" i="41"/>
  <c r="K102" i="41" s="1"/>
  <c r="K108" i="41" s="1"/>
  <c r="K64" i="41"/>
  <c r="K66" i="41" s="1"/>
  <c r="AA64" i="41"/>
  <c r="AA65" i="41" s="1"/>
  <c r="AA98" i="41"/>
  <c r="AA102" i="41" s="1"/>
  <c r="J75" i="41"/>
  <c r="J79" i="41" s="1"/>
  <c r="Q99" i="41"/>
  <c r="AA99" i="41"/>
  <c r="AA129" i="41" s="1"/>
  <c r="AA149" i="41" s="1"/>
  <c r="AA151" i="41" s="1"/>
  <c r="U104" i="41"/>
  <c r="U112" i="41" s="1"/>
  <c r="R131" i="41"/>
  <c r="R133" i="41" s="1"/>
  <c r="G96" i="41"/>
  <c r="G138" i="41" s="1"/>
  <c r="G158" i="41" s="1"/>
  <c r="Z104" i="41"/>
  <c r="Z112" i="41" s="1"/>
  <c r="V67" i="41"/>
  <c r="R75" i="41"/>
  <c r="R79" i="41" s="1"/>
  <c r="Z98" i="41"/>
  <c r="Z102" i="41" s="1"/>
  <c r="H109" i="41"/>
  <c r="X131" i="41"/>
  <c r="X136" i="41" s="1"/>
  <c r="I78" i="41"/>
  <c r="Y99" i="41"/>
  <c r="Y129" i="41" s="1"/>
  <c r="Y149" i="41" s="1"/>
  <c r="Y151" i="41" s="1"/>
  <c r="H99" i="41"/>
  <c r="H103" i="41" s="1"/>
  <c r="I99" i="41"/>
  <c r="I129" i="41" s="1"/>
  <c r="I149" i="41" s="1"/>
  <c r="I151" i="41" s="1"/>
  <c r="P109" i="41"/>
  <c r="I104" i="41"/>
  <c r="Z67" i="41"/>
  <c r="N67" i="41"/>
  <c r="P99" i="41"/>
  <c r="P103" i="41" s="1"/>
  <c r="U97" i="41"/>
  <c r="U102" i="41"/>
  <c r="S108" i="41"/>
  <c r="S111" i="41"/>
  <c r="X98" i="41"/>
  <c r="X64" i="41"/>
  <c r="R102" i="41"/>
  <c r="R97" i="41"/>
  <c r="H98" i="41"/>
  <c r="H64" i="41"/>
  <c r="H65" i="41" s="1"/>
  <c r="J76" i="41"/>
  <c r="J78" i="41" s="1"/>
  <c r="J66" i="41"/>
  <c r="Z76" i="41"/>
  <c r="Z78" i="41" s="1"/>
  <c r="Z66" i="41"/>
  <c r="P98" i="41"/>
  <c r="P64" i="41"/>
  <c r="P65" i="41" s="1"/>
  <c r="T98" i="41"/>
  <c r="T64" i="41"/>
  <c r="G51" i="41"/>
  <c r="L99" i="41"/>
  <c r="L131" i="41"/>
  <c r="L104" i="41"/>
  <c r="T99" i="41"/>
  <c r="T104" i="41"/>
  <c r="H75" i="41"/>
  <c r="G63" i="41"/>
  <c r="G67" i="41" s="1"/>
  <c r="G109" i="41" s="1"/>
  <c r="H67" i="41"/>
  <c r="P75" i="41"/>
  <c r="P67" i="41"/>
  <c r="X75" i="41"/>
  <c r="X67" i="41"/>
  <c r="R64" i="41"/>
  <c r="Q66" i="41"/>
  <c r="Z79" i="41"/>
  <c r="I98" i="41"/>
  <c r="I67" i="41"/>
  <c r="I65" i="41"/>
  <c r="Q67" i="41"/>
  <c r="Q65" i="41"/>
  <c r="Y67" i="41"/>
  <c r="S64" i="41"/>
  <c r="S65" i="41" s="1"/>
  <c r="I75" i="41"/>
  <c r="J98" i="41"/>
  <c r="N131" i="41"/>
  <c r="N104" i="41"/>
  <c r="V131" i="41"/>
  <c r="V104" i="41"/>
  <c r="V99" i="41"/>
  <c r="S97" i="41"/>
  <c r="U64" i="41"/>
  <c r="L98" i="41"/>
  <c r="W133" i="41"/>
  <c r="W136" i="41"/>
  <c r="W98" i="41"/>
  <c r="W64" i="41"/>
  <c r="K131" i="41"/>
  <c r="K99" i="41"/>
  <c r="G100" i="41"/>
  <c r="G104" i="41" s="1"/>
  <c r="T133" i="41"/>
  <c r="T136" i="41"/>
  <c r="K75" i="41"/>
  <c r="S75" i="41"/>
  <c r="AA75" i="41"/>
  <c r="AA67" i="41"/>
  <c r="L76" i="41"/>
  <c r="L78" i="41" s="1"/>
  <c r="Q98" i="41"/>
  <c r="N99" i="41"/>
  <c r="K104" i="41"/>
  <c r="O98" i="41"/>
  <c r="O64" i="41"/>
  <c r="S131" i="41"/>
  <c r="S99" i="41"/>
  <c r="AA131" i="41"/>
  <c r="AA104" i="41"/>
  <c r="M97" i="41"/>
  <c r="M102" i="41"/>
  <c r="Y98" i="41"/>
  <c r="Y64" i="41"/>
  <c r="Y65" i="41" s="1"/>
  <c r="L65" i="41"/>
  <c r="Q75" i="41"/>
  <c r="R112" i="41"/>
  <c r="R109" i="41"/>
  <c r="N98" i="41"/>
  <c r="N64" i="41"/>
  <c r="V98" i="41"/>
  <c r="V64" i="41"/>
  <c r="I66" i="41"/>
  <c r="K67" i="41"/>
  <c r="S104" i="41"/>
  <c r="G155" i="41"/>
  <c r="G152" i="41"/>
  <c r="M67" i="41"/>
  <c r="U67" i="41"/>
  <c r="M136" i="41"/>
  <c r="U136" i="41"/>
  <c r="M133" i="41"/>
  <c r="O67" i="41"/>
  <c r="W67" i="41"/>
  <c r="O99" i="41"/>
  <c r="W99" i="41"/>
  <c r="W104" i="41"/>
  <c r="J136" i="41"/>
  <c r="Z136" i="41"/>
  <c r="J65" i="41"/>
  <c r="Z65" i="41"/>
  <c r="M104" i="41"/>
  <c r="Y104" i="41"/>
  <c r="P112" i="41"/>
  <c r="U99" i="41"/>
  <c r="I133" i="41"/>
  <c r="Q133" i="41"/>
  <c r="Y133" i="41"/>
  <c r="O104" i="41"/>
  <c r="O131" i="41"/>
  <c r="U133" i="41"/>
  <c r="M99" i="41"/>
  <c r="Q104" i="41"/>
  <c r="P131" i="41"/>
  <c r="Z53" i="43" l="1"/>
  <c r="AA51" i="43"/>
  <c r="AA103" i="41"/>
  <c r="J109" i="41"/>
  <c r="X129" i="41"/>
  <c r="X149" i="41" s="1"/>
  <c r="X151" i="41" s="1"/>
  <c r="X153" i="41" s="1"/>
  <c r="Z153" i="41"/>
  <c r="P129" i="41"/>
  <c r="P149" i="41" s="1"/>
  <c r="P151" i="41" s="1"/>
  <c r="P156" i="41" s="1"/>
  <c r="R103" i="41"/>
  <c r="Z103" i="41"/>
  <c r="J103" i="41"/>
  <c r="R153" i="41"/>
  <c r="AA97" i="41"/>
  <c r="AA128" i="41" s="1"/>
  <c r="G139" i="41"/>
  <c r="G159" i="41" s="1"/>
  <c r="H133" i="41"/>
  <c r="R136" i="41"/>
  <c r="Y103" i="41"/>
  <c r="Z109" i="41"/>
  <c r="M76" i="41"/>
  <c r="M78" i="41" s="1"/>
  <c r="M66" i="41"/>
  <c r="G133" i="41"/>
  <c r="Z97" i="41"/>
  <c r="Z128" i="41" s="1"/>
  <c r="X133" i="41"/>
  <c r="J77" i="41"/>
  <c r="U109" i="41"/>
  <c r="K97" i="41"/>
  <c r="K128" i="41" s="1"/>
  <c r="H129" i="41"/>
  <c r="H149" i="41" s="1"/>
  <c r="H151" i="41" s="1"/>
  <c r="H153" i="41" s="1"/>
  <c r="K65" i="41"/>
  <c r="I103" i="41"/>
  <c r="L77" i="41"/>
  <c r="K76" i="41"/>
  <c r="K78" i="41" s="1"/>
  <c r="K111" i="41"/>
  <c r="I109" i="41"/>
  <c r="I112" i="41"/>
  <c r="Q129" i="41"/>
  <c r="Q149" i="41" s="1"/>
  <c r="Q151" i="41" s="1"/>
  <c r="Q103" i="41"/>
  <c r="AA66" i="41"/>
  <c r="AA76" i="41"/>
  <c r="AA78" i="41" s="1"/>
  <c r="P136" i="41"/>
  <c r="P133" i="41"/>
  <c r="O112" i="41"/>
  <c r="O109" i="41"/>
  <c r="O129" i="41"/>
  <c r="O149" i="41" s="1"/>
  <c r="O151" i="41" s="1"/>
  <c r="O103" i="41"/>
  <c r="G99" i="41"/>
  <c r="S112" i="41"/>
  <c r="S113" i="41" s="1"/>
  <c r="S109" i="41"/>
  <c r="S110" i="41" s="1"/>
  <c r="M111" i="41"/>
  <c r="M108" i="41"/>
  <c r="S133" i="41"/>
  <c r="S136" i="41"/>
  <c r="N136" i="41"/>
  <c r="N133" i="41"/>
  <c r="Y153" i="41"/>
  <c r="Y156" i="41"/>
  <c r="R76" i="41"/>
  <c r="R66" i="41"/>
  <c r="T109" i="41"/>
  <c r="T112" i="41"/>
  <c r="Q109" i="41"/>
  <c r="Q112" i="41"/>
  <c r="R65" i="41"/>
  <c r="O133" i="41"/>
  <c r="O136" i="41"/>
  <c r="V102" i="41"/>
  <c r="V97" i="41"/>
  <c r="AA109" i="41"/>
  <c r="AA112" i="41"/>
  <c r="K112" i="41"/>
  <c r="K109" i="41"/>
  <c r="K110" i="41" s="1"/>
  <c r="AA79" i="41"/>
  <c r="V109" i="41"/>
  <c r="V112" i="41"/>
  <c r="W112" i="41"/>
  <c r="W109" i="41"/>
  <c r="Y76" i="41"/>
  <c r="Y66" i="41"/>
  <c r="N103" i="41"/>
  <c r="N129" i="41"/>
  <c r="N149" i="41" s="1"/>
  <c r="N151" i="41" s="1"/>
  <c r="AA108" i="41"/>
  <c r="AA111" i="41"/>
  <c r="W102" i="41"/>
  <c r="W97" i="41"/>
  <c r="V133" i="41"/>
  <c r="V136" i="41"/>
  <c r="I79" i="41"/>
  <c r="I77" i="41"/>
  <c r="T97" i="41"/>
  <c r="T102" i="41"/>
  <c r="X76" i="41"/>
  <c r="X78" i="41" s="1"/>
  <c r="X66" i="41"/>
  <c r="W66" i="41"/>
  <c r="W76" i="41"/>
  <c r="W65" i="41"/>
  <c r="J102" i="41"/>
  <c r="J97" i="41"/>
  <c r="T66" i="41"/>
  <c r="T76" i="41"/>
  <c r="H102" i="41"/>
  <c r="G98" i="41"/>
  <c r="H97" i="41"/>
  <c r="Y109" i="41"/>
  <c r="Y112" i="41"/>
  <c r="N66" i="41"/>
  <c r="N76" i="41"/>
  <c r="N65" i="41"/>
  <c r="AA133" i="41"/>
  <c r="AA136" i="41"/>
  <c r="M112" i="41"/>
  <c r="M109" i="41"/>
  <c r="W129" i="41"/>
  <c r="W149" i="41" s="1"/>
  <c r="W151" i="41" s="1"/>
  <c r="W103" i="41"/>
  <c r="N102" i="41"/>
  <c r="N97" i="41"/>
  <c r="Y102" i="41"/>
  <c r="Y97" i="41"/>
  <c r="S129" i="41"/>
  <c r="S149" i="41" s="1"/>
  <c r="S151" i="41" s="1"/>
  <c r="S103" i="41"/>
  <c r="Q97" i="41"/>
  <c r="Q102" i="41"/>
  <c r="S79" i="41"/>
  <c r="U66" i="41"/>
  <c r="U76" i="41"/>
  <c r="U65" i="41"/>
  <c r="N109" i="41"/>
  <c r="N112" i="41"/>
  <c r="S76" i="41"/>
  <c r="S78" i="41" s="1"/>
  <c r="S66" i="41"/>
  <c r="G75" i="41"/>
  <c r="G79" i="41" s="1"/>
  <c r="G112" i="41" s="1"/>
  <c r="G136" i="41" s="1"/>
  <c r="H79" i="41"/>
  <c r="X102" i="41"/>
  <c r="X97" i="41"/>
  <c r="R128" i="41"/>
  <c r="R101" i="41"/>
  <c r="M128" i="41"/>
  <c r="M101" i="41"/>
  <c r="K79" i="41"/>
  <c r="I102" i="41"/>
  <c r="I97" i="41"/>
  <c r="T129" i="41"/>
  <c r="T149" i="41" s="1"/>
  <c r="T151" i="41" s="1"/>
  <c r="T103" i="41"/>
  <c r="R111" i="41"/>
  <c r="R113" i="41" s="1"/>
  <c r="R108" i="41"/>
  <c r="R110" i="41" s="1"/>
  <c r="S101" i="41"/>
  <c r="S128" i="41"/>
  <c r="X79" i="41"/>
  <c r="L109" i="41"/>
  <c r="L112" i="41"/>
  <c r="Z111" i="41"/>
  <c r="Z113" i="41" s="1"/>
  <c r="Z108" i="41"/>
  <c r="Q79" i="41"/>
  <c r="Q77" i="41"/>
  <c r="O102" i="41"/>
  <c r="O97" i="41"/>
  <c r="K129" i="41"/>
  <c r="K149" i="41" s="1"/>
  <c r="K151" i="41" s="1"/>
  <c r="K103" i="41"/>
  <c r="L97" i="41"/>
  <c r="L102" i="41"/>
  <c r="L133" i="41"/>
  <c r="L136" i="41"/>
  <c r="P76" i="41"/>
  <c r="P78" i="41" s="1"/>
  <c r="P66" i="41"/>
  <c r="AA156" i="41"/>
  <c r="AA153" i="41"/>
  <c r="O66" i="41"/>
  <c r="O76" i="41"/>
  <c r="O65" i="41"/>
  <c r="J156" i="41"/>
  <c r="J153" i="41"/>
  <c r="M129" i="41"/>
  <c r="M149" i="41" s="1"/>
  <c r="M151" i="41" s="1"/>
  <c r="M103" i="41"/>
  <c r="U129" i="41"/>
  <c r="U149" i="41" s="1"/>
  <c r="U151" i="41" s="1"/>
  <c r="U103" i="41"/>
  <c r="V66" i="41"/>
  <c r="V76" i="41"/>
  <c r="V65" i="41"/>
  <c r="T65" i="41"/>
  <c r="X65" i="41"/>
  <c r="K133" i="41"/>
  <c r="K136" i="41"/>
  <c r="V129" i="41"/>
  <c r="V149" i="41" s="1"/>
  <c r="V151" i="41" s="1"/>
  <c r="V103" i="41"/>
  <c r="I153" i="41"/>
  <c r="I156" i="41"/>
  <c r="Z77" i="41"/>
  <c r="P79" i="41"/>
  <c r="L103" i="41"/>
  <c r="L129" i="41"/>
  <c r="L149" i="41" s="1"/>
  <c r="L151" i="41" s="1"/>
  <c r="P102" i="41"/>
  <c r="P97" i="41"/>
  <c r="H76" i="41"/>
  <c r="G64" i="41"/>
  <c r="G66" i="41" s="1"/>
  <c r="G108" i="41" s="1"/>
  <c r="G132" i="41" s="1"/>
  <c r="H66" i="41"/>
  <c r="U108" i="41"/>
  <c r="U111" i="41"/>
  <c r="U113" i="41" s="1"/>
  <c r="U128" i="41"/>
  <c r="U101" i="41"/>
  <c r="AA53" i="43" l="1"/>
  <c r="AB51" i="43"/>
  <c r="AB53" i="43" s="1"/>
  <c r="P153" i="41"/>
  <c r="G23" i="41"/>
  <c r="X156" i="41"/>
  <c r="K101" i="41"/>
  <c r="G24" i="41"/>
  <c r="AA101" i="41"/>
  <c r="M77" i="41"/>
  <c r="Z101" i="41"/>
  <c r="U110" i="41"/>
  <c r="S77" i="41"/>
  <c r="Z110" i="41"/>
  <c r="G134" i="41"/>
  <c r="X77" i="41"/>
  <c r="K77" i="41"/>
  <c r="K113" i="41"/>
  <c r="P77" i="41"/>
  <c r="G65" i="41"/>
  <c r="G110" i="41" s="1"/>
  <c r="G119" i="41" s="1"/>
  <c r="H156" i="41"/>
  <c r="Q153" i="41"/>
  <c r="Q156" i="41"/>
  <c r="AA77" i="41"/>
  <c r="K130" i="41"/>
  <c r="K148" i="41"/>
  <c r="K150" i="41" s="1"/>
  <c r="P128" i="41"/>
  <c r="P101" i="41"/>
  <c r="M148" i="41"/>
  <c r="M150" i="41" s="1"/>
  <c r="M130" i="41"/>
  <c r="W101" i="41"/>
  <c r="W128" i="41"/>
  <c r="Z148" i="41"/>
  <c r="Z150" i="41" s="1"/>
  <c r="Z130" i="41"/>
  <c r="N111" i="41"/>
  <c r="N113" i="41" s="1"/>
  <c r="N108" i="41"/>
  <c r="N110" i="41" s="1"/>
  <c r="M156" i="41"/>
  <c r="M153" i="41"/>
  <c r="L111" i="41"/>
  <c r="L113" i="41" s="1"/>
  <c r="L108" i="41"/>
  <c r="L110" i="41" s="1"/>
  <c r="S130" i="41"/>
  <c r="S148" i="41"/>
  <c r="S150" i="41" s="1"/>
  <c r="T153" i="41"/>
  <c r="T156" i="41"/>
  <c r="R148" i="41"/>
  <c r="R150" i="41" s="1"/>
  <c r="R130" i="41"/>
  <c r="Q108" i="41"/>
  <c r="Q110" i="41" s="1"/>
  <c r="Q111" i="41"/>
  <c r="Q113" i="41" s="1"/>
  <c r="N78" i="41"/>
  <c r="N77" i="41"/>
  <c r="AA113" i="41"/>
  <c r="V101" i="41"/>
  <c r="V128" i="41"/>
  <c r="O153" i="41"/>
  <c r="O156" i="41"/>
  <c r="Y78" i="41"/>
  <c r="Y77" i="41"/>
  <c r="H111" i="41"/>
  <c r="H113" i="41" s="1"/>
  <c r="H108" i="41"/>
  <c r="H110" i="41" s="1"/>
  <c r="W111" i="41"/>
  <c r="W113" i="41" s="1"/>
  <c r="W108" i="41"/>
  <c r="W110" i="41" s="1"/>
  <c r="L153" i="41"/>
  <c r="L156" i="41"/>
  <c r="L128" i="41"/>
  <c r="L101" i="41"/>
  <c r="I128" i="41"/>
  <c r="I101" i="41"/>
  <c r="Q101" i="41"/>
  <c r="Q128" i="41"/>
  <c r="T78" i="41"/>
  <c r="T77" i="41"/>
  <c r="W78" i="41"/>
  <c r="W77" i="41"/>
  <c r="AA110" i="41"/>
  <c r="V111" i="41"/>
  <c r="V113" i="41" s="1"/>
  <c r="V108" i="41"/>
  <c r="V110" i="41" s="1"/>
  <c r="M110" i="41"/>
  <c r="T128" i="41"/>
  <c r="T101" i="41"/>
  <c r="J128" i="41"/>
  <c r="J101" i="41"/>
  <c r="P108" i="41"/>
  <c r="P110" i="41" s="1"/>
  <c r="P111" i="41"/>
  <c r="P113" i="41" s="1"/>
  <c r="O111" i="41"/>
  <c r="O113" i="41" s="1"/>
  <c r="O108" i="41"/>
  <c r="O110" i="41" s="1"/>
  <c r="V153" i="41"/>
  <c r="V156" i="41"/>
  <c r="V78" i="41"/>
  <c r="V77" i="41"/>
  <c r="I108" i="41"/>
  <c r="I110" i="41" s="1"/>
  <c r="I111" i="41"/>
  <c r="I113" i="41" s="1"/>
  <c r="X128" i="41"/>
  <c r="X101" i="41"/>
  <c r="W153" i="41"/>
  <c r="W156" i="41"/>
  <c r="N153" i="41"/>
  <c r="N156" i="41"/>
  <c r="R78" i="41"/>
  <c r="R77" i="41"/>
  <c r="M113" i="41"/>
  <c r="G102" i="41"/>
  <c r="G128" i="41"/>
  <c r="G148" i="41" s="1"/>
  <c r="O101" i="41"/>
  <c r="O128" i="41"/>
  <c r="G129" i="41"/>
  <c r="G149" i="41" s="1"/>
  <c r="G151" i="41" s="1"/>
  <c r="G103" i="41"/>
  <c r="G131" i="41" s="1"/>
  <c r="J111" i="41"/>
  <c r="J113" i="41" s="1"/>
  <c r="J108" i="41"/>
  <c r="J110" i="41" s="1"/>
  <c r="U148" i="41"/>
  <c r="U150" i="41" s="1"/>
  <c r="U130" i="41"/>
  <c r="H78" i="41"/>
  <c r="G76" i="41"/>
  <c r="G78" i="41" s="1"/>
  <c r="G111" i="41" s="1"/>
  <c r="G135" i="41" s="1"/>
  <c r="G137" i="41" s="1"/>
  <c r="K153" i="41"/>
  <c r="K156" i="41"/>
  <c r="X111" i="41"/>
  <c r="X113" i="41" s="1"/>
  <c r="X108" i="41"/>
  <c r="X110" i="41" s="1"/>
  <c r="S153" i="41"/>
  <c r="S156" i="41"/>
  <c r="Y108" i="41"/>
  <c r="Y110" i="41" s="1"/>
  <c r="Y111" i="41"/>
  <c r="Y113" i="41" s="1"/>
  <c r="U156" i="41"/>
  <c r="U153" i="41"/>
  <c r="N128" i="41"/>
  <c r="N101" i="41"/>
  <c r="O78" i="41"/>
  <c r="O77" i="41"/>
  <c r="H77" i="41"/>
  <c r="U78" i="41"/>
  <c r="U77" i="41"/>
  <c r="Y101" i="41"/>
  <c r="Y128" i="41"/>
  <c r="H128" i="41"/>
  <c r="G97" i="41"/>
  <c r="G101" i="41" s="1"/>
  <c r="G130" i="41" s="1"/>
  <c r="H101" i="41"/>
  <c r="AA130" i="41"/>
  <c r="AA148" i="41"/>
  <c r="AA150" i="41" s="1"/>
  <c r="T111" i="41"/>
  <c r="T113" i="41" s="1"/>
  <c r="T108" i="41"/>
  <c r="T110" i="41" s="1"/>
  <c r="G31" i="41" l="1"/>
  <c r="G32" i="41" s="1"/>
  <c r="G27" i="41"/>
  <c r="G77" i="41"/>
  <c r="G113" i="41" s="1"/>
  <c r="G121" i="41" s="1"/>
  <c r="G118" i="41"/>
  <c r="S152" i="41"/>
  <c r="S154" i="41" s="1"/>
  <c r="S155" i="41"/>
  <c r="S157" i="41" s="1"/>
  <c r="S135" i="41"/>
  <c r="S137" i="41" s="1"/>
  <c r="S132" i="41"/>
  <c r="S134" i="41" s="1"/>
  <c r="Y148" i="41"/>
  <c r="Y150" i="41" s="1"/>
  <c r="Y130" i="41"/>
  <c r="O148" i="41"/>
  <c r="O150" i="41" s="1"/>
  <c r="O130" i="41"/>
  <c r="J148" i="41"/>
  <c r="J150" i="41" s="1"/>
  <c r="J130" i="41"/>
  <c r="L130" i="41"/>
  <c r="L148" i="41"/>
  <c r="L150" i="41" s="1"/>
  <c r="W148" i="41"/>
  <c r="W150" i="41" s="1"/>
  <c r="W130" i="41"/>
  <c r="K152" i="41"/>
  <c r="K154" i="41" s="1"/>
  <c r="K155" i="41"/>
  <c r="K157" i="41" s="1"/>
  <c r="X148" i="41"/>
  <c r="X150" i="41" s="1"/>
  <c r="X130" i="41"/>
  <c r="I148" i="41"/>
  <c r="I150" i="41" s="1"/>
  <c r="I130" i="41"/>
  <c r="Z135" i="41"/>
  <c r="Z137" i="41" s="1"/>
  <c r="Z132" i="41"/>
  <c r="Z134" i="41" s="1"/>
  <c r="H148" i="41"/>
  <c r="H150" i="41" s="1"/>
  <c r="H130" i="41"/>
  <c r="P148" i="41"/>
  <c r="P150" i="41" s="1"/>
  <c r="P130" i="41"/>
  <c r="K132" i="41"/>
  <c r="K134" i="41" s="1"/>
  <c r="K135" i="41"/>
  <c r="K137" i="41" s="1"/>
  <c r="U135" i="41"/>
  <c r="U137" i="41" s="1"/>
  <c r="U132" i="41"/>
  <c r="U134" i="41" s="1"/>
  <c r="T148" i="41"/>
  <c r="T150" i="41" s="1"/>
  <c r="T130" i="41"/>
  <c r="R135" i="41"/>
  <c r="R137" i="41" s="1"/>
  <c r="R132" i="41"/>
  <c r="R134" i="41" s="1"/>
  <c r="M135" i="41"/>
  <c r="M137" i="41" s="1"/>
  <c r="M132" i="41"/>
  <c r="M134" i="41" s="1"/>
  <c r="AA132" i="41"/>
  <c r="AA134" i="41" s="1"/>
  <c r="AA135" i="41"/>
  <c r="AA137" i="41" s="1"/>
  <c r="G153" i="41"/>
  <c r="G154" i="41" s="1"/>
  <c r="G156" i="41"/>
  <c r="G157" i="41" s="1"/>
  <c r="Z155" i="41"/>
  <c r="Z157" i="41" s="1"/>
  <c r="Z152" i="41"/>
  <c r="Z154" i="41" s="1"/>
  <c r="N130" i="41"/>
  <c r="N148" i="41"/>
  <c r="N150" i="41" s="1"/>
  <c r="AA152" i="41"/>
  <c r="AA154" i="41" s="1"/>
  <c r="AA155" i="41"/>
  <c r="AA157" i="41" s="1"/>
  <c r="U152" i="41"/>
  <c r="U154" i="41" s="1"/>
  <c r="U155" i="41"/>
  <c r="U157" i="41" s="1"/>
  <c r="Q148" i="41"/>
  <c r="Q150" i="41" s="1"/>
  <c r="Q130" i="41"/>
  <c r="V130" i="41"/>
  <c r="V148" i="41"/>
  <c r="V150" i="41" s="1"/>
  <c r="R155" i="41"/>
  <c r="R157" i="41" s="1"/>
  <c r="R152" i="41"/>
  <c r="R154" i="41" s="1"/>
  <c r="M152" i="41"/>
  <c r="M154" i="41" s="1"/>
  <c r="M155" i="41"/>
  <c r="M157" i="41" s="1"/>
  <c r="D17" i="2" l="1"/>
  <c r="G25" i="41"/>
  <c r="G120" i="41"/>
  <c r="O155" i="41"/>
  <c r="O157" i="41" s="1"/>
  <c r="O152" i="41"/>
  <c r="O154" i="41" s="1"/>
  <c r="N152" i="41"/>
  <c r="N154" i="41" s="1"/>
  <c r="N155" i="41"/>
  <c r="N157" i="41" s="1"/>
  <c r="I132" i="41"/>
  <c r="I134" i="41" s="1"/>
  <c r="I135" i="41"/>
  <c r="I137" i="41" s="1"/>
  <c r="Y152" i="41"/>
  <c r="Y154" i="41" s="1"/>
  <c r="Y155" i="41"/>
  <c r="Y157" i="41" s="1"/>
  <c r="Q132" i="41"/>
  <c r="Q134" i="41" s="1"/>
  <c r="Q135" i="41"/>
  <c r="Q137" i="41" s="1"/>
  <c r="L152" i="41"/>
  <c r="L154" i="41" s="1"/>
  <c r="L155" i="41"/>
  <c r="L157" i="41" s="1"/>
  <c r="T132" i="41"/>
  <c r="T134" i="41" s="1"/>
  <c r="T135" i="41"/>
  <c r="T137" i="41" s="1"/>
  <c r="W135" i="41"/>
  <c r="W137" i="41" s="1"/>
  <c r="W132" i="41"/>
  <c r="W134" i="41" s="1"/>
  <c r="V132" i="41"/>
  <c r="V134" i="41" s="1"/>
  <c r="V135" i="41"/>
  <c r="V137" i="41" s="1"/>
  <c r="N132" i="41"/>
  <c r="N134" i="41" s="1"/>
  <c r="N135" i="41"/>
  <c r="N137" i="41" s="1"/>
  <c r="W155" i="41"/>
  <c r="W157" i="41" s="1"/>
  <c r="W152" i="41"/>
  <c r="W154" i="41" s="1"/>
  <c r="Q152" i="41"/>
  <c r="Q154" i="41" s="1"/>
  <c r="Q155" i="41"/>
  <c r="Q157" i="41" s="1"/>
  <c r="H132" i="41"/>
  <c r="H134" i="41" s="1"/>
  <c r="H135" i="41"/>
  <c r="H137" i="41" s="1"/>
  <c r="X132" i="41"/>
  <c r="X134" i="41" s="1"/>
  <c r="X135" i="41"/>
  <c r="X137" i="41" s="1"/>
  <c r="T152" i="41"/>
  <c r="T154" i="41" s="1"/>
  <c r="T155" i="41"/>
  <c r="T157" i="41" s="1"/>
  <c r="H152" i="41"/>
  <c r="H154" i="41" s="1"/>
  <c r="H155" i="41"/>
  <c r="H157" i="41" s="1"/>
  <c r="X152" i="41"/>
  <c r="X154" i="41" s="1"/>
  <c r="X155" i="41"/>
  <c r="X157" i="41" s="1"/>
  <c r="J155" i="41"/>
  <c r="J157" i="41" s="1"/>
  <c r="J152" i="41"/>
  <c r="J154" i="41" s="1"/>
  <c r="V152" i="41"/>
  <c r="V154" i="41" s="1"/>
  <c r="V155" i="41"/>
  <c r="V157" i="41" s="1"/>
  <c r="Y132" i="41"/>
  <c r="Y134" i="41" s="1"/>
  <c r="Y135" i="41"/>
  <c r="Y137" i="41" s="1"/>
  <c r="I152" i="41"/>
  <c r="I154" i="41" s="1"/>
  <c r="I155" i="41"/>
  <c r="I157" i="41" s="1"/>
  <c r="P132" i="41"/>
  <c r="P134" i="41" s="1"/>
  <c r="P135" i="41"/>
  <c r="P137" i="41" s="1"/>
  <c r="P152" i="41"/>
  <c r="P154" i="41" s="1"/>
  <c r="P155" i="41"/>
  <c r="P157" i="41" s="1"/>
  <c r="L132" i="41"/>
  <c r="L134" i="41" s="1"/>
  <c r="L135" i="41"/>
  <c r="L137" i="41" s="1"/>
  <c r="J135" i="41"/>
  <c r="J137" i="41" s="1"/>
  <c r="J132" i="41"/>
  <c r="J134" i="41" s="1"/>
  <c r="O135" i="41"/>
  <c r="O137" i="41" s="1"/>
  <c r="O132" i="41"/>
  <c r="O134" i="41" s="1"/>
  <c r="BN12" i="4" l="1"/>
  <c r="N109" i="40"/>
  <c r="D46" i="30"/>
  <c r="E46" i="30" s="1"/>
  <c r="D47" i="30"/>
  <c r="E47" i="30" s="1"/>
  <c r="D48" i="30"/>
  <c r="E48" i="30" s="1"/>
  <c r="D49" i="30"/>
  <c r="E49" i="30" s="1"/>
  <c r="D50" i="30"/>
  <c r="E50" i="30" s="1"/>
  <c r="D51" i="30"/>
  <c r="E51" i="30" s="1"/>
  <c r="D52" i="30"/>
  <c r="E52" i="30" s="1"/>
  <c r="D53" i="30"/>
  <c r="E53" i="30" s="1"/>
  <c r="D54" i="30"/>
  <c r="E54" i="30" s="1"/>
  <c r="D55" i="30"/>
  <c r="E55" i="30" s="1"/>
  <c r="D56" i="30"/>
  <c r="E56" i="30" s="1"/>
  <c r="D45" i="30"/>
  <c r="E45" i="30" s="1"/>
  <c r="L120" i="21" l="1"/>
  <c r="K120" i="21"/>
  <c r="M119" i="21"/>
  <c r="J119" i="21" s="1"/>
  <c r="M118" i="21"/>
  <c r="M120" i="21" s="1"/>
  <c r="L115" i="21"/>
  <c r="K115" i="21"/>
  <c r="M114" i="21"/>
  <c r="J114" i="21" s="1"/>
  <c r="M113" i="21"/>
  <c r="J113" i="21" s="1"/>
  <c r="L121" i="21" l="1"/>
  <c r="M113" i="40" s="1"/>
  <c r="J115" i="21"/>
  <c r="J118" i="21"/>
  <c r="J120" i="21" s="1"/>
  <c r="M115" i="21"/>
  <c r="M121" i="21" s="1"/>
  <c r="N113" i="40" s="1"/>
  <c r="K121" i="21"/>
  <c r="L113" i="40" s="1"/>
  <c r="M112" i="40"/>
  <c r="L112" i="40"/>
  <c r="N111" i="40"/>
  <c r="K111" i="40" s="1"/>
  <c r="N110" i="40"/>
  <c r="K110" i="40" s="1"/>
  <c r="K109" i="40"/>
  <c r="N108" i="40"/>
  <c r="K108" i="40" s="1"/>
  <c r="N107" i="40"/>
  <c r="K107" i="40" s="1"/>
  <c r="N106" i="40"/>
  <c r="K106" i="40" s="1"/>
  <c r="N105" i="40"/>
  <c r="K105" i="40" s="1"/>
  <c r="N104" i="40"/>
  <c r="K104" i="40" s="1"/>
  <c r="N103" i="40"/>
  <c r="K103" i="40" s="1"/>
  <c r="N102" i="40"/>
  <c r="K102" i="40"/>
  <c r="N101" i="40"/>
  <c r="K101" i="40"/>
  <c r="N100" i="40"/>
  <c r="K100" i="40" s="1"/>
  <c r="N99" i="40"/>
  <c r="K99" i="40" s="1"/>
  <c r="N98" i="40"/>
  <c r="K98" i="40"/>
  <c r="N97" i="40"/>
  <c r="K97" i="40" s="1"/>
  <c r="N96" i="40"/>
  <c r="K96" i="40" s="1"/>
  <c r="N95" i="40"/>
  <c r="K95" i="40"/>
  <c r="N94" i="40"/>
  <c r="K94" i="40" s="1"/>
  <c r="N93" i="40"/>
  <c r="K93" i="40" s="1"/>
  <c r="N92" i="40"/>
  <c r="K92" i="40" s="1"/>
  <c r="N82" i="40"/>
  <c r="K82" i="40" s="1"/>
  <c r="N81" i="40"/>
  <c r="K81" i="40"/>
  <c r="N80" i="40"/>
  <c r="K80" i="40" s="1"/>
  <c r="N79" i="40"/>
  <c r="K79" i="40" s="1"/>
  <c r="N78" i="40"/>
  <c r="K78" i="40" s="1"/>
  <c r="N77" i="40"/>
  <c r="K77" i="40" s="1"/>
  <c r="N76" i="40"/>
  <c r="K76" i="40"/>
  <c r="N75" i="40"/>
  <c r="K75" i="40" s="1"/>
  <c r="N74" i="40"/>
  <c r="K74" i="40" s="1"/>
  <c r="N73" i="40"/>
  <c r="K73" i="40" s="1"/>
  <c r="N72" i="40"/>
  <c r="K72" i="40" s="1"/>
  <c r="N71" i="40"/>
  <c r="K71" i="40" s="1"/>
  <c r="N70" i="40"/>
  <c r="K70" i="40" s="1"/>
  <c r="N69" i="40"/>
  <c r="K69" i="40" s="1"/>
  <c r="N68" i="40"/>
  <c r="K68" i="40" s="1"/>
  <c r="N67" i="40"/>
  <c r="K67" i="40" s="1"/>
  <c r="N66" i="40"/>
  <c r="K66" i="40" s="1"/>
  <c r="M58" i="40"/>
  <c r="L58" i="40"/>
  <c r="Q57" i="40"/>
  <c r="P57" i="40"/>
  <c r="N57" i="40"/>
  <c r="K57" i="40" s="1"/>
  <c r="Q56" i="40"/>
  <c r="P56" i="40"/>
  <c r="N56" i="40"/>
  <c r="V56" i="40" s="1"/>
  <c r="W56" i="40" s="1"/>
  <c r="Q55" i="40"/>
  <c r="P55" i="40"/>
  <c r="N55" i="40"/>
  <c r="Q54" i="40"/>
  <c r="P54" i="40"/>
  <c r="N54" i="40"/>
  <c r="K54" i="40" s="1"/>
  <c r="Q53" i="40"/>
  <c r="P53" i="40"/>
  <c r="N53" i="40"/>
  <c r="V53" i="40" s="1"/>
  <c r="W53" i="40" s="1"/>
  <c r="Q52" i="40"/>
  <c r="P52" i="40"/>
  <c r="N52" i="40"/>
  <c r="K52" i="40" s="1"/>
  <c r="Q51" i="40"/>
  <c r="P51" i="40"/>
  <c r="N51" i="40"/>
  <c r="Q50" i="40"/>
  <c r="P50" i="40"/>
  <c r="N50" i="40"/>
  <c r="V50" i="40" s="1"/>
  <c r="W50" i="40" s="1"/>
  <c r="Q49" i="40"/>
  <c r="P49" i="40"/>
  <c r="N49" i="40"/>
  <c r="K49" i="40" s="1"/>
  <c r="Q48" i="40"/>
  <c r="P48" i="40"/>
  <c r="N48" i="40"/>
  <c r="Q47" i="40"/>
  <c r="P47" i="40"/>
  <c r="N47" i="40"/>
  <c r="K47" i="40" s="1"/>
  <c r="Q46" i="40"/>
  <c r="P46" i="40"/>
  <c r="N46" i="40"/>
  <c r="Q45" i="40"/>
  <c r="P45" i="40"/>
  <c r="N45" i="40"/>
  <c r="K45" i="40"/>
  <c r="Q44" i="40"/>
  <c r="P44" i="40"/>
  <c r="N44" i="40"/>
  <c r="Q43" i="40"/>
  <c r="P43" i="40"/>
  <c r="N43" i="40"/>
  <c r="V43" i="40" s="1"/>
  <c r="W43" i="40" s="1"/>
  <c r="Q42" i="40"/>
  <c r="P42" i="40"/>
  <c r="N42" i="40"/>
  <c r="Q41" i="40"/>
  <c r="P41" i="40"/>
  <c r="N41" i="40"/>
  <c r="K41" i="40" s="1"/>
  <c r="Q40" i="40"/>
  <c r="P40" i="40"/>
  <c r="N40" i="40"/>
  <c r="Q39" i="40"/>
  <c r="P39" i="40"/>
  <c r="N39" i="40"/>
  <c r="V39" i="40" s="1"/>
  <c r="W39" i="40" s="1"/>
  <c r="Q38" i="40"/>
  <c r="P38" i="40"/>
  <c r="N38" i="40"/>
  <c r="Q37" i="40"/>
  <c r="P37" i="40"/>
  <c r="N37" i="40"/>
  <c r="K37" i="40" s="1"/>
  <c r="Q36" i="40"/>
  <c r="P36" i="40"/>
  <c r="N36" i="40"/>
  <c r="Q35" i="40"/>
  <c r="P35" i="40"/>
  <c r="N35" i="40"/>
  <c r="V35" i="40" s="1"/>
  <c r="W35" i="40" s="1"/>
  <c r="Q34" i="40"/>
  <c r="P34" i="40"/>
  <c r="N34" i="40"/>
  <c r="Q33" i="40"/>
  <c r="P33" i="40"/>
  <c r="N33" i="40"/>
  <c r="K33" i="40" s="1"/>
  <c r="Q32" i="40"/>
  <c r="P32" i="40"/>
  <c r="N32" i="40"/>
  <c r="Q31" i="40"/>
  <c r="P31" i="40"/>
  <c r="N31" i="40"/>
  <c r="V31" i="40" s="1"/>
  <c r="W31" i="40" s="1"/>
  <c r="Q30" i="40"/>
  <c r="P30" i="40"/>
  <c r="N30" i="40"/>
  <c r="Q29" i="40"/>
  <c r="P29" i="40"/>
  <c r="N29" i="40"/>
  <c r="K29" i="40"/>
  <c r="Q28" i="40"/>
  <c r="P28" i="40"/>
  <c r="N28" i="40"/>
  <c r="Q27" i="40"/>
  <c r="P27" i="40"/>
  <c r="N27" i="40"/>
  <c r="V27" i="40" s="1"/>
  <c r="W27" i="40" s="1"/>
  <c r="Q26" i="40"/>
  <c r="P26" i="40"/>
  <c r="N26" i="40"/>
  <c r="V26" i="40" s="1"/>
  <c r="W26" i="40" s="1"/>
  <c r="Q25" i="40"/>
  <c r="P25" i="40"/>
  <c r="N25" i="40"/>
  <c r="V25" i="40" s="1"/>
  <c r="W25" i="40" s="1"/>
  <c r="K25" i="40"/>
  <c r="Q24" i="40"/>
  <c r="P24" i="40"/>
  <c r="N24" i="40"/>
  <c r="Q23" i="40"/>
  <c r="P23" i="40"/>
  <c r="N23" i="40"/>
  <c r="K23" i="40" s="1"/>
  <c r="Q22" i="40"/>
  <c r="P22" i="40"/>
  <c r="N22" i="40"/>
  <c r="K22" i="40"/>
  <c r="Q21" i="40"/>
  <c r="P21" i="40"/>
  <c r="N21" i="40"/>
  <c r="V21" i="40" s="1"/>
  <c r="W21" i="40" s="1"/>
  <c r="Q20" i="40"/>
  <c r="P20" i="40"/>
  <c r="N20" i="40"/>
  <c r="Q19" i="40"/>
  <c r="P19" i="40"/>
  <c r="N19" i="40"/>
  <c r="V19" i="40" s="1"/>
  <c r="W19" i="40" s="1"/>
  <c r="K19" i="40"/>
  <c r="Q18" i="40"/>
  <c r="P18" i="40"/>
  <c r="N18" i="40"/>
  <c r="V18" i="40" s="1"/>
  <c r="W18" i="40" s="1"/>
  <c r="Q17" i="40"/>
  <c r="P17" i="40"/>
  <c r="N17" i="40"/>
  <c r="V17" i="40" s="1"/>
  <c r="W17" i="40" s="1"/>
  <c r="Q16" i="40"/>
  <c r="P16" i="40"/>
  <c r="N16" i="40"/>
  <c r="Q15" i="40"/>
  <c r="P15" i="40"/>
  <c r="N15" i="40"/>
  <c r="K15" i="40" s="1"/>
  <c r="Q14" i="40"/>
  <c r="P14" i="40"/>
  <c r="N14" i="40"/>
  <c r="K14" i="40" s="1"/>
  <c r="Q13" i="40"/>
  <c r="P13" i="40"/>
  <c r="N13" i="40"/>
  <c r="V13" i="40" s="1"/>
  <c r="W13" i="40" s="1"/>
  <c r="Q12" i="40"/>
  <c r="P12" i="40"/>
  <c r="N12" i="40"/>
  <c r="Q11" i="40"/>
  <c r="P11" i="40"/>
  <c r="N11" i="40"/>
  <c r="V11" i="40" s="1"/>
  <c r="W11" i="40" s="1"/>
  <c r="Q10" i="40"/>
  <c r="P10" i="40"/>
  <c r="N10" i="40"/>
  <c r="V10" i="40" s="1"/>
  <c r="W10" i="40" s="1"/>
  <c r="Q9" i="40"/>
  <c r="P9" i="40"/>
  <c r="N9" i="40"/>
  <c r="V9" i="40" s="1"/>
  <c r="W9" i="40" s="1"/>
  <c r="Q8" i="40"/>
  <c r="P8" i="40"/>
  <c r="N8" i="40"/>
  <c r="P7" i="40"/>
  <c r="P4" i="40"/>
  <c r="K11" i="40" l="1"/>
  <c r="K17" i="40"/>
  <c r="K13" i="40"/>
  <c r="K21" i="40"/>
  <c r="K56" i="40"/>
  <c r="K27" i="40"/>
  <c r="V47" i="40"/>
  <c r="W47" i="40" s="1"/>
  <c r="K53" i="40"/>
  <c r="K9" i="40"/>
  <c r="J121" i="21"/>
  <c r="K113" i="40" s="1"/>
  <c r="K112" i="40"/>
  <c r="N42" i="3" s="1"/>
  <c r="N112" i="40"/>
  <c r="V8" i="40"/>
  <c r="K12" i="40"/>
  <c r="V16" i="40"/>
  <c r="W16" i="40" s="1"/>
  <c r="K20" i="40"/>
  <c r="V24" i="40"/>
  <c r="W24" i="40" s="1"/>
  <c r="K28" i="40"/>
  <c r="V30" i="40"/>
  <c r="W30" i="40" s="1"/>
  <c r="K32" i="40"/>
  <c r="V34" i="40"/>
  <c r="W34" i="40" s="1"/>
  <c r="K36" i="40"/>
  <c r="V38" i="40"/>
  <c r="W38" i="40" s="1"/>
  <c r="K40" i="40"/>
  <c r="V42" i="40"/>
  <c r="W42" i="40" s="1"/>
  <c r="K44" i="40"/>
  <c r="V46" i="40"/>
  <c r="W46" i="40" s="1"/>
  <c r="K48" i="40"/>
  <c r="K51" i="40"/>
  <c r="V55" i="40"/>
  <c r="W55" i="40" s="1"/>
  <c r="V52" i="40"/>
  <c r="W52" i="40" s="1"/>
  <c r="V15" i="40"/>
  <c r="W15" i="40" s="1"/>
  <c r="V23" i="40"/>
  <c r="W23" i="40" s="1"/>
  <c r="K10" i="40"/>
  <c r="V14" i="40"/>
  <c r="W14" i="40" s="1"/>
  <c r="K18" i="40"/>
  <c r="V22" i="40"/>
  <c r="W22" i="40" s="1"/>
  <c r="K26" i="40"/>
  <c r="V29" i="40"/>
  <c r="W29" i="40" s="1"/>
  <c r="K31" i="40"/>
  <c r="V33" i="40"/>
  <c r="W33" i="40" s="1"/>
  <c r="K35" i="40"/>
  <c r="V37" i="40"/>
  <c r="W37" i="40" s="1"/>
  <c r="K39" i="40"/>
  <c r="V41" i="40"/>
  <c r="W41" i="40" s="1"/>
  <c r="K43" i="40"/>
  <c r="V45" i="40"/>
  <c r="W45" i="40" s="1"/>
  <c r="V49" i="40"/>
  <c r="W49" i="40" s="1"/>
  <c r="V57" i="40"/>
  <c r="W57" i="40" s="1"/>
  <c r="K50" i="40"/>
  <c r="V54" i="40"/>
  <c r="W54" i="40" s="1"/>
  <c r="N58" i="40"/>
  <c r="K8" i="40"/>
  <c r="V12" i="40"/>
  <c r="W12" i="40" s="1"/>
  <c r="K16" i="40"/>
  <c r="V20" i="40"/>
  <c r="W20" i="40" s="1"/>
  <c r="K24" i="40"/>
  <c r="V28" i="40"/>
  <c r="W28" i="40" s="1"/>
  <c r="K30" i="40"/>
  <c r="V32" i="40"/>
  <c r="W32" i="40" s="1"/>
  <c r="K34" i="40"/>
  <c r="V36" i="40"/>
  <c r="W36" i="40" s="1"/>
  <c r="K38" i="40"/>
  <c r="V40" i="40"/>
  <c r="W40" i="40" s="1"/>
  <c r="K42" i="40"/>
  <c r="V44" i="40"/>
  <c r="W44" i="40" s="1"/>
  <c r="K46" i="40"/>
  <c r="V48" i="40"/>
  <c r="W48" i="40" s="1"/>
  <c r="V51" i="40"/>
  <c r="W51" i="40" s="1"/>
  <c r="K55" i="40"/>
  <c r="K22" i="39"/>
  <c r="E37" i="39" s="1"/>
  <c r="K23" i="39"/>
  <c r="E38" i="39" s="1"/>
  <c r="K24" i="39"/>
  <c r="E39" i="39" s="1"/>
  <c r="K25" i="39"/>
  <c r="E40" i="39" s="1"/>
  <c r="K26" i="39"/>
  <c r="E41" i="39" s="1"/>
  <c r="K27" i="39"/>
  <c r="E42" i="39" s="1"/>
  <c r="K28" i="39"/>
  <c r="E43" i="39" s="1"/>
  <c r="K29" i="39"/>
  <c r="E44" i="39" s="1"/>
  <c r="K30" i="39"/>
  <c r="E45" i="39" s="1"/>
  <c r="K31" i="39"/>
  <c r="E46" i="39" s="1"/>
  <c r="K32" i="39"/>
  <c r="E47" i="39" s="1"/>
  <c r="K21" i="39"/>
  <c r="E36" i="39" s="1"/>
  <c r="E31" i="30"/>
  <c r="W8" i="40" l="1"/>
  <c r="BQ12" i="4"/>
  <c r="N23" i="39"/>
  <c r="N21" i="39"/>
  <c r="N32" i="39"/>
  <c r="N31" i="39"/>
  <c r="N22" i="39"/>
  <c r="N30" i="39"/>
  <c r="N29" i="39"/>
  <c r="N24" i="39"/>
  <c r="N28" i="39"/>
  <c r="N27" i="39"/>
  <c r="N26" i="39"/>
  <c r="N25" i="39"/>
  <c r="K58" i="40"/>
  <c r="G53" i="39"/>
  <c r="G54" i="39"/>
  <c r="N33" i="3" l="1"/>
  <c r="G56" i="39"/>
  <c r="L26" i="39" s="1"/>
  <c r="E57" i="30" l="1"/>
  <c r="K45" i="39"/>
  <c r="K37" i="39"/>
  <c r="K46" i="39"/>
  <c r="K42" i="39"/>
  <c r="K38" i="39"/>
  <c r="K41" i="39"/>
  <c r="K36" i="39"/>
  <c r="K44" i="39"/>
  <c r="K40" i="39"/>
  <c r="K47" i="39"/>
  <c r="K43" i="39"/>
  <c r="K39" i="39"/>
  <c r="L22" i="39"/>
  <c r="L32" i="39"/>
  <c r="L27" i="39"/>
  <c r="L21" i="39"/>
  <c r="L28" i="39"/>
  <c r="L23" i="39"/>
  <c r="L29" i="39"/>
  <c r="L24" i="39"/>
  <c r="L30" i="39"/>
  <c r="L25" i="39"/>
  <c r="L31" i="39"/>
  <c r="F38" i="39"/>
  <c r="D38" i="39"/>
  <c r="F46" i="39"/>
  <c r="D46" i="39"/>
  <c r="F42" i="39"/>
  <c r="D42" i="39"/>
  <c r="F45" i="39"/>
  <c r="D45" i="39"/>
  <c r="F41" i="39"/>
  <c r="D41" i="39"/>
  <c r="F37" i="39"/>
  <c r="D37" i="39"/>
  <c r="D36" i="39"/>
  <c r="F44" i="39"/>
  <c r="D44" i="39"/>
  <c r="F40" i="39"/>
  <c r="D40" i="39"/>
  <c r="F47" i="39"/>
  <c r="D47" i="39"/>
  <c r="F43" i="39"/>
  <c r="D43" i="39"/>
  <c r="F39" i="39"/>
  <c r="D39" i="39"/>
  <c r="L15" i="39" l="1"/>
  <c r="L16" i="39"/>
  <c r="E48" i="39"/>
  <c r="F48" i="39" s="1"/>
  <c r="F36" i="39"/>
  <c r="L17" i="39" l="1"/>
  <c r="N17" i="39" s="1"/>
  <c r="G40" i="6"/>
  <c r="G39" i="6"/>
  <c r="G38" i="6"/>
  <c r="G36" i="6"/>
  <c r="G35" i="6"/>
  <c r="G33" i="6"/>
  <c r="G32" i="6"/>
  <c r="G31" i="6"/>
  <c r="G30" i="6"/>
  <c r="G29" i="6"/>
  <c r="G19" i="6"/>
  <c r="G18" i="6"/>
  <c r="G17" i="6"/>
  <c r="G15" i="6"/>
  <c r="G14" i="6"/>
  <c r="G12" i="6"/>
  <c r="G11" i="6"/>
  <c r="G10" i="6"/>
  <c r="G9" i="6"/>
  <c r="G8" i="6"/>
  <c r="G39" i="8"/>
  <c r="G38" i="8"/>
  <c r="G37" i="8"/>
  <c r="G35" i="8"/>
  <c r="G34" i="8"/>
  <c r="G32" i="8"/>
  <c r="G30" i="8"/>
  <c r="G29" i="8"/>
  <c r="G28" i="8"/>
  <c r="G19" i="8"/>
  <c r="G18" i="8"/>
  <c r="G17" i="8"/>
  <c r="G15" i="8"/>
  <c r="G14" i="8"/>
  <c r="G12" i="8"/>
  <c r="G10" i="8"/>
  <c r="G9" i="8"/>
  <c r="G8" i="8"/>
  <c r="G39" i="11"/>
  <c r="G38" i="11"/>
  <c r="G37" i="11"/>
  <c r="G35" i="11"/>
  <c r="G34" i="11"/>
  <c r="G31" i="11"/>
  <c r="G30" i="11"/>
  <c r="G29" i="11"/>
  <c r="G28" i="11"/>
  <c r="G27" i="11"/>
  <c r="G19" i="11"/>
  <c r="G18" i="11"/>
  <c r="G17" i="11"/>
  <c r="G15" i="11"/>
  <c r="G14" i="11"/>
  <c r="G11" i="11"/>
  <c r="G10" i="11"/>
  <c r="G9" i="11"/>
  <c r="G8" i="11"/>
  <c r="G7" i="11"/>
  <c r="G37" i="13"/>
  <c r="G36" i="13"/>
  <c r="G35" i="13"/>
  <c r="G33" i="13"/>
  <c r="G32" i="13"/>
  <c r="G31" i="13"/>
  <c r="G29" i="13"/>
  <c r="G28" i="13"/>
  <c r="G27" i="13"/>
  <c r="G18" i="13"/>
  <c r="G17" i="13"/>
  <c r="G16" i="13"/>
  <c r="G14" i="13"/>
  <c r="G13" i="13"/>
  <c r="G12" i="13"/>
  <c r="G10" i="13"/>
  <c r="M26" i="39" l="1"/>
  <c r="L41" i="39" s="1"/>
  <c r="M31" i="39"/>
  <c r="L46" i="39" s="1"/>
  <c r="M24" i="39"/>
  <c r="L39" i="39" s="1"/>
  <c r="M29" i="39"/>
  <c r="L44" i="39" s="1"/>
  <c r="M28" i="39"/>
  <c r="L43" i="39" s="1"/>
  <c r="M30" i="39"/>
  <c r="L45" i="39" s="1"/>
  <c r="M25" i="39"/>
  <c r="L40" i="39" s="1"/>
  <c r="M23" i="39"/>
  <c r="L38" i="39" s="1"/>
  <c r="M32" i="39"/>
  <c r="L47" i="39" s="1"/>
  <c r="M22" i="39"/>
  <c r="L37" i="39" s="1"/>
  <c r="M21" i="39"/>
  <c r="L36" i="39" s="1"/>
  <c r="M27" i="39"/>
  <c r="L42" i="39" s="1"/>
  <c r="G9" i="13"/>
  <c r="G8" i="13"/>
  <c r="G38" i="19"/>
  <c r="G37" i="19"/>
  <c r="G36" i="19"/>
  <c r="G34" i="19"/>
  <c r="G33" i="19"/>
  <c r="G31" i="19"/>
  <c r="G29" i="19"/>
  <c r="G28" i="19"/>
  <c r="G18" i="19"/>
  <c r="G17" i="19"/>
  <c r="G16" i="19"/>
  <c r="G14" i="19"/>
  <c r="G13" i="19"/>
  <c r="G11" i="19"/>
  <c r="G9" i="19"/>
  <c r="G8" i="19"/>
  <c r="FA35" i="19"/>
  <c r="EZ35" i="19"/>
  <c r="EY35" i="19"/>
  <c r="EX35" i="19"/>
  <c r="EW35" i="19"/>
  <c r="EV35" i="19"/>
  <c r="EU35" i="19"/>
  <c r="ET35" i="19"/>
  <c r="ES35" i="19"/>
  <c r="ER35" i="19"/>
  <c r="EQ35" i="19"/>
  <c r="EP35" i="19"/>
  <c r="EO35" i="19"/>
  <c r="EN35" i="19"/>
  <c r="EM35" i="19"/>
  <c r="EL35" i="19"/>
  <c r="EK35" i="19"/>
  <c r="EJ35" i="19"/>
  <c r="EI35" i="19"/>
  <c r="EH35" i="19"/>
  <c r="EG35" i="19"/>
  <c r="EF35" i="19"/>
  <c r="EE35" i="19"/>
  <c r="ED35" i="19"/>
  <c r="EC35" i="19"/>
  <c r="EB35" i="19"/>
  <c r="EA35" i="19"/>
  <c r="DZ35" i="19"/>
  <c r="DY35" i="19"/>
  <c r="DX35" i="19"/>
  <c r="DW35" i="19"/>
  <c r="DV35" i="19"/>
  <c r="DU35" i="19"/>
  <c r="DT35" i="19"/>
  <c r="DS35" i="19"/>
  <c r="DR35" i="19"/>
  <c r="DQ35" i="19"/>
  <c r="DP35" i="19"/>
  <c r="DO35" i="19"/>
  <c r="DN35" i="19"/>
  <c r="DM35" i="19"/>
  <c r="DL35" i="19"/>
  <c r="DK35" i="19"/>
  <c r="DJ35" i="19"/>
  <c r="DI35" i="19"/>
  <c r="DH35" i="19"/>
  <c r="DG35" i="19"/>
  <c r="DF35" i="19"/>
  <c r="DE35" i="19"/>
  <c r="DD35" i="19"/>
  <c r="FA30" i="19"/>
  <c r="FA32" i="19" s="1"/>
  <c r="EZ30" i="19"/>
  <c r="EZ32" i="19" s="1"/>
  <c r="EY30" i="19"/>
  <c r="EY32" i="19" s="1"/>
  <c r="EX30" i="19"/>
  <c r="EX32" i="19" s="1"/>
  <c r="EW30" i="19"/>
  <c r="EW32" i="19" s="1"/>
  <c r="EV30" i="19"/>
  <c r="EV32" i="19" s="1"/>
  <c r="EV40" i="19" s="1"/>
  <c r="EU30" i="19"/>
  <c r="EU32" i="19" s="1"/>
  <c r="ET30" i="19"/>
  <c r="ET32" i="19" s="1"/>
  <c r="ET39" i="19" s="1"/>
  <c r="ES30" i="19"/>
  <c r="ES32" i="19" s="1"/>
  <c r="ER30" i="19"/>
  <c r="ER32" i="19" s="1"/>
  <c r="ER39" i="19" s="1"/>
  <c r="EQ30" i="19"/>
  <c r="EQ32" i="19" s="1"/>
  <c r="EP30" i="19"/>
  <c r="EP32" i="19" s="1"/>
  <c r="EO30" i="19"/>
  <c r="EO32" i="19" s="1"/>
  <c r="EN30" i="19"/>
  <c r="EN32" i="19" s="1"/>
  <c r="EN39" i="19" s="1"/>
  <c r="EM30" i="19"/>
  <c r="EM32" i="19" s="1"/>
  <c r="EL30" i="19"/>
  <c r="EL32" i="19" s="1"/>
  <c r="EK30" i="19"/>
  <c r="EK32" i="19" s="1"/>
  <c r="EJ30" i="19"/>
  <c r="EJ32" i="19" s="1"/>
  <c r="EI30" i="19"/>
  <c r="EI32" i="19" s="1"/>
  <c r="EI41" i="19" s="1"/>
  <c r="EH30" i="19"/>
  <c r="EH32" i="19" s="1"/>
  <c r="EH40" i="19" s="1"/>
  <c r="EG30" i="19"/>
  <c r="EG32" i="19" s="1"/>
  <c r="EF30" i="19"/>
  <c r="EF32" i="19" s="1"/>
  <c r="EF40" i="19" s="1"/>
  <c r="EE30" i="19"/>
  <c r="EE32" i="19" s="1"/>
  <c r="ED30" i="19"/>
  <c r="ED32" i="19" s="1"/>
  <c r="EC30" i="19"/>
  <c r="EC32" i="19" s="1"/>
  <c r="EB30" i="19"/>
  <c r="EB32" i="19" s="1"/>
  <c r="EB39" i="19" s="1"/>
  <c r="EA30" i="19"/>
  <c r="EA32" i="19" s="1"/>
  <c r="DZ30" i="19"/>
  <c r="DZ32" i="19" s="1"/>
  <c r="DZ40" i="19" s="1"/>
  <c r="DY30" i="19"/>
  <c r="DY32" i="19" s="1"/>
  <c r="DX30" i="19"/>
  <c r="DX32" i="19" s="1"/>
  <c r="DX39" i="19" s="1"/>
  <c r="DW30" i="19"/>
  <c r="DW32" i="19" s="1"/>
  <c r="DV30" i="19"/>
  <c r="DV32" i="19" s="1"/>
  <c r="DU30" i="19"/>
  <c r="DU32" i="19" s="1"/>
  <c r="DU40" i="19" s="1"/>
  <c r="DT30" i="19"/>
  <c r="DT32" i="19" s="1"/>
  <c r="DS30" i="19"/>
  <c r="DS32" i="19" s="1"/>
  <c r="DR30" i="19"/>
  <c r="DR32" i="19" s="1"/>
  <c r="DQ30" i="19"/>
  <c r="DQ32" i="19" s="1"/>
  <c r="DP30" i="19"/>
  <c r="DP32" i="19" s="1"/>
  <c r="DP40" i="19" s="1"/>
  <c r="DO30" i="19"/>
  <c r="DO32" i="19" s="1"/>
  <c r="DN30" i="19"/>
  <c r="DN32" i="19" s="1"/>
  <c r="DN39" i="19" s="1"/>
  <c r="DM30" i="19"/>
  <c r="DM32" i="19" s="1"/>
  <c r="DL30" i="19"/>
  <c r="DL32" i="19" s="1"/>
  <c r="DK30" i="19"/>
  <c r="DK32" i="19" s="1"/>
  <c r="DJ30" i="19"/>
  <c r="DJ32" i="19" s="1"/>
  <c r="DI30" i="19"/>
  <c r="DI32" i="19" s="1"/>
  <c r="DH30" i="19"/>
  <c r="DH32" i="19" s="1"/>
  <c r="DG30" i="19"/>
  <c r="DG32" i="19" s="1"/>
  <c r="DF30" i="19"/>
  <c r="DF32" i="19" s="1"/>
  <c r="DE30" i="19"/>
  <c r="DE32" i="19" s="1"/>
  <c r="DE40" i="19" s="1"/>
  <c r="DD30" i="19"/>
  <c r="DD32" i="19" s="1"/>
  <c r="FA15" i="19"/>
  <c r="EZ15" i="19"/>
  <c r="EY15" i="19"/>
  <c r="EX15" i="19"/>
  <c r="EW15" i="19"/>
  <c r="EV15" i="19"/>
  <c r="EU15" i="19"/>
  <c r="ET15" i="19"/>
  <c r="ES15" i="19"/>
  <c r="ER15" i="19"/>
  <c r="EQ15" i="19"/>
  <c r="EP15" i="19"/>
  <c r="EO15" i="19"/>
  <c r="EN15" i="19"/>
  <c r="EM15" i="19"/>
  <c r="EL15" i="19"/>
  <c r="EK15" i="19"/>
  <c r="EJ15" i="19"/>
  <c r="EI15" i="19"/>
  <c r="EH15" i="19"/>
  <c r="EG15" i="19"/>
  <c r="EF15" i="19"/>
  <c r="EE15" i="19"/>
  <c r="ED15" i="19"/>
  <c r="EC15" i="19"/>
  <c r="EB15" i="19"/>
  <c r="EA15" i="19"/>
  <c r="DZ15" i="19"/>
  <c r="DY15" i="19"/>
  <c r="DX15" i="19"/>
  <c r="DW15" i="19"/>
  <c r="DV15" i="19"/>
  <c r="DU15" i="19"/>
  <c r="DT15" i="19"/>
  <c r="DS15" i="19"/>
  <c r="DR15" i="19"/>
  <c r="DQ15" i="19"/>
  <c r="DP15" i="19"/>
  <c r="DO15" i="19"/>
  <c r="DN15" i="19"/>
  <c r="DM15" i="19"/>
  <c r="DL15" i="19"/>
  <c r="DK15" i="19"/>
  <c r="DJ15" i="19"/>
  <c r="DI15" i="19"/>
  <c r="DH15" i="19"/>
  <c r="DG15" i="19"/>
  <c r="DF15" i="19"/>
  <c r="DE15" i="19"/>
  <c r="DD15" i="19"/>
  <c r="FA10" i="19"/>
  <c r="FA12" i="19" s="1"/>
  <c r="FA19" i="19" s="1"/>
  <c r="EZ10" i="19"/>
  <c r="EZ12" i="19" s="1"/>
  <c r="EZ21" i="19" s="1"/>
  <c r="EZ49" i="19" s="1"/>
  <c r="EY10" i="19"/>
  <c r="EY12" i="19" s="1"/>
  <c r="EX10" i="19"/>
  <c r="EX12" i="19" s="1"/>
  <c r="EW10" i="19"/>
  <c r="EW12" i="19" s="1"/>
  <c r="EV10" i="19"/>
  <c r="EV12" i="19" s="1"/>
  <c r="EU10" i="19"/>
  <c r="EU12" i="19" s="1"/>
  <c r="ET10" i="19"/>
  <c r="ET12" i="19" s="1"/>
  <c r="ET20" i="19" s="1"/>
  <c r="ES10" i="19"/>
  <c r="ES12" i="19" s="1"/>
  <c r="ER10" i="19"/>
  <c r="ER12" i="19" s="1"/>
  <c r="ER21" i="19" s="1"/>
  <c r="EQ10" i="19"/>
  <c r="EQ12" i="19" s="1"/>
  <c r="EP10" i="19"/>
  <c r="EP12" i="19" s="1"/>
  <c r="EO10" i="19"/>
  <c r="EO12" i="19" s="1"/>
  <c r="EO20" i="19" s="1"/>
  <c r="EN10" i="19"/>
  <c r="EN12" i="19" s="1"/>
  <c r="EM10" i="19"/>
  <c r="EM12" i="19" s="1"/>
  <c r="EL10" i="19"/>
  <c r="EL12" i="19" s="1"/>
  <c r="EK10" i="19"/>
  <c r="EK12" i="19" s="1"/>
  <c r="EJ10" i="19"/>
  <c r="EJ12" i="19" s="1"/>
  <c r="EJ21" i="19" s="1"/>
  <c r="EJ49" i="19" s="1"/>
  <c r="EI10" i="19"/>
  <c r="EI12" i="19" s="1"/>
  <c r="EI20" i="19" s="1"/>
  <c r="EH10" i="19"/>
  <c r="EH12" i="19" s="1"/>
  <c r="EG10" i="19"/>
  <c r="EG12" i="19" s="1"/>
  <c r="EF10" i="19"/>
  <c r="EF12" i="19" s="1"/>
  <c r="EF19" i="19" s="1"/>
  <c r="EE10" i="19"/>
  <c r="EE12" i="19" s="1"/>
  <c r="ED10" i="19"/>
  <c r="ED12" i="19" s="1"/>
  <c r="ED20" i="19" s="1"/>
  <c r="EC10" i="19"/>
  <c r="EC12" i="19" s="1"/>
  <c r="EB10" i="19"/>
  <c r="EB12" i="19" s="1"/>
  <c r="EB21" i="19" s="1"/>
  <c r="EA10" i="19"/>
  <c r="EA12" i="19" s="1"/>
  <c r="DZ10" i="19"/>
  <c r="DZ12" i="19" s="1"/>
  <c r="DZ20" i="19" s="1"/>
  <c r="DZ22" i="19" s="1"/>
  <c r="DY10" i="19"/>
  <c r="DY12" i="19" s="1"/>
  <c r="DX10" i="19"/>
  <c r="DX12" i="19" s="1"/>
  <c r="DW10" i="19"/>
  <c r="DW12" i="19" s="1"/>
  <c r="DV10" i="19"/>
  <c r="DV12" i="19" s="1"/>
  <c r="DU10" i="19"/>
  <c r="DU12" i="19" s="1"/>
  <c r="DT10" i="19"/>
  <c r="DT12" i="19" s="1"/>
  <c r="DT21" i="19" s="1"/>
  <c r="DT49" i="19" s="1"/>
  <c r="DS10" i="19"/>
  <c r="DS12" i="19" s="1"/>
  <c r="DS20" i="19" s="1"/>
  <c r="DR10" i="19"/>
  <c r="DR12" i="19" s="1"/>
  <c r="DQ10" i="19"/>
  <c r="DQ12" i="19" s="1"/>
  <c r="DP10" i="19"/>
  <c r="DP12" i="19" s="1"/>
  <c r="DP19" i="19" s="1"/>
  <c r="DO10" i="19"/>
  <c r="DO12" i="19" s="1"/>
  <c r="DN10" i="19"/>
  <c r="DN12" i="19" s="1"/>
  <c r="DN20" i="19" s="1"/>
  <c r="DM10" i="19"/>
  <c r="DM12" i="19" s="1"/>
  <c r="DL10" i="19"/>
  <c r="DL12" i="19" s="1"/>
  <c r="DL21" i="19" s="1"/>
  <c r="DL49" i="19" s="1"/>
  <c r="DK10" i="19"/>
  <c r="DK12" i="19" s="1"/>
  <c r="DJ10" i="19"/>
  <c r="DJ12" i="19" s="1"/>
  <c r="DJ20" i="19" s="1"/>
  <c r="DI10" i="19"/>
  <c r="DI12" i="19" s="1"/>
  <c r="DH10" i="19"/>
  <c r="DH12" i="19" s="1"/>
  <c r="DG10" i="19"/>
  <c r="DG12" i="19" s="1"/>
  <c r="DF10" i="19"/>
  <c r="DF12" i="19" s="1"/>
  <c r="DF20" i="19" s="1"/>
  <c r="DE10" i="19"/>
  <c r="DE12" i="19" s="1"/>
  <c r="DD10" i="19"/>
  <c r="DD12" i="19" s="1"/>
  <c r="DD21" i="19" s="1"/>
  <c r="DD49" i="19" s="1"/>
  <c r="DC35" i="19"/>
  <c r="DB35" i="19"/>
  <c r="DA35" i="19"/>
  <c r="CZ35" i="19"/>
  <c r="CY35" i="19"/>
  <c r="CX35" i="19"/>
  <c r="CW35" i="19"/>
  <c r="CV35" i="19"/>
  <c r="CU35" i="19"/>
  <c r="CT35" i="19"/>
  <c r="CS35" i="19"/>
  <c r="CR35" i="19"/>
  <c r="CQ35" i="19"/>
  <c r="CP35" i="19"/>
  <c r="CO35" i="19"/>
  <c r="CN35" i="19"/>
  <c r="CM35" i="19"/>
  <c r="CL35" i="19"/>
  <c r="CK35" i="19"/>
  <c r="CJ35" i="19"/>
  <c r="CI35" i="19"/>
  <c r="CH35" i="19"/>
  <c r="CG35" i="19"/>
  <c r="CF35" i="19"/>
  <c r="CE35" i="19"/>
  <c r="CD35" i="19"/>
  <c r="CC35" i="19"/>
  <c r="CB35" i="19"/>
  <c r="CA35" i="19"/>
  <c r="BZ35" i="19"/>
  <c r="BY35" i="19"/>
  <c r="BX35" i="19"/>
  <c r="BW35" i="19"/>
  <c r="BV35" i="19"/>
  <c r="BU35" i="19"/>
  <c r="BT35" i="19"/>
  <c r="BS35" i="19"/>
  <c r="BR35" i="19"/>
  <c r="BQ35" i="19"/>
  <c r="BP35" i="19"/>
  <c r="BO35" i="19"/>
  <c r="BN35" i="19"/>
  <c r="BM35" i="19"/>
  <c r="BL35" i="19"/>
  <c r="BK35" i="19"/>
  <c r="BJ35" i="19"/>
  <c r="BI35" i="19"/>
  <c r="BH35" i="19"/>
  <c r="BG35" i="19"/>
  <c r="BF35" i="19"/>
  <c r="DC30" i="19"/>
  <c r="DC32" i="19" s="1"/>
  <c r="DC40" i="19" s="1"/>
  <c r="DB30" i="19"/>
  <c r="DB32" i="19" s="1"/>
  <c r="DA30" i="19"/>
  <c r="DA32" i="19" s="1"/>
  <c r="CZ30" i="19"/>
  <c r="CZ32" i="19" s="1"/>
  <c r="CY30" i="19"/>
  <c r="CY32" i="19" s="1"/>
  <c r="CX30" i="19"/>
  <c r="CX32" i="19" s="1"/>
  <c r="CW30" i="19"/>
  <c r="CW32" i="19" s="1"/>
  <c r="CW40" i="19" s="1"/>
  <c r="CV30" i="19"/>
  <c r="CV32" i="19" s="1"/>
  <c r="CU30" i="19"/>
  <c r="CU32" i="19" s="1"/>
  <c r="CT30" i="19"/>
  <c r="CT32" i="19" s="1"/>
  <c r="CS30" i="19"/>
  <c r="CS32" i="19" s="1"/>
  <c r="CR30" i="19"/>
  <c r="CR32" i="19" s="1"/>
  <c r="CQ30" i="19"/>
  <c r="CQ32" i="19" s="1"/>
  <c r="CQ39" i="19" s="1"/>
  <c r="CP30" i="19"/>
  <c r="CP32" i="19" s="1"/>
  <c r="CO30" i="19"/>
  <c r="CO32" i="19" s="1"/>
  <c r="CN30" i="19"/>
  <c r="CN32" i="19" s="1"/>
  <c r="CM30" i="19"/>
  <c r="CM32" i="19" s="1"/>
  <c r="CL30" i="19"/>
  <c r="CL32" i="19" s="1"/>
  <c r="CK30" i="19"/>
  <c r="CK32" i="19" s="1"/>
  <c r="CJ30" i="19"/>
  <c r="CJ32" i="19" s="1"/>
  <c r="CI30" i="19"/>
  <c r="CI32" i="19" s="1"/>
  <c r="CI39" i="19" s="1"/>
  <c r="CH30" i="19"/>
  <c r="CH32" i="19" s="1"/>
  <c r="CG30" i="19"/>
  <c r="CG32" i="19" s="1"/>
  <c r="CF30" i="19"/>
  <c r="CF32" i="19" s="1"/>
  <c r="CE30" i="19"/>
  <c r="CE32" i="19" s="1"/>
  <c r="CD30" i="19"/>
  <c r="CD32" i="19" s="1"/>
  <c r="CC30" i="19"/>
  <c r="CC32" i="19" s="1"/>
  <c r="CB30" i="19"/>
  <c r="CB32" i="19" s="1"/>
  <c r="CA30" i="19"/>
  <c r="CA32" i="19" s="1"/>
  <c r="BZ30" i="19"/>
  <c r="BZ32" i="19" s="1"/>
  <c r="BY30" i="19"/>
  <c r="BY32" i="19" s="1"/>
  <c r="BX30" i="19"/>
  <c r="BX32" i="19" s="1"/>
  <c r="BW30" i="19"/>
  <c r="BW32" i="19" s="1"/>
  <c r="BW39" i="19" s="1"/>
  <c r="BV30" i="19"/>
  <c r="BV32" i="19" s="1"/>
  <c r="BU30" i="19"/>
  <c r="BU32" i="19" s="1"/>
  <c r="BT30" i="19"/>
  <c r="BT32" i="19" s="1"/>
  <c r="BS30" i="19"/>
  <c r="BS32" i="19" s="1"/>
  <c r="BS41" i="19" s="1"/>
  <c r="BR30" i="19"/>
  <c r="BR32" i="19" s="1"/>
  <c r="BQ30" i="19"/>
  <c r="BQ32" i="19" s="1"/>
  <c r="BP30" i="19"/>
  <c r="BP32" i="19" s="1"/>
  <c r="BO30" i="19"/>
  <c r="BO32" i="19" s="1"/>
  <c r="BN30" i="19"/>
  <c r="BN32" i="19" s="1"/>
  <c r="BM30" i="19"/>
  <c r="BM32" i="19" s="1"/>
  <c r="BL30" i="19"/>
  <c r="BL32" i="19" s="1"/>
  <c r="BK30" i="19"/>
  <c r="BK32" i="19" s="1"/>
  <c r="BK41" i="19" s="1"/>
  <c r="BJ30" i="19"/>
  <c r="BJ32" i="19" s="1"/>
  <c r="BI30" i="19"/>
  <c r="BI32" i="19" s="1"/>
  <c r="BH30" i="19"/>
  <c r="BH32" i="19" s="1"/>
  <c r="BG30" i="19"/>
  <c r="BG32" i="19" s="1"/>
  <c r="BG40" i="19" s="1"/>
  <c r="BF30" i="19"/>
  <c r="BF32" i="19" s="1"/>
  <c r="DC15" i="19"/>
  <c r="DB15" i="19"/>
  <c r="DA15" i="19"/>
  <c r="CZ15" i="19"/>
  <c r="CY15" i="19"/>
  <c r="CX15" i="19"/>
  <c r="CW15" i="19"/>
  <c r="CV15" i="19"/>
  <c r="CU15" i="19"/>
  <c r="CT15" i="19"/>
  <c r="CS15" i="19"/>
  <c r="CR15" i="19"/>
  <c r="CQ15" i="19"/>
  <c r="CP15" i="19"/>
  <c r="CO15" i="19"/>
  <c r="CN15" i="19"/>
  <c r="CM15" i="19"/>
  <c r="CL15" i="19"/>
  <c r="CK15" i="19"/>
  <c r="CJ15" i="19"/>
  <c r="CI15" i="19"/>
  <c r="CH15" i="19"/>
  <c r="CG15" i="19"/>
  <c r="CF15" i="19"/>
  <c r="CE15" i="19"/>
  <c r="CD15" i="19"/>
  <c r="CC15" i="19"/>
  <c r="CB15" i="19"/>
  <c r="CA15" i="19"/>
  <c r="BZ15" i="19"/>
  <c r="BY15" i="19"/>
  <c r="BX15" i="19"/>
  <c r="BW15" i="19"/>
  <c r="BV15" i="19"/>
  <c r="BU15" i="19"/>
  <c r="BT15" i="19"/>
  <c r="BS15" i="19"/>
  <c r="BR15" i="19"/>
  <c r="BQ15" i="19"/>
  <c r="BP15" i="19"/>
  <c r="BO15" i="19"/>
  <c r="BN15" i="19"/>
  <c r="BM15" i="19"/>
  <c r="BL15" i="19"/>
  <c r="BK15" i="19"/>
  <c r="BJ15" i="19"/>
  <c r="BI15" i="19"/>
  <c r="BH15" i="19"/>
  <c r="BG15" i="19"/>
  <c r="BF15" i="19"/>
  <c r="DC10" i="19"/>
  <c r="DC12" i="19" s="1"/>
  <c r="DB10" i="19"/>
  <c r="DB12" i="19" s="1"/>
  <c r="DA10" i="19"/>
  <c r="DA12" i="19" s="1"/>
  <c r="DA21" i="19" s="1"/>
  <c r="CZ10" i="19"/>
  <c r="CZ12" i="19" s="1"/>
  <c r="CY10" i="19"/>
  <c r="CY12" i="19" s="1"/>
  <c r="CX10" i="19"/>
  <c r="CX12" i="19" s="1"/>
  <c r="CW10" i="19"/>
  <c r="CW12" i="19" s="1"/>
  <c r="CW19" i="19" s="1"/>
  <c r="CV10" i="19"/>
  <c r="CV12" i="19" s="1"/>
  <c r="CV19" i="19" s="1"/>
  <c r="CU10" i="19"/>
  <c r="CU12" i="19" s="1"/>
  <c r="CU20" i="19" s="1"/>
  <c r="CT10" i="19"/>
  <c r="CT12" i="19" s="1"/>
  <c r="CS10" i="19"/>
  <c r="CS12" i="19" s="1"/>
  <c r="CR10" i="19"/>
  <c r="CR12" i="19" s="1"/>
  <c r="CQ10" i="19"/>
  <c r="CQ12" i="19" s="1"/>
  <c r="CP10" i="19"/>
  <c r="CP12" i="19" s="1"/>
  <c r="CO10" i="19"/>
  <c r="CO12" i="19" s="1"/>
  <c r="CN10" i="19"/>
  <c r="CN12" i="19" s="1"/>
  <c r="CN19" i="19" s="1"/>
  <c r="CM10" i="19"/>
  <c r="CM12" i="19" s="1"/>
  <c r="CM20" i="19" s="1"/>
  <c r="CM22" i="19" s="1"/>
  <c r="CL10" i="19"/>
  <c r="CL12" i="19" s="1"/>
  <c r="CK10" i="19"/>
  <c r="CK12" i="19" s="1"/>
  <c r="CJ10" i="19"/>
  <c r="CJ12" i="19" s="1"/>
  <c r="CI10" i="19"/>
  <c r="CI12" i="19" s="1"/>
  <c r="CH10" i="19"/>
  <c r="CH12" i="19" s="1"/>
  <c r="CG10" i="19"/>
  <c r="CG12" i="19" s="1"/>
  <c r="CG19" i="19" s="1"/>
  <c r="CF10" i="19"/>
  <c r="CF12" i="19" s="1"/>
  <c r="CE10" i="19"/>
  <c r="CE12" i="19" s="1"/>
  <c r="CD10" i="19"/>
  <c r="CD12" i="19" s="1"/>
  <c r="CC10" i="19"/>
  <c r="CC12" i="19" s="1"/>
  <c r="CB10" i="19"/>
  <c r="CB12" i="19" s="1"/>
  <c r="CA10" i="19"/>
  <c r="CA12" i="19" s="1"/>
  <c r="BZ10" i="19"/>
  <c r="BZ12" i="19" s="1"/>
  <c r="BY10" i="19"/>
  <c r="BY12" i="19" s="1"/>
  <c r="BX10" i="19"/>
  <c r="BX12" i="19" s="1"/>
  <c r="BW10" i="19"/>
  <c r="BW12" i="19" s="1"/>
  <c r="BV10" i="19"/>
  <c r="BV12" i="19" s="1"/>
  <c r="BU10" i="19"/>
  <c r="BU12" i="19" s="1"/>
  <c r="BU19" i="19" s="1"/>
  <c r="BT10" i="19"/>
  <c r="BT12" i="19" s="1"/>
  <c r="BS10" i="19"/>
  <c r="BS12" i="19" s="1"/>
  <c r="BR10" i="19"/>
  <c r="BR12" i="19" s="1"/>
  <c r="BQ10" i="19"/>
  <c r="BQ12" i="19" s="1"/>
  <c r="BQ19" i="19" s="1"/>
  <c r="BP10" i="19"/>
  <c r="BP12" i="19" s="1"/>
  <c r="BP19" i="19" s="1"/>
  <c r="BO10" i="19"/>
  <c r="BO12" i="19" s="1"/>
  <c r="BN10" i="19"/>
  <c r="BN12" i="19" s="1"/>
  <c r="BM10" i="19"/>
  <c r="BM12" i="19" s="1"/>
  <c r="BL10" i="19"/>
  <c r="BL12" i="19" s="1"/>
  <c r="BK10" i="19"/>
  <c r="BK12" i="19" s="1"/>
  <c r="BK20" i="19" s="1"/>
  <c r="BK22" i="19" s="1"/>
  <c r="BJ10" i="19"/>
  <c r="BJ12" i="19" s="1"/>
  <c r="BI10" i="19"/>
  <c r="BI12" i="19" s="1"/>
  <c r="BH10" i="19"/>
  <c r="BH12" i="19" s="1"/>
  <c r="BG10" i="19"/>
  <c r="BG12" i="19" s="1"/>
  <c r="BF10" i="19"/>
  <c r="BF12" i="19" s="1"/>
  <c r="G25" i="38"/>
  <c r="G23" i="38"/>
  <c r="G22" i="38"/>
  <c r="G20" i="38"/>
  <c r="I7" i="20" s="1"/>
  <c r="G16" i="38"/>
  <c r="G15" i="38"/>
  <c r="G14" i="38"/>
  <c r="G12" i="38"/>
  <c r="G11" i="38"/>
  <c r="G9" i="38"/>
  <c r="G8" i="38"/>
  <c r="FA27" i="38"/>
  <c r="EZ27" i="38"/>
  <c r="EY27" i="38"/>
  <c r="EX27" i="38"/>
  <c r="EW27" i="38"/>
  <c r="EV27" i="38"/>
  <c r="EU27" i="38"/>
  <c r="ET27" i="38"/>
  <c r="ES27" i="38"/>
  <c r="ER27" i="38"/>
  <c r="EQ27" i="38"/>
  <c r="EP27" i="38"/>
  <c r="EO27" i="38"/>
  <c r="EN27" i="38"/>
  <c r="EM27" i="38"/>
  <c r="EL27" i="38"/>
  <c r="EK27" i="38"/>
  <c r="EJ27" i="38"/>
  <c r="EI27" i="38"/>
  <c r="EH27" i="38"/>
  <c r="EG27" i="38"/>
  <c r="EF27" i="38"/>
  <c r="EE27" i="38"/>
  <c r="ED27" i="38"/>
  <c r="EC27" i="38"/>
  <c r="EB27" i="38"/>
  <c r="EA27" i="38"/>
  <c r="DZ27" i="38"/>
  <c r="DY27" i="38"/>
  <c r="DX27" i="38"/>
  <c r="DW27" i="38"/>
  <c r="DV27" i="38"/>
  <c r="DU27" i="38"/>
  <c r="DT27" i="38"/>
  <c r="DS27" i="38"/>
  <c r="DR27" i="38"/>
  <c r="DQ27" i="38"/>
  <c r="DP27" i="38"/>
  <c r="DO27" i="38"/>
  <c r="DN27" i="38"/>
  <c r="DM27" i="38"/>
  <c r="DL27" i="38"/>
  <c r="DK27" i="38"/>
  <c r="DJ27" i="38"/>
  <c r="DI27" i="38"/>
  <c r="DH27" i="38"/>
  <c r="DG27" i="38"/>
  <c r="DF27" i="38"/>
  <c r="DE27" i="38"/>
  <c r="DD27" i="38"/>
  <c r="DC27" i="38"/>
  <c r="DB27" i="38"/>
  <c r="DA27" i="38"/>
  <c r="CZ27" i="38"/>
  <c r="CY27" i="38"/>
  <c r="CX27" i="38"/>
  <c r="CW27" i="38"/>
  <c r="CV27" i="38"/>
  <c r="CU27" i="38"/>
  <c r="CT27" i="38"/>
  <c r="CS27" i="38"/>
  <c r="CR27" i="38"/>
  <c r="CQ27" i="38"/>
  <c r="CP27" i="38"/>
  <c r="CO27" i="38"/>
  <c r="CN27" i="38"/>
  <c r="CM27" i="38"/>
  <c r="CL27" i="38"/>
  <c r="CK27" i="38"/>
  <c r="CJ27" i="38"/>
  <c r="FA26" i="38"/>
  <c r="EZ26" i="38"/>
  <c r="EY26" i="38"/>
  <c r="EX26" i="38"/>
  <c r="EW26" i="38"/>
  <c r="EV26" i="38"/>
  <c r="EU26" i="38"/>
  <c r="ET26" i="38"/>
  <c r="ES26" i="38"/>
  <c r="ER26" i="38"/>
  <c r="EQ26" i="38"/>
  <c r="EP26" i="38"/>
  <c r="EO26" i="38"/>
  <c r="EN26" i="38"/>
  <c r="EM26" i="38"/>
  <c r="EL26" i="38"/>
  <c r="EK26" i="38"/>
  <c r="EJ26" i="38"/>
  <c r="EI26" i="38"/>
  <c r="EH26" i="38"/>
  <c r="EG26" i="38"/>
  <c r="EF26" i="38"/>
  <c r="EE26" i="38"/>
  <c r="ED26" i="38"/>
  <c r="EC26" i="38"/>
  <c r="EB26" i="38"/>
  <c r="EA26" i="38"/>
  <c r="DZ26" i="38"/>
  <c r="DY26" i="38"/>
  <c r="DX26" i="38"/>
  <c r="DW26" i="38"/>
  <c r="DV26" i="38"/>
  <c r="DU26" i="38"/>
  <c r="DT26" i="38"/>
  <c r="DS26" i="38"/>
  <c r="DR26" i="38"/>
  <c r="DQ26" i="38"/>
  <c r="DP26" i="38"/>
  <c r="DO26" i="38"/>
  <c r="DN26" i="38"/>
  <c r="DM26" i="38"/>
  <c r="DL26" i="38"/>
  <c r="DK26" i="38"/>
  <c r="DJ26" i="38"/>
  <c r="DI26" i="38"/>
  <c r="DH26" i="38"/>
  <c r="DG26" i="38"/>
  <c r="DF26" i="38"/>
  <c r="DE26" i="38"/>
  <c r="DD26" i="38"/>
  <c r="DC26" i="38"/>
  <c r="DB26" i="38"/>
  <c r="DA26" i="38"/>
  <c r="CZ26" i="38"/>
  <c r="CY26" i="38"/>
  <c r="CX26" i="38"/>
  <c r="CW26" i="38"/>
  <c r="CV26" i="38"/>
  <c r="CU26" i="38"/>
  <c r="CT26" i="38"/>
  <c r="CS26" i="38"/>
  <c r="CR26" i="38"/>
  <c r="CQ26" i="38"/>
  <c r="CP26" i="38"/>
  <c r="CO26" i="38"/>
  <c r="CN26" i="38"/>
  <c r="CM26" i="38"/>
  <c r="CL26" i="38"/>
  <c r="CK26" i="38"/>
  <c r="CJ26" i="38"/>
  <c r="FA24" i="38"/>
  <c r="EZ24" i="38"/>
  <c r="EY24" i="38"/>
  <c r="EX24" i="38"/>
  <c r="EW24" i="38"/>
  <c r="EV24" i="38"/>
  <c r="EU24" i="38"/>
  <c r="ET24" i="38"/>
  <c r="ES24" i="38"/>
  <c r="ER24" i="38"/>
  <c r="EQ24" i="38"/>
  <c r="EP24" i="38"/>
  <c r="EO24" i="38"/>
  <c r="EN24" i="38"/>
  <c r="EM24" i="38"/>
  <c r="EL24" i="38"/>
  <c r="EK24" i="38"/>
  <c r="EJ24" i="38"/>
  <c r="EI24" i="38"/>
  <c r="EH24" i="38"/>
  <c r="EG24" i="38"/>
  <c r="EF24" i="38"/>
  <c r="EE24" i="38"/>
  <c r="ED24" i="38"/>
  <c r="EC24" i="38"/>
  <c r="EB24" i="38"/>
  <c r="EA24" i="38"/>
  <c r="DZ24" i="38"/>
  <c r="DY24" i="38"/>
  <c r="DX24" i="38"/>
  <c r="DW24" i="38"/>
  <c r="DV24" i="38"/>
  <c r="DU24" i="38"/>
  <c r="DT24" i="38"/>
  <c r="DS24" i="38"/>
  <c r="DR24" i="38"/>
  <c r="DQ24" i="38"/>
  <c r="DP24" i="38"/>
  <c r="DO24" i="38"/>
  <c r="DN24" i="38"/>
  <c r="DM24" i="38"/>
  <c r="DL24" i="38"/>
  <c r="DK24" i="38"/>
  <c r="DJ24" i="38"/>
  <c r="DI24" i="38"/>
  <c r="DH24" i="38"/>
  <c r="DG24" i="38"/>
  <c r="DF24" i="38"/>
  <c r="DE24" i="38"/>
  <c r="DD24" i="38"/>
  <c r="DC24" i="38"/>
  <c r="DB24" i="38"/>
  <c r="DA24" i="38"/>
  <c r="CZ24" i="38"/>
  <c r="CY24" i="38"/>
  <c r="CX24" i="38"/>
  <c r="CW24" i="38"/>
  <c r="CV24" i="38"/>
  <c r="CU24" i="38"/>
  <c r="CT24" i="38"/>
  <c r="CS24" i="38"/>
  <c r="CR24" i="38"/>
  <c r="CQ24" i="38"/>
  <c r="CP24" i="38"/>
  <c r="CO24" i="38"/>
  <c r="CN24" i="38"/>
  <c r="CM24" i="38"/>
  <c r="CL24" i="38"/>
  <c r="CK24" i="38"/>
  <c r="CJ24" i="38"/>
  <c r="FA21" i="38"/>
  <c r="EZ21" i="38"/>
  <c r="EY21" i="38"/>
  <c r="EX21" i="38"/>
  <c r="EW21" i="38"/>
  <c r="EV21" i="38"/>
  <c r="EU21" i="38"/>
  <c r="ET21" i="38"/>
  <c r="ES21" i="38"/>
  <c r="ER21" i="38"/>
  <c r="EQ21" i="38"/>
  <c r="EP21" i="38"/>
  <c r="EO21" i="38"/>
  <c r="EN21" i="38"/>
  <c r="EM21" i="38"/>
  <c r="EL21" i="38"/>
  <c r="EK21" i="38"/>
  <c r="EJ21" i="38"/>
  <c r="EI21" i="38"/>
  <c r="EH21" i="38"/>
  <c r="EG21" i="38"/>
  <c r="EF21" i="38"/>
  <c r="EE21" i="38"/>
  <c r="ED21" i="38"/>
  <c r="EC21" i="38"/>
  <c r="EB21" i="38"/>
  <c r="EA21" i="38"/>
  <c r="DZ21" i="38"/>
  <c r="DY21" i="38"/>
  <c r="DX21" i="38"/>
  <c r="DW21" i="38"/>
  <c r="DV21" i="38"/>
  <c r="DU21" i="38"/>
  <c r="DT21" i="38"/>
  <c r="DS21" i="38"/>
  <c r="DR21" i="38"/>
  <c r="DQ21" i="38"/>
  <c r="DP21" i="38"/>
  <c r="DO21" i="38"/>
  <c r="DN21" i="38"/>
  <c r="DM21" i="38"/>
  <c r="DL21" i="38"/>
  <c r="DK21" i="38"/>
  <c r="DJ21" i="38"/>
  <c r="DI21" i="38"/>
  <c r="DH21" i="38"/>
  <c r="DG21" i="38"/>
  <c r="DF21" i="38"/>
  <c r="DE21" i="38"/>
  <c r="DD21" i="38"/>
  <c r="DC21" i="38"/>
  <c r="DB21" i="38"/>
  <c r="DA21" i="38"/>
  <c r="CZ21" i="38"/>
  <c r="CY21" i="38"/>
  <c r="CX21" i="38"/>
  <c r="CW21" i="38"/>
  <c r="CV21" i="38"/>
  <c r="CU21" i="38"/>
  <c r="CT21" i="38"/>
  <c r="CS21" i="38"/>
  <c r="CR21" i="38"/>
  <c r="CQ21" i="38"/>
  <c r="CP21" i="38"/>
  <c r="CO21" i="38"/>
  <c r="CN21" i="38"/>
  <c r="CM21" i="38"/>
  <c r="CL21" i="38"/>
  <c r="CK21" i="38"/>
  <c r="CJ21" i="38"/>
  <c r="FA13" i="38"/>
  <c r="EZ13" i="38"/>
  <c r="EY13" i="38"/>
  <c r="EX13" i="38"/>
  <c r="EW13" i="38"/>
  <c r="EV13" i="38"/>
  <c r="EU13" i="38"/>
  <c r="ET13" i="38"/>
  <c r="ES13" i="38"/>
  <c r="ER13" i="38"/>
  <c r="EQ13" i="38"/>
  <c r="EP13" i="38"/>
  <c r="EO13" i="38"/>
  <c r="EN13" i="38"/>
  <c r="EM13" i="38"/>
  <c r="EL13" i="38"/>
  <c r="EK13" i="38"/>
  <c r="EJ13" i="38"/>
  <c r="EI13" i="38"/>
  <c r="EH13" i="38"/>
  <c r="EG13" i="38"/>
  <c r="EF13" i="38"/>
  <c r="EE13" i="38"/>
  <c r="ED13" i="38"/>
  <c r="EC13" i="38"/>
  <c r="EB13" i="38"/>
  <c r="EA13" i="38"/>
  <c r="DZ13" i="38"/>
  <c r="DY13" i="38"/>
  <c r="DX13" i="38"/>
  <c r="DW13" i="38"/>
  <c r="DV13" i="38"/>
  <c r="DU13" i="38"/>
  <c r="DT13" i="38"/>
  <c r="DS13" i="38"/>
  <c r="DR13" i="38"/>
  <c r="DQ13" i="38"/>
  <c r="DP13" i="38"/>
  <c r="DO13" i="38"/>
  <c r="DN13" i="38"/>
  <c r="DM13" i="38"/>
  <c r="DL13" i="38"/>
  <c r="DK13" i="38"/>
  <c r="DJ13" i="38"/>
  <c r="DI13" i="38"/>
  <c r="DH13" i="38"/>
  <c r="DG13" i="38"/>
  <c r="DF13" i="38"/>
  <c r="DE13" i="38"/>
  <c r="DD13" i="38"/>
  <c r="DC13" i="38"/>
  <c r="DB13" i="38"/>
  <c r="DA13" i="38"/>
  <c r="CZ13" i="38"/>
  <c r="CY13" i="38"/>
  <c r="CX13" i="38"/>
  <c r="CW13" i="38"/>
  <c r="CV13" i="38"/>
  <c r="CU13" i="38"/>
  <c r="CT13" i="38"/>
  <c r="CS13" i="38"/>
  <c r="CR13" i="38"/>
  <c r="CQ13" i="38"/>
  <c r="CP13" i="38"/>
  <c r="CO13" i="38"/>
  <c r="CN13" i="38"/>
  <c r="CM13" i="38"/>
  <c r="CL13" i="38"/>
  <c r="CK13" i="38"/>
  <c r="CJ13" i="38"/>
  <c r="FA10" i="38"/>
  <c r="EZ10" i="38"/>
  <c r="EY10" i="38"/>
  <c r="EX10" i="38"/>
  <c r="EW10" i="38"/>
  <c r="EV10" i="38"/>
  <c r="EU10" i="38"/>
  <c r="ET10" i="38"/>
  <c r="ES10" i="38"/>
  <c r="ER10" i="38"/>
  <c r="EQ10" i="38"/>
  <c r="EP10" i="38"/>
  <c r="EO10" i="38"/>
  <c r="EN10" i="38"/>
  <c r="EM10" i="38"/>
  <c r="EL10" i="38"/>
  <c r="EK10" i="38"/>
  <c r="EJ10" i="38"/>
  <c r="EI10" i="38"/>
  <c r="EH10" i="38"/>
  <c r="EG10" i="38"/>
  <c r="EF10" i="38"/>
  <c r="EE10" i="38"/>
  <c r="ED10" i="38"/>
  <c r="EC10" i="38"/>
  <c r="EB10" i="38"/>
  <c r="EA10" i="38"/>
  <c r="DZ10" i="38"/>
  <c r="DY10" i="38"/>
  <c r="DX10" i="38"/>
  <c r="DW10" i="38"/>
  <c r="DV10" i="38"/>
  <c r="DU10" i="38"/>
  <c r="DT10" i="38"/>
  <c r="DS10" i="38"/>
  <c r="DR10" i="38"/>
  <c r="DQ10" i="38"/>
  <c r="DP10" i="38"/>
  <c r="DO10" i="38"/>
  <c r="DN10" i="38"/>
  <c r="DM10" i="38"/>
  <c r="DL10" i="38"/>
  <c r="DK10" i="38"/>
  <c r="DJ10" i="38"/>
  <c r="DI10" i="38"/>
  <c r="DH10" i="38"/>
  <c r="DG10" i="38"/>
  <c r="DF10" i="38"/>
  <c r="DE10" i="38"/>
  <c r="DD10" i="38"/>
  <c r="DC10" i="38"/>
  <c r="DB10" i="38"/>
  <c r="DA10" i="38"/>
  <c r="CZ10" i="38"/>
  <c r="CY10" i="38"/>
  <c r="CX10" i="38"/>
  <c r="CW10" i="38"/>
  <c r="CV10" i="38"/>
  <c r="CU10" i="38"/>
  <c r="CT10" i="38"/>
  <c r="CS10" i="38"/>
  <c r="CR10" i="38"/>
  <c r="CQ10" i="38"/>
  <c r="CP10" i="38"/>
  <c r="CO10" i="38"/>
  <c r="CN10" i="38"/>
  <c r="CM10" i="38"/>
  <c r="CL10" i="38"/>
  <c r="CK10" i="38"/>
  <c r="CJ10" i="38"/>
  <c r="CI27" i="38"/>
  <c r="CH27" i="38"/>
  <c r="CG27" i="38"/>
  <c r="CF27" i="38"/>
  <c r="CE27" i="38"/>
  <c r="CD27" i="38"/>
  <c r="CC27" i="38"/>
  <c r="CB27" i="38"/>
  <c r="CA27" i="38"/>
  <c r="BZ27" i="38"/>
  <c r="BY27" i="38"/>
  <c r="BX27" i="38"/>
  <c r="BW27" i="38"/>
  <c r="BV27" i="38"/>
  <c r="BU27" i="38"/>
  <c r="BT27" i="38"/>
  <c r="BS27" i="38"/>
  <c r="BR27" i="38"/>
  <c r="BQ27" i="38"/>
  <c r="BP27" i="38"/>
  <c r="BO27" i="38"/>
  <c r="BN27" i="38"/>
  <c r="BM27" i="38"/>
  <c r="BL27" i="38"/>
  <c r="BK27" i="38"/>
  <c r="BJ27" i="38"/>
  <c r="BI27" i="38"/>
  <c r="BH27" i="38"/>
  <c r="BG27" i="38"/>
  <c r="BF27" i="38"/>
  <c r="BE27" i="38"/>
  <c r="BD27" i="38"/>
  <c r="BC27" i="38"/>
  <c r="BB27" i="38"/>
  <c r="BA27" i="38"/>
  <c r="AZ27" i="38"/>
  <c r="AY27" i="38"/>
  <c r="AX27" i="38"/>
  <c r="AW27" i="38"/>
  <c r="AV27" i="38"/>
  <c r="CI26" i="38"/>
  <c r="CH26" i="38"/>
  <c r="CG26" i="38"/>
  <c r="CF26" i="38"/>
  <c r="CE26" i="38"/>
  <c r="CD26" i="38"/>
  <c r="CC26" i="38"/>
  <c r="CB26" i="38"/>
  <c r="CA26" i="38"/>
  <c r="BZ26" i="38"/>
  <c r="BY26" i="38"/>
  <c r="BX26" i="38"/>
  <c r="BW26" i="38"/>
  <c r="BV26" i="38"/>
  <c r="BU26" i="38"/>
  <c r="BT26" i="38"/>
  <c r="BS26" i="38"/>
  <c r="BR26" i="38"/>
  <c r="BQ26" i="38"/>
  <c r="BP26" i="38"/>
  <c r="BO26" i="38"/>
  <c r="BN26" i="38"/>
  <c r="BM26" i="38"/>
  <c r="BL26" i="38"/>
  <c r="BK26" i="38"/>
  <c r="BJ26" i="38"/>
  <c r="BI26" i="38"/>
  <c r="BH26" i="38"/>
  <c r="BG26" i="38"/>
  <c r="BF26" i="38"/>
  <c r="BE26" i="38"/>
  <c r="BD26" i="38"/>
  <c r="BC26" i="38"/>
  <c r="BB26" i="38"/>
  <c r="BA26" i="38"/>
  <c r="AZ26" i="38"/>
  <c r="AY26" i="38"/>
  <c r="AX26" i="38"/>
  <c r="AW26" i="38"/>
  <c r="AV26" i="38"/>
  <c r="CI24" i="38"/>
  <c r="CH24" i="38"/>
  <c r="CG24" i="38"/>
  <c r="CF24" i="38"/>
  <c r="CE24" i="38"/>
  <c r="CD24" i="38"/>
  <c r="CC24" i="38"/>
  <c r="CB24" i="38"/>
  <c r="CA24" i="38"/>
  <c r="BZ24" i="38"/>
  <c r="BY24" i="38"/>
  <c r="BX24" i="38"/>
  <c r="BW24" i="38"/>
  <c r="BV24" i="38"/>
  <c r="BU24" i="38"/>
  <c r="BT24" i="38"/>
  <c r="BS24" i="38"/>
  <c r="BR24" i="38"/>
  <c r="BQ24" i="38"/>
  <c r="BP24" i="38"/>
  <c r="BO24" i="38"/>
  <c r="BN24" i="38"/>
  <c r="BM24" i="38"/>
  <c r="BL24" i="38"/>
  <c r="BK24" i="38"/>
  <c r="BJ24" i="38"/>
  <c r="BI24" i="38"/>
  <c r="BH24" i="38"/>
  <c r="BG24" i="38"/>
  <c r="BF24" i="38"/>
  <c r="BE24" i="38"/>
  <c r="BD24" i="38"/>
  <c r="BC24" i="38"/>
  <c r="BB24" i="38"/>
  <c r="BA24" i="38"/>
  <c r="AZ24" i="38"/>
  <c r="AY24" i="38"/>
  <c r="AX24" i="38"/>
  <c r="AW24" i="38"/>
  <c r="AV24" i="38"/>
  <c r="CI21" i="38"/>
  <c r="CH21" i="38"/>
  <c r="CG21" i="38"/>
  <c r="CF21" i="38"/>
  <c r="CE21" i="38"/>
  <c r="CD21" i="38"/>
  <c r="CC21" i="38"/>
  <c r="CB21" i="38"/>
  <c r="CA21" i="38"/>
  <c r="BZ21" i="38"/>
  <c r="BY21" i="38"/>
  <c r="BX21" i="38"/>
  <c r="BW21" i="38"/>
  <c r="BV21" i="38"/>
  <c r="BU21" i="38"/>
  <c r="BT21" i="38"/>
  <c r="BS21" i="38"/>
  <c r="BR21" i="38"/>
  <c r="BQ21" i="38"/>
  <c r="BP21" i="38"/>
  <c r="BO21" i="38"/>
  <c r="BN21" i="38"/>
  <c r="BM21" i="38"/>
  <c r="BL21" i="38"/>
  <c r="BK21" i="38"/>
  <c r="BJ21" i="38"/>
  <c r="BI21" i="38"/>
  <c r="BH21" i="38"/>
  <c r="BG21" i="38"/>
  <c r="BF21" i="38"/>
  <c r="BE21" i="38"/>
  <c r="BD21" i="38"/>
  <c r="BC21" i="38"/>
  <c r="BB21" i="38"/>
  <c r="BA21" i="38"/>
  <c r="AZ21" i="38"/>
  <c r="AY21" i="38"/>
  <c r="AX21" i="38"/>
  <c r="AW21" i="38"/>
  <c r="AV21" i="38"/>
  <c r="CI13" i="38"/>
  <c r="CH13" i="38"/>
  <c r="CG13" i="38"/>
  <c r="CF13" i="38"/>
  <c r="CE13" i="38"/>
  <c r="CD13" i="38"/>
  <c r="CC13" i="38"/>
  <c r="CB13" i="38"/>
  <c r="CA13" i="38"/>
  <c r="BZ13" i="38"/>
  <c r="BY13" i="38"/>
  <c r="BX13" i="38"/>
  <c r="BW13" i="38"/>
  <c r="BV13" i="38"/>
  <c r="BU13" i="38"/>
  <c r="BT13" i="38"/>
  <c r="BS13" i="38"/>
  <c r="BR13" i="38"/>
  <c r="BQ13" i="38"/>
  <c r="BP13" i="38"/>
  <c r="BO13" i="38"/>
  <c r="BN13" i="38"/>
  <c r="BM13" i="38"/>
  <c r="BL13" i="38"/>
  <c r="BK13" i="38"/>
  <c r="BJ13" i="38"/>
  <c r="BI13" i="38"/>
  <c r="BH13" i="38"/>
  <c r="BG13" i="38"/>
  <c r="BF13" i="38"/>
  <c r="BE13" i="38"/>
  <c r="BD13" i="38"/>
  <c r="BC13" i="38"/>
  <c r="BB13" i="38"/>
  <c r="BA13" i="38"/>
  <c r="AZ13" i="38"/>
  <c r="AY13" i="38"/>
  <c r="AX13" i="38"/>
  <c r="AW13" i="38"/>
  <c r="AV13" i="38"/>
  <c r="CI10" i="38"/>
  <c r="CH10" i="38"/>
  <c r="CG10" i="38"/>
  <c r="CF10" i="38"/>
  <c r="CE10" i="38"/>
  <c r="CD10" i="38"/>
  <c r="CC10" i="38"/>
  <c r="CB10" i="38"/>
  <c r="CA10" i="38"/>
  <c r="BZ10" i="38"/>
  <c r="BY10" i="38"/>
  <c r="BX10" i="38"/>
  <c r="BW10" i="38"/>
  <c r="BV10" i="38"/>
  <c r="BU10" i="38"/>
  <c r="BT10" i="38"/>
  <c r="BS10" i="38"/>
  <c r="BR10" i="38"/>
  <c r="BQ10" i="38"/>
  <c r="BP10" i="38"/>
  <c r="BO10" i="38"/>
  <c r="BN10" i="38"/>
  <c r="BM10" i="38"/>
  <c r="BL10" i="38"/>
  <c r="BK10" i="38"/>
  <c r="BJ10" i="38"/>
  <c r="BI10" i="38"/>
  <c r="BH10" i="38"/>
  <c r="BG10" i="38"/>
  <c r="BF10" i="38"/>
  <c r="BE10" i="38"/>
  <c r="BD10" i="38"/>
  <c r="BC10" i="38"/>
  <c r="BB10" i="38"/>
  <c r="BA10" i="38"/>
  <c r="AZ10" i="38"/>
  <c r="AY10" i="38"/>
  <c r="AX10" i="38"/>
  <c r="AW10" i="38"/>
  <c r="AV10" i="38"/>
  <c r="AU27" i="38"/>
  <c r="AT27" i="38"/>
  <c r="AS27" i="38"/>
  <c r="AR27" i="38"/>
  <c r="AQ27" i="38"/>
  <c r="AP27" i="38"/>
  <c r="AO27" i="38"/>
  <c r="AN27" i="38"/>
  <c r="AM27" i="38"/>
  <c r="AL27" i="38"/>
  <c r="AK27" i="38"/>
  <c r="AJ27" i="38"/>
  <c r="AI27" i="38"/>
  <c r="AH27" i="38"/>
  <c r="AG27" i="38"/>
  <c r="AF27" i="38"/>
  <c r="AE27" i="38"/>
  <c r="AD27" i="38"/>
  <c r="AC27" i="38"/>
  <c r="AB27" i="38"/>
  <c r="AU26" i="38"/>
  <c r="AT26" i="38"/>
  <c r="AS26" i="38"/>
  <c r="AR26" i="38"/>
  <c r="AQ26" i="38"/>
  <c r="AP26" i="38"/>
  <c r="AO26" i="38"/>
  <c r="AN26" i="38"/>
  <c r="AM26" i="38"/>
  <c r="AL26" i="38"/>
  <c r="AK26" i="38"/>
  <c r="AJ26" i="38"/>
  <c r="AI26" i="38"/>
  <c r="AH26" i="38"/>
  <c r="AG26" i="38"/>
  <c r="AF26" i="38"/>
  <c r="AE26" i="38"/>
  <c r="AD26" i="38"/>
  <c r="AC26" i="38"/>
  <c r="AB26" i="38"/>
  <c r="AU24" i="38"/>
  <c r="AT24" i="38"/>
  <c r="AS24" i="38"/>
  <c r="AR24" i="38"/>
  <c r="AQ24" i="38"/>
  <c r="AP24" i="38"/>
  <c r="AO24" i="38"/>
  <c r="AN24" i="38"/>
  <c r="AM24" i="38"/>
  <c r="AL24" i="38"/>
  <c r="AK24" i="38"/>
  <c r="AJ24" i="38"/>
  <c r="AI24" i="38"/>
  <c r="AH24" i="38"/>
  <c r="AG24" i="38"/>
  <c r="AF24" i="38"/>
  <c r="AE24" i="38"/>
  <c r="AD24" i="38"/>
  <c r="AC24" i="38"/>
  <c r="AB24" i="38"/>
  <c r="AU21" i="38"/>
  <c r="AT21" i="38"/>
  <c r="AS21" i="38"/>
  <c r="AR21" i="38"/>
  <c r="AQ21" i="38"/>
  <c r="AP21" i="38"/>
  <c r="AO21" i="38"/>
  <c r="AN21" i="38"/>
  <c r="AM21" i="38"/>
  <c r="AL21" i="38"/>
  <c r="AK21" i="38"/>
  <c r="AJ21" i="38"/>
  <c r="AI21" i="38"/>
  <c r="AH21" i="38"/>
  <c r="AG21" i="38"/>
  <c r="AF21" i="38"/>
  <c r="AE21" i="38"/>
  <c r="AD21" i="38"/>
  <c r="AC21" i="38"/>
  <c r="AB21" i="38"/>
  <c r="AU13" i="38"/>
  <c r="AT13" i="38"/>
  <c r="AS13" i="38"/>
  <c r="AR13" i="38"/>
  <c r="AQ13" i="38"/>
  <c r="AP13" i="38"/>
  <c r="AO13" i="38"/>
  <c r="AN13" i="38"/>
  <c r="AM13" i="38"/>
  <c r="AL13" i="38"/>
  <c r="AK13" i="38"/>
  <c r="AJ13" i="38"/>
  <c r="AI13" i="38"/>
  <c r="AH13" i="38"/>
  <c r="AG13" i="38"/>
  <c r="AF13" i="38"/>
  <c r="AE13" i="38"/>
  <c r="AD13" i="38"/>
  <c r="AC13" i="38"/>
  <c r="AB13" i="38"/>
  <c r="AU10" i="38"/>
  <c r="AT10" i="38"/>
  <c r="AS10" i="38"/>
  <c r="AR10" i="38"/>
  <c r="AQ10" i="38"/>
  <c r="AP10" i="38"/>
  <c r="AO10" i="38"/>
  <c r="AN10" i="38"/>
  <c r="AM10" i="38"/>
  <c r="AL10" i="38"/>
  <c r="AK10" i="38"/>
  <c r="AJ10" i="38"/>
  <c r="AI10" i="38"/>
  <c r="AH10" i="38"/>
  <c r="AG10" i="38"/>
  <c r="AF10" i="38"/>
  <c r="AE10" i="38"/>
  <c r="AD10" i="38"/>
  <c r="AC10" i="38"/>
  <c r="AB10" i="38"/>
  <c r="FA42" i="17"/>
  <c r="EZ42" i="17"/>
  <c r="EY42" i="17"/>
  <c r="EX42" i="17"/>
  <c r="EW42" i="17"/>
  <c r="EV42" i="17"/>
  <c r="EU42" i="17"/>
  <c r="ET42" i="17"/>
  <c r="ES42" i="17"/>
  <c r="ER42" i="17"/>
  <c r="EQ42" i="17"/>
  <c r="EP42" i="17"/>
  <c r="EO42" i="17"/>
  <c r="EN42" i="17"/>
  <c r="EM42" i="17"/>
  <c r="EL42" i="17"/>
  <c r="EK42" i="17"/>
  <c r="EJ42" i="17"/>
  <c r="EI42" i="17"/>
  <c r="EH42" i="17"/>
  <c r="EG42" i="17"/>
  <c r="EF42" i="17"/>
  <c r="EE42" i="17"/>
  <c r="ED42" i="17"/>
  <c r="EC42" i="17"/>
  <c r="EB42" i="17"/>
  <c r="EA42" i="17"/>
  <c r="DZ42" i="17"/>
  <c r="DY42" i="17"/>
  <c r="DX42" i="17"/>
  <c r="DW42" i="17"/>
  <c r="DV42" i="17"/>
  <c r="DU42" i="17"/>
  <c r="DT42" i="17"/>
  <c r="DS42" i="17"/>
  <c r="DR42" i="17"/>
  <c r="DQ42" i="17"/>
  <c r="DP42" i="17"/>
  <c r="DO42" i="17"/>
  <c r="DN42" i="17"/>
  <c r="DM42" i="17"/>
  <c r="DL42" i="17"/>
  <c r="DK42" i="17"/>
  <c r="DJ42" i="17"/>
  <c r="DI42" i="17"/>
  <c r="DH42" i="17"/>
  <c r="DG42" i="17"/>
  <c r="DF42" i="17"/>
  <c r="DE42" i="17"/>
  <c r="DD42" i="17"/>
  <c r="FA38" i="17"/>
  <c r="EZ38" i="17"/>
  <c r="EY38" i="17"/>
  <c r="EX38" i="17"/>
  <c r="EW38" i="17"/>
  <c r="EV38" i="17"/>
  <c r="EU38" i="17"/>
  <c r="ET38" i="17"/>
  <c r="ES38" i="17"/>
  <c r="ER38" i="17"/>
  <c r="EQ38" i="17"/>
  <c r="EP38" i="17"/>
  <c r="EO38" i="17"/>
  <c r="EN38" i="17"/>
  <c r="EM38" i="17"/>
  <c r="EL38" i="17"/>
  <c r="EK38" i="17"/>
  <c r="EJ38" i="17"/>
  <c r="EI38" i="17"/>
  <c r="EH38" i="17"/>
  <c r="EG38" i="17"/>
  <c r="EF38" i="17"/>
  <c r="EE38" i="17"/>
  <c r="ED38" i="17"/>
  <c r="EC38" i="17"/>
  <c r="EB38" i="17"/>
  <c r="EA38" i="17"/>
  <c r="DZ38" i="17"/>
  <c r="DY38" i="17"/>
  <c r="DX38" i="17"/>
  <c r="DW38" i="17"/>
  <c r="DV38" i="17"/>
  <c r="DU38" i="17"/>
  <c r="DT38" i="17"/>
  <c r="DS38" i="17"/>
  <c r="DR38" i="17"/>
  <c r="DQ38" i="17"/>
  <c r="DP38" i="17"/>
  <c r="DO38" i="17"/>
  <c r="DN38" i="17"/>
  <c r="DM38" i="17"/>
  <c r="DL38" i="17"/>
  <c r="DK38" i="17"/>
  <c r="DJ38" i="17"/>
  <c r="DI38" i="17"/>
  <c r="DH38" i="17"/>
  <c r="DG38" i="17"/>
  <c r="DF38" i="17"/>
  <c r="DE38" i="17"/>
  <c r="DD38" i="17"/>
  <c r="FA32" i="17"/>
  <c r="FA34" i="17" s="1"/>
  <c r="EZ32" i="17"/>
  <c r="EZ34" i="17" s="1"/>
  <c r="EY32" i="17"/>
  <c r="EY34" i="17" s="1"/>
  <c r="EX32" i="17"/>
  <c r="EX34" i="17" s="1"/>
  <c r="EX43" i="17" s="1"/>
  <c r="EW32" i="17"/>
  <c r="EW34" i="17" s="1"/>
  <c r="EV32" i="17"/>
  <c r="EV34" i="17" s="1"/>
  <c r="EV44" i="17" s="1"/>
  <c r="EU32" i="17"/>
  <c r="EU34" i="17" s="1"/>
  <c r="EU43" i="17" s="1"/>
  <c r="ET32" i="17"/>
  <c r="ET34" i="17" s="1"/>
  <c r="ES32" i="17"/>
  <c r="ES34" i="17" s="1"/>
  <c r="ES44" i="17" s="1"/>
  <c r="ER32" i="17"/>
  <c r="ER34" i="17" s="1"/>
  <c r="EQ32" i="17"/>
  <c r="EQ34" i="17" s="1"/>
  <c r="EP32" i="17"/>
  <c r="EP34" i="17" s="1"/>
  <c r="EP43" i="17" s="1"/>
  <c r="EO32" i="17"/>
  <c r="EO34" i="17" s="1"/>
  <c r="EN32" i="17"/>
  <c r="EN34" i="17" s="1"/>
  <c r="EM32" i="17"/>
  <c r="EM34" i="17" s="1"/>
  <c r="EM44" i="17" s="1"/>
  <c r="EL32" i="17"/>
  <c r="EL34" i="17" s="1"/>
  <c r="EK32" i="17"/>
  <c r="EK34" i="17" s="1"/>
  <c r="EJ32" i="17"/>
  <c r="EJ34" i="17" s="1"/>
  <c r="EI32" i="17"/>
  <c r="EI34" i="17" s="1"/>
  <c r="EH32" i="17"/>
  <c r="EH34" i="17" s="1"/>
  <c r="EH43" i="17" s="1"/>
  <c r="EG32" i="17"/>
  <c r="EG34" i="17" s="1"/>
  <c r="EF32" i="17"/>
  <c r="EF34" i="17" s="1"/>
  <c r="EF44" i="17" s="1"/>
  <c r="EE32" i="17"/>
  <c r="EE34" i="17" s="1"/>
  <c r="ED32" i="17"/>
  <c r="ED34" i="17" s="1"/>
  <c r="EC32" i="17"/>
  <c r="EC34" i="17" s="1"/>
  <c r="EB32" i="17"/>
  <c r="EB34" i="17" s="1"/>
  <c r="EB46" i="17" s="1"/>
  <c r="EA32" i="17"/>
  <c r="EA34" i="17" s="1"/>
  <c r="EA44" i="17" s="1"/>
  <c r="DZ32" i="17"/>
  <c r="DZ34" i="17" s="1"/>
  <c r="DZ43" i="17" s="1"/>
  <c r="DY32" i="17"/>
  <c r="DY34" i="17" s="1"/>
  <c r="DX32" i="17"/>
  <c r="DX34" i="17" s="1"/>
  <c r="DW32" i="17"/>
  <c r="DW34" i="17" s="1"/>
  <c r="DW43" i="17" s="1"/>
  <c r="DV32" i="17"/>
  <c r="DV34" i="17" s="1"/>
  <c r="DV43" i="17" s="1"/>
  <c r="DU32" i="17"/>
  <c r="DU34" i="17" s="1"/>
  <c r="DU43" i="17" s="1"/>
  <c r="DT32" i="17"/>
  <c r="DT34" i="17" s="1"/>
  <c r="DS32" i="17"/>
  <c r="DS34" i="17" s="1"/>
  <c r="DR32" i="17"/>
  <c r="DR34" i="17" s="1"/>
  <c r="DR43" i="17" s="1"/>
  <c r="DQ32" i="17"/>
  <c r="DQ34" i="17" s="1"/>
  <c r="DQ44" i="17" s="1"/>
  <c r="DP32" i="17"/>
  <c r="DP34" i="17" s="1"/>
  <c r="DP46" i="17" s="1"/>
  <c r="DO32" i="17"/>
  <c r="DO34" i="17" s="1"/>
  <c r="DO43" i="17" s="1"/>
  <c r="DN32" i="17"/>
  <c r="DN34" i="17" s="1"/>
  <c r="DM32" i="17"/>
  <c r="DM34" i="17" s="1"/>
  <c r="DL32" i="17"/>
  <c r="DL34" i="17" s="1"/>
  <c r="DL44" i="17" s="1"/>
  <c r="DK32" i="17"/>
  <c r="DK34" i="17" s="1"/>
  <c r="DJ32" i="17"/>
  <c r="DJ34" i="17" s="1"/>
  <c r="DJ43" i="17" s="1"/>
  <c r="DI32" i="17"/>
  <c r="DI34" i="17" s="1"/>
  <c r="DH32" i="17"/>
  <c r="DH34" i="17" s="1"/>
  <c r="DG32" i="17"/>
  <c r="DG34" i="17" s="1"/>
  <c r="DF32" i="17"/>
  <c r="DF34" i="17" s="1"/>
  <c r="DE32" i="17"/>
  <c r="DE34" i="17" s="1"/>
  <c r="DD32" i="17"/>
  <c r="DD34" i="17" s="1"/>
  <c r="FA20" i="17"/>
  <c r="EZ20" i="17"/>
  <c r="EY20" i="17"/>
  <c r="EX20" i="17"/>
  <c r="EW20" i="17"/>
  <c r="EV20" i="17"/>
  <c r="EU20" i="17"/>
  <c r="ET20" i="17"/>
  <c r="ES20" i="17"/>
  <c r="ER20" i="17"/>
  <c r="EQ20" i="17"/>
  <c r="EP20" i="17"/>
  <c r="EO20" i="17"/>
  <c r="EN20" i="17"/>
  <c r="EM20" i="17"/>
  <c r="EL20" i="17"/>
  <c r="EK20" i="17"/>
  <c r="EJ20" i="17"/>
  <c r="EI20" i="17"/>
  <c r="EH20" i="17"/>
  <c r="EG20" i="17"/>
  <c r="EF20" i="17"/>
  <c r="EE20" i="17"/>
  <c r="ED20" i="17"/>
  <c r="EC20" i="17"/>
  <c r="EB20" i="17"/>
  <c r="EA20" i="17"/>
  <c r="DZ20" i="17"/>
  <c r="DY20" i="17"/>
  <c r="DX20" i="17"/>
  <c r="DW20" i="17"/>
  <c r="DV20" i="17"/>
  <c r="DU20" i="17"/>
  <c r="DT20" i="17"/>
  <c r="DS20" i="17"/>
  <c r="DR20" i="17"/>
  <c r="DQ20" i="17"/>
  <c r="DP20" i="17"/>
  <c r="DO20" i="17"/>
  <c r="DN20" i="17"/>
  <c r="DM20" i="17"/>
  <c r="DL20" i="17"/>
  <c r="DK20" i="17"/>
  <c r="DJ20" i="17"/>
  <c r="DI20" i="17"/>
  <c r="DH20" i="17"/>
  <c r="DG20" i="17"/>
  <c r="DF20" i="17"/>
  <c r="DE20" i="17"/>
  <c r="DD20" i="17"/>
  <c r="FA16" i="17"/>
  <c r="EZ16" i="17"/>
  <c r="EY16" i="17"/>
  <c r="EX16" i="17"/>
  <c r="EW16" i="17"/>
  <c r="EV16" i="17"/>
  <c r="EU16" i="17"/>
  <c r="ET16" i="17"/>
  <c r="ES16" i="17"/>
  <c r="ER16" i="17"/>
  <c r="EQ16" i="17"/>
  <c r="EP16" i="17"/>
  <c r="EO16" i="17"/>
  <c r="EN16" i="17"/>
  <c r="EM16" i="17"/>
  <c r="EL16" i="17"/>
  <c r="EK16" i="17"/>
  <c r="EJ16" i="17"/>
  <c r="EI16" i="17"/>
  <c r="EH16" i="17"/>
  <c r="EG16" i="17"/>
  <c r="EF16" i="17"/>
  <c r="EE16" i="17"/>
  <c r="ED16" i="17"/>
  <c r="EC16" i="17"/>
  <c r="EB16" i="17"/>
  <c r="EA16" i="17"/>
  <c r="DZ16" i="17"/>
  <c r="DY16" i="17"/>
  <c r="DX16" i="17"/>
  <c r="DW16" i="17"/>
  <c r="DV16" i="17"/>
  <c r="DU16" i="17"/>
  <c r="DT16" i="17"/>
  <c r="DS16" i="17"/>
  <c r="DR16" i="17"/>
  <c r="DQ16" i="17"/>
  <c r="DP16" i="17"/>
  <c r="DO16" i="17"/>
  <c r="DN16" i="17"/>
  <c r="DM16" i="17"/>
  <c r="DL16" i="17"/>
  <c r="DK16" i="17"/>
  <c r="DJ16" i="17"/>
  <c r="DI16" i="17"/>
  <c r="DH16" i="17"/>
  <c r="DG16" i="17"/>
  <c r="DF16" i="17"/>
  <c r="DE16" i="17"/>
  <c r="DD16" i="17"/>
  <c r="FA10" i="17"/>
  <c r="FA12" i="17" s="1"/>
  <c r="EZ10" i="17"/>
  <c r="EZ12" i="17" s="1"/>
  <c r="EZ24" i="17" s="1"/>
  <c r="EY10" i="17"/>
  <c r="EY12" i="17" s="1"/>
  <c r="EX10" i="17"/>
  <c r="EX12" i="17" s="1"/>
  <c r="EW10" i="17"/>
  <c r="EW12" i="17" s="1"/>
  <c r="EW22" i="17" s="1"/>
  <c r="EV10" i="17"/>
  <c r="EV12" i="17" s="1"/>
  <c r="EU10" i="17"/>
  <c r="EU12" i="17" s="1"/>
  <c r="EU21" i="17" s="1"/>
  <c r="ET10" i="17"/>
  <c r="ET12" i="17" s="1"/>
  <c r="ES10" i="17"/>
  <c r="ES12" i="17" s="1"/>
  <c r="ES22" i="17" s="1"/>
  <c r="ER10" i="17"/>
  <c r="ER12" i="17" s="1"/>
  <c r="EQ10" i="17"/>
  <c r="EQ12" i="17" s="1"/>
  <c r="EP10" i="17"/>
  <c r="EP12" i="17" s="1"/>
  <c r="EO10" i="17"/>
  <c r="EO12" i="17" s="1"/>
  <c r="EN10" i="17"/>
  <c r="EN12" i="17" s="1"/>
  <c r="EM10" i="17"/>
  <c r="EM12" i="17" s="1"/>
  <c r="EL10" i="17"/>
  <c r="EL12" i="17" s="1"/>
  <c r="EK10" i="17"/>
  <c r="EK12" i="17" s="1"/>
  <c r="EJ10" i="17"/>
  <c r="EJ12" i="17" s="1"/>
  <c r="EI10" i="17"/>
  <c r="EI12" i="17" s="1"/>
  <c r="EI23" i="17" s="1"/>
  <c r="EH10" i="17"/>
  <c r="EH12" i="17" s="1"/>
  <c r="EG10" i="17"/>
  <c r="EG12" i="17" s="1"/>
  <c r="EF10" i="17"/>
  <c r="EF12" i="17" s="1"/>
  <c r="EE10" i="17"/>
  <c r="EE12" i="17" s="1"/>
  <c r="EE21" i="17" s="1"/>
  <c r="ED10" i="17"/>
  <c r="ED12" i="17" s="1"/>
  <c r="EC10" i="17"/>
  <c r="EC12" i="17" s="1"/>
  <c r="EC22" i="17" s="1"/>
  <c r="EB10" i="17"/>
  <c r="EB12" i="17" s="1"/>
  <c r="EB24" i="17" s="1"/>
  <c r="EA10" i="17"/>
  <c r="EA12" i="17" s="1"/>
  <c r="DZ10" i="17"/>
  <c r="DZ12" i="17" s="1"/>
  <c r="DY10" i="17"/>
  <c r="DY12" i="17" s="1"/>
  <c r="DX10" i="17"/>
  <c r="DX12" i="17" s="1"/>
  <c r="DW10" i="17"/>
  <c r="DW12" i="17" s="1"/>
  <c r="DV10" i="17"/>
  <c r="DV12" i="17" s="1"/>
  <c r="DU10" i="17"/>
  <c r="DU12" i="17" s="1"/>
  <c r="DT10" i="17"/>
  <c r="DT12" i="17" s="1"/>
  <c r="DS10" i="17"/>
  <c r="DS12" i="17" s="1"/>
  <c r="DR10" i="17"/>
  <c r="DR12" i="17" s="1"/>
  <c r="DQ10" i="17"/>
  <c r="DQ12" i="17" s="1"/>
  <c r="DQ22" i="17" s="1"/>
  <c r="DP10" i="17"/>
  <c r="DP12" i="17" s="1"/>
  <c r="DO10" i="17"/>
  <c r="DO12" i="17" s="1"/>
  <c r="DO21" i="17" s="1"/>
  <c r="DN10" i="17"/>
  <c r="DN12" i="17" s="1"/>
  <c r="DM10" i="17"/>
  <c r="DM12" i="17" s="1"/>
  <c r="DM22" i="17" s="1"/>
  <c r="DL10" i="17"/>
  <c r="DL12" i="17" s="1"/>
  <c r="DL24" i="17" s="1"/>
  <c r="DK10" i="17"/>
  <c r="DK12" i="17" s="1"/>
  <c r="DJ10" i="17"/>
  <c r="DJ12" i="17" s="1"/>
  <c r="DI10" i="17"/>
  <c r="DI12" i="17" s="1"/>
  <c r="DH10" i="17"/>
  <c r="DH12" i="17" s="1"/>
  <c r="DG10" i="17"/>
  <c r="DG12" i="17" s="1"/>
  <c r="DF10" i="17"/>
  <c r="DF12" i="17" s="1"/>
  <c r="DE10" i="17"/>
  <c r="DE12" i="17" s="1"/>
  <c r="DD10" i="17"/>
  <c r="DD12" i="17" s="1"/>
  <c r="DD21" i="17" s="1"/>
  <c r="DC42" i="17"/>
  <c r="DB42" i="17"/>
  <c r="DA42" i="17"/>
  <c r="CZ42" i="17"/>
  <c r="CY42" i="17"/>
  <c r="CX42" i="17"/>
  <c r="CW42" i="17"/>
  <c r="CV42" i="17"/>
  <c r="CU42" i="17"/>
  <c r="CT42" i="17"/>
  <c r="CS42" i="17"/>
  <c r="CR42" i="17"/>
  <c r="CQ42" i="17"/>
  <c r="CP42" i="17"/>
  <c r="CO42" i="17"/>
  <c r="CN42" i="17"/>
  <c r="CM42" i="17"/>
  <c r="CL42" i="17"/>
  <c r="CK42" i="17"/>
  <c r="CJ42" i="17"/>
  <c r="CI42" i="17"/>
  <c r="CH42" i="17"/>
  <c r="CG42" i="17"/>
  <c r="CF42" i="17"/>
  <c r="CE42" i="17"/>
  <c r="CD42" i="17"/>
  <c r="CC42" i="17"/>
  <c r="CB42" i="17"/>
  <c r="CA42" i="17"/>
  <c r="BZ42" i="17"/>
  <c r="BY42" i="17"/>
  <c r="BX42" i="17"/>
  <c r="BW42" i="17"/>
  <c r="BV42" i="17"/>
  <c r="BU42" i="17"/>
  <c r="BT42" i="17"/>
  <c r="BS42" i="17"/>
  <c r="BR42" i="17"/>
  <c r="BQ42" i="17"/>
  <c r="BP42" i="17"/>
  <c r="BO42" i="17"/>
  <c r="BN42" i="17"/>
  <c r="BM42" i="17"/>
  <c r="BL42" i="17"/>
  <c r="BK42" i="17"/>
  <c r="BJ42" i="17"/>
  <c r="BI42" i="17"/>
  <c r="BH42" i="17"/>
  <c r="BG42" i="17"/>
  <c r="BF42" i="17"/>
  <c r="DC38" i="17"/>
  <c r="DB38" i="17"/>
  <c r="DA38" i="17"/>
  <c r="CZ38" i="17"/>
  <c r="CY38" i="17"/>
  <c r="CX38" i="17"/>
  <c r="CW38" i="17"/>
  <c r="CV38" i="17"/>
  <c r="CU38" i="17"/>
  <c r="CT38" i="17"/>
  <c r="CS38" i="17"/>
  <c r="CR38" i="17"/>
  <c r="CQ38" i="17"/>
  <c r="CP38" i="17"/>
  <c r="CO38" i="17"/>
  <c r="CN38" i="17"/>
  <c r="CM38" i="17"/>
  <c r="CL38" i="17"/>
  <c r="CK38" i="17"/>
  <c r="CJ38" i="17"/>
  <c r="CI38" i="17"/>
  <c r="CH38" i="17"/>
  <c r="CG38" i="17"/>
  <c r="CF38" i="17"/>
  <c r="CE38" i="17"/>
  <c r="CD38" i="17"/>
  <c r="CC38" i="17"/>
  <c r="CB38" i="17"/>
  <c r="CA38" i="17"/>
  <c r="BZ38" i="17"/>
  <c r="BY38" i="17"/>
  <c r="BX38" i="17"/>
  <c r="BW38" i="17"/>
  <c r="BV38" i="17"/>
  <c r="BU38" i="17"/>
  <c r="BT38" i="17"/>
  <c r="BS38" i="17"/>
  <c r="BR38" i="17"/>
  <c r="BQ38" i="17"/>
  <c r="BP38" i="17"/>
  <c r="BO38" i="17"/>
  <c r="BN38" i="17"/>
  <c r="BM38" i="17"/>
  <c r="BL38" i="17"/>
  <c r="BK38" i="17"/>
  <c r="BJ38" i="17"/>
  <c r="BI38" i="17"/>
  <c r="BH38" i="17"/>
  <c r="BG38" i="17"/>
  <c r="BF38" i="17"/>
  <c r="DC32" i="17"/>
  <c r="DC34" i="17" s="1"/>
  <c r="DC43" i="17" s="1"/>
  <c r="DB32" i="17"/>
  <c r="DB34" i="17" s="1"/>
  <c r="DB43" i="17" s="1"/>
  <c r="DA32" i="17"/>
  <c r="DA34" i="17" s="1"/>
  <c r="DA44" i="17" s="1"/>
  <c r="CZ32" i="17"/>
  <c r="CZ34" i="17" s="1"/>
  <c r="CZ44" i="17" s="1"/>
  <c r="CY32" i="17"/>
  <c r="CY34" i="17" s="1"/>
  <c r="CY46" i="17" s="1"/>
  <c r="CX32" i="17"/>
  <c r="CX34" i="17" s="1"/>
  <c r="CX46" i="17" s="1"/>
  <c r="CW32" i="17"/>
  <c r="CW34" i="17" s="1"/>
  <c r="CV32" i="17"/>
  <c r="CV34" i="17" s="1"/>
  <c r="CV44" i="17" s="1"/>
  <c r="CU32" i="17"/>
  <c r="CU34" i="17" s="1"/>
  <c r="CU43" i="17" s="1"/>
  <c r="CT32" i="17"/>
  <c r="CT34" i="17" s="1"/>
  <c r="CT43" i="17" s="1"/>
  <c r="CS32" i="17"/>
  <c r="CS34" i="17" s="1"/>
  <c r="CS44" i="17" s="1"/>
  <c r="CR32" i="17"/>
  <c r="CR34" i="17" s="1"/>
  <c r="CR44" i="17" s="1"/>
  <c r="CQ32" i="17"/>
  <c r="CQ34" i="17" s="1"/>
  <c r="CP32" i="17"/>
  <c r="CP34" i="17" s="1"/>
  <c r="CO32" i="17"/>
  <c r="CO34" i="17" s="1"/>
  <c r="CN32" i="17"/>
  <c r="CN34" i="17" s="1"/>
  <c r="CM32" i="17"/>
  <c r="CM34" i="17" s="1"/>
  <c r="CM43" i="17" s="1"/>
  <c r="CL32" i="17"/>
  <c r="CL34" i="17" s="1"/>
  <c r="CL43" i="17" s="1"/>
  <c r="CK32" i="17"/>
  <c r="CK34" i="17" s="1"/>
  <c r="CK45" i="17" s="1"/>
  <c r="CJ32" i="17"/>
  <c r="CJ34" i="17" s="1"/>
  <c r="CJ45" i="17" s="1"/>
  <c r="CI32" i="17"/>
  <c r="CI34" i="17" s="1"/>
  <c r="CI46" i="17" s="1"/>
  <c r="CH32" i="17"/>
  <c r="CH34" i="17" s="1"/>
  <c r="CH46" i="17" s="1"/>
  <c r="CG32" i="17"/>
  <c r="CG34" i="17" s="1"/>
  <c r="CF32" i="17"/>
  <c r="CF34" i="17" s="1"/>
  <c r="CF44" i="17" s="1"/>
  <c r="CE32" i="17"/>
  <c r="CE34" i="17" s="1"/>
  <c r="CE43" i="17" s="1"/>
  <c r="CD32" i="17"/>
  <c r="CD34" i="17" s="1"/>
  <c r="CD43" i="17" s="1"/>
  <c r="CC32" i="17"/>
  <c r="CC34" i="17" s="1"/>
  <c r="CC44" i="17" s="1"/>
  <c r="CB32" i="17"/>
  <c r="CB34" i="17" s="1"/>
  <c r="CB44" i="17" s="1"/>
  <c r="CA32" i="17"/>
  <c r="CA34" i="17" s="1"/>
  <c r="BZ32" i="17"/>
  <c r="BZ34" i="17" s="1"/>
  <c r="BY32" i="17"/>
  <c r="BY34" i="17" s="1"/>
  <c r="BX32" i="17"/>
  <c r="BX34" i="17" s="1"/>
  <c r="BW32" i="17"/>
  <c r="BW34" i="17" s="1"/>
  <c r="BW43" i="17" s="1"/>
  <c r="BV32" i="17"/>
  <c r="BV34" i="17" s="1"/>
  <c r="BV43" i="17" s="1"/>
  <c r="BU32" i="17"/>
  <c r="BU34" i="17" s="1"/>
  <c r="BU44" i="17" s="1"/>
  <c r="BT32" i="17"/>
  <c r="BT34" i="17" s="1"/>
  <c r="BT44" i="17" s="1"/>
  <c r="BS32" i="17"/>
  <c r="BS34" i="17" s="1"/>
  <c r="BS46" i="17" s="1"/>
  <c r="BR32" i="17"/>
  <c r="BR34" i="17" s="1"/>
  <c r="BR46" i="17" s="1"/>
  <c r="BQ32" i="17"/>
  <c r="BQ34" i="17" s="1"/>
  <c r="BP32" i="17"/>
  <c r="BP34" i="17" s="1"/>
  <c r="BP44" i="17" s="1"/>
  <c r="BO32" i="17"/>
  <c r="BO34" i="17" s="1"/>
  <c r="BO43" i="17" s="1"/>
  <c r="BN32" i="17"/>
  <c r="BN34" i="17" s="1"/>
  <c r="BN43" i="17" s="1"/>
  <c r="BM32" i="17"/>
  <c r="BM34" i="17" s="1"/>
  <c r="BM44" i="17" s="1"/>
  <c r="BL32" i="17"/>
  <c r="BL34" i="17" s="1"/>
  <c r="BL44" i="17" s="1"/>
  <c r="BK32" i="17"/>
  <c r="BK34" i="17" s="1"/>
  <c r="BK44" i="17" s="1"/>
  <c r="BJ32" i="17"/>
  <c r="BJ34" i="17" s="1"/>
  <c r="BJ44" i="17" s="1"/>
  <c r="BI32" i="17"/>
  <c r="BI34" i="17" s="1"/>
  <c r="BH32" i="17"/>
  <c r="BH34" i="17" s="1"/>
  <c r="BH44" i="17" s="1"/>
  <c r="BG32" i="17"/>
  <c r="BG34" i="17" s="1"/>
  <c r="BG43" i="17" s="1"/>
  <c r="BF32" i="17"/>
  <c r="BF34" i="17" s="1"/>
  <c r="BF43" i="17" s="1"/>
  <c r="DC20" i="17"/>
  <c r="DB20" i="17"/>
  <c r="DA20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Q20" i="17"/>
  <c r="BP20" i="17"/>
  <c r="BO20" i="17"/>
  <c r="BN20" i="17"/>
  <c r="BM20" i="17"/>
  <c r="BL20" i="17"/>
  <c r="BK20" i="17"/>
  <c r="BJ20" i="17"/>
  <c r="BI20" i="17"/>
  <c r="BH20" i="17"/>
  <c r="BG20" i="17"/>
  <c r="BF20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BK16" i="17"/>
  <c r="BJ16" i="17"/>
  <c r="BI16" i="17"/>
  <c r="BH16" i="17"/>
  <c r="BG16" i="17"/>
  <c r="BF16" i="17"/>
  <c r="DC10" i="17"/>
  <c r="DC12" i="17" s="1"/>
  <c r="DC24" i="17" s="1"/>
  <c r="DB10" i="17"/>
  <c r="DB12" i="17" s="1"/>
  <c r="DB22" i="17" s="1"/>
  <c r="DA10" i="17"/>
  <c r="DA12" i="17" s="1"/>
  <c r="CZ10" i="17"/>
  <c r="CZ12" i="17" s="1"/>
  <c r="CY10" i="17"/>
  <c r="CY12" i="17" s="1"/>
  <c r="CX10" i="17"/>
  <c r="CX12" i="17" s="1"/>
  <c r="CW10" i="17"/>
  <c r="CW12" i="17" s="1"/>
  <c r="CV10" i="17"/>
  <c r="CV12" i="17" s="1"/>
  <c r="CU10" i="17"/>
  <c r="CU12" i="17" s="1"/>
  <c r="CT10" i="17"/>
  <c r="CT12" i="17" s="1"/>
  <c r="CS10" i="17"/>
  <c r="CS12" i="17" s="1"/>
  <c r="CR10" i="17"/>
  <c r="CR12" i="17" s="1"/>
  <c r="CR21" i="17" s="1"/>
  <c r="CQ10" i="17"/>
  <c r="CQ12" i="17" s="1"/>
  <c r="CQ23" i="17" s="1"/>
  <c r="CP10" i="17"/>
  <c r="CP12" i="17" s="1"/>
  <c r="CO10" i="17"/>
  <c r="CO12" i="17" s="1"/>
  <c r="CN10" i="17"/>
  <c r="CN12" i="17" s="1"/>
  <c r="CM10" i="17"/>
  <c r="CM12" i="17" s="1"/>
  <c r="CL10" i="17"/>
  <c r="CL12" i="17" s="1"/>
  <c r="CL22" i="17" s="1"/>
  <c r="CK10" i="17"/>
  <c r="CK12" i="17" s="1"/>
  <c r="CJ10" i="17"/>
  <c r="CJ12" i="17" s="1"/>
  <c r="CI10" i="17"/>
  <c r="CI12" i="17" s="1"/>
  <c r="CI23" i="17" s="1"/>
  <c r="CH10" i="17"/>
  <c r="CH12" i="17" s="1"/>
  <c r="CG10" i="17"/>
  <c r="CG12" i="17" s="1"/>
  <c r="CF10" i="17"/>
  <c r="CF12" i="17" s="1"/>
  <c r="CE10" i="17"/>
  <c r="CE12" i="17" s="1"/>
  <c r="CD10" i="17"/>
  <c r="CD12" i="17" s="1"/>
  <c r="CC10" i="17"/>
  <c r="CC12" i="17" s="1"/>
  <c r="CB10" i="17"/>
  <c r="CB12" i="17" s="1"/>
  <c r="CB21" i="17" s="1"/>
  <c r="CA10" i="17"/>
  <c r="CA12" i="17" s="1"/>
  <c r="CA23" i="17" s="1"/>
  <c r="BZ10" i="17"/>
  <c r="BZ12" i="17" s="1"/>
  <c r="BZ24" i="17" s="1"/>
  <c r="BY10" i="17"/>
  <c r="BY12" i="17" s="1"/>
  <c r="BX10" i="17"/>
  <c r="BX12" i="17" s="1"/>
  <c r="BW10" i="17"/>
  <c r="BW12" i="17" s="1"/>
  <c r="BV10" i="17"/>
  <c r="BV12" i="17" s="1"/>
  <c r="BU10" i="17"/>
  <c r="BU12" i="17" s="1"/>
  <c r="BT10" i="17"/>
  <c r="BT12" i="17" s="1"/>
  <c r="BS10" i="17"/>
  <c r="BS12" i="17" s="1"/>
  <c r="BS23" i="17" s="1"/>
  <c r="BR10" i="17"/>
  <c r="BR12" i="17" s="1"/>
  <c r="BQ10" i="17"/>
  <c r="BQ12" i="17" s="1"/>
  <c r="BP10" i="17"/>
  <c r="BP12" i="17" s="1"/>
  <c r="BO10" i="17"/>
  <c r="BO12" i="17" s="1"/>
  <c r="BN10" i="17"/>
  <c r="BN12" i="17" s="1"/>
  <c r="BM10" i="17"/>
  <c r="BM12" i="17" s="1"/>
  <c r="BL10" i="17"/>
  <c r="BL12" i="17" s="1"/>
  <c r="BL21" i="17" s="1"/>
  <c r="BK10" i="17"/>
  <c r="BK12" i="17" s="1"/>
  <c r="BK23" i="17" s="1"/>
  <c r="BJ10" i="17"/>
  <c r="BJ12" i="17" s="1"/>
  <c r="BJ24" i="17" s="1"/>
  <c r="BI10" i="17"/>
  <c r="BI12" i="17" s="1"/>
  <c r="BH10" i="17"/>
  <c r="BG10" i="17"/>
  <c r="BG12" i="17" s="1"/>
  <c r="BF10" i="17"/>
  <c r="BF12" i="17" s="1"/>
  <c r="G41" i="17"/>
  <c r="G40" i="17"/>
  <c r="G39" i="17"/>
  <c r="G37" i="17"/>
  <c r="G36" i="17"/>
  <c r="G35" i="17"/>
  <c r="G33" i="17"/>
  <c r="G31" i="17"/>
  <c r="G30" i="17"/>
  <c r="G19" i="17"/>
  <c r="G18" i="17"/>
  <c r="G17" i="17"/>
  <c r="G15" i="17"/>
  <c r="G14" i="17"/>
  <c r="G13" i="17"/>
  <c r="G11" i="17"/>
  <c r="G9" i="17"/>
  <c r="G8" i="17"/>
  <c r="FA38" i="13"/>
  <c r="EZ38" i="13"/>
  <c r="EY38" i="13"/>
  <c r="EX38" i="13"/>
  <c r="EW38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J38" i="13"/>
  <c r="EI38" i="13"/>
  <c r="EH38" i="13"/>
  <c r="EG38" i="13"/>
  <c r="EF38" i="13"/>
  <c r="EE38" i="13"/>
  <c r="ED38" i="13"/>
  <c r="EC38" i="13"/>
  <c r="EB38" i="13"/>
  <c r="EA38" i="13"/>
  <c r="DZ38" i="13"/>
  <c r="DY38" i="13"/>
  <c r="DX38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K38" i="13"/>
  <c r="DJ38" i="13"/>
  <c r="DI38" i="13"/>
  <c r="DH38" i="13"/>
  <c r="DG38" i="13"/>
  <c r="DF38" i="13"/>
  <c r="DE38" i="13"/>
  <c r="DD38" i="13"/>
  <c r="FA34" i="13"/>
  <c r="EZ34" i="13"/>
  <c r="EY34" i="13"/>
  <c r="EX34" i="13"/>
  <c r="EW34" i="13"/>
  <c r="EV34" i="13"/>
  <c r="EU34" i="13"/>
  <c r="ET34" i="13"/>
  <c r="ES34" i="13"/>
  <c r="ER34" i="13"/>
  <c r="EQ34" i="13"/>
  <c r="EP34" i="13"/>
  <c r="EO34" i="13"/>
  <c r="EN34" i="13"/>
  <c r="EM34" i="13"/>
  <c r="EL34" i="13"/>
  <c r="EK34" i="13"/>
  <c r="EJ34" i="13"/>
  <c r="EI34" i="13"/>
  <c r="EH34" i="13"/>
  <c r="EG34" i="13"/>
  <c r="EF34" i="13"/>
  <c r="EE34" i="13"/>
  <c r="ED34" i="13"/>
  <c r="EC34" i="13"/>
  <c r="EB34" i="13"/>
  <c r="EA34" i="13"/>
  <c r="DZ34" i="13"/>
  <c r="DY34" i="13"/>
  <c r="DX34" i="13"/>
  <c r="DW34" i="13"/>
  <c r="DV34" i="13"/>
  <c r="DU34" i="13"/>
  <c r="DT34" i="13"/>
  <c r="DS34" i="13"/>
  <c r="DR34" i="13"/>
  <c r="DQ34" i="13"/>
  <c r="DP34" i="13"/>
  <c r="DO34" i="13"/>
  <c r="DN34" i="13"/>
  <c r="DM34" i="13"/>
  <c r="DL34" i="13"/>
  <c r="DK34" i="13"/>
  <c r="DJ34" i="13"/>
  <c r="DI34" i="13"/>
  <c r="DH34" i="13"/>
  <c r="DG34" i="13"/>
  <c r="DF34" i="13"/>
  <c r="DE34" i="13"/>
  <c r="DD34" i="13"/>
  <c r="FA30" i="13"/>
  <c r="FA40" i="13" s="1"/>
  <c r="EZ30" i="13"/>
  <c r="EY30" i="13"/>
  <c r="EX30" i="13"/>
  <c r="EX40" i="13" s="1"/>
  <c r="EW30" i="13"/>
  <c r="EW40" i="13" s="1"/>
  <c r="EV30" i="13"/>
  <c r="EV39" i="13" s="1"/>
  <c r="EU30" i="13"/>
  <c r="ET30" i="13"/>
  <c r="ET40" i="13" s="1"/>
  <c r="ES30" i="13"/>
  <c r="ER30" i="13"/>
  <c r="EQ30" i="13"/>
  <c r="EP30" i="13"/>
  <c r="EO30" i="13"/>
  <c r="EN30" i="13"/>
  <c r="EN40" i="13" s="1"/>
  <c r="EM30" i="13"/>
  <c r="EL30" i="13"/>
  <c r="EK30" i="13"/>
  <c r="EK40" i="13" s="1"/>
  <c r="EJ30" i="13"/>
  <c r="EI30" i="13"/>
  <c r="EH30" i="13"/>
  <c r="EG30" i="13"/>
  <c r="EG40" i="13" s="1"/>
  <c r="EF30" i="13"/>
  <c r="EF39" i="13" s="1"/>
  <c r="EE30" i="13"/>
  <c r="ED30" i="13"/>
  <c r="ED40" i="13" s="1"/>
  <c r="EC30" i="13"/>
  <c r="EB30" i="13"/>
  <c r="EB39" i="13" s="1"/>
  <c r="EA30" i="13"/>
  <c r="DZ30" i="13"/>
  <c r="DY30" i="13"/>
  <c r="DX30" i="13"/>
  <c r="DX40" i="13" s="1"/>
  <c r="DW30" i="13"/>
  <c r="DV30" i="13"/>
  <c r="DU30" i="13"/>
  <c r="DU40" i="13" s="1"/>
  <c r="DT30" i="13"/>
  <c r="DS30" i="13"/>
  <c r="DR30" i="13"/>
  <c r="DR40" i="13" s="1"/>
  <c r="DQ30" i="13"/>
  <c r="DQ40" i="13" s="1"/>
  <c r="DP30" i="13"/>
  <c r="DP39" i="13" s="1"/>
  <c r="DO30" i="13"/>
  <c r="DN30" i="13"/>
  <c r="DN40" i="13" s="1"/>
  <c r="DM30" i="13"/>
  <c r="DL30" i="13"/>
  <c r="DL39" i="13" s="1"/>
  <c r="DK30" i="13"/>
  <c r="DJ30" i="13"/>
  <c r="DJ40" i="13" s="1"/>
  <c r="DI30" i="13"/>
  <c r="DH30" i="13"/>
  <c r="DG30" i="13"/>
  <c r="DF30" i="13"/>
  <c r="DF40" i="13" s="1"/>
  <c r="DE30" i="13"/>
  <c r="DD30" i="13"/>
  <c r="FA19" i="13"/>
  <c r="EZ19" i="13"/>
  <c r="EY19" i="13"/>
  <c r="EX19" i="13"/>
  <c r="EW19" i="13"/>
  <c r="EV19" i="13"/>
  <c r="EU19" i="13"/>
  <c r="ET19" i="13"/>
  <c r="ES19" i="13"/>
  <c r="ER19" i="13"/>
  <c r="EQ19" i="13"/>
  <c r="EP19" i="13"/>
  <c r="EO19" i="13"/>
  <c r="EN19" i="13"/>
  <c r="EM19" i="13"/>
  <c r="EL19" i="13"/>
  <c r="EK19" i="13"/>
  <c r="EJ19" i="13"/>
  <c r="EI19" i="13"/>
  <c r="EH19" i="13"/>
  <c r="EG19" i="13"/>
  <c r="EF19" i="13"/>
  <c r="EE19" i="13"/>
  <c r="ED19" i="13"/>
  <c r="EC19" i="13"/>
  <c r="EB19" i="13"/>
  <c r="EA19" i="13"/>
  <c r="DZ19" i="13"/>
  <c r="DY19" i="13"/>
  <c r="DX19" i="13"/>
  <c r="DW19" i="13"/>
  <c r="DV19" i="13"/>
  <c r="DU19" i="13"/>
  <c r="DT19" i="13"/>
  <c r="DS19" i="13"/>
  <c r="DR19" i="13"/>
  <c r="DQ19" i="13"/>
  <c r="DP19" i="13"/>
  <c r="DO19" i="13"/>
  <c r="DN19" i="13"/>
  <c r="DM19" i="13"/>
  <c r="DL19" i="13"/>
  <c r="DK19" i="13"/>
  <c r="DJ19" i="13"/>
  <c r="DI19" i="13"/>
  <c r="DH19" i="13"/>
  <c r="DG19" i="13"/>
  <c r="DF19" i="13"/>
  <c r="DE19" i="13"/>
  <c r="DD19" i="13"/>
  <c r="FA15" i="13"/>
  <c r="EZ15" i="13"/>
  <c r="EY15" i="13"/>
  <c r="EX15" i="13"/>
  <c r="EW15" i="13"/>
  <c r="EV15" i="13"/>
  <c r="EU15" i="13"/>
  <c r="ET15" i="13"/>
  <c r="ES15" i="13"/>
  <c r="ER15" i="13"/>
  <c r="EQ15" i="13"/>
  <c r="EP15" i="13"/>
  <c r="EO15" i="13"/>
  <c r="EN15" i="13"/>
  <c r="EM15" i="13"/>
  <c r="EL15" i="13"/>
  <c r="EK15" i="13"/>
  <c r="EJ15" i="13"/>
  <c r="EI15" i="13"/>
  <c r="EH15" i="13"/>
  <c r="EG15" i="13"/>
  <c r="EF15" i="13"/>
  <c r="EE15" i="13"/>
  <c r="ED15" i="13"/>
  <c r="EC15" i="13"/>
  <c r="EB15" i="13"/>
  <c r="EA15" i="13"/>
  <c r="DZ15" i="13"/>
  <c r="DY15" i="13"/>
  <c r="DX15" i="13"/>
  <c r="DW15" i="13"/>
  <c r="DV15" i="13"/>
  <c r="DU15" i="13"/>
  <c r="DT15" i="13"/>
  <c r="DS15" i="13"/>
  <c r="DR15" i="13"/>
  <c r="DQ15" i="13"/>
  <c r="DP15" i="13"/>
  <c r="DO15" i="13"/>
  <c r="DN15" i="13"/>
  <c r="DM15" i="13"/>
  <c r="DL15" i="13"/>
  <c r="DK15" i="13"/>
  <c r="DJ15" i="13"/>
  <c r="DI15" i="13"/>
  <c r="DH15" i="13"/>
  <c r="DG15" i="13"/>
  <c r="DF15" i="13"/>
  <c r="DE15" i="13"/>
  <c r="DD15" i="13"/>
  <c r="FA11" i="13"/>
  <c r="FA21" i="13" s="1"/>
  <c r="EZ11" i="13"/>
  <c r="EY11" i="13"/>
  <c r="EY21" i="13" s="1"/>
  <c r="EX11" i="13"/>
  <c r="EW11" i="13"/>
  <c r="EV11" i="13"/>
  <c r="EU11" i="13"/>
  <c r="ET11" i="13"/>
  <c r="ET21" i="13" s="1"/>
  <c r="ES11" i="13"/>
  <c r="ES20" i="13" s="1"/>
  <c r="ER11" i="13"/>
  <c r="ER21" i="13" s="1"/>
  <c r="EQ11" i="13"/>
  <c r="EQ21" i="13" s="1"/>
  <c r="EP11" i="13"/>
  <c r="EO11" i="13"/>
  <c r="EN11" i="13"/>
  <c r="EM11" i="13"/>
  <c r="EL11" i="13"/>
  <c r="EK11" i="13"/>
  <c r="EK21" i="13" s="1"/>
  <c r="EJ11" i="13"/>
  <c r="EI11" i="13"/>
  <c r="EI21" i="13" s="1"/>
  <c r="EH11" i="13"/>
  <c r="EG11" i="13"/>
  <c r="EF11" i="13"/>
  <c r="EE11" i="13"/>
  <c r="ED11" i="13"/>
  <c r="EC11" i="13"/>
  <c r="EC20" i="13" s="1"/>
  <c r="EB11" i="13"/>
  <c r="EB21" i="13" s="1"/>
  <c r="EA11" i="13"/>
  <c r="EA21" i="13" s="1"/>
  <c r="DZ11" i="13"/>
  <c r="DY11" i="13"/>
  <c r="DX11" i="13"/>
  <c r="DW11" i="13"/>
  <c r="DV11" i="13"/>
  <c r="DU11" i="13"/>
  <c r="DU21" i="13" s="1"/>
  <c r="DT11" i="13"/>
  <c r="DT21" i="13" s="1"/>
  <c r="DS11" i="13"/>
  <c r="DS21" i="13" s="1"/>
  <c r="DR11" i="13"/>
  <c r="DQ11" i="13"/>
  <c r="DP11" i="13"/>
  <c r="DO11" i="13"/>
  <c r="DN11" i="13"/>
  <c r="DM11" i="13"/>
  <c r="DL11" i="13"/>
  <c r="DL21" i="13" s="1"/>
  <c r="DK11" i="13"/>
  <c r="DJ11" i="13"/>
  <c r="DJ21" i="13" s="1"/>
  <c r="DI11" i="13"/>
  <c r="DH11" i="13"/>
  <c r="DG11" i="13"/>
  <c r="DF11" i="13"/>
  <c r="DE11" i="13"/>
  <c r="DD11" i="13"/>
  <c r="DD21" i="13" s="1"/>
  <c r="DC38" i="13"/>
  <c r="DB38" i="13"/>
  <c r="DA38" i="13"/>
  <c r="CZ38" i="13"/>
  <c r="CY38" i="13"/>
  <c r="CX38" i="13"/>
  <c r="CW38" i="13"/>
  <c r="CV38" i="13"/>
  <c r="CU38" i="13"/>
  <c r="CT38" i="13"/>
  <c r="CS38" i="13"/>
  <c r="CR38" i="13"/>
  <c r="CQ38" i="13"/>
  <c r="CP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DC34" i="13"/>
  <c r="DB34" i="13"/>
  <c r="DA34" i="13"/>
  <c r="CZ34" i="13"/>
  <c r="CY34" i="13"/>
  <c r="CX34" i="13"/>
  <c r="CW34" i="13"/>
  <c r="CV34" i="13"/>
  <c r="CU34" i="13"/>
  <c r="CT34" i="13"/>
  <c r="CS34" i="13"/>
  <c r="CR34" i="13"/>
  <c r="CQ34" i="13"/>
  <c r="CP34" i="13"/>
  <c r="CO34" i="13"/>
  <c r="CN34" i="13"/>
  <c r="CM34" i="13"/>
  <c r="CL34" i="13"/>
  <c r="CK34" i="13"/>
  <c r="CJ34" i="13"/>
  <c r="CI34" i="13"/>
  <c r="CH34" i="13"/>
  <c r="CG34" i="13"/>
  <c r="CF34" i="13"/>
  <c r="CE34" i="13"/>
  <c r="CD34" i="13"/>
  <c r="CC34" i="13"/>
  <c r="CB34" i="13"/>
  <c r="CA34" i="13"/>
  <c r="BZ34" i="13"/>
  <c r="BY34" i="13"/>
  <c r="BX34" i="13"/>
  <c r="BW34" i="13"/>
  <c r="BV34" i="13"/>
  <c r="BU34" i="13"/>
  <c r="BT34" i="13"/>
  <c r="BS34" i="13"/>
  <c r="BR34" i="13"/>
  <c r="BQ34" i="13"/>
  <c r="BP34" i="13"/>
  <c r="BO34" i="13"/>
  <c r="BN34" i="13"/>
  <c r="BM34" i="13"/>
  <c r="BL34" i="13"/>
  <c r="BK34" i="13"/>
  <c r="BJ34" i="13"/>
  <c r="BI34" i="13"/>
  <c r="BH34" i="13"/>
  <c r="BG34" i="13"/>
  <c r="BF34" i="13"/>
  <c r="DC30" i="13"/>
  <c r="DC40" i="13" s="1"/>
  <c r="DB30" i="13"/>
  <c r="DA30" i="13"/>
  <c r="DA40" i="13" s="1"/>
  <c r="CZ30" i="13"/>
  <c r="CZ40" i="13" s="1"/>
  <c r="CY30" i="13"/>
  <c r="CY40" i="13" s="1"/>
  <c r="CX30" i="13"/>
  <c r="CW30" i="13"/>
  <c r="CV30" i="13"/>
  <c r="CU30" i="13"/>
  <c r="CT30" i="13"/>
  <c r="CS30" i="13"/>
  <c r="CR30" i="13"/>
  <c r="CQ30" i="13"/>
  <c r="CP30" i="13"/>
  <c r="CP40" i="13" s="1"/>
  <c r="CO30" i="13"/>
  <c r="CN30" i="13"/>
  <c r="CM30" i="13"/>
  <c r="CM40" i="13" s="1"/>
  <c r="CL30" i="13"/>
  <c r="CK30" i="13"/>
  <c r="CK40" i="13" s="1"/>
  <c r="CJ30" i="13"/>
  <c r="CI30" i="13"/>
  <c r="CI40" i="13" s="1"/>
  <c r="CH30" i="13"/>
  <c r="CH39" i="13" s="1"/>
  <c r="CG30" i="13"/>
  <c r="CF30" i="13"/>
  <c r="CF40" i="13" s="1"/>
  <c r="CE30" i="13"/>
  <c r="CD30" i="13"/>
  <c r="CC30" i="13"/>
  <c r="CB30" i="13"/>
  <c r="CA30" i="13"/>
  <c r="BZ30" i="13"/>
  <c r="BY30" i="13"/>
  <c r="BX30" i="13"/>
  <c r="BW30" i="13"/>
  <c r="BW40" i="13" s="1"/>
  <c r="BV30" i="13"/>
  <c r="BU30" i="13"/>
  <c r="BU40" i="13" s="1"/>
  <c r="BT30" i="13"/>
  <c r="BT40" i="13" s="1"/>
  <c r="BS30" i="13"/>
  <c r="BS40" i="13" s="1"/>
  <c r="BR30" i="13"/>
  <c r="BQ30" i="13"/>
  <c r="BP30" i="13"/>
  <c r="BO30" i="13"/>
  <c r="BN30" i="13"/>
  <c r="BN39" i="13" s="1"/>
  <c r="BM30" i="13"/>
  <c r="BL30" i="13"/>
  <c r="BL40" i="13" s="1"/>
  <c r="BK30" i="13"/>
  <c r="BK40" i="13" s="1"/>
  <c r="BJ30" i="13"/>
  <c r="BI30" i="13"/>
  <c r="BH30" i="13"/>
  <c r="BG30" i="13"/>
  <c r="BF30" i="13"/>
  <c r="DC19" i="13"/>
  <c r="DB19" i="13"/>
  <c r="DA19" i="13"/>
  <c r="CZ19" i="13"/>
  <c r="CY19" i="13"/>
  <c r="CX19" i="13"/>
  <c r="CW19" i="13"/>
  <c r="CV19" i="13"/>
  <c r="CU19" i="13"/>
  <c r="CT19" i="13"/>
  <c r="CS19" i="13"/>
  <c r="CR19" i="13"/>
  <c r="CQ19" i="13"/>
  <c r="CP19" i="13"/>
  <c r="CO19" i="13"/>
  <c r="CN19" i="13"/>
  <c r="CM19" i="13"/>
  <c r="CL19" i="13"/>
  <c r="CK19" i="13"/>
  <c r="CJ19" i="13"/>
  <c r="CI19" i="13"/>
  <c r="CH19" i="13"/>
  <c r="CG19" i="13"/>
  <c r="CF19" i="13"/>
  <c r="CE19" i="13"/>
  <c r="CD19" i="13"/>
  <c r="CC19" i="13"/>
  <c r="CB19" i="13"/>
  <c r="CA19" i="13"/>
  <c r="BZ19" i="13"/>
  <c r="BY19" i="13"/>
  <c r="BX19" i="13"/>
  <c r="BW19" i="13"/>
  <c r="BV19" i="13"/>
  <c r="BU19" i="13"/>
  <c r="BT19" i="13"/>
  <c r="BS19" i="13"/>
  <c r="BR19" i="13"/>
  <c r="BQ19" i="13"/>
  <c r="BP19" i="13"/>
  <c r="BO19" i="13"/>
  <c r="BN19" i="13"/>
  <c r="BM19" i="13"/>
  <c r="BL19" i="13"/>
  <c r="BK19" i="13"/>
  <c r="BJ19" i="13"/>
  <c r="BI19" i="13"/>
  <c r="BH19" i="13"/>
  <c r="BG19" i="13"/>
  <c r="BF19" i="13"/>
  <c r="DC15" i="13"/>
  <c r="DB15" i="13"/>
  <c r="DA15" i="13"/>
  <c r="CZ15" i="13"/>
  <c r="CY15" i="13"/>
  <c r="CX15" i="13"/>
  <c r="CW15" i="13"/>
  <c r="CV15" i="13"/>
  <c r="CU15" i="13"/>
  <c r="CT15" i="13"/>
  <c r="CS15" i="13"/>
  <c r="CR15" i="13"/>
  <c r="CQ15" i="13"/>
  <c r="CP15" i="13"/>
  <c r="CO15" i="13"/>
  <c r="CN15" i="13"/>
  <c r="CM15" i="13"/>
  <c r="CL15" i="13"/>
  <c r="CK15" i="13"/>
  <c r="CJ15" i="13"/>
  <c r="CI15" i="13"/>
  <c r="CH15" i="13"/>
  <c r="CG15" i="13"/>
  <c r="CF15" i="13"/>
  <c r="CE15" i="13"/>
  <c r="CD15" i="13"/>
  <c r="CC15" i="13"/>
  <c r="CB15" i="13"/>
  <c r="CA15" i="13"/>
  <c r="BZ15" i="13"/>
  <c r="BY15" i="13"/>
  <c r="BX15" i="13"/>
  <c r="BW15" i="13"/>
  <c r="BV15" i="13"/>
  <c r="BU15" i="13"/>
  <c r="BT15" i="13"/>
  <c r="BS15" i="13"/>
  <c r="BR15" i="13"/>
  <c r="BQ15" i="13"/>
  <c r="BP15" i="13"/>
  <c r="BO15" i="13"/>
  <c r="BN15" i="13"/>
  <c r="BM15" i="13"/>
  <c r="BL15" i="13"/>
  <c r="BK15" i="13"/>
  <c r="BJ15" i="13"/>
  <c r="BI15" i="13"/>
  <c r="BH15" i="13"/>
  <c r="BG15" i="13"/>
  <c r="BF15" i="13"/>
  <c r="DC11" i="13"/>
  <c r="DB11" i="13"/>
  <c r="DB21" i="13" s="1"/>
  <c r="DB45" i="13" s="1"/>
  <c r="DA11" i="13"/>
  <c r="DA21" i="13" s="1"/>
  <c r="CZ11" i="13"/>
  <c r="CZ20" i="13" s="1"/>
  <c r="CY11" i="13"/>
  <c r="CY21" i="13" s="1"/>
  <c r="CX11" i="13"/>
  <c r="CX21" i="13" s="1"/>
  <c r="CW11" i="13"/>
  <c r="CV11" i="13"/>
  <c r="CV20" i="13" s="1"/>
  <c r="CU11" i="13"/>
  <c r="CT11" i="13"/>
  <c r="CT21" i="13" s="1"/>
  <c r="CT45" i="13" s="1"/>
  <c r="CS11" i="13"/>
  <c r="CS21" i="13" s="1"/>
  <c r="CR11" i="13"/>
  <c r="CR20" i="13" s="1"/>
  <c r="CR47" i="13" s="1"/>
  <c r="CQ11" i="13"/>
  <c r="CP11" i="13"/>
  <c r="CP21" i="13" s="1"/>
  <c r="CO11" i="13"/>
  <c r="CO21" i="13" s="1"/>
  <c r="CN11" i="13"/>
  <c r="CN20" i="13" s="1"/>
  <c r="CN47" i="13" s="1"/>
  <c r="CM11" i="13"/>
  <c r="CL11" i="13"/>
  <c r="CL21" i="13" s="1"/>
  <c r="CL45" i="13" s="1"/>
  <c r="CK11" i="13"/>
  <c r="CK21" i="13" s="1"/>
  <c r="CK45" i="13" s="1"/>
  <c r="CJ11" i="13"/>
  <c r="CJ20" i="13" s="1"/>
  <c r="CI11" i="13"/>
  <c r="CI21" i="13" s="1"/>
  <c r="CH11" i="13"/>
  <c r="CH21" i="13" s="1"/>
  <c r="CG11" i="13"/>
  <c r="CF11" i="13"/>
  <c r="CF20" i="13" s="1"/>
  <c r="CE11" i="13"/>
  <c r="CD11" i="13"/>
  <c r="CD21" i="13" s="1"/>
  <c r="CC11" i="13"/>
  <c r="CC21" i="13" s="1"/>
  <c r="CB11" i="13"/>
  <c r="CB20" i="13" s="1"/>
  <c r="CB47" i="13" s="1"/>
  <c r="CA11" i="13"/>
  <c r="BZ11" i="13"/>
  <c r="BZ21" i="13" s="1"/>
  <c r="BY11" i="13"/>
  <c r="BY21" i="13" s="1"/>
  <c r="BX11" i="13"/>
  <c r="BX20" i="13" s="1"/>
  <c r="BX47" i="13" s="1"/>
  <c r="BW11" i="13"/>
  <c r="BV11" i="13"/>
  <c r="BV21" i="13" s="1"/>
  <c r="BV45" i="13" s="1"/>
  <c r="BU11" i="13"/>
  <c r="BU21" i="13" s="1"/>
  <c r="BT11" i="13"/>
  <c r="BT20" i="13" s="1"/>
  <c r="BS11" i="13"/>
  <c r="BS21" i="13" s="1"/>
  <c r="BR11" i="13"/>
  <c r="BR21" i="13" s="1"/>
  <c r="BQ11" i="13"/>
  <c r="BP11" i="13"/>
  <c r="BP21" i="13" s="1"/>
  <c r="BO11" i="13"/>
  <c r="BN11" i="13"/>
  <c r="BN21" i="13" s="1"/>
  <c r="BN45" i="13" s="1"/>
  <c r="BM11" i="13"/>
  <c r="BM21" i="13" s="1"/>
  <c r="BL11" i="13"/>
  <c r="BL21" i="13" s="1"/>
  <c r="BK11" i="13"/>
  <c r="BK21" i="13" s="1"/>
  <c r="BJ11" i="13"/>
  <c r="BJ21" i="13" s="1"/>
  <c r="BJ45" i="13" s="1"/>
  <c r="BI11" i="13"/>
  <c r="BH11" i="13"/>
  <c r="BH21" i="13" s="1"/>
  <c r="BG11" i="13"/>
  <c r="BF11" i="13"/>
  <c r="BF21" i="13" s="1"/>
  <c r="BF45" i="13" s="1"/>
  <c r="FA40" i="11"/>
  <c r="EZ40" i="11"/>
  <c r="EY40" i="11"/>
  <c r="EX40" i="11"/>
  <c r="EW40" i="11"/>
  <c r="EV40" i="11"/>
  <c r="EU40" i="11"/>
  <c r="ET40" i="11"/>
  <c r="ES40" i="11"/>
  <c r="ER40" i="11"/>
  <c r="EQ40" i="11"/>
  <c r="EP40" i="11"/>
  <c r="EO40" i="11"/>
  <c r="EN40" i="11"/>
  <c r="EM40" i="11"/>
  <c r="EL40" i="11"/>
  <c r="EK40" i="11"/>
  <c r="EJ40" i="11"/>
  <c r="EI40" i="11"/>
  <c r="EH40" i="11"/>
  <c r="EG40" i="11"/>
  <c r="EF40" i="11"/>
  <c r="EE40" i="11"/>
  <c r="ED40" i="11"/>
  <c r="EC40" i="11"/>
  <c r="EB40" i="11"/>
  <c r="EA40" i="11"/>
  <c r="DZ40" i="11"/>
  <c r="DY40" i="11"/>
  <c r="DX40" i="11"/>
  <c r="DW40" i="11"/>
  <c r="DV40" i="11"/>
  <c r="DU40" i="11"/>
  <c r="DT40" i="11"/>
  <c r="DS40" i="11"/>
  <c r="DR40" i="11"/>
  <c r="DQ40" i="11"/>
  <c r="DP40" i="11"/>
  <c r="DO40" i="11"/>
  <c r="DN40" i="11"/>
  <c r="DM40" i="11"/>
  <c r="DL40" i="11"/>
  <c r="DK40" i="11"/>
  <c r="DJ40" i="11"/>
  <c r="DI40" i="11"/>
  <c r="DH40" i="11"/>
  <c r="DG40" i="11"/>
  <c r="DF40" i="11"/>
  <c r="DE40" i="11"/>
  <c r="DD40" i="11"/>
  <c r="FA36" i="11"/>
  <c r="EZ36" i="11"/>
  <c r="EY36" i="11"/>
  <c r="EX36" i="11"/>
  <c r="EW36" i="11"/>
  <c r="EV36" i="11"/>
  <c r="EU36" i="11"/>
  <c r="ET36" i="11"/>
  <c r="ES36" i="11"/>
  <c r="ER36" i="11"/>
  <c r="EQ36" i="11"/>
  <c r="EP36" i="11"/>
  <c r="EO36" i="11"/>
  <c r="EN36" i="11"/>
  <c r="EM36" i="11"/>
  <c r="EL36" i="11"/>
  <c r="EK36" i="11"/>
  <c r="EJ36" i="11"/>
  <c r="EI36" i="11"/>
  <c r="EH36" i="11"/>
  <c r="EG36" i="11"/>
  <c r="EF36" i="11"/>
  <c r="EE36" i="11"/>
  <c r="ED36" i="11"/>
  <c r="EC36" i="11"/>
  <c r="EB36" i="11"/>
  <c r="EA36" i="11"/>
  <c r="DZ36" i="11"/>
  <c r="DY36" i="11"/>
  <c r="DX36" i="11"/>
  <c r="DW36" i="11"/>
  <c r="DV36" i="11"/>
  <c r="DU36" i="11"/>
  <c r="DT36" i="11"/>
  <c r="DS36" i="11"/>
  <c r="DR36" i="11"/>
  <c r="DQ36" i="11"/>
  <c r="DP36" i="11"/>
  <c r="DO36" i="11"/>
  <c r="DN36" i="11"/>
  <c r="DM36" i="11"/>
  <c r="DL36" i="11"/>
  <c r="DK36" i="11"/>
  <c r="DJ36" i="11"/>
  <c r="DI36" i="11"/>
  <c r="DH36" i="11"/>
  <c r="DG36" i="11"/>
  <c r="DF36" i="11"/>
  <c r="DE36" i="11"/>
  <c r="DD36" i="11"/>
  <c r="FA33" i="11"/>
  <c r="FA42" i="11" s="1"/>
  <c r="EZ33" i="11"/>
  <c r="EY33" i="11"/>
  <c r="EX33" i="11"/>
  <c r="EW33" i="11"/>
  <c r="EV33" i="11"/>
  <c r="EV41" i="11" s="1"/>
  <c r="EU33" i="11"/>
  <c r="ET33" i="11"/>
  <c r="ES33" i="11"/>
  <c r="ES42" i="11" s="1"/>
  <c r="ER33" i="11"/>
  <c r="EQ33" i="11"/>
  <c r="EP33" i="11"/>
  <c r="EP42" i="11" s="1"/>
  <c r="EO33" i="11"/>
  <c r="EN33" i="11"/>
  <c r="EN41" i="11" s="1"/>
  <c r="EM33" i="11"/>
  <c r="EM42" i="11" s="1"/>
  <c r="EL33" i="11"/>
  <c r="EL42" i="11" s="1"/>
  <c r="EK33" i="11"/>
  <c r="EK42" i="11" s="1"/>
  <c r="EJ33" i="11"/>
  <c r="EI33" i="11"/>
  <c r="EH33" i="11"/>
  <c r="EH42" i="11" s="1"/>
  <c r="EG33" i="11"/>
  <c r="EF33" i="11"/>
  <c r="EF41" i="11" s="1"/>
  <c r="EE33" i="11"/>
  <c r="ED33" i="11"/>
  <c r="ED42" i="11" s="1"/>
  <c r="EC33" i="11"/>
  <c r="EC42" i="11" s="1"/>
  <c r="EB33" i="11"/>
  <c r="EA33" i="11"/>
  <c r="DZ33" i="11"/>
  <c r="DZ42" i="11" s="1"/>
  <c r="DY33" i="11"/>
  <c r="DX33" i="11"/>
  <c r="DX42" i="11" s="1"/>
  <c r="DW33" i="11"/>
  <c r="DV33" i="11"/>
  <c r="DV42" i="11" s="1"/>
  <c r="DU33" i="11"/>
  <c r="DT33" i="11"/>
  <c r="DS33" i="11"/>
  <c r="DS42" i="11" s="1"/>
  <c r="DR33" i="11"/>
  <c r="DQ33" i="11"/>
  <c r="DP33" i="11"/>
  <c r="DO33" i="11"/>
  <c r="DN33" i="11"/>
  <c r="DN42" i="11" s="1"/>
  <c r="DM33" i="11"/>
  <c r="DM42" i="11" s="1"/>
  <c r="DL33" i="11"/>
  <c r="DK33" i="11"/>
  <c r="DK42" i="11" s="1"/>
  <c r="DJ33" i="11"/>
  <c r="DJ42" i="11" s="1"/>
  <c r="DI33" i="11"/>
  <c r="DH33" i="11"/>
  <c r="DG33" i="11"/>
  <c r="DG42" i="11" s="1"/>
  <c r="DF33" i="11"/>
  <c r="DE33" i="11"/>
  <c r="DE42" i="11" s="1"/>
  <c r="DD33" i="11"/>
  <c r="FA32" i="11"/>
  <c r="EZ32" i="11"/>
  <c r="EY32" i="11"/>
  <c r="EX32" i="11"/>
  <c r="EW32" i="11"/>
  <c r="EV32" i="11"/>
  <c r="EU32" i="11"/>
  <c r="ET32" i="11"/>
  <c r="ES32" i="11"/>
  <c r="ER32" i="11"/>
  <c r="EQ32" i="11"/>
  <c r="EP32" i="11"/>
  <c r="EO32" i="11"/>
  <c r="EN32" i="11"/>
  <c r="EM32" i="11"/>
  <c r="EL32" i="11"/>
  <c r="EK32" i="11"/>
  <c r="EJ32" i="11"/>
  <c r="EI32" i="11"/>
  <c r="EH32" i="11"/>
  <c r="EG32" i="11"/>
  <c r="EF32" i="11"/>
  <c r="EE32" i="11"/>
  <c r="ED32" i="11"/>
  <c r="EC32" i="11"/>
  <c r="EB32" i="11"/>
  <c r="EA32" i="11"/>
  <c r="DZ32" i="11"/>
  <c r="DY32" i="11"/>
  <c r="DX32" i="11"/>
  <c r="DW32" i="11"/>
  <c r="DV32" i="11"/>
  <c r="DU32" i="11"/>
  <c r="DT32" i="11"/>
  <c r="DS32" i="11"/>
  <c r="DR32" i="11"/>
  <c r="DQ32" i="11"/>
  <c r="DP32" i="11"/>
  <c r="DO32" i="11"/>
  <c r="DN32" i="11"/>
  <c r="DM32" i="11"/>
  <c r="DL32" i="11"/>
  <c r="DK32" i="11"/>
  <c r="DJ32" i="11"/>
  <c r="DI32" i="11"/>
  <c r="DH32" i="11"/>
  <c r="DG32" i="11"/>
  <c r="DF32" i="11"/>
  <c r="DE32" i="11"/>
  <c r="DD32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EJ20" i="11"/>
  <c r="EI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E20" i="11"/>
  <c r="DD20" i="11"/>
  <c r="FA16" i="11"/>
  <c r="EZ16" i="1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L16" i="11"/>
  <c r="EK16" i="11"/>
  <c r="EJ16" i="11"/>
  <c r="EI16" i="11"/>
  <c r="EH16" i="11"/>
  <c r="EG16" i="11"/>
  <c r="EF16" i="11"/>
  <c r="EE16" i="11"/>
  <c r="ED16" i="11"/>
  <c r="EC16" i="11"/>
  <c r="EB16" i="11"/>
  <c r="EA16" i="11"/>
  <c r="DZ16" i="11"/>
  <c r="DY16" i="11"/>
  <c r="DX16" i="11"/>
  <c r="DW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DI16" i="11"/>
  <c r="DH16" i="11"/>
  <c r="DG16" i="11"/>
  <c r="DF16" i="11"/>
  <c r="DE16" i="11"/>
  <c r="DD16" i="11"/>
  <c r="FA13" i="11"/>
  <c r="EZ13" i="11"/>
  <c r="EZ22" i="11" s="1"/>
  <c r="EZ47" i="11" s="1"/>
  <c r="EY13" i="11"/>
  <c r="EX13" i="11"/>
  <c r="EW13" i="11"/>
  <c r="EV13" i="11"/>
  <c r="EU13" i="11"/>
  <c r="ET13" i="11"/>
  <c r="ES13" i="11"/>
  <c r="ER13" i="11"/>
  <c r="ER22" i="11" s="1"/>
  <c r="EQ13" i="11"/>
  <c r="EQ22" i="11" s="1"/>
  <c r="EP13" i="11"/>
  <c r="EO13" i="11"/>
  <c r="EN13" i="11"/>
  <c r="EM13" i="11"/>
  <c r="EL13" i="11"/>
  <c r="EK13" i="11"/>
  <c r="EJ13" i="11"/>
  <c r="EJ22" i="11" s="1"/>
  <c r="EI13" i="11"/>
  <c r="EH13" i="11"/>
  <c r="EG13" i="11"/>
  <c r="EF13" i="11"/>
  <c r="EE13" i="11"/>
  <c r="ED13" i="11"/>
  <c r="EC13" i="11"/>
  <c r="EB13" i="11"/>
  <c r="EB22" i="11" s="1"/>
  <c r="EB47" i="11" s="1"/>
  <c r="EA13" i="11"/>
  <c r="EA22" i="11" s="1"/>
  <c r="DZ13" i="11"/>
  <c r="DY13" i="11"/>
  <c r="DX13" i="11"/>
  <c r="DW13" i="11"/>
  <c r="DV13" i="11"/>
  <c r="DU13" i="11"/>
  <c r="DU22" i="11" s="1"/>
  <c r="DT13" i="11"/>
  <c r="DT22" i="11" s="1"/>
  <c r="DS13" i="11"/>
  <c r="DR13" i="11"/>
  <c r="DQ13" i="11"/>
  <c r="DP13" i="11"/>
  <c r="DO13" i="11"/>
  <c r="DN13" i="11"/>
  <c r="DM13" i="11"/>
  <c r="DL13" i="11"/>
  <c r="DL22" i="11" s="1"/>
  <c r="DL47" i="11" s="1"/>
  <c r="DK13" i="11"/>
  <c r="DK22" i="11" s="1"/>
  <c r="DK47" i="11" s="1"/>
  <c r="DJ13" i="11"/>
  <c r="DI13" i="11"/>
  <c r="DH13" i="11"/>
  <c r="DG13" i="11"/>
  <c r="DF13" i="11"/>
  <c r="DE13" i="11"/>
  <c r="DE22" i="11" s="1"/>
  <c r="DD13" i="11"/>
  <c r="DD22" i="11" s="1"/>
  <c r="DD47" i="11" s="1"/>
  <c r="FA12" i="11"/>
  <c r="EZ12" i="11"/>
  <c r="EY12" i="11"/>
  <c r="EX12" i="11"/>
  <c r="EW12" i="11"/>
  <c r="EV12" i="11"/>
  <c r="EU12" i="11"/>
  <c r="ET12" i="11"/>
  <c r="ES12" i="11"/>
  <c r="ER12" i="11"/>
  <c r="EQ12" i="11"/>
  <c r="EP12" i="11"/>
  <c r="EO12" i="11"/>
  <c r="EN12" i="11"/>
  <c r="EM12" i="11"/>
  <c r="EL12" i="11"/>
  <c r="EK12" i="11"/>
  <c r="EJ12" i="11"/>
  <c r="EI12" i="11"/>
  <c r="EH12" i="11"/>
  <c r="EG12" i="11"/>
  <c r="EF12" i="11"/>
  <c r="EE12" i="11"/>
  <c r="ED12" i="11"/>
  <c r="EC12" i="11"/>
  <c r="EB12" i="11"/>
  <c r="EA12" i="11"/>
  <c r="DZ12" i="11"/>
  <c r="DY12" i="11"/>
  <c r="DX12" i="11"/>
  <c r="DW12" i="11"/>
  <c r="DV12" i="11"/>
  <c r="DU12" i="11"/>
  <c r="DT12" i="11"/>
  <c r="DS12" i="11"/>
  <c r="DR12" i="11"/>
  <c r="DQ12" i="11"/>
  <c r="DP12" i="11"/>
  <c r="DO12" i="11"/>
  <c r="DN12" i="11"/>
  <c r="DM12" i="11"/>
  <c r="DL12" i="11"/>
  <c r="DK12" i="11"/>
  <c r="DJ12" i="11"/>
  <c r="DI12" i="11"/>
  <c r="DH12" i="11"/>
  <c r="DG12" i="11"/>
  <c r="DF12" i="11"/>
  <c r="DE12" i="11"/>
  <c r="DD12" i="11"/>
  <c r="DC40" i="11"/>
  <c r="DB40" i="11"/>
  <c r="DA40" i="11"/>
  <c r="CZ40" i="11"/>
  <c r="CY40" i="11"/>
  <c r="CX40" i="11"/>
  <c r="CW40" i="11"/>
  <c r="CV40" i="11"/>
  <c r="CU40" i="11"/>
  <c r="CT40" i="11"/>
  <c r="CS40" i="11"/>
  <c r="CR40" i="11"/>
  <c r="CQ40" i="11"/>
  <c r="CP40" i="11"/>
  <c r="CO40" i="11"/>
  <c r="CN40" i="11"/>
  <c r="CM40" i="11"/>
  <c r="CL40" i="11"/>
  <c r="CK40" i="11"/>
  <c r="CJ40" i="11"/>
  <c r="CI40" i="11"/>
  <c r="CH40" i="11"/>
  <c r="CG40" i="11"/>
  <c r="CF40" i="11"/>
  <c r="CE40" i="11"/>
  <c r="CD40" i="11"/>
  <c r="CC40" i="11"/>
  <c r="CB40" i="11"/>
  <c r="CA40" i="11"/>
  <c r="BZ40" i="11"/>
  <c r="BY40" i="11"/>
  <c r="BX40" i="11"/>
  <c r="BW40" i="11"/>
  <c r="BV40" i="11"/>
  <c r="BU40" i="11"/>
  <c r="BT40" i="11"/>
  <c r="BS40" i="11"/>
  <c r="BR40" i="11"/>
  <c r="BQ40" i="11"/>
  <c r="BP40" i="11"/>
  <c r="BO40" i="11"/>
  <c r="BN40" i="11"/>
  <c r="BM40" i="11"/>
  <c r="BL40" i="11"/>
  <c r="BK40" i="11"/>
  <c r="BJ40" i="11"/>
  <c r="BI40" i="11"/>
  <c r="BH40" i="11"/>
  <c r="BG40" i="11"/>
  <c r="BF40" i="11"/>
  <c r="DC36" i="11"/>
  <c r="DB36" i="11"/>
  <c r="DA36" i="11"/>
  <c r="CZ36" i="11"/>
  <c r="CY36" i="11"/>
  <c r="CX36" i="11"/>
  <c r="CW36" i="11"/>
  <c r="CV36" i="11"/>
  <c r="CU36" i="11"/>
  <c r="CT36" i="11"/>
  <c r="CS36" i="11"/>
  <c r="CR36" i="11"/>
  <c r="CQ36" i="11"/>
  <c r="CP36" i="11"/>
  <c r="CO36" i="11"/>
  <c r="CN36" i="11"/>
  <c r="CM36" i="11"/>
  <c r="CL36" i="11"/>
  <c r="CK36" i="11"/>
  <c r="CJ36" i="11"/>
  <c r="CI36" i="11"/>
  <c r="CH36" i="11"/>
  <c r="CG36" i="11"/>
  <c r="CF36" i="11"/>
  <c r="CE36" i="11"/>
  <c r="CD36" i="11"/>
  <c r="CC36" i="11"/>
  <c r="CB36" i="11"/>
  <c r="CA36" i="11"/>
  <c r="BZ36" i="11"/>
  <c r="BY36" i="11"/>
  <c r="BX36" i="11"/>
  <c r="BW36" i="11"/>
  <c r="BV36" i="11"/>
  <c r="BU36" i="11"/>
  <c r="BT36" i="11"/>
  <c r="BS36" i="11"/>
  <c r="BR36" i="11"/>
  <c r="BQ36" i="11"/>
  <c r="BP36" i="11"/>
  <c r="BO36" i="11"/>
  <c r="BN36" i="11"/>
  <c r="BM36" i="11"/>
  <c r="BL36" i="11"/>
  <c r="BK36" i="11"/>
  <c r="BJ36" i="11"/>
  <c r="BI36" i="11"/>
  <c r="BH36" i="11"/>
  <c r="BG36" i="11"/>
  <c r="BF36" i="11"/>
  <c r="DC33" i="11"/>
  <c r="DB33" i="11"/>
  <c r="DB42" i="11" s="1"/>
  <c r="DA33" i="11"/>
  <c r="DA42" i="11" s="1"/>
  <c r="CZ33" i="11"/>
  <c r="CY33" i="11"/>
  <c r="CX33" i="11"/>
  <c r="CW33" i="11"/>
  <c r="CV33" i="11"/>
  <c r="CU33" i="11"/>
  <c r="CT33" i="11"/>
  <c r="CT42" i="11" s="1"/>
  <c r="CS33" i="11"/>
  <c r="CS42" i="11" s="1"/>
  <c r="CR33" i="11"/>
  <c r="CQ33" i="11"/>
  <c r="CP33" i="11"/>
  <c r="CO33" i="11"/>
  <c r="CN33" i="11"/>
  <c r="CM33" i="11"/>
  <c r="CL33" i="11"/>
  <c r="CK33" i="11"/>
  <c r="CK42" i="11" s="1"/>
  <c r="CJ33" i="11"/>
  <c r="CI33" i="11"/>
  <c r="CH33" i="11"/>
  <c r="CG33" i="11"/>
  <c r="CF33" i="11"/>
  <c r="CE33" i="11"/>
  <c r="CD33" i="11"/>
  <c r="CD42" i="11" s="1"/>
  <c r="CC33" i="11"/>
  <c r="CC42" i="11" s="1"/>
  <c r="CB33" i="11"/>
  <c r="CA33" i="11"/>
  <c r="BZ33" i="11"/>
  <c r="BY33" i="11"/>
  <c r="BX33" i="11"/>
  <c r="BW33" i="11"/>
  <c r="BV33" i="11"/>
  <c r="BV42" i="11" s="1"/>
  <c r="BU33" i="11"/>
  <c r="BU42" i="11" s="1"/>
  <c r="BT33" i="11"/>
  <c r="BS33" i="11"/>
  <c r="BR33" i="11"/>
  <c r="BQ33" i="11"/>
  <c r="BP33" i="11"/>
  <c r="BO33" i="11"/>
  <c r="BN33" i="11"/>
  <c r="BN42" i="11" s="1"/>
  <c r="BM33" i="11"/>
  <c r="BM42" i="11" s="1"/>
  <c r="BL33" i="11"/>
  <c r="BK33" i="11"/>
  <c r="BJ33" i="11"/>
  <c r="BI33" i="11"/>
  <c r="BH33" i="11"/>
  <c r="BG33" i="11"/>
  <c r="BF33" i="11"/>
  <c r="BF42" i="11" s="1"/>
  <c r="DC32" i="11"/>
  <c r="DB32" i="11"/>
  <c r="DA32" i="11"/>
  <c r="CZ32" i="11"/>
  <c r="CY32" i="11"/>
  <c r="CX32" i="11"/>
  <c r="CW32" i="11"/>
  <c r="CV32" i="11"/>
  <c r="CU32" i="11"/>
  <c r="CT32" i="11"/>
  <c r="CS32" i="11"/>
  <c r="CR32" i="11"/>
  <c r="CQ32" i="11"/>
  <c r="CP32" i="11"/>
  <c r="CO32" i="11"/>
  <c r="CN32" i="11"/>
  <c r="CM32" i="11"/>
  <c r="CL32" i="11"/>
  <c r="CK32" i="11"/>
  <c r="CJ32" i="11"/>
  <c r="CI32" i="11"/>
  <c r="CH32" i="11"/>
  <c r="CG32" i="11"/>
  <c r="CF32" i="11"/>
  <c r="CE32" i="11"/>
  <c r="CD32" i="11"/>
  <c r="CC32" i="11"/>
  <c r="CB32" i="11"/>
  <c r="CA32" i="11"/>
  <c r="BZ32" i="11"/>
  <c r="BY32" i="11"/>
  <c r="BX32" i="11"/>
  <c r="BW32" i="11"/>
  <c r="BV32" i="11"/>
  <c r="BU32" i="11"/>
  <c r="BT32" i="11"/>
  <c r="BS32" i="11"/>
  <c r="BR32" i="11"/>
  <c r="BQ32" i="11"/>
  <c r="BP32" i="11"/>
  <c r="BO32" i="11"/>
  <c r="BN32" i="11"/>
  <c r="BM32" i="11"/>
  <c r="BL32" i="11"/>
  <c r="BK32" i="11"/>
  <c r="BJ32" i="11"/>
  <c r="BI32" i="11"/>
  <c r="BH32" i="11"/>
  <c r="BG32" i="11"/>
  <c r="BF32" i="11"/>
  <c r="DC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DC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DC13" i="11"/>
  <c r="DB13" i="11"/>
  <c r="DB22" i="11" s="1"/>
  <c r="DB46" i="11" s="1"/>
  <c r="DA13" i="11"/>
  <c r="DA22" i="11" s="1"/>
  <c r="CZ13" i="11"/>
  <c r="CY13" i="11"/>
  <c r="CX13" i="11"/>
  <c r="CW13" i="11"/>
  <c r="CV13" i="11"/>
  <c r="CU13" i="11"/>
  <c r="CT13" i="11"/>
  <c r="CT22" i="11" s="1"/>
  <c r="CT46" i="11" s="1"/>
  <c r="CS13" i="11"/>
  <c r="CS22" i="11" s="1"/>
  <c r="CR13" i="11"/>
  <c r="CQ13" i="11"/>
  <c r="CP13" i="11"/>
  <c r="CO13" i="11"/>
  <c r="CN13" i="11"/>
  <c r="CM13" i="11"/>
  <c r="CL13" i="11"/>
  <c r="CL22" i="11" s="1"/>
  <c r="CK13" i="11"/>
  <c r="CK22" i="11" s="1"/>
  <c r="CJ13" i="11"/>
  <c r="CJ21" i="11" s="1"/>
  <c r="CJ49" i="11" s="1"/>
  <c r="CI13" i="11"/>
  <c r="CH13" i="11"/>
  <c r="CG13" i="11"/>
  <c r="CF13" i="11"/>
  <c r="CE13" i="11"/>
  <c r="CD13" i="11"/>
  <c r="CD22" i="11" s="1"/>
  <c r="CD46" i="11" s="1"/>
  <c r="CC13" i="11"/>
  <c r="CC22" i="11" s="1"/>
  <c r="CB13" i="11"/>
  <c r="CB21" i="11" s="1"/>
  <c r="CB49" i="11" s="1"/>
  <c r="CA13" i="11"/>
  <c r="BZ13" i="11"/>
  <c r="BY13" i="11"/>
  <c r="BX13" i="11"/>
  <c r="BW13" i="11"/>
  <c r="BV13" i="11"/>
  <c r="BV22" i="11" s="1"/>
  <c r="BV46" i="11" s="1"/>
  <c r="BU13" i="11"/>
  <c r="BU22" i="11" s="1"/>
  <c r="BT13" i="11"/>
  <c r="BT21" i="11" s="1"/>
  <c r="BT49" i="11" s="1"/>
  <c r="BS13" i="11"/>
  <c r="BR13" i="11"/>
  <c r="BQ13" i="11"/>
  <c r="BP13" i="11"/>
  <c r="BO13" i="11"/>
  <c r="BN13" i="11"/>
  <c r="BN22" i="11" s="1"/>
  <c r="BN46" i="11" s="1"/>
  <c r="BM13" i="11"/>
  <c r="BM22" i="11" s="1"/>
  <c r="BL13" i="11"/>
  <c r="BL21" i="11" s="1"/>
  <c r="BL49" i="11" s="1"/>
  <c r="BK13" i="11"/>
  <c r="BJ13" i="11"/>
  <c r="BI13" i="11"/>
  <c r="BI22" i="11" s="1"/>
  <c r="BH13" i="11"/>
  <c r="BG13" i="11"/>
  <c r="BF13" i="11"/>
  <c r="BF22" i="11" s="1"/>
  <c r="BF46" i="11" s="1"/>
  <c r="DC12" i="11"/>
  <c r="DB12" i="11"/>
  <c r="DA12" i="11"/>
  <c r="CZ12" i="11"/>
  <c r="CY12" i="11"/>
  <c r="CX12" i="11"/>
  <c r="CW12" i="11"/>
  <c r="CV12" i="11"/>
  <c r="CU12" i="11"/>
  <c r="CT12" i="11"/>
  <c r="CS12" i="11"/>
  <c r="CR12" i="11"/>
  <c r="CQ12" i="11"/>
  <c r="CP12" i="11"/>
  <c r="CO12" i="11"/>
  <c r="CN12" i="11"/>
  <c r="CM12" i="11"/>
  <c r="CL12" i="11"/>
  <c r="CK12" i="11"/>
  <c r="CJ12" i="11"/>
  <c r="CI12" i="11"/>
  <c r="CH12" i="11"/>
  <c r="CG12" i="11"/>
  <c r="CF12" i="11"/>
  <c r="CE12" i="11"/>
  <c r="CD12" i="11"/>
  <c r="CC12" i="11"/>
  <c r="CB12" i="11"/>
  <c r="CA12" i="11"/>
  <c r="BZ12" i="11"/>
  <c r="BY12" i="11"/>
  <c r="BX12" i="11"/>
  <c r="BW12" i="11"/>
  <c r="BV12" i="11"/>
  <c r="BU12" i="11"/>
  <c r="BT12" i="11"/>
  <c r="BS12" i="11"/>
  <c r="BR12" i="11"/>
  <c r="BQ12" i="11"/>
  <c r="BP12" i="11"/>
  <c r="BO12" i="11"/>
  <c r="BN12" i="11"/>
  <c r="BM12" i="11"/>
  <c r="BL12" i="11"/>
  <c r="BK12" i="11"/>
  <c r="BJ12" i="11"/>
  <c r="BI12" i="11"/>
  <c r="BH12" i="11"/>
  <c r="BG12" i="11"/>
  <c r="BF12" i="11"/>
  <c r="FA40" i="8"/>
  <c r="EZ40" i="8"/>
  <c r="EY40" i="8"/>
  <c r="EX40" i="8"/>
  <c r="EW40" i="8"/>
  <c r="EV40" i="8"/>
  <c r="EU40" i="8"/>
  <c r="ET40" i="8"/>
  <c r="ES40" i="8"/>
  <c r="ER40" i="8"/>
  <c r="EQ40" i="8"/>
  <c r="EP40" i="8"/>
  <c r="EO40" i="8"/>
  <c r="EN40" i="8"/>
  <c r="EM40" i="8"/>
  <c r="EL40" i="8"/>
  <c r="EK40" i="8"/>
  <c r="EJ40" i="8"/>
  <c r="EI40" i="8"/>
  <c r="EH40" i="8"/>
  <c r="EG40" i="8"/>
  <c r="EF40" i="8"/>
  <c r="EE40" i="8"/>
  <c r="ED40" i="8"/>
  <c r="EC40" i="8"/>
  <c r="EB40" i="8"/>
  <c r="EA40" i="8"/>
  <c r="DZ40" i="8"/>
  <c r="DY40" i="8"/>
  <c r="DX40" i="8"/>
  <c r="DW40" i="8"/>
  <c r="DV40" i="8"/>
  <c r="DU40" i="8"/>
  <c r="DT40" i="8"/>
  <c r="DS40" i="8"/>
  <c r="DR40" i="8"/>
  <c r="DQ40" i="8"/>
  <c r="DP40" i="8"/>
  <c r="DO40" i="8"/>
  <c r="DN40" i="8"/>
  <c r="DM40" i="8"/>
  <c r="DL40" i="8"/>
  <c r="DK40" i="8"/>
  <c r="DJ40" i="8"/>
  <c r="DI40" i="8"/>
  <c r="DH40" i="8"/>
  <c r="DG40" i="8"/>
  <c r="DF40" i="8"/>
  <c r="DE40" i="8"/>
  <c r="DD40" i="8"/>
  <c r="FA36" i="8"/>
  <c r="EZ36" i="8"/>
  <c r="EY36" i="8"/>
  <c r="EX36" i="8"/>
  <c r="EW36" i="8"/>
  <c r="EV36" i="8"/>
  <c r="EU36" i="8"/>
  <c r="ET36" i="8"/>
  <c r="ES36" i="8"/>
  <c r="ER36" i="8"/>
  <c r="EQ36" i="8"/>
  <c r="EP36" i="8"/>
  <c r="EO36" i="8"/>
  <c r="EN36" i="8"/>
  <c r="EM36" i="8"/>
  <c r="EL36" i="8"/>
  <c r="EK36" i="8"/>
  <c r="EJ36" i="8"/>
  <c r="EI36" i="8"/>
  <c r="EH36" i="8"/>
  <c r="EG36" i="8"/>
  <c r="EF36" i="8"/>
  <c r="EE36" i="8"/>
  <c r="ED36" i="8"/>
  <c r="EC36" i="8"/>
  <c r="EB36" i="8"/>
  <c r="EA36" i="8"/>
  <c r="DZ36" i="8"/>
  <c r="DY36" i="8"/>
  <c r="DX36" i="8"/>
  <c r="DW36" i="8"/>
  <c r="DV36" i="8"/>
  <c r="DU36" i="8"/>
  <c r="DT36" i="8"/>
  <c r="DS36" i="8"/>
  <c r="DR36" i="8"/>
  <c r="DQ36" i="8"/>
  <c r="DP36" i="8"/>
  <c r="DO36" i="8"/>
  <c r="DN36" i="8"/>
  <c r="DM36" i="8"/>
  <c r="DL36" i="8"/>
  <c r="DK36" i="8"/>
  <c r="DJ36" i="8"/>
  <c r="DI36" i="8"/>
  <c r="DH36" i="8"/>
  <c r="DG36" i="8"/>
  <c r="DF36" i="8"/>
  <c r="DE36" i="8"/>
  <c r="DD36" i="8"/>
  <c r="FA31" i="8"/>
  <c r="FA33" i="8" s="1"/>
  <c r="FA41" i="8" s="1"/>
  <c r="EZ31" i="8"/>
  <c r="EZ33" i="8" s="1"/>
  <c r="EY31" i="8"/>
  <c r="EY33" i="8" s="1"/>
  <c r="EX31" i="8"/>
  <c r="EX33" i="8" s="1"/>
  <c r="EW31" i="8"/>
  <c r="EW33" i="8" s="1"/>
  <c r="EV31" i="8"/>
  <c r="EV33" i="8" s="1"/>
  <c r="EU31" i="8"/>
  <c r="EU33" i="8" s="1"/>
  <c r="ET31" i="8"/>
  <c r="ET33" i="8" s="1"/>
  <c r="ES31" i="8"/>
  <c r="ES33" i="8" s="1"/>
  <c r="ER31" i="8"/>
  <c r="ER33" i="8" s="1"/>
  <c r="ER41" i="8" s="1"/>
  <c r="EQ31" i="8"/>
  <c r="EQ33" i="8" s="1"/>
  <c r="EP31" i="8"/>
  <c r="EP33" i="8" s="1"/>
  <c r="EP42" i="8" s="1"/>
  <c r="EO31" i="8"/>
  <c r="EO33" i="8" s="1"/>
  <c r="EN31" i="8"/>
  <c r="EN33" i="8" s="1"/>
  <c r="EM31" i="8"/>
  <c r="EM33" i="8" s="1"/>
  <c r="EL31" i="8"/>
  <c r="EL33" i="8" s="1"/>
  <c r="EL41" i="8" s="1"/>
  <c r="EK31" i="8"/>
  <c r="EK33" i="8" s="1"/>
  <c r="EJ31" i="8"/>
  <c r="EJ33" i="8" s="1"/>
  <c r="EI31" i="8"/>
  <c r="EI33" i="8" s="1"/>
  <c r="EH31" i="8"/>
  <c r="EH33" i="8" s="1"/>
  <c r="EH42" i="8" s="1"/>
  <c r="EG31" i="8"/>
  <c r="EG33" i="8" s="1"/>
  <c r="EF31" i="8"/>
  <c r="EF33" i="8" s="1"/>
  <c r="EF41" i="8" s="1"/>
  <c r="EE31" i="8"/>
  <c r="EE33" i="8" s="1"/>
  <c r="ED31" i="8"/>
  <c r="ED33" i="8" s="1"/>
  <c r="EC31" i="8"/>
  <c r="EC33" i="8" s="1"/>
  <c r="EB31" i="8"/>
  <c r="EB33" i="8" s="1"/>
  <c r="EB41" i="8" s="1"/>
  <c r="EA31" i="8"/>
  <c r="EA33" i="8" s="1"/>
  <c r="DZ31" i="8"/>
  <c r="DZ33" i="8" s="1"/>
  <c r="DY31" i="8"/>
  <c r="DY33" i="8" s="1"/>
  <c r="DX31" i="8"/>
  <c r="DX33" i="8" s="1"/>
  <c r="DW31" i="8"/>
  <c r="DW33" i="8" s="1"/>
  <c r="DV31" i="8"/>
  <c r="DV33" i="8" s="1"/>
  <c r="DV41" i="8" s="1"/>
  <c r="DU31" i="8"/>
  <c r="DU33" i="8" s="1"/>
  <c r="DU41" i="8" s="1"/>
  <c r="DT31" i="8"/>
  <c r="DT33" i="8" s="1"/>
  <c r="DS31" i="8"/>
  <c r="DS33" i="8" s="1"/>
  <c r="DR31" i="8"/>
  <c r="DR33" i="8" s="1"/>
  <c r="DQ31" i="8"/>
  <c r="DQ33" i="8" s="1"/>
  <c r="DP31" i="8"/>
  <c r="DP33" i="8" s="1"/>
  <c r="DO31" i="8"/>
  <c r="DO33" i="8" s="1"/>
  <c r="DN31" i="8"/>
  <c r="DN33" i="8" s="1"/>
  <c r="DM31" i="8"/>
  <c r="DM33" i="8" s="1"/>
  <c r="DM42" i="8" s="1"/>
  <c r="DL31" i="8"/>
  <c r="DL33" i="8" s="1"/>
  <c r="DK31" i="8"/>
  <c r="DK33" i="8" s="1"/>
  <c r="DJ31" i="8"/>
  <c r="DJ33" i="8" s="1"/>
  <c r="DI31" i="8"/>
  <c r="DI33" i="8" s="1"/>
  <c r="DH31" i="8"/>
  <c r="DH33" i="8" s="1"/>
  <c r="DG31" i="8"/>
  <c r="DG33" i="8" s="1"/>
  <c r="DG42" i="8" s="1"/>
  <c r="DF31" i="8"/>
  <c r="DF33" i="8" s="1"/>
  <c r="DF42" i="8" s="1"/>
  <c r="DE31" i="8"/>
  <c r="DE33" i="8" s="1"/>
  <c r="DD31" i="8"/>
  <c r="DD33" i="8" s="1"/>
  <c r="FA20" i="8"/>
  <c r="EZ20" i="8"/>
  <c r="EY20" i="8"/>
  <c r="EX20" i="8"/>
  <c r="EW20" i="8"/>
  <c r="EV20" i="8"/>
  <c r="EU20" i="8"/>
  <c r="ET20" i="8"/>
  <c r="ES20" i="8"/>
  <c r="ER20" i="8"/>
  <c r="EQ20" i="8"/>
  <c r="EP20" i="8"/>
  <c r="EO20" i="8"/>
  <c r="EN20" i="8"/>
  <c r="EM20" i="8"/>
  <c r="EL20" i="8"/>
  <c r="EK20" i="8"/>
  <c r="EJ20" i="8"/>
  <c r="EI20" i="8"/>
  <c r="EH20" i="8"/>
  <c r="EG20" i="8"/>
  <c r="EF20" i="8"/>
  <c r="EE20" i="8"/>
  <c r="ED20" i="8"/>
  <c r="EC20" i="8"/>
  <c r="EB20" i="8"/>
  <c r="EA20" i="8"/>
  <c r="DZ20" i="8"/>
  <c r="DY20" i="8"/>
  <c r="DX20" i="8"/>
  <c r="DW20" i="8"/>
  <c r="DV20" i="8"/>
  <c r="DU20" i="8"/>
  <c r="DT20" i="8"/>
  <c r="DS20" i="8"/>
  <c r="DR20" i="8"/>
  <c r="DQ20" i="8"/>
  <c r="DP20" i="8"/>
  <c r="DO20" i="8"/>
  <c r="DN20" i="8"/>
  <c r="DM20" i="8"/>
  <c r="DL20" i="8"/>
  <c r="DK20" i="8"/>
  <c r="DJ20" i="8"/>
  <c r="DI20" i="8"/>
  <c r="DH20" i="8"/>
  <c r="DG20" i="8"/>
  <c r="DF20" i="8"/>
  <c r="DE20" i="8"/>
  <c r="DD20" i="8"/>
  <c r="FA16" i="8"/>
  <c r="EZ16" i="8"/>
  <c r="EY16" i="8"/>
  <c r="EX16" i="8"/>
  <c r="EW16" i="8"/>
  <c r="EV16" i="8"/>
  <c r="EU16" i="8"/>
  <c r="ET16" i="8"/>
  <c r="ES16" i="8"/>
  <c r="ER16" i="8"/>
  <c r="EQ16" i="8"/>
  <c r="EP16" i="8"/>
  <c r="EO16" i="8"/>
  <c r="EN16" i="8"/>
  <c r="EM16" i="8"/>
  <c r="EL16" i="8"/>
  <c r="EK16" i="8"/>
  <c r="EJ16" i="8"/>
  <c r="EI16" i="8"/>
  <c r="EH16" i="8"/>
  <c r="EG16" i="8"/>
  <c r="EF16" i="8"/>
  <c r="EE16" i="8"/>
  <c r="ED16" i="8"/>
  <c r="EC16" i="8"/>
  <c r="EB16" i="8"/>
  <c r="EA16" i="8"/>
  <c r="DZ16" i="8"/>
  <c r="DY16" i="8"/>
  <c r="DX16" i="8"/>
  <c r="DW16" i="8"/>
  <c r="DV16" i="8"/>
  <c r="DU16" i="8"/>
  <c r="DT16" i="8"/>
  <c r="DS16" i="8"/>
  <c r="DR16" i="8"/>
  <c r="DQ16" i="8"/>
  <c r="DP16" i="8"/>
  <c r="DO16" i="8"/>
  <c r="DN16" i="8"/>
  <c r="DM16" i="8"/>
  <c r="DL16" i="8"/>
  <c r="DK16" i="8"/>
  <c r="DJ16" i="8"/>
  <c r="DI16" i="8"/>
  <c r="DH16" i="8"/>
  <c r="DG16" i="8"/>
  <c r="DF16" i="8"/>
  <c r="DE16" i="8"/>
  <c r="DD16" i="8"/>
  <c r="FA11" i="8"/>
  <c r="FA13" i="8" s="1"/>
  <c r="FA22" i="8" s="1"/>
  <c r="EZ11" i="8"/>
  <c r="EZ13" i="8" s="1"/>
  <c r="EZ21" i="8" s="1"/>
  <c r="EY11" i="8"/>
  <c r="EY13" i="8" s="1"/>
  <c r="EY21" i="8" s="1"/>
  <c r="EX11" i="8"/>
  <c r="EX13" i="8" s="1"/>
  <c r="EW11" i="8"/>
  <c r="EW13" i="8" s="1"/>
  <c r="EV11" i="8"/>
  <c r="EV13" i="8" s="1"/>
  <c r="EU11" i="8"/>
  <c r="EU13" i="8" s="1"/>
  <c r="ET11" i="8"/>
  <c r="ET13" i="8" s="1"/>
  <c r="ES11" i="8"/>
  <c r="ES13" i="8" s="1"/>
  <c r="ER11" i="8"/>
  <c r="ER13" i="8" s="1"/>
  <c r="EQ11" i="8"/>
  <c r="EQ13" i="8" s="1"/>
  <c r="EQ22" i="8" s="1"/>
  <c r="EP11" i="8"/>
  <c r="EP13" i="8" s="1"/>
  <c r="EO11" i="8"/>
  <c r="EO13" i="8" s="1"/>
  <c r="EN11" i="8"/>
  <c r="EN13" i="8" s="1"/>
  <c r="EM11" i="8"/>
  <c r="EM13" i="8" s="1"/>
  <c r="EL11" i="8"/>
  <c r="EL13" i="8" s="1"/>
  <c r="EK11" i="8"/>
  <c r="EK13" i="8" s="1"/>
  <c r="EJ11" i="8"/>
  <c r="EJ13" i="8" s="1"/>
  <c r="EI11" i="8"/>
  <c r="EI13" i="8" s="1"/>
  <c r="EH11" i="8"/>
  <c r="EH13" i="8" s="1"/>
  <c r="EG11" i="8"/>
  <c r="EG13" i="8" s="1"/>
  <c r="EF11" i="8"/>
  <c r="EF13" i="8" s="1"/>
  <c r="EE11" i="8"/>
  <c r="EE13" i="8" s="1"/>
  <c r="ED11" i="8"/>
  <c r="ED13" i="8" s="1"/>
  <c r="EC11" i="8"/>
  <c r="EC13" i="8" s="1"/>
  <c r="EB11" i="8"/>
  <c r="EB13" i="8" s="1"/>
  <c r="EA11" i="8"/>
  <c r="EA13" i="8" s="1"/>
  <c r="EA21" i="8" s="1"/>
  <c r="EA49" i="8" s="1"/>
  <c r="DZ11" i="8"/>
  <c r="DZ13" i="8" s="1"/>
  <c r="DZ22" i="8" s="1"/>
  <c r="DZ47" i="8" s="1"/>
  <c r="DY11" i="8"/>
  <c r="DY13" i="8" s="1"/>
  <c r="DX11" i="8"/>
  <c r="DX13" i="8" s="1"/>
  <c r="DW11" i="8"/>
  <c r="DW13" i="8" s="1"/>
  <c r="DV11" i="8"/>
  <c r="DV13" i="8" s="1"/>
  <c r="DU11" i="8"/>
  <c r="DU13" i="8" s="1"/>
  <c r="DT11" i="8"/>
  <c r="DT13" i="8" s="1"/>
  <c r="DS11" i="8"/>
  <c r="DS13" i="8" s="1"/>
  <c r="DS21" i="8" s="1"/>
  <c r="DR11" i="8"/>
  <c r="DR13" i="8" s="1"/>
  <c r="DQ11" i="8"/>
  <c r="DQ13" i="8" s="1"/>
  <c r="DP11" i="8"/>
  <c r="DP13" i="8" s="1"/>
  <c r="DO11" i="8"/>
  <c r="DO13" i="8" s="1"/>
  <c r="DN11" i="8"/>
  <c r="DN13" i="8" s="1"/>
  <c r="DM11" i="8"/>
  <c r="DM13" i="8" s="1"/>
  <c r="DL11" i="8"/>
  <c r="DL13" i="8" s="1"/>
  <c r="DK11" i="8"/>
  <c r="DK13" i="8" s="1"/>
  <c r="DJ11" i="8"/>
  <c r="DJ13" i="8" s="1"/>
  <c r="DI11" i="8"/>
  <c r="DI13" i="8" s="1"/>
  <c r="DH11" i="8"/>
  <c r="DH13" i="8" s="1"/>
  <c r="DG11" i="8"/>
  <c r="DG13" i="8" s="1"/>
  <c r="DF11" i="8"/>
  <c r="DF13" i="8" s="1"/>
  <c r="DE11" i="8"/>
  <c r="DE13" i="8" s="1"/>
  <c r="DD11" i="8"/>
  <c r="DD13" i="8" s="1"/>
  <c r="DD21" i="8" s="1"/>
  <c r="DC40" i="8"/>
  <c r="DB40" i="8"/>
  <c r="DA40" i="8"/>
  <c r="CZ40" i="8"/>
  <c r="CY40" i="8"/>
  <c r="CX40" i="8"/>
  <c r="CW40" i="8"/>
  <c r="CV40" i="8"/>
  <c r="CU40" i="8"/>
  <c r="CT40" i="8"/>
  <c r="CS40" i="8"/>
  <c r="CR40" i="8"/>
  <c r="CQ40" i="8"/>
  <c r="CP40" i="8"/>
  <c r="CO40" i="8"/>
  <c r="CN40" i="8"/>
  <c r="CM40" i="8"/>
  <c r="CL40" i="8"/>
  <c r="CK40" i="8"/>
  <c r="CJ40" i="8"/>
  <c r="CI40" i="8"/>
  <c r="CH40" i="8"/>
  <c r="CG40" i="8"/>
  <c r="CF40" i="8"/>
  <c r="CE40" i="8"/>
  <c r="CD40" i="8"/>
  <c r="CC40" i="8"/>
  <c r="CB40" i="8"/>
  <c r="CA40" i="8"/>
  <c r="BZ40" i="8"/>
  <c r="BY40" i="8"/>
  <c r="BX40" i="8"/>
  <c r="BW40" i="8"/>
  <c r="BV40" i="8"/>
  <c r="BU40" i="8"/>
  <c r="BT40" i="8"/>
  <c r="BS40" i="8"/>
  <c r="BR40" i="8"/>
  <c r="BQ40" i="8"/>
  <c r="BP40" i="8"/>
  <c r="BO40" i="8"/>
  <c r="BN40" i="8"/>
  <c r="BM40" i="8"/>
  <c r="BL40" i="8"/>
  <c r="BK40" i="8"/>
  <c r="BJ40" i="8"/>
  <c r="BI40" i="8"/>
  <c r="BH40" i="8"/>
  <c r="BG40" i="8"/>
  <c r="BF40" i="8"/>
  <c r="DC36" i="8"/>
  <c r="DB36" i="8"/>
  <c r="DA36" i="8"/>
  <c r="CZ36" i="8"/>
  <c r="CY36" i="8"/>
  <c r="CX36" i="8"/>
  <c r="CW36" i="8"/>
  <c r="CV36" i="8"/>
  <c r="CU36" i="8"/>
  <c r="CT36" i="8"/>
  <c r="CS36" i="8"/>
  <c r="CR36" i="8"/>
  <c r="CQ36" i="8"/>
  <c r="CP36" i="8"/>
  <c r="CO36" i="8"/>
  <c r="CN36" i="8"/>
  <c r="CM36" i="8"/>
  <c r="CL36" i="8"/>
  <c r="CK36" i="8"/>
  <c r="CJ36" i="8"/>
  <c r="CI36" i="8"/>
  <c r="CH36" i="8"/>
  <c r="CG36" i="8"/>
  <c r="CF36" i="8"/>
  <c r="CE36" i="8"/>
  <c r="CD36" i="8"/>
  <c r="CC36" i="8"/>
  <c r="CB36" i="8"/>
  <c r="CA36" i="8"/>
  <c r="BZ36" i="8"/>
  <c r="BY36" i="8"/>
  <c r="BX36" i="8"/>
  <c r="BW36" i="8"/>
  <c r="BV36" i="8"/>
  <c r="BU36" i="8"/>
  <c r="BT36" i="8"/>
  <c r="BS36" i="8"/>
  <c r="BR36" i="8"/>
  <c r="BQ36" i="8"/>
  <c r="BP36" i="8"/>
  <c r="BO36" i="8"/>
  <c r="BN36" i="8"/>
  <c r="BM36" i="8"/>
  <c r="BL36" i="8"/>
  <c r="BK36" i="8"/>
  <c r="BJ36" i="8"/>
  <c r="BI36" i="8"/>
  <c r="BH36" i="8"/>
  <c r="BG36" i="8"/>
  <c r="BF36" i="8"/>
  <c r="DC31" i="8"/>
  <c r="DC33" i="8" s="1"/>
  <c r="DB31" i="8"/>
  <c r="DB33" i="8" s="1"/>
  <c r="DA31" i="8"/>
  <c r="DA33" i="8" s="1"/>
  <c r="CZ31" i="8"/>
  <c r="CZ33" i="8" s="1"/>
  <c r="CY31" i="8"/>
  <c r="CY33" i="8" s="1"/>
  <c r="CX31" i="8"/>
  <c r="CX33" i="8" s="1"/>
  <c r="CW31" i="8"/>
  <c r="CW33" i="8" s="1"/>
  <c r="CV31" i="8"/>
  <c r="CV33" i="8" s="1"/>
  <c r="CU31" i="8"/>
  <c r="CU33" i="8" s="1"/>
  <c r="CT31" i="8"/>
  <c r="CT33" i="8" s="1"/>
  <c r="CS31" i="8"/>
  <c r="CS33" i="8" s="1"/>
  <c r="CR31" i="8"/>
  <c r="CR33" i="8" s="1"/>
  <c r="CQ31" i="8"/>
  <c r="CQ33" i="8" s="1"/>
  <c r="CP31" i="8"/>
  <c r="CP33" i="8" s="1"/>
  <c r="CO31" i="8"/>
  <c r="CO33" i="8" s="1"/>
  <c r="CN31" i="8"/>
  <c r="CN33" i="8" s="1"/>
  <c r="CM31" i="8"/>
  <c r="CM33" i="8" s="1"/>
  <c r="CL31" i="8"/>
  <c r="CL33" i="8" s="1"/>
  <c r="CK31" i="8"/>
  <c r="CK33" i="8" s="1"/>
  <c r="CJ31" i="8"/>
  <c r="CJ33" i="8" s="1"/>
  <c r="CI31" i="8"/>
  <c r="CI33" i="8" s="1"/>
  <c r="CH31" i="8"/>
  <c r="CH33" i="8" s="1"/>
  <c r="CG31" i="8"/>
  <c r="CG33" i="8" s="1"/>
  <c r="CF31" i="8"/>
  <c r="CF33" i="8" s="1"/>
  <c r="CE31" i="8"/>
  <c r="CE33" i="8" s="1"/>
  <c r="CD31" i="8"/>
  <c r="CD33" i="8" s="1"/>
  <c r="CC31" i="8"/>
  <c r="CC33" i="8" s="1"/>
  <c r="CB31" i="8"/>
  <c r="CB33" i="8" s="1"/>
  <c r="CA31" i="8"/>
  <c r="CA33" i="8" s="1"/>
  <c r="BZ31" i="8"/>
  <c r="BZ33" i="8" s="1"/>
  <c r="BY31" i="8"/>
  <c r="BY33" i="8" s="1"/>
  <c r="BX31" i="8"/>
  <c r="BX33" i="8" s="1"/>
  <c r="BW31" i="8"/>
  <c r="BW33" i="8" s="1"/>
  <c r="BV31" i="8"/>
  <c r="BV33" i="8" s="1"/>
  <c r="BU31" i="8"/>
  <c r="BU33" i="8" s="1"/>
  <c r="BT31" i="8"/>
  <c r="BT33" i="8" s="1"/>
  <c r="BS31" i="8"/>
  <c r="BS33" i="8" s="1"/>
  <c r="BR31" i="8"/>
  <c r="BR33" i="8" s="1"/>
  <c r="BQ31" i="8"/>
  <c r="BQ33" i="8" s="1"/>
  <c r="BP31" i="8"/>
  <c r="BP33" i="8" s="1"/>
  <c r="BO31" i="8"/>
  <c r="BO33" i="8" s="1"/>
  <c r="BN31" i="8"/>
  <c r="BN33" i="8" s="1"/>
  <c r="BM31" i="8"/>
  <c r="BM33" i="8" s="1"/>
  <c r="BL31" i="8"/>
  <c r="BL33" i="8" s="1"/>
  <c r="BK31" i="8"/>
  <c r="BK33" i="8" s="1"/>
  <c r="BJ31" i="8"/>
  <c r="BJ33" i="8" s="1"/>
  <c r="BI31" i="8"/>
  <c r="BI33" i="8" s="1"/>
  <c r="BH31" i="8"/>
  <c r="BH33" i="8" s="1"/>
  <c r="BG31" i="8"/>
  <c r="BG33" i="8" s="1"/>
  <c r="BF31" i="8"/>
  <c r="BF33" i="8" s="1"/>
  <c r="DC20" i="8"/>
  <c r="DB20" i="8"/>
  <c r="DA20" i="8"/>
  <c r="CZ20" i="8"/>
  <c r="CY20" i="8"/>
  <c r="CX20" i="8"/>
  <c r="CW20" i="8"/>
  <c r="CV20" i="8"/>
  <c r="CU20" i="8"/>
  <c r="CT20" i="8"/>
  <c r="CS20" i="8"/>
  <c r="CR20" i="8"/>
  <c r="CQ20" i="8"/>
  <c r="CP20" i="8"/>
  <c r="CO20" i="8"/>
  <c r="CN20" i="8"/>
  <c r="CM20" i="8"/>
  <c r="CL20" i="8"/>
  <c r="CK20" i="8"/>
  <c r="CJ20" i="8"/>
  <c r="CI20" i="8"/>
  <c r="CH20" i="8"/>
  <c r="CG20" i="8"/>
  <c r="CF20" i="8"/>
  <c r="CE20" i="8"/>
  <c r="CD20" i="8"/>
  <c r="CC20" i="8"/>
  <c r="CB20" i="8"/>
  <c r="CA20" i="8"/>
  <c r="BZ20" i="8"/>
  <c r="BY20" i="8"/>
  <c r="BX20" i="8"/>
  <c r="BW20" i="8"/>
  <c r="BV20" i="8"/>
  <c r="BU20" i="8"/>
  <c r="BT20" i="8"/>
  <c r="BS20" i="8"/>
  <c r="BR20" i="8"/>
  <c r="BQ20" i="8"/>
  <c r="BP20" i="8"/>
  <c r="BO20" i="8"/>
  <c r="BN20" i="8"/>
  <c r="BM20" i="8"/>
  <c r="BL20" i="8"/>
  <c r="BK20" i="8"/>
  <c r="BJ20" i="8"/>
  <c r="BI20" i="8"/>
  <c r="BH20" i="8"/>
  <c r="BG20" i="8"/>
  <c r="BF20" i="8"/>
  <c r="DC16" i="8"/>
  <c r="DB16" i="8"/>
  <c r="DA16" i="8"/>
  <c r="CZ16" i="8"/>
  <c r="CY16" i="8"/>
  <c r="CX16" i="8"/>
  <c r="CW16" i="8"/>
  <c r="CV16" i="8"/>
  <c r="CU16" i="8"/>
  <c r="CT16" i="8"/>
  <c r="CS16" i="8"/>
  <c r="CR16" i="8"/>
  <c r="CQ16" i="8"/>
  <c r="CP16" i="8"/>
  <c r="CO16" i="8"/>
  <c r="CN16" i="8"/>
  <c r="CM16" i="8"/>
  <c r="CL16" i="8"/>
  <c r="CK16" i="8"/>
  <c r="CJ16" i="8"/>
  <c r="CI16" i="8"/>
  <c r="CH16" i="8"/>
  <c r="CG16" i="8"/>
  <c r="CF16" i="8"/>
  <c r="CE16" i="8"/>
  <c r="CD16" i="8"/>
  <c r="CC16" i="8"/>
  <c r="CB16" i="8"/>
  <c r="CA16" i="8"/>
  <c r="BZ16" i="8"/>
  <c r="BY16" i="8"/>
  <c r="BX16" i="8"/>
  <c r="BW16" i="8"/>
  <c r="BV16" i="8"/>
  <c r="BU16" i="8"/>
  <c r="BT16" i="8"/>
  <c r="BS16" i="8"/>
  <c r="BR16" i="8"/>
  <c r="BQ16" i="8"/>
  <c r="BP16" i="8"/>
  <c r="BO16" i="8"/>
  <c r="BN16" i="8"/>
  <c r="BM16" i="8"/>
  <c r="BL16" i="8"/>
  <c r="BK16" i="8"/>
  <c r="BJ16" i="8"/>
  <c r="BI16" i="8"/>
  <c r="BH16" i="8"/>
  <c r="BG16" i="8"/>
  <c r="BF16" i="8"/>
  <c r="DC11" i="8"/>
  <c r="DC13" i="8" s="1"/>
  <c r="DB11" i="8"/>
  <c r="DB13" i="8" s="1"/>
  <c r="DB22" i="8" s="1"/>
  <c r="DA11" i="8"/>
  <c r="DA13" i="8" s="1"/>
  <c r="CZ11" i="8"/>
  <c r="CZ13" i="8" s="1"/>
  <c r="CY11" i="8"/>
  <c r="CY13" i="8" s="1"/>
  <c r="CY22" i="8" s="1"/>
  <c r="CX11" i="8"/>
  <c r="CX13" i="8" s="1"/>
  <c r="CW11" i="8"/>
  <c r="CW13" i="8" s="1"/>
  <c r="CV11" i="8"/>
  <c r="CV13" i="8" s="1"/>
  <c r="CU11" i="8"/>
  <c r="CU13" i="8" s="1"/>
  <c r="CT11" i="8"/>
  <c r="CT13" i="8" s="1"/>
  <c r="CT22" i="8" s="1"/>
  <c r="CS11" i="8"/>
  <c r="CS13" i="8" s="1"/>
  <c r="CR11" i="8"/>
  <c r="CR13" i="8" s="1"/>
  <c r="CQ11" i="8"/>
  <c r="CQ13" i="8" s="1"/>
  <c r="CQ21" i="8" s="1"/>
  <c r="CP11" i="8"/>
  <c r="CP13" i="8" s="1"/>
  <c r="CO11" i="8"/>
  <c r="CO13" i="8" s="1"/>
  <c r="CN11" i="8"/>
  <c r="CN13" i="8" s="1"/>
  <c r="CM11" i="8"/>
  <c r="CM13" i="8" s="1"/>
  <c r="CL11" i="8"/>
  <c r="CL13" i="8" s="1"/>
  <c r="CL22" i="8" s="1"/>
  <c r="CK11" i="8"/>
  <c r="CK13" i="8" s="1"/>
  <c r="CJ11" i="8"/>
  <c r="CJ13" i="8" s="1"/>
  <c r="CI11" i="8"/>
  <c r="CI13" i="8" s="1"/>
  <c r="CI22" i="8" s="1"/>
  <c r="CH11" i="8"/>
  <c r="CH13" i="8" s="1"/>
  <c r="CG11" i="8"/>
  <c r="CG13" i="8" s="1"/>
  <c r="CF11" i="8"/>
  <c r="CF13" i="8" s="1"/>
  <c r="CE11" i="8"/>
  <c r="CE13" i="8" s="1"/>
  <c r="CD11" i="8"/>
  <c r="CD13" i="8" s="1"/>
  <c r="CD22" i="8" s="1"/>
  <c r="CC11" i="8"/>
  <c r="CC13" i="8" s="1"/>
  <c r="CB11" i="8"/>
  <c r="CB13" i="8" s="1"/>
  <c r="CA11" i="8"/>
  <c r="CA13" i="8" s="1"/>
  <c r="CA21" i="8" s="1"/>
  <c r="BZ11" i="8"/>
  <c r="BZ13" i="8" s="1"/>
  <c r="BY11" i="8"/>
  <c r="BY13" i="8" s="1"/>
  <c r="BX11" i="8"/>
  <c r="BX13" i="8" s="1"/>
  <c r="BW11" i="8"/>
  <c r="BW13" i="8" s="1"/>
  <c r="BV11" i="8"/>
  <c r="BV13" i="8" s="1"/>
  <c r="BV22" i="8" s="1"/>
  <c r="BU11" i="8"/>
  <c r="BU13" i="8" s="1"/>
  <c r="BT11" i="8"/>
  <c r="BT13" i="8" s="1"/>
  <c r="BS11" i="8"/>
  <c r="BS13" i="8" s="1"/>
  <c r="BS21" i="8" s="1"/>
  <c r="BR11" i="8"/>
  <c r="BR13" i="8" s="1"/>
  <c r="BR22" i="8" s="1"/>
  <c r="BQ11" i="8"/>
  <c r="BQ13" i="8" s="1"/>
  <c r="BP11" i="8"/>
  <c r="BP13" i="8" s="1"/>
  <c r="BO11" i="8"/>
  <c r="BO13" i="8" s="1"/>
  <c r="BN11" i="8"/>
  <c r="BN13" i="8" s="1"/>
  <c r="BN22" i="8" s="1"/>
  <c r="BM11" i="8"/>
  <c r="BM13" i="8" s="1"/>
  <c r="BL11" i="8"/>
  <c r="BL13" i="8" s="1"/>
  <c r="BK11" i="8"/>
  <c r="BK13" i="8" s="1"/>
  <c r="BK21" i="8" s="1"/>
  <c r="BJ11" i="8"/>
  <c r="BJ13" i="8" s="1"/>
  <c r="BJ22" i="8" s="1"/>
  <c r="BI11" i="8"/>
  <c r="BI13" i="8" s="1"/>
  <c r="BH11" i="8"/>
  <c r="BH13" i="8" s="1"/>
  <c r="BG11" i="8"/>
  <c r="BG13" i="8" s="1"/>
  <c r="BF11" i="8"/>
  <c r="BF13" i="8" s="1"/>
  <c r="BF22" i="8" s="1"/>
  <c r="CY24" i="17" l="1"/>
  <c r="BQ22" i="11"/>
  <c r="BY22" i="11"/>
  <c r="CG22" i="11"/>
  <c r="CO22" i="11"/>
  <c r="CW22" i="11"/>
  <c r="BY42" i="11"/>
  <c r="DQ22" i="11"/>
  <c r="DQ46" i="11" s="1"/>
  <c r="EW22" i="11"/>
  <c r="EW47" i="11" s="1"/>
  <c r="DI42" i="11"/>
  <c r="DQ42" i="11"/>
  <c r="EG42" i="11"/>
  <c r="CR21" i="11"/>
  <c r="CR49" i="11" s="1"/>
  <c r="CZ21" i="11"/>
  <c r="CZ49" i="11" s="1"/>
  <c r="DS21" i="11"/>
  <c r="EI21" i="11"/>
  <c r="EY21" i="11"/>
  <c r="EY49" i="11" s="1"/>
  <c r="DH21" i="19"/>
  <c r="DX21" i="19"/>
  <c r="EN21" i="19"/>
  <c r="BG23" i="17"/>
  <c r="BO23" i="17"/>
  <c r="BW23" i="17"/>
  <c r="CE23" i="17"/>
  <c r="CE53" i="17" s="1"/>
  <c r="CM23" i="17"/>
  <c r="CU23" i="17"/>
  <c r="EO23" i="17"/>
  <c r="EY45" i="17"/>
  <c r="BT23" i="17"/>
  <c r="CJ23" i="17"/>
  <c r="CZ23" i="17"/>
  <c r="DN23" i="17"/>
  <c r="DN53" i="17" s="1"/>
  <c r="DG24" i="17"/>
  <c r="BQ20" i="13"/>
  <c r="BG21" i="13"/>
  <c r="BO21" i="13"/>
  <c r="BW21" i="13"/>
  <c r="CM21" i="13"/>
  <c r="DC21" i="13"/>
  <c r="CO40" i="13"/>
  <c r="EI40" i="13"/>
  <c r="EI44" i="13" s="1"/>
  <c r="ER40" i="13"/>
  <c r="DL41" i="11"/>
  <c r="BG21" i="11"/>
  <c r="BO21" i="11"/>
  <c r="BW21" i="11"/>
  <c r="CE21" i="11"/>
  <c r="CM21" i="11"/>
  <c r="CM49" i="11" s="1"/>
  <c r="CU21" i="11"/>
  <c r="CU49" i="11" s="1"/>
  <c r="DC21" i="11"/>
  <c r="EK22" i="11"/>
  <c r="FA22" i="11"/>
  <c r="CO42" i="11"/>
  <c r="CW42" i="11"/>
  <c r="DO22" i="11"/>
  <c r="EE22" i="11"/>
  <c r="EE47" i="11" s="1"/>
  <c r="EU21" i="11"/>
  <c r="EU49" i="11" s="1"/>
  <c r="EU42" i="11"/>
  <c r="BJ42" i="11"/>
  <c r="BR42" i="11"/>
  <c r="BZ42" i="11"/>
  <c r="CH42" i="11"/>
  <c r="CP42" i="11"/>
  <c r="CX42" i="11"/>
  <c r="DH22" i="11"/>
  <c r="DH47" i="11" s="1"/>
  <c r="DX22" i="11"/>
  <c r="DX47" i="11" s="1"/>
  <c r="EN22" i="11"/>
  <c r="EN47" i="11" s="1"/>
  <c r="BK21" i="11"/>
  <c r="BS21" i="11"/>
  <c r="CA21" i="11"/>
  <c r="CI21" i="11"/>
  <c r="CQ21" i="11"/>
  <c r="CQ49" i="11" s="1"/>
  <c r="CY21" i="11"/>
  <c r="CB42" i="11"/>
  <c r="CR42" i="11"/>
  <c r="CZ42" i="11"/>
  <c r="DJ22" i="11"/>
  <c r="DJ47" i="11" s="1"/>
  <c r="DZ22" i="11"/>
  <c r="DZ47" i="11" s="1"/>
  <c r="EP22" i="11"/>
  <c r="EX42" i="11"/>
  <c r="EZ42" i="11"/>
  <c r="EZ46" i="11" s="1"/>
  <c r="CX22" i="8"/>
  <c r="BZ22" i="8"/>
  <c r="CP22" i="8"/>
  <c r="DE22" i="8"/>
  <c r="DE47" i="8" s="1"/>
  <c r="DM22" i="8"/>
  <c r="CH22" i="8"/>
  <c r="DF22" i="8"/>
  <c r="DF47" i="8" s="1"/>
  <c r="EL22" i="8"/>
  <c r="EL47" i="8" s="1"/>
  <c r="DX42" i="8"/>
  <c r="DW22" i="8"/>
  <c r="EE22" i="8"/>
  <c r="EM21" i="8"/>
  <c r="EM49" i="8" s="1"/>
  <c r="EU22" i="8"/>
  <c r="EG42" i="8"/>
  <c r="EW42" i="8"/>
  <c r="DJ41" i="8"/>
  <c r="BG21" i="8"/>
  <c r="BO21" i="8"/>
  <c r="BW21" i="8"/>
  <c r="CM21" i="8"/>
  <c r="CM49" i="8" s="1"/>
  <c r="DC21" i="8"/>
  <c r="DY21" i="8"/>
  <c r="CE21" i="8"/>
  <c r="CE49" i="8" s="1"/>
  <c r="CE22" i="8"/>
  <c r="CU21" i="8"/>
  <c r="CU22" i="8"/>
  <c r="DJ22" i="8"/>
  <c r="DJ21" i="8"/>
  <c r="DK22" i="8"/>
  <c r="DK21" i="8"/>
  <c r="DP21" i="8"/>
  <c r="DP49" i="8" s="1"/>
  <c r="DP22" i="8"/>
  <c r="DP47" i="8" s="1"/>
  <c r="DR22" i="8"/>
  <c r="DR21" i="8"/>
  <c r="DX21" i="8"/>
  <c r="DX22" i="8"/>
  <c r="DX47" i="8" s="1"/>
  <c r="EF21" i="8"/>
  <c r="EF49" i="8" s="1"/>
  <c r="EF22" i="8"/>
  <c r="EK21" i="8"/>
  <c r="EK22" i="8"/>
  <c r="EK47" i="8" s="1"/>
  <c r="EN21" i="8"/>
  <c r="EN22" i="8"/>
  <c r="ES22" i="8"/>
  <c r="ES21" i="8"/>
  <c r="EV21" i="8"/>
  <c r="EV49" i="8" s="1"/>
  <c r="EV22" i="8"/>
  <c r="DS22" i="8"/>
  <c r="DS47" i="8" s="1"/>
  <c r="EA22" i="8"/>
  <c r="EA47" i="8" s="1"/>
  <c r="DL41" i="8"/>
  <c r="DL42" i="8"/>
  <c r="DN42" i="8"/>
  <c r="DN41" i="8"/>
  <c r="DT42" i="8"/>
  <c r="DT41" i="8"/>
  <c r="EF48" i="8"/>
  <c r="EN42" i="8"/>
  <c r="EN41" i="8"/>
  <c r="EX42" i="8"/>
  <c r="EX41" i="8"/>
  <c r="EZ42" i="8"/>
  <c r="EZ41" i="8"/>
  <c r="EZ48" i="8" s="1"/>
  <c r="DM41" i="8"/>
  <c r="EB42" i="8"/>
  <c r="ER42" i="8"/>
  <c r="BH21" i="11"/>
  <c r="BH22" i="11"/>
  <c r="BH47" i="11" s="1"/>
  <c r="BJ22" i="11"/>
  <c r="BJ21" i="11"/>
  <c r="BJ49" i="11" s="1"/>
  <c r="BP21" i="11"/>
  <c r="BP22" i="11"/>
  <c r="BP47" i="11" s="1"/>
  <c r="BR22" i="11"/>
  <c r="BR47" i="11" s="1"/>
  <c r="BR21" i="11"/>
  <c r="BR49" i="11" s="1"/>
  <c r="BX21" i="11"/>
  <c r="BX22" i="11"/>
  <c r="BX47" i="11" s="1"/>
  <c r="BZ22" i="11"/>
  <c r="BZ21" i="11"/>
  <c r="BZ49" i="11" s="1"/>
  <c r="CF21" i="11"/>
  <c r="CF22" i="11"/>
  <c r="CF47" i="11" s="1"/>
  <c r="CH22" i="11"/>
  <c r="CH46" i="11" s="1"/>
  <c r="CH21" i="11"/>
  <c r="CH49" i="11" s="1"/>
  <c r="CN21" i="11"/>
  <c r="CN22" i="11"/>
  <c r="CN47" i="11" s="1"/>
  <c r="CP22" i="11"/>
  <c r="CP21" i="11"/>
  <c r="CP49" i="11" s="1"/>
  <c r="CV21" i="11"/>
  <c r="CV22" i="11"/>
  <c r="CV47" i="11" s="1"/>
  <c r="CX22" i="11"/>
  <c r="CX47" i="11" s="1"/>
  <c r="CX21" i="11"/>
  <c r="CX49" i="11" s="1"/>
  <c r="BF21" i="11"/>
  <c r="BI21" i="11"/>
  <c r="BM21" i="11"/>
  <c r="BN21" i="11"/>
  <c r="BQ21" i="11"/>
  <c r="BU21" i="11"/>
  <c r="BV21" i="11"/>
  <c r="BV49" i="11" s="1"/>
  <c r="BY21" i="11"/>
  <c r="CC21" i="11"/>
  <c r="CD21" i="11"/>
  <c r="CG21" i="11"/>
  <c r="CK21" i="11"/>
  <c r="CL21" i="11"/>
  <c r="CO21" i="11"/>
  <c r="CS21" i="11"/>
  <c r="CS48" i="11" s="1"/>
  <c r="CT21" i="11"/>
  <c r="CW21" i="11"/>
  <c r="DA21" i="11"/>
  <c r="DB21" i="11"/>
  <c r="BI42" i="11"/>
  <c r="BI41" i="11"/>
  <c r="BQ42" i="11"/>
  <c r="BQ41" i="11"/>
  <c r="CG42" i="11"/>
  <c r="CG46" i="11" s="1"/>
  <c r="CG41" i="11"/>
  <c r="CL42" i="11"/>
  <c r="CL46" i="11" s="1"/>
  <c r="CL41" i="11"/>
  <c r="BF41" i="11"/>
  <c r="BJ41" i="11"/>
  <c r="BM41" i="11"/>
  <c r="BN41" i="11"/>
  <c r="BN48" i="11" s="1"/>
  <c r="BR41" i="11"/>
  <c r="BV41" i="11"/>
  <c r="CC41" i="11"/>
  <c r="CH41" i="11"/>
  <c r="CS41" i="11"/>
  <c r="DA41" i="11"/>
  <c r="DF22" i="11"/>
  <c r="DF21" i="11"/>
  <c r="DI21" i="11"/>
  <c r="DI49" i="11" s="1"/>
  <c r="DI22" i="11"/>
  <c r="DI46" i="11" s="1"/>
  <c r="DM21" i="11"/>
  <c r="DM22" i="11"/>
  <c r="DV22" i="11"/>
  <c r="DV21" i="11"/>
  <c r="DY21" i="11"/>
  <c r="DY22" i="11"/>
  <c r="DY47" i="11" s="1"/>
  <c r="EC21" i="11"/>
  <c r="EC49" i="11" s="1"/>
  <c r="EC22" i="11"/>
  <c r="EG22" i="11"/>
  <c r="EG46" i="11" s="1"/>
  <c r="EG21" i="11"/>
  <c r="EL22" i="11"/>
  <c r="EL47" i="11" s="1"/>
  <c r="EL21" i="11"/>
  <c r="EL49" i="11" s="1"/>
  <c r="EO21" i="11"/>
  <c r="EO22" i="11"/>
  <c r="EO47" i="11" s="1"/>
  <c r="ES21" i="11"/>
  <c r="ES49" i="11" s="1"/>
  <c r="ES22" i="11"/>
  <c r="ES46" i="11" s="1"/>
  <c r="DE21" i="11"/>
  <c r="DQ21" i="11"/>
  <c r="DU21" i="11"/>
  <c r="EK21" i="11"/>
  <c r="EW21" i="11"/>
  <c r="FA21" i="11"/>
  <c r="FA49" i="11" s="1"/>
  <c r="DF42" i="11"/>
  <c r="DF46" i="11" s="1"/>
  <c r="DF41" i="11"/>
  <c r="DR42" i="11"/>
  <c r="DR41" i="11"/>
  <c r="EE42" i="11"/>
  <c r="EE41" i="11"/>
  <c r="ET42" i="11"/>
  <c r="ET41" i="11"/>
  <c r="DE41" i="11"/>
  <c r="DE48" i="11" s="1"/>
  <c r="DJ41" i="11"/>
  <c r="DM41" i="11"/>
  <c r="DN41" i="11"/>
  <c r="DZ41" i="11"/>
  <c r="ED41" i="11"/>
  <c r="EH41" i="11"/>
  <c r="EP41" i="11"/>
  <c r="EX41" i="11"/>
  <c r="BI20" i="13"/>
  <c r="BI21" i="13"/>
  <c r="BU45" i="13"/>
  <c r="BU44" i="13"/>
  <c r="BZ45" i="13"/>
  <c r="CA21" i="13"/>
  <c r="CA20" i="13"/>
  <c r="CE20" i="13"/>
  <c r="CE47" i="13" s="1"/>
  <c r="CE21" i="13"/>
  <c r="CG21" i="13"/>
  <c r="CG45" i="13" s="1"/>
  <c r="CG20" i="13"/>
  <c r="CG47" i="13" s="1"/>
  <c r="CP45" i="13"/>
  <c r="CP44" i="13"/>
  <c r="CQ21" i="13"/>
  <c r="CQ20" i="13"/>
  <c r="CU20" i="13"/>
  <c r="CU47" i="13" s="1"/>
  <c r="CU21" i="13"/>
  <c r="CU45" i="13" s="1"/>
  <c r="CW21" i="13"/>
  <c r="CW45" i="13" s="1"/>
  <c r="CW20" i="13"/>
  <c r="CW47" i="13" s="1"/>
  <c r="DA45" i="13"/>
  <c r="DA44" i="13"/>
  <c r="BF20" i="13"/>
  <c r="BG20" i="13"/>
  <c r="BJ20" i="13"/>
  <c r="BJ47" i="13" s="1"/>
  <c r="BK20" i="13"/>
  <c r="BN20" i="13"/>
  <c r="BO20" i="13"/>
  <c r="BR20" i="13"/>
  <c r="BS20" i="13"/>
  <c r="BV20" i="13"/>
  <c r="BW20" i="13"/>
  <c r="CH20" i="13"/>
  <c r="CH47" i="13" s="1"/>
  <c r="CI20" i="13"/>
  <c r="CL20" i="13"/>
  <c r="CM20" i="13"/>
  <c r="CX20" i="13"/>
  <c r="CY20" i="13"/>
  <c r="DB20" i="13"/>
  <c r="DC20" i="13"/>
  <c r="BG40" i="13"/>
  <c r="BG44" i="13" s="1"/>
  <c r="BG39" i="13"/>
  <c r="BH40" i="13"/>
  <c r="BH39" i="13"/>
  <c r="BO40" i="13"/>
  <c r="BO44" i="13" s="1"/>
  <c r="BO39" i="13"/>
  <c r="BP40" i="13"/>
  <c r="BP39" i="13"/>
  <c r="BR39" i="13"/>
  <c r="BR40" i="13"/>
  <c r="BX39" i="13"/>
  <c r="BX40" i="13"/>
  <c r="BY40" i="13"/>
  <c r="BY39" i="13"/>
  <c r="BZ40" i="13"/>
  <c r="BZ44" i="13" s="1"/>
  <c r="BZ39" i="13"/>
  <c r="CB39" i="13"/>
  <c r="CB46" i="13" s="1"/>
  <c r="CB40" i="13"/>
  <c r="CD39" i="13"/>
  <c r="CD40" i="13"/>
  <c r="CJ40" i="13"/>
  <c r="CJ39" i="13"/>
  <c r="CJ46" i="13" s="1"/>
  <c r="CN39" i="13"/>
  <c r="CN40" i="13"/>
  <c r="CR39" i="13"/>
  <c r="CR40" i="13"/>
  <c r="CT40" i="13"/>
  <c r="CT39" i="13"/>
  <c r="CV40" i="13"/>
  <c r="CV39" i="13"/>
  <c r="CV46" i="13" s="1"/>
  <c r="CX39" i="13"/>
  <c r="CX40" i="13"/>
  <c r="BK39" i="13"/>
  <c r="BK46" i="13" s="1"/>
  <c r="BL39" i="13"/>
  <c r="BT39" i="13"/>
  <c r="CF39" i="13"/>
  <c r="CZ39" i="13"/>
  <c r="DE20" i="13"/>
  <c r="DE21" i="13"/>
  <c r="DG21" i="13"/>
  <c r="DG20" i="13"/>
  <c r="DG47" i="13" s="1"/>
  <c r="DI21" i="13"/>
  <c r="DI20" i="13"/>
  <c r="DK20" i="13"/>
  <c r="DK21" i="13"/>
  <c r="DM20" i="13"/>
  <c r="DM21" i="13"/>
  <c r="DO21" i="13"/>
  <c r="DO45" i="13" s="1"/>
  <c r="DO20" i="13"/>
  <c r="DQ21" i="13"/>
  <c r="DQ20" i="13"/>
  <c r="DS45" i="13"/>
  <c r="DW21" i="13"/>
  <c r="DW20" i="13"/>
  <c r="DY21" i="13"/>
  <c r="DY20" i="13"/>
  <c r="EE21" i="13"/>
  <c r="EE45" i="13" s="1"/>
  <c r="EE20" i="13"/>
  <c r="EG21" i="13"/>
  <c r="EG20" i="13"/>
  <c r="EI45" i="13"/>
  <c r="EM21" i="13"/>
  <c r="EM20" i="13"/>
  <c r="EO21" i="13"/>
  <c r="EO45" i="13" s="1"/>
  <c r="EO20" i="13"/>
  <c r="EU21" i="13"/>
  <c r="EU45" i="13" s="1"/>
  <c r="EU20" i="13"/>
  <c r="EU47" i="13" s="1"/>
  <c r="EW21" i="13"/>
  <c r="EW20" i="13"/>
  <c r="EY45" i="13"/>
  <c r="DS20" i="13"/>
  <c r="EI20" i="13"/>
  <c r="EI47" i="13" s="1"/>
  <c r="EY20" i="13"/>
  <c r="DE40" i="13"/>
  <c r="DE39" i="13"/>
  <c r="DI40" i="13"/>
  <c r="DI39" i="13"/>
  <c r="DM40" i="13"/>
  <c r="DM39" i="13"/>
  <c r="DS40" i="13"/>
  <c r="DS44" i="13" s="1"/>
  <c r="DS39" i="13"/>
  <c r="DV39" i="13"/>
  <c r="DV40" i="13"/>
  <c r="DW40" i="13"/>
  <c r="DW39" i="13"/>
  <c r="DZ39" i="13"/>
  <c r="DZ40" i="13"/>
  <c r="EH40" i="13"/>
  <c r="EH39" i="13"/>
  <c r="EL39" i="13"/>
  <c r="EL40" i="13"/>
  <c r="EM40" i="13"/>
  <c r="EM39" i="13"/>
  <c r="EP39" i="13"/>
  <c r="EP40" i="13"/>
  <c r="EY40" i="13"/>
  <c r="EY44" i="13" s="1"/>
  <c r="EY39" i="13"/>
  <c r="DF39" i="13"/>
  <c r="DJ39" i="13"/>
  <c r="DN39" i="13"/>
  <c r="DR39" i="13"/>
  <c r="ED39" i="13"/>
  <c r="ET39" i="13"/>
  <c r="EX39" i="13"/>
  <c r="BX23" i="17"/>
  <c r="BX21" i="17"/>
  <c r="CN21" i="17"/>
  <c r="CN23" i="17"/>
  <c r="EG24" i="17"/>
  <c r="EG22" i="17"/>
  <c r="DE46" i="17"/>
  <c r="DE45" i="17"/>
  <c r="DG44" i="17"/>
  <c r="DG43" i="17"/>
  <c r="EC43" i="17"/>
  <c r="EC45" i="17"/>
  <c r="EE45" i="17"/>
  <c r="EE43" i="17"/>
  <c r="EI45" i="17"/>
  <c r="EI44" i="17"/>
  <c r="FA45" i="17"/>
  <c r="FA46" i="17"/>
  <c r="DF45" i="17"/>
  <c r="DJ45" i="17"/>
  <c r="DN45" i="17"/>
  <c r="DR45" i="17"/>
  <c r="ED45" i="17"/>
  <c r="EP45" i="17"/>
  <c r="ET45" i="17"/>
  <c r="ER46" i="17"/>
  <c r="EN28" i="38"/>
  <c r="EL20" i="19"/>
  <c r="EL22" i="19" s="1"/>
  <c r="EL47" i="19" s="1"/>
  <c r="EV28" i="38"/>
  <c r="EM28" i="38"/>
  <c r="EU28" i="38"/>
  <c r="DJ40" i="19"/>
  <c r="DJ42" i="19" s="1"/>
  <c r="DJ41" i="19"/>
  <c r="DJ39" i="19"/>
  <c r="ED41" i="19"/>
  <c r="ED39" i="19"/>
  <c r="CF19" i="19"/>
  <c r="CF21" i="19"/>
  <c r="CF20" i="19"/>
  <c r="CF22" i="19" s="1"/>
  <c r="CF47" i="19" s="1"/>
  <c r="BM19" i="19"/>
  <c r="BM21" i="19"/>
  <c r="BM49" i="19" s="1"/>
  <c r="DR40" i="19"/>
  <c r="DR39" i="19"/>
  <c r="EP40" i="19"/>
  <c r="EP42" i="19" s="1"/>
  <c r="EP41" i="19"/>
  <c r="EP39" i="19"/>
  <c r="EX40" i="19"/>
  <c r="EX42" i="19" s="1"/>
  <c r="EX39" i="19"/>
  <c r="EX41" i="19"/>
  <c r="BO40" i="19"/>
  <c r="BO41" i="19"/>
  <c r="CE40" i="19"/>
  <c r="CE41" i="19"/>
  <c r="CE42" i="19"/>
  <c r="CU40" i="19"/>
  <c r="CU42" i="19" s="1"/>
  <c r="CU39" i="19"/>
  <c r="DQ20" i="19"/>
  <c r="DQ22" i="19" s="1"/>
  <c r="DQ21" i="19"/>
  <c r="DQ49" i="19" s="1"/>
  <c r="EG20" i="19"/>
  <c r="EG21" i="19"/>
  <c r="EW20" i="19"/>
  <c r="EW21" i="19"/>
  <c r="EW49" i="19" s="1"/>
  <c r="DM41" i="19"/>
  <c r="DM39" i="19"/>
  <c r="EC41" i="19"/>
  <c r="EC39" i="19"/>
  <c r="ES41" i="19"/>
  <c r="ES39" i="19"/>
  <c r="BS40" i="19"/>
  <c r="BS42" i="19" s="1"/>
  <c r="CC21" i="19"/>
  <c r="CC49" i="19" s="1"/>
  <c r="CI40" i="19"/>
  <c r="CI42" i="19" s="1"/>
  <c r="DV20" i="19"/>
  <c r="DV22" i="19" s="1"/>
  <c r="DV47" i="19" s="1"/>
  <c r="DF22" i="19"/>
  <c r="DF47" i="19" s="1"/>
  <c r="DZ39" i="19"/>
  <c r="EH39" i="19"/>
  <c r="DG21" i="19"/>
  <c r="DW21" i="19"/>
  <c r="EP20" i="19"/>
  <c r="EP22" i="19" s="1"/>
  <c r="DJ22" i="19"/>
  <c r="DJ47" i="19" s="1"/>
  <c r="DN41" i="19"/>
  <c r="BK39" i="19"/>
  <c r="BK40" i="19"/>
  <c r="BK42" i="19" s="1"/>
  <c r="BK46" i="19" s="1"/>
  <c r="DT41" i="19"/>
  <c r="DT48" i="19" s="1"/>
  <c r="EB41" i="19"/>
  <c r="EH42" i="19"/>
  <c r="DG49" i="19"/>
  <c r="DK21" i="19"/>
  <c r="DK20" i="19"/>
  <c r="DK22" i="19" s="1"/>
  <c r="DK19" i="19"/>
  <c r="DW49" i="19"/>
  <c r="EQ21" i="19"/>
  <c r="EQ20" i="19"/>
  <c r="EQ22" i="19" s="1"/>
  <c r="EQ19" i="19"/>
  <c r="DK39" i="19"/>
  <c r="DK41" i="19"/>
  <c r="DK40" i="19"/>
  <c r="DK42" i="19" s="1"/>
  <c r="EA41" i="19"/>
  <c r="EA39" i="19"/>
  <c r="EA40" i="19"/>
  <c r="EA42" i="19" s="1"/>
  <c r="EQ41" i="19"/>
  <c r="EQ39" i="19"/>
  <c r="EQ40" i="19"/>
  <c r="EQ42" i="19" s="1"/>
  <c r="EA21" i="19"/>
  <c r="EA20" i="19"/>
  <c r="EA22" i="19" s="1"/>
  <c r="DG41" i="19"/>
  <c r="DG40" i="19"/>
  <c r="DG42" i="19" s="1"/>
  <c r="DS41" i="19"/>
  <c r="DS40" i="19"/>
  <c r="DS42" i="19" s="1"/>
  <c r="DS39" i="19"/>
  <c r="EM41" i="19"/>
  <c r="EM40" i="19"/>
  <c r="EM42" i="19" s="1"/>
  <c r="EY40" i="19"/>
  <c r="EY42" i="19" s="1"/>
  <c r="EY41" i="19"/>
  <c r="EY39" i="19"/>
  <c r="DQ41" i="19"/>
  <c r="DQ39" i="19"/>
  <c r="DQ40" i="19"/>
  <c r="DQ42" i="19" s="1"/>
  <c r="EM39" i="19"/>
  <c r="DI19" i="19"/>
  <c r="DI21" i="19"/>
  <c r="DM20" i="19"/>
  <c r="DM22" i="19" s="1"/>
  <c r="DM19" i="19"/>
  <c r="DM21" i="19"/>
  <c r="DY19" i="19"/>
  <c r="DY21" i="19"/>
  <c r="EC20" i="19"/>
  <c r="EC22" i="19"/>
  <c r="EC19" i="19"/>
  <c r="EC21" i="19"/>
  <c r="EO22" i="19"/>
  <c r="EO19" i="19"/>
  <c r="EO21" i="19"/>
  <c r="ES20" i="19"/>
  <c r="ES22" i="19" s="1"/>
  <c r="ES19" i="19"/>
  <c r="ES21" i="19"/>
  <c r="EK21" i="19"/>
  <c r="EK20" i="19"/>
  <c r="EK22" i="19" s="1"/>
  <c r="EV20" i="19"/>
  <c r="EV22" i="19" s="1"/>
  <c r="EV21" i="19"/>
  <c r="EK19" i="19"/>
  <c r="EG49" i="19"/>
  <c r="ER49" i="19"/>
  <c r="EL41" i="19"/>
  <c r="EL40" i="19"/>
  <c r="EL42" i="19" s="1"/>
  <c r="EL46" i="19" s="1"/>
  <c r="EL39" i="19"/>
  <c r="FA21" i="19"/>
  <c r="FA20" i="19"/>
  <c r="FA22" i="19" s="1"/>
  <c r="DQ48" i="19"/>
  <c r="DO40" i="19"/>
  <c r="DO42" i="19" s="1"/>
  <c r="DO39" i="19"/>
  <c r="DO41" i="19"/>
  <c r="EE40" i="19"/>
  <c r="EE42" i="19" s="1"/>
  <c r="EE41" i="19"/>
  <c r="EE39" i="19"/>
  <c r="EU41" i="19"/>
  <c r="EU40" i="19"/>
  <c r="EU42" i="19" s="1"/>
  <c r="EU39" i="19"/>
  <c r="DU21" i="19"/>
  <c r="DU20" i="19"/>
  <c r="DU22" i="19" s="1"/>
  <c r="EF20" i="19"/>
  <c r="EF22" i="19" s="1"/>
  <c r="EF21" i="19"/>
  <c r="DU19" i="19"/>
  <c r="DI20" i="19"/>
  <c r="DI22" i="19" s="1"/>
  <c r="DZ47" i="19"/>
  <c r="DE42" i="19"/>
  <c r="DE39" i="19"/>
  <c r="DE41" i="19"/>
  <c r="DI40" i="19"/>
  <c r="DI42" i="19" s="1"/>
  <c r="DI39" i="19"/>
  <c r="DU41" i="19"/>
  <c r="DU39" i="19"/>
  <c r="DY41" i="19"/>
  <c r="DY40" i="19"/>
  <c r="DY42" i="19" s="1"/>
  <c r="DY39" i="19"/>
  <c r="EK41" i="19"/>
  <c r="EK39" i="19"/>
  <c r="EO41" i="19"/>
  <c r="EO40" i="19"/>
  <c r="EO42" i="19" s="1"/>
  <c r="EO39" i="19"/>
  <c r="FA41" i="19"/>
  <c r="FA39" i="19"/>
  <c r="DV41" i="19"/>
  <c r="DV40" i="19"/>
  <c r="DV42" i="19" s="1"/>
  <c r="DV39" i="19"/>
  <c r="EW41" i="19"/>
  <c r="EW39" i="19"/>
  <c r="EW40" i="19"/>
  <c r="EW42" i="19" s="1"/>
  <c r="DG39" i="19"/>
  <c r="FA40" i="19"/>
  <c r="FA42" i="19" s="1"/>
  <c r="EB49" i="19"/>
  <c r="EB48" i="19"/>
  <c r="DW41" i="19"/>
  <c r="DW40" i="19"/>
  <c r="DW42" i="19" s="1"/>
  <c r="EI40" i="19"/>
  <c r="EI42" i="19" s="1"/>
  <c r="EI39" i="19"/>
  <c r="DG20" i="19"/>
  <c r="DG22" i="19" s="1"/>
  <c r="DG19" i="19"/>
  <c r="DO19" i="19"/>
  <c r="DO21" i="19"/>
  <c r="DO20" i="19"/>
  <c r="DO22" i="19" s="1"/>
  <c r="DS22" i="19"/>
  <c r="DS19" i="19"/>
  <c r="DS21" i="19"/>
  <c r="DW20" i="19"/>
  <c r="DW22" i="19" s="1"/>
  <c r="DW19" i="19"/>
  <c r="EE19" i="19"/>
  <c r="EE21" i="19"/>
  <c r="EE20" i="19"/>
  <c r="EI22" i="19"/>
  <c r="EI19" i="19"/>
  <c r="EI21" i="19"/>
  <c r="EM20" i="19"/>
  <c r="EM22" i="19"/>
  <c r="EM19" i="19"/>
  <c r="EU19" i="19"/>
  <c r="EU21" i="19"/>
  <c r="EU20" i="19"/>
  <c r="EU22" i="19" s="1"/>
  <c r="EY19" i="19"/>
  <c r="EY21" i="19"/>
  <c r="DE21" i="19"/>
  <c r="DE20" i="19"/>
  <c r="DE22" i="19" s="1"/>
  <c r="DP20" i="19"/>
  <c r="DP22" i="19" s="1"/>
  <c r="DP21" i="19"/>
  <c r="DE19" i="19"/>
  <c r="EA19" i="19"/>
  <c r="EV19" i="19"/>
  <c r="DY20" i="19"/>
  <c r="DY22" i="19" s="1"/>
  <c r="EY20" i="19"/>
  <c r="EY22" i="19" s="1"/>
  <c r="EM21" i="19"/>
  <c r="EE22" i="19"/>
  <c r="DF40" i="19"/>
  <c r="DF42" i="19" s="1"/>
  <c r="DF39" i="19"/>
  <c r="DF41" i="19"/>
  <c r="EG41" i="19"/>
  <c r="EG48" i="19" s="1"/>
  <c r="EG39" i="19"/>
  <c r="EG40" i="19"/>
  <c r="EG42" i="19" s="1"/>
  <c r="DW39" i="19"/>
  <c r="EK40" i="19"/>
  <c r="EK42" i="19" s="1"/>
  <c r="DI41" i="19"/>
  <c r="DU42" i="19"/>
  <c r="DL20" i="19"/>
  <c r="DL22" i="19" s="1"/>
  <c r="EB20" i="19"/>
  <c r="EB22" i="19" s="1"/>
  <c r="ER20" i="19"/>
  <c r="ER22" i="19" s="1"/>
  <c r="DL19" i="19"/>
  <c r="DQ19" i="19"/>
  <c r="EB19" i="19"/>
  <c r="EG19" i="19"/>
  <c r="ER19" i="19"/>
  <c r="EW19" i="19"/>
  <c r="EG22" i="19"/>
  <c r="EW22" i="19"/>
  <c r="DD41" i="19"/>
  <c r="DD48" i="19" s="1"/>
  <c r="DD39" i="19"/>
  <c r="DH41" i="19"/>
  <c r="DH48" i="19" s="1"/>
  <c r="DH39" i="19"/>
  <c r="DL41" i="19"/>
  <c r="DL48" i="19" s="1"/>
  <c r="DL39" i="19"/>
  <c r="DP41" i="19"/>
  <c r="DP39" i="19"/>
  <c r="DT39" i="19"/>
  <c r="EF41" i="19"/>
  <c r="EF39" i="19"/>
  <c r="EJ39" i="19"/>
  <c r="EV41" i="19"/>
  <c r="EV39" i="19"/>
  <c r="EZ39" i="19"/>
  <c r="DL40" i="19"/>
  <c r="EB40" i="19"/>
  <c r="EB42" i="19" s="1"/>
  <c r="ER40" i="19"/>
  <c r="ER42" i="19" s="1"/>
  <c r="EJ41" i="19"/>
  <c r="EJ48" i="19" s="1"/>
  <c r="ER41" i="19"/>
  <c r="ER48" i="19" s="1"/>
  <c r="DP42" i="19"/>
  <c r="DH49" i="19"/>
  <c r="DH20" i="19"/>
  <c r="DH22" i="19" s="1"/>
  <c r="DX20" i="19"/>
  <c r="DX22" i="19" s="1"/>
  <c r="EN20" i="19"/>
  <c r="EN22" i="19" s="1"/>
  <c r="DH19" i="19"/>
  <c r="DX19" i="19"/>
  <c r="EN19" i="19"/>
  <c r="DN40" i="19"/>
  <c r="DN42" i="19" s="1"/>
  <c r="ED40" i="19"/>
  <c r="ED42" i="19" s="1"/>
  <c r="ET40" i="19"/>
  <c r="ET42" i="19" s="1"/>
  <c r="DH40" i="19"/>
  <c r="DH42" i="19" s="1"/>
  <c r="DM40" i="19"/>
  <c r="DM42" i="19" s="1"/>
  <c r="DX40" i="19"/>
  <c r="EC40" i="19"/>
  <c r="EC42" i="19" s="1"/>
  <c r="EN40" i="19"/>
  <c r="EN42" i="19" s="1"/>
  <c r="ES40" i="19"/>
  <c r="ES42" i="19" s="1"/>
  <c r="DR41" i="19"/>
  <c r="DX41" i="19"/>
  <c r="DX48" i="19" s="1"/>
  <c r="ET41" i="19"/>
  <c r="EZ41" i="19"/>
  <c r="EZ48" i="19" s="1"/>
  <c r="DX42" i="19"/>
  <c r="EF42" i="19"/>
  <c r="DX49" i="19"/>
  <c r="DF21" i="19"/>
  <c r="DF19" i="19"/>
  <c r="DJ21" i="19"/>
  <c r="DJ19" i="19"/>
  <c r="DN21" i="19"/>
  <c r="DN19" i="19"/>
  <c r="DR21" i="19"/>
  <c r="DR19" i="19"/>
  <c r="DV21" i="19"/>
  <c r="DV19" i="19"/>
  <c r="DZ21" i="19"/>
  <c r="DZ19" i="19"/>
  <c r="ED21" i="19"/>
  <c r="ED19" i="19"/>
  <c r="EH21" i="19"/>
  <c r="EH19" i="19"/>
  <c r="EL21" i="19"/>
  <c r="EL19" i="19"/>
  <c r="EP21" i="19"/>
  <c r="EP19" i="19"/>
  <c r="ET21" i="19"/>
  <c r="ET19" i="19"/>
  <c r="EX21" i="19"/>
  <c r="EX19" i="19"/>
  <c r="DD20" i="19"/>
  <c r="DD22" i="19" s="1"/>
  <c r="DT20" i="19"/>
  <c r="DT22" i="19" s="1"/>
  <c r="EJ20" i="19"/>
  <c r="EJ22" i="19" s="1"/>
  <c r="EZ20" i="19"/>
  <c r="EZ22" i="19" s="1"/>
  <c r="DD19" i="19"/>
  <c r="DT19" i="19"/>
  <c r="EJ19" i="19"/>
  <c r="EZ19" i="19"/>
  <c r="DR20" i="19"/>
  <c r="DR22" i="19" s="1"/>
  <c r="EH20" i="19"/>
  <c r="EH22" i="19" s="1"/>
  <c r="EX20" i="19"/>
  <c r="EX22" i="19" s="1"/>
  <c r="DN22" i="19"/>
  <c r="ED22" i="19"/>
  <c r="ET22" i="19"/>
  <c r="DD40" i="19"/>
  <c r="DD42" i="19" s="1"/>
  <c r="DT40" i="19"/>
  <c r="DT42" i="19" s="1"/>
  <c r="EJ40" i="19"/>
  <c r="EJ42" i="19" s="1"/>
  <c r="EZ40" i="19"/>
  <c r="EZ42" i="19" s="1"/>
  <c r="DZ41" i="19"/>
  <c r="EH41" i="19"/>
  <c r="EN41" i="19"/>
  <c r="EN48" i="19" s="1"/>
  <c r="DL42" i="19"/>
  <c r="DR42" i="19"/>
  <c r="DZ42" i="19"/>
  <c r="DZ46" i="19" s="1"/>
  <c r="EV42" i="19"/>
  <c r="EN49" i="19"/>
  <c r="CT20" i="19"/>
  <c r="CT21" i="19"/>
  <c r="CT22" i="19"/>
  <c r="CT19" i="19"/>
  <c r="BN20" i="19"/>
  <c r="BN22" i="19" s="1"/>
  <c r="BN19" i="19"/>
  <c r="BN21" i="19"/>
  <c r="BF21" i="19"/>
  <c r="BF20" i="19"/>
  <c r="BF22" i="19" s="1"/>
  <c r="BF19" i="19"/>
  <c r="BJ20" i="19"/>
  <c r="BJ22" i="19" s="1"/>
  <c r="BR19" i="19"/>
  <c r="BV21" i="19"/>
  <c r="BV20" i="19"/>
  <c r="BV22" i="19" s="1"/>
  <c r="BV19" i="19"/>
  <c r="BZ21" i="19"/>
  <c r="CH21" i="19"/>
  <c r="CH20" i="19"/>
  <c r="CH22" i="19" s="1"/>
  <c r="CH19" i="19"/>
  <c r="CL21" i="19"/>
  <c r="CL20" i="19"/>
  <c r="CL22" i="19" s="1"/>
  <c r="CL19" i="19"/>
  <c r="CP19" i="19"/>
  <c r="CP21" i="19"/>
  <c r="CP20" i="19"/>
  <c r="CP22" i="19" s="1"/>
  <c r="CX21" i="19"/>
  <c r="CX20" i="19"/>
  <c r="CX22" i="19" s="1"/>
  <c r="CX19" i="19"/>
  <c r="DB21" i="19"/>
  <c r="CO20" i="19"/>
  <c r="CO22" i="19" s="1"/>
  <c r="CO21" i="19"/>
  <c r="CO19" i="19"/>
  <c r="BR20" i="19"/>
  <c r="BR22" i="19" s="1"/>
  <c r="BR21" i="19"/>
  <c r="BV39" i="19"/>
  <c r="BV41" i="19"/>
  <c r="BV40" i="19"/>
  <c r="BV42" i="19" s="1"/>
  <c r="CD41" i="19"/>
  <c r="CD40" i="19"/>
  <c r="CD42" i="19" s="1"/>
  <c r="CD39" i="19"/>
  <c r="CH39" i="19"/>
  <c r="CH41" i="19"/>
  <c r="CH40" i="19"/>
  <c r="CH42" i="19" s="1"/>
  <c r="DB39" i="19"/>
  <c r="DB40" i="19"/>
  <c r="DB42" i="19" s="1"/>
  <c r="DB41" i="19"/>
  <c r="BT19" i="19"/>
  <c r="BT21" i="19"/>
  <c r="BT20" i="19"/>
  <c r="BT22" i="19" s="1"/>
  <c r="CD20" i="19"/>
  <c r="CD22" i="19" s="1"/>
  <c r="CD21" i="19"/>
  <c r="CD19" i="19"/>
  <c r="BK47" i="19"/>
  <c r="CM47" i="19"/>
  <c r="BY20" i="19"/>
  <c r="BY22" i="19" s="1"/>
  <c r="BY19" i="19"/>
  <c r="CZ21" i="19"/>
  <c r="CZ20" i="19"/>
  <c r="CZ22" i="19" s="1"/>
  <c r="CZ19" i="19"/>
  <c r="BJ19" i="19"/>
  <c r="BZ19" i="19"/>
  <c r="BZ20" i="19"/>
  <c r="BZ22" i="19" s="1"/>
  <c r="DB20" i="19"/>
  <c r="DB22" i="19" s="1"/>
  <c r="BY21" i="19"/>
  <c r="BH20" i="19"/>
  <c r="BH22" i="19" s="1"/>
  <c r="BH21" i="19"/>
  <c r="BH19" i="19"/>
  <c r="BL21" i="19"/>
  <c r="BL20" i="19"/>
  <c r="BL22" i="19" s="1"/>
  <c r="BL19" i="19"/>
  <c r="BX20" i="19"/>
  <c r="BX22" i="19" s="1"/>
  <c r="BX21" i="19"/>
  <c r="BX19" i="19"/>
  <c r="CB21" i="19"/>
  <c r="CB20" i="19"/>
  <c r="CB22" i="19" s="1"/>
  <c r="CB19" i="19"/>
  <c r="CN20" i="19"/>
  <c r="CN22" i="19" s="1"/>
  <c r="CN21" i="19"/>
  <c r="CR21" i="19"/>
  <c r="CR20" i="19"/>
  <c r="CR22" i="19" s="1"/>
  <c r="CR19" i="19"/>
  <c r="BI20" i="19"/>
  <c r="BI22" i="19" s="1"/>
  <c r="BI21" i="19"/>
  <c r="BI19" i="19"/>
  <c r="CJ21" i="19"/>
  <c r="CJ20" i="19"/>
  <c r="CJ22" i="19" s="1"/>
  <c r="CJ19" i="19"/>
  <c r="DB19" i="19"/>
  <c r="BJ21" i="19"/>
  <c r="BH40" i="19"/>
  <c r="BH42" i="19" s="1"/>
  <c r="BH41" i="19"/>
  <c r="BH39" i="19"/>
  <c r="BL40" i="19"/>
  <c r="BL42" i="19" s="1"/>
  <c r="BL39" i="19"/>
  <c r="BL41" i="19"/>
  <c r="BP41" i="19"/>
  <c r="BP40" i="19"/>
  <c r="BP42" i="19"/>
  <c r="BP39" i="19"/>
  <c r="BX41" i="19"/>
  <c r="BX40" i="19"/>
  <c r="BX42" i="19"/>
  <c r="BX39" i="19"/>
  <c r="CB41" i="19"/>
  <c r="CB40" i="19"/>
  <c r="CB42" i="19" s="1"/>
  <c r="CB39" i="19"/>
  <c r="CF41" i="19"/>
  <c r="CF48" i="19" s="1"/>
  <c r="CF40" i="19"/>
  <c r="CF42" i="19" s="1"/>
  <c r="CF39" i="19"/>
  <c r="CN41" i="19"/>
  <c r="CN40" i="19"/>
  <c r="CN42" i="19" s="1"/>
  <c r="CN39" i="19"/>
  <c r="CR41" i="19"/>
  <c r="CR40" i="19"/>
  <c r="CR42" i="19" s="1"/>
  <c r="CR39" i="19"/>
  <c r="CV41" i="19"/>
  <c r="CV40" i="19"/>
  <c r="CV42" i="19"/>
  <c r="CV39" i="19"/>
  <c r="BT41" i="19"/>
  <c r="BT40" i="19"/>
  <c r="BT42" i="19" s="1"/>
  <c r="BT39" i="19"/>
  <c r="CJ41" i="19"/>
  <c r="CJ40" i="19"/>
  <c r="CJ42" i="19" s="1"/>
  <c r="CZ41" i="19"/>
  <c r="CZ40" i="19"/>
  <c r="CZ42" i="19" s="1"/>
  <c r="CZ39" i="19"/>
  <c r="BR41" i="19"/>
  <c r="BR40" i="19"/>
  <c r="BR42" i="19" s="1"/>
  <c r="CX39" i="19"/>
  <c r="CX41" i="19"/>
  <c r="BG21" i="19"/>
  <c r="BG19" i="19"/>
  <c r="BK21" i="19"/>
  <c r="BK19" i="19"/>
  <c r="BO21" i="19"/>
  <c r="BO19" i="19"/>
  <c r="BS21" i="19"/>
  <c r="BS19" i="19"/>
  <c r="BS20" i="19"/>
  <c r="BW21" i="19"/>
  <c r="BW19" i="19"/>
  <c r="CA21" i="19"/>
  <c r="CA19" i="19"/>
  <c r="CE21" i="19"/>
  <c r="CE19" i="19"/>
  <c r="CI21" i="19"/>
  <c r="CI19" i="19"/>
  <c r="CI20" i="19"/>
  <c r="CI22" i="19" s="1"/>
  <c r="CM21" i="19"/>
  <c r="CM19" i="19"/>
  <c r="CQ21" i="19"/>
  <c r="CQ19" i="19"/>
  <c r="CU21" i="19"/>
  <c r="CU19" i="19"/>
  <c r="CU22" i="19"/>
  <c r="CY21" i="19"/>
  <c r="CY19" i="19"/>
  <c r="CY20" i="19"/>
  <c r="CY22" i="19" s="1"/>
  <c r="DC21" i="19"/>
  <c r="DC19" i="19"/>
  <c r="BU20" i="19"/>
  <c r="BU22" i="19" s="1"/>
  <c r="CK20" i="19"/>
  <c r="CK22" i="19" s="1"/>
  <c r="CK19" i="19"/>
  <c r="DA20" i="19"/>
  <c r="DA22" i="19" s="1"/>
  <c r="DA19" i="19"/>
  <c r="CA20" i="19"/>
  <c r="CA22" i="19" s="1"/>
  <c r="CV20" i="19"/>
  <c r="CV22" i="19" s="1"/>
  <c r="DC20" i="19"/>
  <c r="DC22" i="19" s="1"/>
  <c r="CV21" i="19"/>
  <c r="BS22" i="19"/>
  <c r="BI39" i="19"/>
  <c r="BI41" i="19"/>
  <c r="BI40" i="19"/>
  <c r="BM41" i="19"/>
  <c r="BM39" i="19"/>
  <c r="BQ39" i="19"/>
  <c r="BQ41" i="19"/>
  <c r="BQ40" i="19"/>
  <c r="BQ42" i="19" s="1"/>
  <c r="BU41" i="19"/>
  <c r="BU40" i="19"/>
  <c r="BU39" i="19"/>
  <c r="BY41" i="19"/>
  <c r="BY39" i="19"/>
  <c r="BY40" i="19"/>
  <c r="BY42" i="19" s="1"/>
  <c r="CC39" i="19"/>
  <c r="CC41" i="19"/>
  <c r="CC48" i="19" s="1"/>
  <c r="CG39" i="19"/>
  <c r="CG40" i="19"/>
  <c r="CG42" i="19" s="1"/>
  <c r="CK40" i="19"/>
  <c r="CK42" i="19" s="1"/>
  <c r="CK41" i="19"/>
  <c r="CK39" i="19"/>
  <c r="CO41" i="19"/>
  <c r="CS41" i="19"/>
  <c r="CS40" i="19"/>
  <c r="CS42" i="19" s="1"/>
  <c r="CS39" i="19"/>
  <c r="CW42" i="19"/>
  <c r="CW41" i="19"/>
  <c r="CW39" i="19"/>
  <c r="DA40" i="19"/>
  <c r="DA42" i="19" s="1"/>
  <c r="BG42" i="19"/>
  <c r="BN41" i="19"/>
  <c r="CA41" i="19"/>
  <c r="CM39" i="19"/>
  <c r="CM40" i="19"/>
  <c r="CM42" i="19" s="1"/>
  <c r="CM46" i="19" s="1"/>
  <c r="CT41" i="19"/>
  <c r="CT39" i="19"/>
  <c r="CT40" i="19"/>
  <c r="CT42" i="19" s="1"/>
  <c r="CY41" i="19"/>
  <c r="CY40" i="19"/>
  <c r="CY42" i="19" s="1"/>
  <c r="BR39" i="19"/>
  <c r="CO39" i="19"/>
  <c r="CY39" i="19"/>
  <c r="CX40" i="19"/>
  <c r="CX42" i="19" s="1"/>
  <c r="CG41" i="19"/>
  <c r="DA41" i="19"/>
  <c r="DA48" i="19" s="1"/>
  <c r="BU42" i="19"/>
  <c r="DA49" i="19"/>
  <c r="BF41" i="19"/>
  <c r="CL39" i="19"/>
  <c r="CL41" i="19"/>
  <c r="CL40" i="19"/>
  <c r="CL42" i="19" s="1"/>
  <c r="BQ20" i="19"/>
  <c r="BQ22" i="19" s="1"/>
  <c r="BQ21" i="19"/>
  <c r="CG20" i="19"/>
  <c r="CG22" i="19" s="1"/>
  <c r="CG21" i="19"/>
  <c r="CW20" i="19"/>
  <c r="CW22" i="19" s="1"/>
  <c r="CW21" i="19"/>
  <c r="CC19" i="19"/>
  <c r="BG20" i="19"/>
  <c r="BG22" i="19" s="1"/>
  <c r="BO20" i="19"/>
  <c r="BO22" i="19" s="1"/>
  <c r="CQ20" i="19"/>
  <c r="CQ22" i="19" s="1"/>
  <c r="BU21" i="19"/>
  <c r="BJ41" i="19"/>
  <c r="BJ40" i="19"/>
  <c r="BJ42" i="19" s="1"/>
  <c r="BJ39" i="19"/>
  <c r="BZ40" i="19"/>
  <c r="BZ42" i="19" s="1"/>
  <c r="BZ41" i="19"/>
  <c r="BZ39" i="19"/>
  <c r="CP39" i="19"/>
  <c r="CP41" i="19"/>
  <c r="CP40" i="19"/>
  <c r="CP42" i="19" s="1"/>
  <c r="BF39" i="19"/>
  <c r="BS39" i="19"/>
  <c r="CA39" i="19"/>
  <c r="DA39" i="19"/>
  <c r="BM40" i="19"/>
  <c r="BM42" i="19" s="1"/>
  <c r="CA40" i="19"/>
  <c r="CA42" i="19" s="1"/>
  <c r="CO40" i="19"/>
  <c r="CO42" i="19" s="1"/>
  <c r="CM41" i="19"/>
  <c r="BI42" i="19"/>
  <c r="CF49" i="19"/>
  <c r="BM20" i="19"/>
  <c r="BM22" i="19" s="1"/>
  <c r="CC20" i="19"/>
  <c r="CC22" i="19" s="1"/>
  <c r="CS20" i="19"/>
  <c r="CS22" i="19" s="1"/>
  <c r="CS19" i="19"/>
  <c r="BP20" i="19"/>
  <c r="BP22" i="19" s="1"/>
  <c r="BW20" i="19"/>
  <c r="CE20" i="19"/>
  <c r="CE22" i="19" s="1"/>
  <c r="BP21" i="19"/>
  <c r="CK21" i="19"/>
  <c r="CS21" i="19"/>
  <c r="BW22" i="19"/>
  <c r="BW40" i="19"/>
  <c r="BW42" i="19" s="1"/>
  <c r="CI41" i="19"/>
  <c r="DC42" i="19"/>
  <c r="DC41" i="19"/>
  <c r="DC39" i="19"/>
  <c r="BG39" i="19"/>
  <c r="BN39" i="19"/>
  <c r="CJ39" i="19"/>
  <c r="BF40" i="19"/>
  <c r="BF42" i="19" s="1"/>
  <c r="BN40" i="19"/>
  <c r="BN42" i="19" s="1"/>
  <c r="CC40" i="19"/>
  <c r="CC42" i="19" s="1"/>
  <c r="CQ40" i="19"/>
  <c r="CQ42" i="19" s="1"/>
  <c r="BG41" i="19"/>
  <c r="BW41" i="19"/>
  <c r="CQ41" i="19"/>
  <c r="BO39" i="19"/>
  <c r="CE39" i="19"/>
  <c r="BO42" i="19"/>
  <c r="CU41" i="19"/>
  <c r="CL28" i="38"/>
  <c r="CP28" i="38"/>
  <c r="CT28" i="38"/>
  <c r="CX28" i="38"/>
  <c r="DB28" i="38"/>
  <c r="DF28" i="38"/>
  <c r="DJ28" i="38"/>
  <c r="DN28" i="38"/>
  <c r="DR28" i="38"/>
  <c r="DV28" i="38"/>
  <c r="DZ28" i="38"/>
  <c r="ED28" i="38"/>
  <c r="EH28" i="38"/>
  <c r="CM28" i="38"/>
  <c r="CQ28" i="38"/>
  <c r="CU28" i="38"/>
  <c r="CY28" i="38"/>
  <c r="DC28" i="38"/>
  <c r="DG28" i="38"/>
  <c r="DK28" i="38"/>
  <c r="DO28" i="38"/>
  <c r="DS28" i="38"/>
  <c r="DW28" i="38"/>
  <c r="EA28" i="38"/>
  <c r="EE28" i="38"/>
  <c r="EI28" i="38"/>
  <c r="EQ28" i="38"/>
  <c r="EY28" i="38"/>
  <c r="CJ28" i="38"/>
  <c r="CN28" i="38"/>
  <c r="CR28" i="38"/>
  <c r="CV28" i="38"/>
  <c r="CZ28" i="38"/>
  <c r="DD28" i="38"/>
  <c r="DH28" i="38"/>
  <c r="DL28" i="38"/>
  <c r="DP28" i="38"/>
  <c r="DT28" i="38"/>
  <c r="DX28" i="38"/>
  <c r="EB28" i="38"/>
  <c r="EF28" i="38"/>
  <c r="EJ28" i="38"/>
  <c r="ER28" i="38"/>
  <c r="EZ28" i="38"/>
  <c r="AM28" i="38"/>
  <c r="AV28" i="38"/>
  <c r="BD28" i="38"/>
  <c r="BL28" i="38"/>
  <c r="BT28" i="38"/>
  <c r="CB28" i="38"/>
  <c r="CK28" i="38"/>
  <c r="CO28" i="38"/>
  <c r="CS28" i="38"/>
  <c r="CW28" i="38"/>
  <c r="DA28" i="38"/>
  <c r="DE28" i="38"/>
  <c r="DI28" i="38"/>
  <c r="DM28" i="38"/>
  <c r="DQ28" i="38"/>
  <c r="DU28" i="38"/>
  <c r="DY28" i="38"/>
  <c r="EC28" i="38"/>
  <c r="EG28" i="38"/>
  <c r="EK28" i="38"/>
  <c r="EO28" i="38"/>
  <c r="ES28" i="38"/>
  <c r="EW28" i="38"/>
  <c r="FA28" i="38"/>
  <c r="BA28" i="38"/>
  <c r="BI28" i="38"/>
  <c r="BQ28" i="38"/>
  <c r="BY28" i="38"/>
  <c r="CG28" i="38"/>
  <c r="EP28" i="38"/>
  <c r="EX28" i="38"/>
  <c r="AX28" i="38"/>
  <c r="BB28" i="38"/>
  <c r="BF28" i="38"/>
  <c r="BJ28" i="38"/>
  <c r="BN28" i="38"/>
  <c r="BR28" i="38"/>
  <c r="BV28" i="38"/>
  <c r="BZ28" i="38"/>
  <c r="CD28" i="38"/>
  <c r="CH28" i="38"/>
  <c r="AW28" i="38"/>
  <c r="BE28" i="38"/>
  <c r="BM28" i="38"/>
  <c r="BU28" i="38"/>
  <c r="CC28" i="38"/>
  <c r="EL28" i="38"/>
  <c r="ET28" i="38"/>
  <c r="BO28" i="38"/>
  <c r="BS28" i="38"/>
  <c r="BW28" i="38"/>
  <c r="CA28" i="38"/>
  <c r="CE28" i="38"/>
  <c r="CI28" i="38"/>
  <c r="BH28" i="38"/>
  <c r="AU28" i="38"/>
  <c r="AB28" i="38"/>
  <c r="AF28" i="38"/>
  <c r="AJ28" i="38"/>
  <c r="AN28" i="38"/>
  <c r="AR28" i="38"/>
  <c r="AE28" i="38"/>
  <c r="AI28" i="38"/>
  <c r="AQ28" i="38"/>
  <c r="AZ28" i="38"/>
  <c r="BP28" i="38"/>
  <c r="BX28" i="38"/>
  <c r="CF28" i="38"/>
  <c r="AD28" i="38"/>
  <c r="AH28" i="38"/>
  <c r="AL28" i="38"/>
  <c r="AP28" i="38"/>
  <c r="AT28" i="38"/>
  <c r="AY28" i="38"/>
  <c r="BC28" i="38"/>
  <c r="BG28" i="38"/>
  <c r="BK28" i="38"/>
  <c r="AC28" i="38"/>
  <c r="AG28" i="38"/>
  <c r="AK28" i="38"/>
  <c r="AO28" i="38"/>
  <c r="AS28" i="38"/>
  <c r="EB50" i="17"/>
  <c r="EB51" i="17"/>
  <c r="EZ51" i="17"/>
  <c r="DG51" i="17"/>
  <c r="EI52" i="17"/>
  <c r="EI53" i="17"/>
  <c r="DK46" i="17"/>
  <c r="DK45" i="17"/>
  <c r="DK43" i="17"/>
  <c r="DK44" i="17"/>
  <c r="EA45" i="17"/>
  <c r="EA46" i="17"/>
  <c r="EA43" i="17"/>
  <c r="EQ45" i="17"/>
  <c r="EQ43" i="17"/>
  <c r="EQ46" i="17"/>
  <c r="EQ44" i="17"/>
  <c r="DG45" i="17"/>
  <c r="DG46" i="17"/>
  <c r="DG50" i="17" s="1"/>
  <c r="ES45" i="17"/>
  <c r="ES43" i="17"/>
  <c r="ES46" i="17"/>
  <c r="DE24" i="17"/>
  <c r="DE21" i="17"/>
  <c r="DE23" i="17"/>
  <c r="DM23" i="17"/>
  <c r="DM21" i="17"/>
  <c r="DM24" i="17"/>
  <c r="DU24" i="17"/>
  <c r="DU21" i="17"/>
  <c r="DU23" i="17"/>
  <c r="EC23" i="17"/>
  <c r="EC21" i="17"/>
  <c r="EC24" i="17"/>
  <c r="EK24" i="17"/>
  <c r="EK21" i="17"/>
  <c r="EK23" i="17"/>
  <c r="ES23" i="17"/>
  <c r="ES21" i="17"/>
  <c r="FA24" i="17"/>
  <c r="FA21" i="17"/>
  <c r="FA23" i="17"/>
  <c r="DG23" i="17"/>
  <c r="DG22" i="17"/>
  <c r="DK24" i="17"/>
  <c r="DK23" i="17"/>
  <c r="DK22" i="17"/>
  <c r="DO24" i="17"/>
  <c r="DO22" i="17"/>
  <c r="DO23" i="17"/>
  <c r="DS22" i="17"/>
  <c r="DS24" i="17"/>
  <c r="DW23" i="17"/>
  <c r="DW22" i="17"/>
  <c r="EA24" i="17"/>
  <c r="EA23" i="17"/>
  <c r="EA22" i="17"/>
  <c r="EE24" i="17"/>
  <c r="EE22" i="17"/>
  <c r="EE23" i="17"/>
  <c r="EI22" i="17"/>
  <c r="EI24" i="17"/>
  <c r="EM23" i="17"/>
  <c r="EM22" i="17"/>
  <c r="EQ24" i="17"/>
  <c r="EQ23" i="17"/>
  <c r="EQ22" i="17"/>
  <c r="EU22" i="17"/>
  <c r="EU24" i="17"/>
  <c r="EU23" i="17"/>
  <c r="EY24" i="17"/>
  <c r="EY22" i="17"/>
  <c r="DF24" i="17"/>
  <c r="DF21" i="17"/>
  <c r="DF23" i="17"/>
  <c r="DF22" i="17"/>
  <c r="DN24" i="17"/>
  <c r="DN21" i="17"/>
  <c r="DN22" i="17"/>
  <c r="DV24" i="17"/>
  <c r="DV21" i="17"/>
  <c r="DV23" i="17"/>
  <c r="DV22" i="17"/>
  <c r="ED24" i="17"/>
  <c r="ED21" i="17"/>
  <c r="ED22" i="17"/>
  <c r="EL24" i="17"/>
  <c r="EL21" i="17"/>
  <c r="EL23" i="17"/>
  <c r="EL22" i="17"/>
  <c r="ET24" i="17"/>
  <c r="ET21" i="17"/>
  <c r="ET22" i="17"/>
  <c r="DS21" i="17"/>
  <c r="EI21" i="17"/>
  <c r="EY21" i="17"/>
  <c r="DS23" i="17"/>
  <c r="EO53" i="17"/>
  <c r="DL51" i="17"/>
  <c r="EG51" i="17"/>
  <c r="DD23" i="17"/>
  <c r="DD22" i="17"/>
  <c r="DD24" i="17"/>
  <c r="DH23" i="17"/>
  <c r="DH22" i="17"/>
  <c r="DH24" i="17"/>
  <c r="DH21" i="17"/>
  <c r="DL23" i="17"/>
  <c r="DL22" i="17"/>
  <c r="DL21" i="17"/>
  <c r="DP23" i="17"/>
  <c r="DP24" i="17"/>
  <c r="DP22" i="17"/>
  <c r="DP21" i="17"/>
  <c r="DT23" i="17"/>
  <c r="DT22" i="17"/>
  <c r="DT24" i="17"/>
  <c r="DT21" i="17"/>
  <c r="DX23" i="17"/>
  <c r="DX22" i="17"/>
  <c r="DX24" i="17"/>
  <c r="DX21" i="17"/>
  <c r="EB23" i="17"/>
  <c r="EB22" i="17"/>
  <c r="EB21" i="17"/>
  <c r="EF23" i="17"/>
  <c r="EF24" i="17"/>
  <c r="EF22" i="17"/>
  <c r="EF21" i="17"/>
  <c r="EJ23" i="17"/>
  <c r="EJ22" i="17"/>
  <c r="EJ24" i="17"/>
  <c r="EJ21" i="17"/>
  <c r="EN23" i="17"/>
  <c r="EN22" i="17"/>
  <c r="EN24" i="17"/>
  <c r="EN21" i="17"/>
  <c r="ER23" i="17"/>
  <c r="ER24" i="17"/>
  <c r="ER22" i="17"/>
  <c r="ER21" i="17"/>
  <c r="EV24" i="17"/>
  <c r="EV23" i="17"/>
  <c r="EV22" i="17"/>
  <c r="EV21" i="17"/>
  <c r="EZ23" i="17"/>
  <c r="EZ22" i="17"/>
  <c r="EZ21" i="17"/>
  <c r="DI24" i="17"/>
  <c r="DI21" i="17"/>
  <c r="DQ23" i="17"/>
  <c r="DQ21" i="17"/>
  <c r="DY24" i="17"/>
  <c r="DY21" i="17"/>
  <c r="EG23" i="17"/>
  <c r="EG21" i="17"/>
  <c r="EO24" i="17"/>
  <c r="EO21" i="17"/>
  <c r="EW24" i="17"/>
  <c r="EW23" i="17"/>
  <c r="EW21" i="17"/>
  <c r="DG21" i="17"/>
  <c r="DW21" i="17"/>
  <c r="EM21" i="17"/>
  <c r="DE22" i="17"/>
  <c r="DU22" i="17"/>
  <c r="EK22" i="17"/>
  <c r="FA22" i="17"/>
  <c r="DY23" i="17"/>
  <c r="ET23" i="17"/>
  <c r="DQ24" i="17"/>
  <c r="EM24" i="17"/>
  <c r="DI46" i="17"/>
  <c r="DI44" i="17"/>
  <c r="DI45" i="17"/>
  <c r="DI43" i="17"/>
  <c r="DQ45" i="17"/>
  <c r="DQ46" i="17"/>
  <c r="DQ43" i="17"/>
  <c r="EC44" i="17"/>
  <c r="EC46" i="17"/>
  <c r="EO46" i="17"/>
  <c r="EO45" i="17"/>
  <c r="EO52" i="17" s="1"/>
  <c r="EO44" i="17"/>
  <c r="EO43" i="17"/>
  <c r="EW45" i="17"/>
  <c r="EW43" i="17"/>
  <c r="EW46" i="17"/>
  <c r="EW44" i="17"/>
  <c r="DS46" i="17"/>
  <c r="DS45" i="17"/>
  <c r="DS43" i="17"/>
  <c r="DS44" i="17"/>
  <c r="DY46" i="17"/>
  <c r="DY44" i="17"/>
  <c r="DY45" i="17"/>
  <c r="DY43" i="17"/>
  <c r="DJ24" i="17"/>
  <c r="DJ21" i="17"/>
  <c r="DJ23" i="17"/>
  <c r="DJ22" i="17"/>
  <c r="DR24" i="17"/>
  <c r="DR23" i="17"/>
  <c r="DR21" i="17"/>
  <c r="DR22" i="17"/>
  <c r="DZ24" i="17"/>
  <c r="DZ21" i="17"/>
  <c r="DZ23" i="17"/>
  <c r="DZ22" i="17"/>
  <c r="EH24" i="17"/>
  <c r="EH23" i="17"/>
  <c r="EH21" i="17"/>
  <c r="EH22" i="17"/>
  <c r="EP24" i="17"/>
  <c r="EP21" i="17"/>
  <c r="EP23" i="17"/>
  <c r="EP22" i="17"/>
  <c r="EX24" i="17"/>
  <c r="EX23" i="17"/>
  <c r="EX21" i="17"/>
  <c r="EX22" i="17"/>
  <c r="DK21" i="17"/>
  <c r="EA21" i="17"/>
  <c r="EQ21" i="17"/>
  <c r="DI22" i="17"/>
  <c r="DY22" i="17"/>
  <c r="EO22" i="17"/>
  <c r="DI23" i="17"/>
  <c r="ED23" i="17"/>
  <c r="EY23" i="17"/>
  <c r="DW24" i="17"/>
  <c r="ES24" i="17"/>
  <c r="DM45" i="17"/>
  <c r="DM46" i="17"/>
  <c r="DM44" i="17"/>
  <c r="DM43" i="17"/>
  <c r="EY46" i="17"/>
  <c r="EY44" i="17"/>
  <c r="EY43" i="17"/>
  <c r="EM43" i="17"/>
  <c r="EM45" i="17"/>
  <c r="EM46" i="17"/>
  <c r="DH45" i="17"/>
  <c r="DH43" i="17"/>
  <c r="DH44" i="17"/>
  <c r="DO46" i="17"/>
  <c r="DO44" i="17"/>
  <c r="DO45" i="17"/>
  <c r="DT45" i="17"/>
  <c r="DT46" i="17"/>
  <c r="DT44" i="17"/>
  <c r="DT43" i="17"/>
  <c r="EB45" i="17"/>
  <c r="EB43" i="17"/>
  <c r="EG45" i="17"/>
  <c r="EG46" i="17"/>
  <c r="EG50" i="17" s="1"/>
  <c r="EG43" i="17"/>
  <c r="EN45" i="17"/>
  <c r="EN43" i="17"/>
  <c r="EN46" i="17"/>
  <c r="EU46" i="17"/>
  <c r="EU45" i="17"/>
  <c r="EU44" i="17"/>
  <c r="EZ45" i="17"/>
  <c r="EZ46" i="17"/>
  <c r="EZ50" i="17" s="1"/>
  <c r="EZ43" i="17"/>
  <c r="EZ44" i="17"/>
  <c r="EB44" i="17"/>
  <c r="EK44" i="17"/>
  <c r="EK43" i="17"/>
  <c r="DW46" i="17"/>
  <c r="DW44" i="17"/>
  <c r="DE43" i="17"/>
  <c r="FA43" i="17"/>
  <c r="DU44" i="17"/>
  <c r="EN44" i="17"/>
  <c r="DU45" i="17"/>
  <c r="DH46" i="17"/>
  <c r="DU46" i="17"/>
  <c r="EI46" i="17"/>
  <c r="DF46" i="17"/>
  <c r="DF44" i="17"/>
  <c r="DJ46" i="17"/>
  <c r="DJ44" i="17"/>
  <c r="DN46" i="17"/>
  <c r="DN44" i="17"/>
  <c r="DN43" i="17"/>
  <c r="DR46" i="17"/>
  <c r="DR44" i="17"/>
  <c r="DV46" i="17"/>
  <c r="DV45" i="17"/>
  <c r="DV44" i="17"/>
  <c r="DZ46" i="17"/>
  <c r="DZ44" i="17"/>
  <c r="DZ45" i="17"/>
  <c r="ED46" i="17"/>
  <c r="ED44" i="17"/>
  <c r="ED43" i="17"/>
  <c r="EH46" i="17"/>
  <c r="EH44" i="17"/>
  <c r="EH45" i="17"/>
  <c r="EL46" i="17"/>
  <c r="EL45" i="17"/>
  <c r="EL44" i="17"/>
  <c r="EL43" i="17"/>
  <c r="EP46" i="17"/>
  <c r="EP44" i="17"/>
  <c r="ET46" i="17"/>
  <c r="ET44" i="17"/>
  <c r="EX46" i="17"/>
  <c r="EX44" i="17"/>
  <c r="DD46" i="17"/>
  <c r="DD45" i="17"/>
  <c r="DD44" i="17"/>
  <c r="DD43" i="17"/>
  <c r="DL45" i="17"/>
  <c r="DL46" i="17"/>
  <c r="DL50" i="17" s="1"/>
  <c r="DL43" i="17"/>
  <c r="DX45" i="17"/>
  <c r="DX43" i="17"/>
  <c r="EE46" i="17"/>
  <c r="EE44" i="17"/>
  <c r="EJ45" i="17"/>
  <c r="EJ46" i="17"/>
  <c r="EJ43" i="17"/>
  <c r="EJ44" i="17"/>
  <c r="ER45" i="17"/>
  <c r="ER43" i="17"/>
  <c r="ER44" i="17"/>
  <c r="DF43" i="17"/>
  <c r="EI43" i="17"/>
  <c r="ET43" i="17"/>
  <c r="DE44" i="17"/>
  <c r="DX44" i="17"/>
  <c r="EG44" i="17"/>
  <c r="FA44" i="17"/>
  <c r="DW45" i="17"/>
  <c r="EK45" i="17"/>
  <c r="EX45" i="17"/>
  <c r="DX46" i="17"/>
  <c r="EK46" i="17"/>
  <c r="DP45" i="17"/>
  <c r="DP43" i="17"/>
  <c r="EF45" i="17"/>
  <c r="EF43" i="17"/>
  <c r="EV45" i="17"/>
  <c r="EV43" i="17"/>
  <c r="EV46" i="17"/>
  <c r="DP44" i="17"/>
  <c r="EF46" i="17"/>
  <c r="BF24" i="17"/>
  <c r="BF51" i="17" s="1"/>
  <c r="BF22" i="17"/>
  <c r="BV24" i="17"/>
  <c r="BV51" i="17" s="1"/>
  <c r="BV22" i="17"/>
  <c r="BT45" i="17"/>
  <c r="BU45" i="17"/>
  <c r="DA45" i="17"/>
  <c r="CZ45" i="17"/>
  <c r="BJ45" i="17"/>
  <c r="CJ44" i="17"/>
  <c r="BK45" i="17"/>
  <c r="BK52" i="17" s="1"/>
  <c r="CK44" i="17"/>
  <c r="BJ51" i="17"/>
  <c r="BZ51" i="17"/>
  <c r="CA53" i="17"/>
  <c r="CQ53" i="17"/>
  <c r="BJ22" i="17"/>
  <c r="BZ22" i="17"/>
  <c r="BX53" i="17"/>
  <c r="BH12" i="17"/>
  <c r="BL24" i="17"/>
  <c r="BL22" i="17"/>
  <c r="BP24" i="17"/>
  <c r="BP22" i="17"/>
  <c r="BT24" i="17"/>
  <c r="BT22" i="17"/>
  <c r="BX24" i="17"/>
  <c r="BX22" i="17"/>
  <c r="CB24" i="17"/>
  <c r="CB22" i="17"/>
  <c r="CF24" i="17"/>
  <c r="CF22" i="17"/>
  <c r="CJ24" i="17"/>
  <c r="CJ22" i="17"/>
  <c r="CN24" i="17"/>
  <c r="CN22" i="17"/>
  <c r="CR24" i="17"/>
  <c r="CR22" i="17"/>
  <c r="CV24" i="17"/>
  <c r="CV22" i="17"/>
  <c r="CZ22" i="17"/>
  <c r="CZ24" i="17"/>
  <c r="BF23" i="17"/>
  <c r="BF21" i="17"/>
  <c r="BN23" i="17"/>
  <c r="BN21" i="17"/>
  <c r="BV23" i="17"/>
  <c r="BV21" i="17"/>
  <c r="CD23" i="17"/>
  <c r="CD21" i="17"/>
  <c r="CL24" i="17"/>
  <c r="CL23" i="17"/>
  <c r="CL21" i="17"/>
  <c r="CT24" i="17"/>
  <c r="CT23" i="17"/>
  <c r="CT21" i="17"/>
  <c r="DB24" i="17"/>
  <c r="DB23" i="17"/>
  <c r="DB21" i="17"/>
  <c r="BP21" i="17"/>
  <c r="CF21" i="17"/>
  <c r="CV21" i="17"/>
  <c r="BN22" i="17"/>
  <c r="CD22" i="17"/>
  <c r="CT22" i="17"/>
  <c r="BL23" i="17"/>
  <c r="CB23" i="17"/>
  <c r="CR23" i="17"/>
  <c r="BJ23" i="17"/>
  <c r="BJ21" i="17"/>
  <c r="BR23" i="17"/>
  <c r="BR21" i="17"/>
  <c r="BZ23" i="17"/>
  <c r="BZ21" i="17"/>
  <c r="CH23" i="17"/>
  <c r="CH21" i="17"/>
  <c r="CH24" i="17"/>
  <c r="CP24" i="17"/>
  <c r="CP23" i="17"/>
  <c r="CP21" i="17"/>
  <c r="CX24" i="17"/>
  <c r="CX23" i="17"/>
  <c r="CX21" i="17"/>
  <c r="BT53" i="17"/>
  <c r="BT52" i="17"/>
  <c r="CJ53" i="17"/>
  <c r="CJ52" i="17"/>
  <c r="CZ53" i="17"/>
  <c r="CZ52" i="17"/>
  <c r="BR24" i="17"/>
  <c r="BK53" i="17"/>
  <c r="BS53" i="17"/>
  <c r="CI53" i="17"/>
  <c r="CP22" i="17"/>
  <c r="CN53" i="17"/>
  <c r="BI24" i="17"/>
  <c r="BI22" i="17"/>
  <c r="BI23" i="17"/>
  <c r="BI21" i="17"/>
  <c r="BM24" i="17"/>
  <c r="BM22" i="17"/>
  <c r="BM21" i="17"/>
  <c r="BM23" i="17"/>
  <c r="BQ24" i="17"/>
  <c r="BQ22" i="17"/>
  <c r="BQ23" i="17"/>
  <c r="BQ21" i="17"/>
  <c r="BU24" i="17"/>
  <c r="BU22" i="17"/>
  <c r="BU23" i="17"/>
  <c r="BU21" i="17"/>
  <c r="BY24" i="17"/>
  <c r="BY22" i="17"/>
  <c r="BY23" i="17"/>
  <c r="BY21" i="17"/>
  <c r="CC24" i="17"/>
  <c r="CC22" i="17"/>
  <c r="CC23" i="17"/>
  <c r="CC21" i="17"/>
  <c r="CG24" i="17"/>
  <c r="CG22" i="17"/>
  <c r="CG21" i="17"/>
  <c r="CG23" i="17"/>
  <c r="CK24" i="17"/>
  <c r="CK22" i="17"/>
  <c r="CK23" i="17"/>
  <c r="CK21" i="17"/>
  <c r="CO24" i="17"/>
  <c r="CO22" i="17"/>
  <c r="CO21" i="17"/>
  <c r="CO23" i="17"/>
  <c r="CS24" i="17"/>
  <c r="CS22" i="17"/>
  <c r="CS23" i="17"/>
  <c r="CS21" i="17"/>
  <c r="CW24" i="17"/>
  <c r="CW22" i="17"/>
  <c r="CW21" i="17"/>
  <c r="CW23" i="17"/>
  <c r="DA22" i="17"/>
  <c r="DA24" i="17"/>
  <c r="DA23" i="17"/>
  <c r="DA21" i="17"/>
  <c r="BG53" i="17"/>
  <c r="BO53" i="17"/>
  <c r="BW53" i="17"/>
  <c r="CM53" i="17"/>
  <c r="CU53" i="17"/>
  <c r="BT21" i="17"/>
  <c r="CJ21" i="17"/>
  <c r="CZ21" i="17"/>
  <c r="BR22" i="17"/>
  <c r="CH22" i="17"/>
  <c r="CX22" i="17"/>
  <c r="BP23" i="17"/>
  <c r="CF23" i="17"/>
  <c r="CV23" i="17"/>
  <c r="BN24" i="17"/>
  <c r="CD24" i="17"/>
  <c r="BX46" i="17"/>
  <c r="BX45" i="17"/>
  <c r="BX52" i="17" s="1"/>
  <c r="BX43" i="17"/>
  <c r="CN46" i="17"/>
  <c r="CN45" i="17"/>
  <c r="CN52" i="17" s="1"/>
  <c r="CN43" i="17"/>
  <c r="CY50" i="17"/>
  <c r="CY51" i="17"/>
  <c r="BK22" i="17"/>
  <c r="BO22" i="17"/>
  <c r="BW22" i="17"/>
  <c r="CE22" i="17"/>
  <c r="CI22" i="17"/>
  <c r="CQ22" i="17"/>
  <c r="CY22" i="17"/>
  <c r="BG24" i="17"/>
  <c r="BO24" i="17"/>
  <c r="BW24" i="17"/>
  <c r="CE24" i="17"/>
  <c r="CM24" i="17"/>
  <c r="CU24" i="17"/>
  <c r="BQ46" i="17"/>
  <c r="BQ45" i="17"/>
  <c r="BQ43" i="17"/>
  <c r="CG46" i="17"/>
  <c r="CG45" i="17"/>
  <c r="CG43" i="17"/>
  <c r="CW46" i="17"/>
  <c r="CW45" i="17"/>
  <c r="CW43" i="17"/>
  <c r="BF46" i="17"/>
  <c r="BF44" i="17"/>
  <c r="BN46" i="17"/>
  <c r="BN44" i="17"/>
  <c r="BR45" i="17"/>
  <c r="BR44" i="17"/>
  <c r="BV45" i="17"/>
  <c r="BV46" i="17"/>
  <c r="BV50" i="17" s="1"/>
  <c r="BV44" i="17"/>
  <c r="BZ45" i="17"/>
  <c r="BZ44" i="17"/>
  <c r="CD45" i="17"/>
  <c r="CD46" i="17"/>
  <c r="CD44" i="17"/>
  <c r="CH45" i="17"/>
  <c r="CH44" i="17"/>
  <c r="CL45" i="17"/>
  <c r="CL46" i="17"/>
  <c r="CL44" i="17"/>
  <c r="CP45" i="17"/>
  <c r="CP44" i="17"/>
  <c r="CT45" i="17"/>
  <c r="CT46" i="17"/>
  <c r="CT44" i="17"/>
  <c r="CX45" i="17"/>
  <c r="CX44" i="17"/>
  <c r="DB45" i="17"/>
  <c r="DB46" i="17"/>
  <c r="DB44" i="17"/>
  <c r="BL46" i="17"/>
  <c r="BL45" i="17"/>
  <c r="BL43" i="17"/>
  <c r="BT46" i="17"/>
  <c r="BT43" i="17"/>
  <c r="CB46" i="17"/>
  <c r="CB43" i="17"/>
  <c r="CJ46" i="17"/>
  <c r="CJ43" i="17"/>
  <c r="CR46" i="17"/>
  <c r="CR43" i="17"/>
  <c r="CZ46" i="17"/>
  <c r="CZ43" i="17"/>
  <c r="BJ43" i="17"/>
  <c r="BR43" i="17"/>
  <c r="BZ43" i="17"/>
  <c r="CH43" i="17"/>
  <c r="CP43" i="17"/>
  <c r="CX43" i="17"/>
  <c r="BX44" i="17"/>
  <c r="CN44" i="17"/>
  <c r="BF45" i="17"/>
  <c r="BN45" i="17"/>
  <c r="CB45" i="17"/>
  <c r="CR45" i="17"/>
  <c r="BJ46" i="17"/>
  <c r="BJ50" i="17" s="1"/>
  <c r="BZ46" i="17"/>
  <c r="BZ50" i="17" s="1"/>
  <c r="CP46" i="17"/>
  <c r="BH46" i="17"/>
  <c r="BH45" i="17"/>
  <c r="BH43" i="17"/>
  <c r="BP46" i="17"/>
  <c r="BP45" i="17"/>
  <c r="BP43" i="17"/>
  <c r="CF46" i="17"/>
  <c r="CF45" i="17"/>
  <c r="CF43" i="17"/>
  <c r="CV46" i="17"/>
  <c r="CV45" i="17"/>
  <c r="CV43" i="17"/>
  <c r="BG22" i="17"/>
  <c r="BS22" i="17"/>
  <c r="CA22" i="17"/>
  <c r="CM22" i="17"/>
  <c r="CU22" i="17"/>
  <c r="DC22" i="17"/>
  <c r="BK24" i="17"/>
  <c r="BS24" i="17"/>
  <c r="CA24" i="17"/>
  <c r="CI24" i="17"/>
  <c r="CQ24" i="17"/>
  <c r="BI46" i="17"/>
  <c r="BI45" i="17"/>
  <c r="BI43" i="17"/>
  <c r="BY46" i="17"/>
  <c r="BY45" i="17"/>
  <c r="BY43" i="17"/>
  <c r="CO46" i="17"/>
  <c r="CO45" i="17"/>
  <c r="CO43" i="17"/>
  <c r="BG21" i="17"/>
  <c r="BK21" i="17"/>
  <c r="BO21" i="17"/>
  <c r="BS21" i="17"/>
  <c r="BW21" i="17"/>
  <c r="CA21" i="17"/>
  <c r="CE21" i="17"/>
  <c r="CI21" i="17"/>
  <c r="CM21" i="17"/>
  <c r="CQ21" i="17"/>
  <c r="CU21" i="17"/>
  <c r="CY21" i="17"/>
  <c r="DC21" i="17"/>
  <c r="CY23" i="17"/>
  <c r="DC23" i="17"/>
  <c r="BG46" i="17"/>
  <c r="BG44" i="17"/>
  <c r="BO46" i="17"/>
  <c r="BO44" i="17"/>
  <c r="BS45" i="17"/>
  <c r="BS52" i="17" s="1"/>
  <c r="BS44" i="17"/>
  <c r="BW45" i="17"/>
  <c r="BW52" i="17" s="1"/>
  <c r="BW46" i="17"/>
  <c r="BW44" i="17"/>
  <c r="CA45" i="17"/>
  <c r="CA52" i="17" s="1"/>
  <c r="CA44" i="17"/>
  <c r="CE45" i="17"/>
  <c r="CE46" i="17"/>
  <c r="CE44" i="17"/>
  <c r="CI45" i="17"/>
  <c r="CI52" i="17" s="1"/>
  <c r="CI44" i="17"/>
  <c r="CM45" i="17"/>
  <c r="CM52" i="17" s="1"/>
  <c r="CM46" i="17"/>
  <c r="CM44" i="17"/>
  <c r="CQ45" i="17"/>
  <c r="CQ52" i="17" s="1"/>
  <c r="CQ44" i="17"/>
  <c r="CU45" i="17"/>
  <c r="CU46" i="17"/>
  <c r="CU44" i="17"/>
  <c r="CY45" i="17"/>
  <c r="CY44" i="17"/>
  <c r="DC45" i="17"/>
  <c r="DC46" i="17"/>
  <c r="DC50" i="17" s="1"/>
  <c r="DC44" i="17"/>
  <c r="BM46" i="17"/>
  <c r="BM45" i="17"/>
  <c r="BM43" i="17"/>
  <c r="BU46" i="17"/>
  <c r="BU43" i="17"/>
  <c r="CC46" i="17"/>
  <c r="CC43" i="17"/>
  <c r="CK46" i="17"/>
  <c r="CK43" i="17"/>
  <c r="CS46" i="17"/>
  <c r="CS43" i="17"/>
  <c r="DA46" i="17"/>
  <c r="DA43" i="17"/>
  <c r="BK43" i="17"/>
  <c r="BS43" i="17"/>
  <c r="CA43" i="17"/>
  <c r="CI43" i="17"/>
  <c r="CQ43" i="17"/>
  <c r="CY43" i="17"/>
  <c r="BI44" i="17"/>
  <c r="BQ44" i="17"/>
  <c r="BY44" i="17"/>
  <c r="CG44" i="17"/>
  <c r="CO44" i="17"/>
  <c r="CW44" i="17"/>
  <c r="BG45" i="17"/>
  <c r="BG52" i="17" s="1"/>
  <c r="BO45" i="17"/>
  <c r="BO52" i="17" s="1"/>
  <c r="CC45" i="17"/>
  <c r="CS45" i="17"/>
  <c r="BK46" i="17"/>
  <c r="CA46" i="17"/>
  <c r="CQ46" i="17"/>
  <c r="DC51" i="17"/>
  <c r="DI44" i="13"/>
  <c r="DI45" i="13"/>
  <c r="DU44" i="13"/>
  <c r="DU45" i="13"/>
  <c r="EC47" i="13"/>
  <c r="EK44" i="13"/>
  <c r="EK45" i="13"/>
  <c r="ES47" i="13"/>
  <c r="FA44" i="13"/>
  <c r="FA45" i="13"/>
  <c r="DL20" i="13"/>
  <c r="EG47" i="13"/>
  <c r="ET45" i="13"/>
  <c r="ET44" i="13"/>
  <c r="DF20" i="13"/>
  <c r="DF21" i="13"/>
  <c r="DJ20" i="13"/>
  <c r="DN20" i="13"/>
  <c r="DN21" i="13"/>
  <c r="DR20" i="13"/>
  <c r="DR21" i="13"/>
  <c r="DV20" i="13"/>
  <c r="DV21" i="13"/>
  <c r="DZ20" i="13"/>
  <c r="DZ21" i="13"/>
  <c r="ED20" i="13"/>
  <c r="ED21" i="13"/>
  <c r="EH20" i="13"/>
  <c r="EH21" i="13"/>
  <c r="EL20" i="13"/>
  <c r="EL21" i="13"/>
  <c r="EP20" i="13"/>
  <c r="EP21" i="13"/>
  <c r="ET20" i="13"/>
  <c r="EX20" i="13"/>
  <c r="EX21" i="13"/>
  <c r="DD20" i="13"/>
  <c r="DO47" i="13"/>
  <c r="DY47" i="13"/>
  <c r="EM47" i="13"/>
  <c r="EM46" i="13"/>
  <c r="EW47" i="13"/>
  <c r="DD45" i="13"/>
  <c r="DH21" i="13"/>
  <c r="DH20" i="13"/>
  <c r="DL45" i="13"/>
  <c r="DP21" i="13"/>
  <c r="DP20" i="13"/>
  <c r="DT45" i="13"/>
  <c r="DX21" i="13"/>
  <c r="DX20" i="13"/>
  <c r="EB45" i="13"/>
  <c r="EF21" i="13"/>
  <c r="EF20" i="13"/>
  <c r="EJ21" i="13"/>
  <c r="EJ20" i="13"/>
  <c r="EN21" i="13"/>
  <c r="EN20" i="13"/>
  <c r="ER44" i="13"/>
  <c r="ER45" i="13"/>
  <c r="EV21" i="13"/>
  <c r="EV20" i="13"/>
  <c r="EZ21" i="13"/>
  <c r="EZ20" i="13"/>
  <c r="DI46" i="13"/>
  <c r="DI47" i="13"/>
  <c r="DT20" i="13"/>
  <c r="EE47" i="13"/>
  <c r="ER20" i="13"/>
  <c r="DE46" i="13"/>
  <c r="DE47" i="13"/>
  <c r="DM46" i="13"/>
  <c r="DM47" i="13"/>
  <c r="DQ44" i="13"/>
  <c r="DQ45" i="13"/>
  <c r="DY45" i="13"/>
  <c r="EG44" i="13"/>
  <c r="EG45" i="13"/>
  <c r="EW44" i="13"/>
  <c r="EW45" i="13"/>
  <c r="DS47" i="13"/>
  <c r="DS46" i="13"/>
  <c r="EY47" i="13"/>
  <c r="EY46" i="13"/>
  <c r="DW47" i="13"/>
  <c r="DW46" i="13"/>
  <c r="DJ45" i="13"/>
  <c r="DJ44" i="13"/>
  <c r="DK47" i="13"/>
  <c r="DQ47" i="13"/>
  <c r="EB20" i="13"/>
  <c r="DE44" i="13"/>
  <c r="DE45" i="13"/>
  <c r="DG45" i="13"/>
  <c r="ER39" i="13"/>
  <c r="DP40" i="13"/>
  <c r="EV40" i="13"/>
  <c r="DW45" i="13"/>
  <c r="DW44" i="13"/>
  <c r="EA45" i="13"/>
  <c r="EM45" i="13"/>
  <c r="EM44" i="13"/>
  <c r="EQ45" i="13"/>
  <c r="DU20" i="13"/>
  <c r="EA20" i="13"/>
  <c r="EK20" i="13"/>
  <c r="EQ20" i="13"/>
  <c r="FA20" i="13"/>
  <c r="EC21" i="13"/>
  <c r="ES21" i="13"/>
  <c r="DG40" i="13"/>
  <c r="DG44" i="13" s="1"/>
  <c r="DG39" i="13"/>
  <c r="DK40" i="13"/>
  <c r="DK39" i="13"/>
  <c r="DK46" i="13" s="1"/>
  <c r="DO40" i="13"/>
  <c r="DO39" i="13"/>
  <c r="DO46" i="13" s="1"/>
  <c r="EA40" i="13"/>
  <c r="EA44" i="13" s="1"/>
  <c r="EA39" i="13"/>
  <c r="EE40" i="13"/>
  <c r="EE39" i="13"/>
  <c r="EE46" i="13" s="1"/>
  <c r="EQ40" i="13"/>
  <c r="EQ44" i="13" s="1"/>
  <c r="EQ39" i="13"/>
  <c r="EU40" i="13"/>
  <c r="EU44" i="13" s="1"/>
  <c r="EU39" i="13"/>
  <c r="EU46" i="13" s="1"/>
  <c r="DX39" i="13"/>
  <c r="EI39" i="13"/>
  <c r="EB40" i="13"/>
  <c r="EB44" i="13" s="1"/>
  <c r="DM45" i="13"/>
  <c r="EO47" i="13"/>
  <c r="DD40" i="13"/>
  <c r="DD44" i="13" s="1"/>
  <c r="DD39" i="13"/>
  <c r="DH39" i="13"/>
  <c r="DH40" i="13"/>
  <c r="DT40" i="13"/>
  <c r="DT44" i="13" s="1"/>
  <c r="DT39" i="13"/>
  <c r="EJ40" i="13"/>
  <c r="EJ39" i="13"/>
  <c r="EZ40" i="13"/>
  <c r="EZ39" i="13"/>
  <c r="EF40" i="13"/>
  <c r="DK45" i="13"/>
  <c r="DK44" i="13"/>
  <c r="EN39" i="13"/>
  <c r="DL40" i="13"/>
  <c r="DL44" i="13" s="1"/>
  <c r="DO44" i="13"/>
  <c r="DQ39" i="13"/>
  <c r="DQ46" i="13" s="1"/>
  <c r="DU39" i="13"/>
  <c r="DY39" i="13"/>
  <c r="DY46" i="13" s="1"/>
  <c r="EC39" i="13"/>
  <c r="EC46" i="13" s="1"/>
  <c r="EG39" i="13"/>
  <c r="EG46" i="13" s="1"/>
  <c r="EK39" i="13"/>
  <c r="EO39" i="13"/>
  <c r="EO46" i="13" s="1"/>
  <c r="ES39" i="13"/>
  <c r="ES46" i="13" s="1"/>
  <c r="EW39" i="13"/>
  <c r="EW46" i="13" s="1"/>
  <c r="FA39" i="13"/>
  <c r="EC40" i="13"/>
  <c r="ES40" i="13"/>
  <c r="DY40" i="13"/>
  <c r="DY44" i="13" s="1"/>
  <c r="EO40" i="13"/>
  <c r="BS44" i="13"/>
  <c r="BS45" i="13"/>
  <c r="CQ45" i="13"/>
  <c r="CY44" i="13"/>
  <c r="CY45" i="13"/>
  <c r="BH44" i="13"/>
  <c r="BH45" i="13"/>
  <c r="BL45" i="13"/>
  <c r="BL44" i="13"/>
  <c r="BP45" i="13"/>
  <c r="BP44" i="13"/>
  <c r="BT46" i="13"/>
  <c r="BT47" i="13"/>
  <c r="BF47" i="13"/>
  <c r="BN47" i="13"/>
  <c r="BN46" i="13"/>
  <c r="BR47" i="13"/>
  <c r="BR46" i="13"/>
  <c r="BV47" i="13"/>
  <c r="CL47" i="13"/>
  <c r="CX47" i="13"/>
  <c r="CX46" i="13"/>
  <c r="DB47" i="13"/>
  <c r="CA45" i="13"/>
  <c r="CI44" i="13"/>
  <c r="CI45" i="13"/>
  <c r="BI47" i="13"/>
  <c r="BM45" i="13"/>
  <c r="BQ47" i="13"/>
  <c r="BG46" i="13"/>
  <c r="BG47" i="13"/>
  <c r="BK47" i="13"/>
  <c r="BO46" i="13"/>
  <c r="BO47" i="13"/>
  <c r="BS47" i="13"/>
  <c r="BW47" i="13"/>
  <c r="CI47" i="13"/>
  <c r="CM47" i="13"/>
  <c r="CY47" i="13"/>
  <c r="DC47" i="13"/>
  <c r="CF46" i="13"/>
  <c r="CZ46" i="13"/>
  <c r="BI45" i="13"/>
  <c r="BT21" i="13"/>
  <c r="CB21" i="13"/>
  <c r="CJ21" i="13"/>
  <c r="CR21" i="13"/>
  <c r="CZ21" i="13"/>
  <c r="CZ47" i="13"/>
  <c r="CC45" i="13"/>
  <c r="CS45" i="13"/>
  <c r="CS20" i="13"/>
  <c r="BK44" i="13"/>
  <c r="BK45" i="13"/>
  <c r="BW44" i="13"/>
  <c r="BW45" i="13"/>
  <c r="CM44" i="13"/>
  <c r="CM45" i="13"/>
  <c r="DC44" i="13"/>
  <c r="DC45" i="13"/>
  <c r="BM40" i="13"/>
  <c r="BM44" i="13" s="1"/>
  <c r="BM39" i="13"/>
  <c r="CC40" i="13"/>
  <c r="CC44" i="13" s="1"/>
  <c r="CC39" i="13"/>
  <c r="CS40" i="13"/>
  <c r="CS44" i="13" s="1"/>
  <c r="CS39" i="13"/>
  <c r="CW40" i="13"/>
  <c r="CW39" i="13"/>
  <c r="CW46" i="13" s="1"/>
  <c r="CK39" i="13"/>
  <c r="BO45" i="13"/>
  <c r="CN46" i="13"/>
  <c r="CF47" i="13"/>
  <c r="CQ47" i="13"/>
  <c r="BR45" i="13"/>
  <c r="BR44" i="13"/>
  <c r="CD44" i="13"/>
  <c r="CH45" i="13"/>
  <c r="CT44" i="13"/>
  <c r="CX45" i="13"/>
  <c r="CX44" i="13"/>
  <c r="BH20" i="13"/>
  <c r="BL20" i="13"/>
  <c r="BP20" i="13"/>
  <c r="BY20" i="13"/>
  <c r="CD20" i="13"/>
  <c r="CO20" i="13"/>
  <c r="CT20" i="13"/>
  <c r="BG45" i="13"/>
  <c r="BQ21" i="13"/>
  <c r="BX21" i="13"/>
  <c r="CF21" i="13"/>
  <c r="CN21" i="13"/>
  <c r="CV21" i="13"/>
  <c r="BF40" i="13"/>
  <c r="BF44" i="13" s="1"/>
  <c r="BF39" i="13"/>
  <c r="BF46" i="13" s="1"/>
  <c r="BJ39" i="13"/>
  <c r="BJ40" i="13"/>
  <c r="BJ44" i="13" s="1"/>
  <c r="BV40" i="13"/>
  <c r="BV44" i="13" s="1"/>
  <c r="BV39" i="13"/>
  <c r="BV46" i="13" s="1"/>
  <c r="CL40" i="13"/>
  <c r="CL44" i="13" s="1"/>
  <c r="CL39" i="13"/>
  <c r="CL46" i="13" s="1"/>
  <c r="DB40" i="13"/>
  <c r="DB44" i="13" s="1"/>
  <c r="DB39" i="13"/>
  <c r="DB46" i="13" s="1"/>
  <c r="CO39" i="13"/>
  <c r="CH40" i="13"/>
  <c r="CH44" i="13" s="1"/>
  <c r="CK44" i="13"/>
  <c r="CD45" i="13"/>
  <c r="CR46" i="13"/>
  <c r="CJ47" i="13"/>
  <c r="BY45" i="13"/>
  <c r="BY44" i="13"/>
  <c r="CO45" i="13"/>
  <c r="CO44" i="13"/>
  <c r="CC20" i="13"/>
  <c r="BI40" i="13"/>
  <c r="BI44" i="13" s="1"/>
  <c r="BI39" i="13"/>
  <c r="BI46" i="13" s="1"/>
  <c r="BQ40" i="13"/>
  <c r="BQ39" i="13"/>
  <c r="BQ46" i="13" s="1"/>
  <c r="CG40" i="13"/>
  <c r="CG44" i="13" s="1"/>
  <c r="CG39" i="13"/>
  <c r="CG46" i="13" s="1"/>
  <c r="BM20" i="13"/>
  <c r="BU20" i="13"/>
  <c r="BZ20" i="13"/>
  <c r="CK20" i="13"/>
  <c r="CP20" i="13"/>
  <c r="DA20" i="13"/>
  <c r="BU39" i="13"/>
  <c r="CP39" i="13"/>
  <c r="DA39" i="13"/>
  <c r="BN40" i="13"/>
  <c r="BN44" i="13" s="1"/>
  <c r="CW44" i="13"/>
  <c r="CE45" i="13"/>
  <c r="BX46" i="13"/>
  <c r="CA47" i="13"/>
  <c r="CV47" i="13"/>
  <c r="BS39" i="13"/>
  <c r="BS46" i="13" s="1"/>
  <c r="BW39" i="13"/>
  <c r="BW46" i="13" s="1"/>
  <c r="CA39" i="13"/>
  <c r="CA46" i="13" s="1"/>
  <c r="CE39" i="13"/>
  <c r="CE46" i="13" s="1"/>
  <c r="CI39" i="13"/>
  <c r="CI46" i="13" s="1"/>
  <c r="CM39" i="13"/>
  <c r="CM46" i="13" s="1"/>
  <c r="CQ39" i="13"/>
  <c r="CQ46" i="13" s="1"/>
  <c r="CU39" i="13"/>
  <c r="CY39" i="13"/>
  <c r="CY46" i="13" s="1"/>
  <c r="DC39" i="13"/>
  <c r="DC46" i="13" s="1"/>
  <c r="CE40" i="13"/>
  <c r="CE44" i="13" s="1"/>
  <c r="CU40" i="13"/>
  <c r="CU44" i="13" s="1"/>
  <c r="CA40" i="13"/>
  <c r="CA44" i="13" s="1"/>
  <c r="CQ40" i="13"/>
  <c r="CQ44" i="13" s="1"/>
  <c r="DO47" i="11"/>
  <c r="DE49" i="11"/>
  <c r="DQ49" i="11"/>
  <c r="DU49" i="11"/>
  <c r="EK49" i="11"/>
  <c r="EW49" i="11"/>
  <c r="DG22" i="11"/>
  <c r="DG21" i="11"/>
  <c r="DS49" i="11"/>
  <c r="DW22" i="11"/>
  <c r="DW21" i="11"/>
  <c r="EA47" i="11"/>
  <c r="EI49" i="11"/>
  <c r="EM22" i="11"/>
  <c r="EM21" i="11"/>
  <c r="EQ47" i="11"/>
  <c r="EA21" i="11"/>
  <c r="DS22" i="11"/>
  <c r="EJ47" i="11"/>
  <c r="DJ21" i="11"/>
  <c r="EE21" i="11"/>
  <c r="EP21" i="11"/>
  <c r="DT47" i="11"/>
  <c r="EC46" i="11"/>
  <c r="EC47" i="11"/>
  <c r="EU22" i="11"/>
  <c r="DO42" i="11"/>
  <c r="DO46" i="11" s="1"/>
  <c r="DO41" i="11"/>
  <c r="DW42" i="11"/>
  <c r="DW41" i="11"/>
  <c r="EA42" i="11"/>
  <c r="EA46" i="11" s="1"/>
  <c r="EA41" i="11"/>
  <c r="EI42" i="11"/>
  <c r="EI41" i="11"/>
  <c r="EI48" i="11" s="1"/>
  <c r="EQ42" i="11"/>
  <c r="EQ46" i="11" s="1"/>
  <c r="EQ41" i="11"/>
  <c r="EY42" i="11"/>
  <c r="EY41" i="11"/>
  <c r="DG41" i="11"/>
  <c r="DS41" i="11"/>
  <c r="DS48" i="11" s="1"/>
  <c r="EU41" i="11"/>
  <c r="EF42" i="11"/>
  <c r="EV42" i="11"/>
  <c r="DJ46" i="11"/>
  <c r="DX46" i="11"/>
  <c r="EL46" i="11"/>
  <c r="DQ47" i="11"/>
  <c r="ES47" i="11"/>
  <c r="DV49" i="11"/>
  <c r="EJ42" i="11"/>
  <c r="EJ46" i="11" s="1"/>
  <c r="EJ41" i="11"/>
  <c r="ER42" i="11"/>
  <c r="ER46" i="11" s="1"/>
  <c r="ER41" i="11"/>
  <c r="DK41" i="11"/>
  <c r="DX41" i="11"/>
  <c r="EM41" i="11"/>
  <c r="EZ41" i="11"/>
  <c r="DL42" i="11"/>
  <c r="DL46" i="11" s="1"/>
  <c r="EN42" i="11"/>
  <c r="EN46" i="11" s="1"/>
  <c r="DK46" i="11"/>
  <c r="DZ46" i="11"/>
  <c r="EG47" i="11"/>
  <c r="DE46" i="11"/>
  <c r="DE47" i="11"/>
  <c r="DM48" i="11"/>
  <c r="DU47" i="11"/>
  <c r="DY49" i="11"/>
  <c r="EK46" i="11"/>
  <c r="EK47" i="11"/>
  <c r="EO49" i="11"/>
  <c r="FA46" i="11"/>
  <c r="FA47" i="11"/>
  <c r="DK21" i="11"/>
  <c r="EG49" i="11"/>
  <c r="EQ21" i="11"/>
  <c r="DM46" i="11"/>
  <c r="DM47" i="11"/>
  <c r="EY22" i="11"/>
  <c r="DD42" i="11"/>
  <c r="DD46" i="11" s="1"/>
  <c r="DD41" i="11"/>
  <c r="DH41" i="11"/>
  <c r="DH42" i="11"/>
  <c r="DP41" i="11"/>
  <c r="DP42" i="11"/>
  <c r="DT42" i="11"/>
  <c r="DT46" i="11" s="1"/>
  <c r="DT41" i="11"/>
  <c r="EB42" i="11"/>
  <c r="EB41" i="11"/>
  <c r="DF47" i="11"/>
  <c r="DN22" i="11"/>
  <c r="DN21" i="11"/>
  <c r="DR22" i="11"/>
  <c r="DR21" i="11"/>
  <c r="DV47" i="11"/>
  <c r="DV46" i="11"/>
  <c r="ED22" i="11"/>
  <c r="ED21" i="11"/>
  <c r="EH22" i="11"/>
  <c r="EH21" i="11"/>
  <c r="EP47" i="11"/>
  <c r="EP46" i="11"/>
  <c r="ET22" i="11"/>
  <c r="ET21" i="11"/>
  <c r="EX22" i="11"/>
  <c r="EX21" i="11"/>
  <c r="DO21" i="11"/>
  <c r="DZ21" i="11"/>
  <c r="EI22" i="11"/>
  <c r="DI47" i="11"/>
  <c r="DM49" i="11"/>
  <c r="DD21" i="11"/>
  <c r="DH21" i="11"/>
  <c r="DL21" i="11"/>
  <c r="DP21" i="11"/>
  <c r="DT21" i="11"/>
  <c r="DX21" i="11"/>
  <c r="EB21" i="11"/>
  <c r="EF21" i="11"/>
  <c r="EJ21" i="11"/>
  <c r="EN21" i="11"/>
  <c r="ER21" i="11"/>
  <c r="EV21" i="11"/>
  <c r="EZ21" i="11"/>
  <c r="DP22" i="11"/>
  <c r="EF22" i="11"/>
  <c r="EV22" i="11"/>
  <c r="DQ41" i="11"/>
  <c r="DQ48" i="11" s="1"/>
  <c r="DU41" i="11"/>
  <c r="DU48" i="11" s="1"/>
  <c r="DY41" i="11"/>
  <c r="DY48" i="11" s="1"/>
  <c r="DY42" i="11"/>
  <c r="EC41" i="11"/>
  <c r="EG41" i="11"/>
  <c r="EG48" i="11" s="1"/>
  <c r="EK41" i="11"/>
  <c r="EK48" i="11" s="1"/>
  <c r="EO41" i="11"/>
  <c r="EO48" i="11" s="1"/>
  <c r="EO42" i="11"/>
  <c r="ES41" i="11"/>
  <c r="EW41" i="11"/>
  <c r="EW48" i="11" s="1"/>
  <c r="FA41" i="11"/>
  <c r="DI41" i="11"/>
  <c r="DU42" i="11"/>
  <c r="DU46" i="11" s="1"/>
  <c r="EW42" i="11"/>
  <c r="EW46" i="11" s="1"/>
  <c r="EB46" i="11"/>
  <c r="DV41" i="11"/>
  <c r="DV48" i="11" s="1"/>
  <c r="EL41" i="11"/>
  <c r="EL48" i="11" s="1"/>
  <c r="ER47" i="11"/>
  <c r="BF48" i="11"/>
  <c r="BF49" i="11"/>
  <c r="BV48" i="11"/>
  <c r="CT49" i="11"/>
  <c r="BI49" i="11"/>
  <c r="BI48" i="11"/>
  <c r="BM49" i="11"/>
  <c r="BM48" i="11"/>
  <c r="BQ49" i="11"/>
  <c r="BQ48" i="11"/>
  <c r="BU49" i="11"/>
  <c r="BY49" i="11"/>
  <c r="CC49" i="11"/>
  <c r="CC48" i="11"/>
  <c r="CG49" i="11"/>
  <c r="CG48" i="11"/>
  <c r="CK49" i="11"/>
  <c r="CO49" i="11"/>
  <c r="CS49" i="11"/>
  <c r="CW49" i="11"/>
  <c r="DA49" i="11"/>
  <c r="DA48" i="11"/>
  <c r="BN49" i="11"/>
  <c r="CD49" i="11"/>
  <c r="CL48" i="11"/>
  <c r="CL49" i="11"/>
  <c r="DB49" i="11"/>
  <c r="BK49" i="11"/>
  <c r="BO49" i="11"/>
  <c r="BS49" i="11"/>
  <c r="BW49" i="11"/>
  <c r="CA49" i="11"/>
  <c r="CE49" i="11"/>
  <c r="CI49" i="11"/>
  <c r="CY49" i="11"/>
  <c r="DC49" i="11"/>
  <c r="BK22" i="11"/>
  <c r="BS22" i="11"/>
  <c r="CA22" i="11"/>
  <c r="CI22" i="11"/>
  <c r="CQ22" i="11"/>
  <c r="CY22" i="11"/>
  <c r="BN47" i="11"/>
  <c r="CT47" i="11"/>
  <c r="BH49" i="11"/>
  <c r="BP49" i="11"/>
  <c r="BX49" i="11"/>
  <c r="CF49" i="11"/>
  <c r="CN49" i="11"/>
  <c r="CV49" i="11"/>
  <c r="BL22" i="11"/>
  <c r="BT22" i="11"/>
  <c r="CB22" i="11"/>
  <c r="CJ22" i="11"/>
  <c r="CR22" i="11"/>
  <c r="CZ22" i="11"/>
  <c r="BZ41" i="11"/>
  <c r="CP41" i="11"/>
  <c r="CP48" i="11" s="1"/>
  <c r="CR41" i="11"/>
  <c r="CR48" i="11" s="1"/>
  <c r="BV47" i="11"/>
  <c r="DB47" i="11"/>
  <c r="BI47" i="11"/>
  <c r="BI46" i="11"/>
  <c r="BM47" i="11"/>
  <c r="BM46" i="11"/>
  <c r="BQ47" i="11"/>
  <c r="BQ46" i="11"/>
  <c r="BU47" i="11"/>
  <c r="BU46" i="11"/>
  <c r="BY47" i="11"/>
  <c r="BY46" i="11"/>
  <c r="CC47" i="11"/>
  <c r="CC46" i="11"/>
  <c r="CG47" i="11"/>
  <c r="CK47" i="11"/>
  <c r="CK46" i="11"/>
  <c r="CO47" i="11"/>
  <c r="CO46" i="11"/>
  <c r="CS47" i="11"/>
  <c r="CS46" i="11"/>
  <c r="CW47" i="11"/>
  <c r="CW46" i="11"/>
  <c r="DA47" i="11"/>
  <c r="DA46" i="11"/>
  <c r="BG22" i="11"/>
  <c r="BO22" i="11"/>
  <c r="BW22" i="11"/>
  <c r="CE22" i="11"/>
  <c r="CM22" i="11"/>
  <c r="CU22" i="11"/>
  <c r="DC22" i="11"/>
  <c r="BG42" i="11"/>
  <c r="BG41" i="11"/>
  <c r="BK42" i="11"/>
  <c r="BK41" i="11"/>
  <c r="BK48" i="11" s="1"/>
  <c r="BO42" i="11"/>
  <c r="BO41" i="11"/>
  <c r="BO48" i="11" s="1"/>
  <c r="BS41" i="11"/>
  <c r="BS48" i="11" s="1"/>
  <c r="BS42" i="11"/>
  <c r="BW41" i="11"/>
  <c r="BW48" i="11" s="1"/>
  <c r="BW42" i="11"/>
  <c r="CA41" i="11"/>
  <c r="CA48" i="11" s="1"/>
  <c r="CA42" i="11"/>
  <c r="CE41" i="11"/>
  <c r="CE48" i="11" s="1"/>
  <c r="CE42" i="11"/>
  <c r="CI41" i="11"/>
  <c r="CI48" i="11" s="1"/>
  <c r="CI42" i="11"/>
  <c r="CM41" i="11"/>
  <c r="CM48" i="11" s="1"/>
  <c r="CM42" i="11"/>
  <c r="CQ41" i="11"/>
  <c r="CQ42" i="11"/>
  <c r="CU41" i="11"/>
  <c r="CU42" i="11"/>
  <c r="CY41" i="11"/>
  <c r="CY42" i="11"/>
  <c r="DC41" i="11"/>
  <c r="DC48" i="11" s="1"/>
  <c r="DC42" i="11"/>
  <c r="CB41" i="11"/>
  <c r="CB48" i="11" s="1"/>
  <c r="CZ41" i="11"/>
  <c r="CZ48" i="11" s="1"/>
  <c r="CD47" i="11"/>
  <c r="BG48" i="11"/>
  <c r="BG49" i="11"/>
  <c r="BJ46" i="11"/>
  <c r="BJ47" i="11"/>
  <c r="BZ46" i="11"/>
  <c r="BZ47" i="11"/>
  <c r="CP46" i="11"/>
  <c r="CP47" i="11"/>
  <c r="BJ48" i="11"/>
  <c r="BZ48" i="11"/>
  <c r="BH42" i="11"/>
  <c r="BH46" i="11" s="1"/>
  <c r="BH41" i="11"/>
  <c r="BH48" i="11" s="1"/>
  <c r="BL42" i="11"/>
  <c r="BL41" i="11"/>
  <c r="BL48" i="11" s="1"/>
  <c r="BP42" i="11"/>
  <c r="BP46" i="11" s="1"/>
  <c r="BP41" i="11"/>
  <c r="BP48" i="11" s="1"/>
  <c r="BT42" i="11"/>
  <c r="BT41" i="11"/>
  <c r="BX42" i="11"/>
  <c r="BX46" i="11" s="1"/>
  <c r="BX41" i="11"/>
  <c r="BX48" i="11" s="1"/>
  <c r="CF42" i="11"/>
  <c r="CF46" i="11" s="1"/>
  <c r="CF41" i="11"/>
  <c r="CF48" i="11" s="1"/>
  <c r="CJ42" i="11"/>
  <c r="CJ41" i="11"/>
  <c r="CJ48" i="11" s="1"/>
  <c r="CN42" i="11"/>
  <c r="CN46" i="11" s="1"/>
  <c r="CN41" i="11"/>
  <c r="CN48" i="11" s="1"/>
  <c r="CV42" i="11"/>
  <c r="CV46" i="11" s="1"/>
  <c r="CV41" i="11"/>
  <c r="CV48" i="11" s="1"/>
  <c r="BF47" i="11"/>
  <c r="CL47" i="11"/>
  <c r="BT48" i="11"/>
  <c r="BY41" i="11"/>
  <c r="BY48" i="11" s="1"/>
  <c r="CD41" i="11"/>
  <c r="CD48" i="11" s="1"/>
  <c r="CO41" i="11"/>
  <c r="CO48" i="11" s="1"/>
  <c r="CT41" i="11"/>
  <c r="CX41" i="11"/>
  <c r="DB41" i="11"/>
  <c r="DB48" i="11" s="1"/>
  <c r="BU41" i="11"/>
  <c r="BU48" i="11" s="1"/>
  <c r="CK41" i="11"/>
  <c r="CK48" i="11" s="1"/>
  <c r="CW41" i="11"/>
  <c r="CW48" i="11" s="1"/>
  <c r="EU47" i="8"/>
  <c r="EE42" i="8"/>
  <c r="EE46" i="8" s="1"/>
  <c r="EE41" i="8"/>
  <c r="EY42" i="8"/>
  <c r="EY41" i="8"/>
  <c r="EY48" i="8" s="1"/>
  <c r="DI21" i="8"/>
  <c r="DI22" i="8"/>
  <c r="EC22" i="8"/>
  <c r="EC21" i="8"/>
  <c r="ES47" i="8"/>
  <c r="EQ42" i="8"/>
  <c r="EQ41" i="8"/>
  <c r="DQ22" i="8"/>
  <c r="DQ21" i="8"/>
  <c r="EG22" i="8"/>
  <c r="EG21" i="8"/>
  <c r="EO21" i="8"/>
  <c r="EO22" i="8"/>
  <c r="EW22" i="8"/>
  <c r="EW21" i="8"/>
  <c r="FA47" i="8"/>
  <c r="EE47" i="8"/>
  <c r="EV41" i="8"/>
  <c r="EV48" i="8" s="1"/>
  <c r="EV42" i="8"/>
  <c r="DG41" i="8"/>
  <c r="DX41" i="8"/>
  <c r="DX48" i="8" s="1"/>
  <c r="DJ42" i="8"/>
  <c r="EZ49" i="8"/>
  <c r="DH21" i="8"/>
  <c r="DH22" i="8"/>
  <c r="DW47" i="8"/>
  <c r="EJ21" i="8"/>
  <c r="EJ22" i="8"/>
  <c r="ER21" i="8"/>
  <c r="ER22" i="8"/>
  <c r="DJ49" i="8"/>
  <c r="DR49" i="8"/>
  <c r="EE21" i="8"/>
  <c r="ES49" i="8"/>
  <c r="DI42" i="8"/>
  <c r="DI41" i="8"/>
  <c r="EO41" i="8"/>
  <c r="EO42" i="8"/>
  <c r="DK42" i="8"/>
  <c r="DK46" i="8" s="1"/>
  <c r="DK41" i="8"/>
  <c r="DK48" i="8" s="1"/>
  <c r="DS42" i="8"/>
  <c r="DS41" i="8"/>
  <c r="DS48" i="8" s="1"/>
  <c r="EJ42" i="8"/>
  <c r="EJ41" i="8"/>
  <c r="DU42" i="8"/>
  <c r="DM46" i="8"/>
  <c r="DM47" i="8"/>
  <c r="DU22" i="8"/>
  <c r="DU21" i="8"/>
  <c r="DY49" i="8"/>
  <c r="EK49" i="8"/>
  <c r="DX49" i="8"/>
  <c r="DK49" i="8"/>
  <c r="DW21" i="8"/>
  <c r="EU21" i="8"/>
  <c r="DK47" i="8"/>
  <c r="DY22" i="8"/>
  <c r="EN46" i="8"/>
  <c r="EN47" i="8"/>
  <c r="EZ22" i="8"/>
  <c r="DR42" i="8"/>
  <c r="DR46" i="8" s="1"/>
  <c r="DR41" i="8"/>
  <c r="DR48" i="8" s="1"/>
  <c r="DZ42" i="8"/>
  <c r="DZ46" i="8" s="1"/>
  <c r="DZ41" i="8"/>
  <c r="ED42" i="8"/>
  <c r="ED41" i="8"/>
  <c r="ET42" i="8"/>
  <c r="ET41" i="8"/>
  <c r="DD42" i="8"/>
  <c r="DD41" i="8"/>
  <c r="DD48" i="8" s="1"/>
  <c r="EC41" i="8"/>
  <c r="EC42" i="8"/>
  <c r="EK41" i="8"/>
  <c r="EK48" i="8" s="1"/>
  <c r="EK42" i="8"/>
  <c r="EK46" i="8" s="1"/>
  <c r="DF41" i="8"/>
  <c r="EH41" i="8"/>
  <c r="DV42" i="8"/>
  <c r="FA42" i="8"/>
  <c r="FA46" i="8" s="1"/>
  <c r="DJ47" i="8"/>
  <c r="DJ46" i="8"/>
  <c r="DN22" i="8"/>
  <c r="DN21" i="8"/>
  <c r="DR47" i="8"/>
  <c r="DV22" i="8"/>
  <c r="DV21" i="8"/>
  <c r="ED22" i="8"/>
  <c r="ED21" i="8"/>
  <c r="EH22" i="8"/>
  <c r="EH21" i="8"/>
  <c r="EP22" i="8"/>
  <c r="EP21" i="8"/>
  <c r="ET22" i="8"/>
  <c r="ET21" i="8"/>
  <c r="EX22" i="8"/>
  <c r="EX21" i="8"/>
  <c r="DD49" i="8"/>
  <c r="DL21" i="8"/>
  <c r="DL22" i="8"/>
  <c r="EB21" i="8"/>
  <c r="EB22" i="8"/>
  <c r="EN48" i="8"/>
  <c r="EN49" i="8"/>
  <c r="DE21" i="8"/>
  <c r="DM21" i="8"/>
  <c r="DZ21" i="8"/>
  <c r="EL21" i="8"/>
  <c r="FA21" i="8"/>
  <c r="DO42" i="8"/>
  <c r="DO41" i="8"/>
  <c r="DW42" i="8"/>
  <c r="DW46" i="8" s="1"/>
  <c r="DW41" i="8"/>
  <c r="EA42" i="8"/>
  <c r="EA41" i="8"/>
  <c r="EI42" i="8"/>
  <c r="EI41" i="8"/>
  <c r="EM42" i="8"/>
  <c r="EM41" i="8"/>
  <c r="EU42" i="8"/>
  <c r="EU46" i="8" s="1"/>
  <c r="EU41" i="8"/>
  <c r="DE41" i="8"/>
  <c r="DE42" i="8"/>
  <c r="EQ47" i="8"/>
  <c r="EQ46" i="8"/>
  <c r="DO22" i="8"/>
  <c r="DO21" i="8"/>
  <c r="DT21" i="8"/>
  <c r="DT22" i="8"/>
  <c r="EI21" i="8"/>
  <c r="EI22" i="8"/>
  <c r="DF21" i="8"/>
  <c r="DD22" i="8"/>
  <c r="EF47" i="8"/>
  <c r="DP41" i="8"/>
  <c r="DP42" i="8"/>
  <c r="DY41" i="8"/>
  <c r="DY48" i="8" s="1"/>
  <c r="DY42" i="8"/>
  <c r="EP41" i="8"/>
  <c r="EL42" i="8"/>
  <c r="EV47" i="8"/>
  <c r="EV46" i="8"/>
  <c r="DH41" i="8"/>
  <c r="DH42" i="8"/>
  <c r="ES41" i="8"/>
  <c r="ES42" i="8"/>
  <c r="ES46" i="8" s="1"/>
  <c r="EA48" i="8"/>
  <c r="DG22" i="8"/>
  <c r="DS49" i="8"/>
  <c r="EM22" i="8"/>
  <c r="EY49" i="8"/>
  <c r="DG21" i="8"/>
  <c r="EQ21" i="8"/>
  <c r="EY22" i="8"/>
  <c r="DQ41" i="8"/>
  <c r="EG41" i="8"/>
  <c r="EW41" i="8"/>
  <c r="DQ42" i="8"/>
  <c r="EF42" i="8"/>
  <c r="EF46" i="8" s="1"/>
  <c r="CR22" i="8"/>
  <c r="CR21" i="8"/>
  <c r="CV22" i="8"/>
  <c r="CV21" i="8"/>
  <c r="CZ22" i="8"/>
  <c r="CZ21" i="8"/>
  <c r="BF47" i="8"/>
  <c r="BN47" i="8"/>
  <c r="BV47" i="8"/>
  <c r="CD47" i="8"/>
  <c r="CL47" i="8"/>
  <c r="CT47" i="8"/>
  <c r="DB47" i="8"/>
  <c r="BJ47" i="8"/>
  <c r="BR47" i="8"/>
  <c r="BZ47" i="8"/>
  <c r="CH47" i="8"/>
  <c r="CP47" i="8"/>
  <c r="CX47" i="8"/>
  <c r="BK49" i="8"/>
  <c r="BS49" i="8"/>
  <c r="CA49" i="8"/>
  <c r="CI47" i="8"/>
  <c r="CQ49" i="8"/>
  <c r="CY47" i="8"/>
  <c r="BH21" i="8"/>
  <c r="BH22" i="8"/>
  <c r="BL21" i="8"/>
  <c r="BL22" i="8"/>
  <c r="BP21" i="8"/>
  <c r="BP22" i="8"/>
  <c r="BT21" i="8"/>
  <c r="BT22" i="8"/>
  <c r="BX21" i="8"/>
  <c r="BX22" i="8"/>
  <c r="CB22" i="8"/>
  <c r="CB21" i="8"/>
  <c r="CF22" i="8"/>
  <c r="CF21" i="8"/>
  <c r="CJ22" i="8"/>
  <c r="CJ21" i="8"/>
  <c r="CN22" i="8"/>
  <c r="CN21" i="8"/>
  <c r="BI22" i="8"/>
  <c r="BI21" i="8"/>
  <c r="BM22" i="8"/>
  <c r="BM21" i="8"/>
  <c r="BQ22" i="8"/>
  <c r="BQ21" i="8"/>
  <c r="BU22" i="8"/>
  <c r="BU21" i="8"/>
  <c r="BY22" i="8"/>
  <c r="BY21" i="8"/>
  <c r="CC21" i="8"/>
  <c r="CC22" i="8"/>
  <c r="CG22" i="8"/>
  <c r="CG21" i="8"/>
  <c r="CK22" i="8"/>
  <c r="CK21" i="8"/>
  <c r="CO22" i="8"/>
  <c r="CO21" i="8"/>
  <c r="CS22" i="8"/>
  <c r="CS21" i="8"/>
  <c r="CW22" i="8"/>
  <c r="CW21" i="8"/>
  <c r="DA22" i="8"/>
  <c r="DA21" i="8"/>
  <c r="BG49" i="8"/>
  <c r="BO49" i="8"/>
  <c r="BW49" i="8"/>
  <c r="CU49" i="8"/>
  <c r="DC49" i="8"/>
  <c r="BO22" i="8"/>
  <c r="BW22" i="8"/>
  <c r="BH42" i="8"/>
  <c r="BH41" i="8"/>
  <c r="BP41" i="8"/>
  <c r="BP42" i="8"/>
  <c r="BX42" i="8"/>
  <c r="BX41" i="8"/>
  <c r="CF41" i="8"/>
  <c r="CF42" i="8"/>
  <c r="CN42" i="8"/>
  <c r="CN41" i="8"/>
  <c r="CR41" i="8"/>
  <c r="CR42" i="8"/>
  <c r="CZ42" i="8"/>
  <c r="CZ41" i="8"/>
  <c r="BF21" i="8"/>
  <c r="BJ21" i="8"/>
  <c r="BN21" i="8"/>
  <c r="BR21" i="8"/>
  <c r="BV21" i="8"/>
  <c r="BZ21" i="8"/>
  <c r="CD21" i="8"/>
  <c r="CH21" i="8"/>
  <c r="CL21" i="8"/>
  <c r="CP21" i="8"/>
  <c r="CT21" i="8"/>
  <c r="CX21" i="8"/>
  <c r="DB21" i="8"/>
  <c r="CM22" i="8"/>
  <c r="DC22" i="8"/>
  <c r="BI42" i="8"/>
  <c r="BI41" i="8"/>
  <c r="BM42" i="8"/>
  <c r="BM41" i="8"/>
  <c r="BQ42" i="8"/>
  <c r="BQ41" i="8"/>
  <c r="BU42" i="8"/>
  <c r="BU41" i="8"/>
  <c r="BY42" i="8"/>
  <c r="BY41" i="8"/>
  <c r="CC42" i="8"/>
  <c r="CC41" i="8"/>
  <c r="CG42" i="8"/>
  <c r="CG41" i="8"/>
  <c r="CK42" i="8"/>
  <c r="CK41" i="8"/>
  <c r="CO42" i="8"/>
  <c r="CO41" i="8"/>
  <c r="CS42" i="8"/>
  <c r="CS41" i="8"/>
  <c r="CW42" i="8"/>
  <c r="CW41" i="8"/>
  <c r="DA42" i="8"/>
  <c r="DA41" i="8"/>
  <c r="CE47" i="8"/>
  <c r="CU47" i="8"/>
  <c r="BG42" i="8"/>
  <c r="BG41" i="8"/>
  <c r="BG48" i="8" s="1"/>
  <c r="BK41" i="8"/>
  <c r="BK48" i="8" s="1"/>
  <c r="BK42" i="8"/>
  <c r="BO42" i="8"/>
  <c r="BO41" i="8"/>
  <c r="BO48" i="8" s="1"/>
  <c r="BS41" i="8"/>
  <c r="BS48" i="8" s="1"/>
  <c r="BS42" i="8"/>
  <c r="BW41" i="8"/>
  <c r="BW48" i="8" s="1"/>
  <c r="BW42" i="8"/>
  <c r="CA41" i="8"/>
  <c r="CA48" i="8" s="1"/>
  <c r="CA42" i="8"/>
  <c r="CE41" i="8"/>
  <c r="CE42" i="8"/>
  <c r="CI41" i="8"/>
  <c r="CI42" i="8"/>
  <c r="CI46" i="8" s="1"/>
  <c r="CM41" i="8"/>
  <c r="CM42" i="8"/>
  <c r="CQ41" i="8"/>
  <c r="CQ48" i="8" s="1"/>
  <c r="CQ42" i="8"/>
  <c r="CU41" i="8"/>
  <c r="CU48" i="8" s="1"/>
  <c r="CU42" i="8"/>
  <c r="CU46" i="8" s="1"/>
  <c r="CY41" i="8"/>
  <c r="CY42" i="8"/>
  <c r="CY46" i="8" s="1"/>
  <c r="DC41" i="8"/>
  <c r="DC48" i="8" s="1"/>
  <c r="DC42" i="8"/>
  <c r="BG22" i="8"/>
  <c r="BK22" i="8"/>
  <c r="BS22" i="8"/>
  <c r="CA22" i="8"/>
  <c r="CQ22" i="8"/>
  <c r="BL41" i="8"/>
  <c r="BL42" i="8"/>
  <c r="BT42" i="8"/>
  <c r="BT41" i="8"/>
  <c r="CB41" i="8"/>
  <c r="CB42" i="8"/>
  <c r="CJ42" i="8"/>
  <c r="CJ41" i="8"/>
  <c r="CV41" i="8"/>
  <c r="CV42" i="8"/>
  <c r="CI21" i="8"/>
  <c r="CY21" i="8"/>
  <c r="BF42" i="8"/>
  <c r="BF46" i="8" s="1"/>
  <c r="BF41" i="8"/>
  <c r="BJ42" i="8"/>
  <c r="BJ46" i="8" s="1"/>
  <c r="BJ41" i="8"/>
  <c r="BN42" i="8"/>
  <c r="BN46" i="8" s="1"/>
  <c r="BN41" i="8"/>
  <c r="BR42" i="8"/>
  <c r="BR46" i="8" s="1"/>
  <c r="BR41" i="8"/>
  <c r="BV41" i="8"/>
  <c r="BV42" i="8"/>
  <c r="BV46" i="8" s="1"/>
  <c r="BZ42" i="8"/>
  <c r="BZ46" i="8" s="1"/>
  <c r="BZ41" i="8"/>
  <c r="CD42" i="8"/>
  <c r="CD46" i="8" s="1"/>
  <c r="CD41" i="8"/>
  <c r="CH42" i="8"/>
  <c r="CH46" i="8" s="1"/>
  <c r="CH41" i="8"/>
  <c r="CL41" i="8"/>
  <c r="CL42" i="8"/>
  <c r="CL46" i="8" s="1"/>
  <c r="CP42" i="8"/>
  <c r="CP46" i="8" s="1"/>
  <c r="CP41" i="8"/>
  <c r="CT42" i="8"/>
  <c r="CT46" i="8" s="1"/>
  <c r="CT41" i="8"/>
  <c r="CX42" i="8"/>
  <c r="CX46" i="8" s="1"/>
  <c r="CX41" i="8"/>
  <c r="DB41" i="8"/>
  <c r="DB42" i="8"/>
  <c r="DB46" i="8" s="1"/>
  <c r="FA37" i="6"/>
  <c r="EZ37" i="6"/>
  <c r="EY37" i="6"/>
  <c r="EX37" i="6"/>
  <c r="EW37" i="6"/>
  <c r="EV37" i="6"/>
  <c r="EU37" i="6"/>
  <c r="ET37" i="6"/>
  <c r="ES37" i="6"/>
  <c r="ER37" i="6"/>
  <c r="EQ37" i="6"/>
  <c r="EP37" i="6"/>
  <c r="EO37" i="6"/>
  <c r="EN37" i="6"/>
  <c r="EM37" i="6"/>
  <c r="EL37" i="6"/>
  <c r="EK37" i="6"/>
  <c r="EJ37" i="6"/>
  <c r="EI37" i="6"/>
  <c r="EH37" i="6"/>
  <c r="EG37" i="6"/>
  <c r="EF37" i="6"/>
  <c r="EE37" i="6"/>
  <c r="ED37" i="6"/>
  <c r="EC37" i="6"/>
  <c r="EB37" i="6"/>
  <c r="EA37" i="6"/>
  <c r="DZ37" i="6"/>
  <c r="DY37" i="6"/>
  <c r="DX37" i="6"/>
  <c r="DW37" i="6"/>
  <c r="DV37" i="6"/>
  <c r="DU37" i="6"/>
  <c r="DT37" i="6"/>
  <c r="DS37" i="6"/>
  <c r="DR37" i="6"/>
  <c r="DQ37" i="6"/>
  <c r="DP37" i="6"/>
  <c r="DO37" i="6"/>
  <c r="DN37" i="6"/>
  <c r="DM37" i="6"/>
  <c r="DL37" i="6"/>
  <c r="DK37" i="6"/>
  <c r="DJ37" i="6"/>
  <c r="DI37" i="6"/>
  <c r="DH37" i="6"/>
  <c r="DG37" i="6"/>
  <c r="DF37" i="6"/>
  <c r="DE37" i="6"/>
  <c r="DD37" i="6"/>
  <c r="FA34" i="6"/>
  <c r="EZ34" i="6"/>
  <c r="EY34" i="6"/>
  <c r="EY42" i="6" s="1"/>
  <c r="EX34" i="6"/>
  <c r="EW34" i="6"/>
  <c r="EV34" i="6"/>
  <c r="EU34" i="6"/>
  <c r="EU42" i="6" s="1"/>
  <c r="ET34" i="6"/>
  <c r="ET41" i="6" s="1"/>
  <c r="ES34" i="6"/>
  <c r="ER34" i="6"/>
  <c r="EQ34" i="6"/>
  <c r="EQ42" i="6" s="1"/>
  <c r="EP34" i="6"/>
  <c r="EP41" i="6" s="1"/>
  <c r="EO34" i="6"/>
  <c r="EN34" i="6"/>
  <c r="EN43" i="6" s="1"/>
  <c r="EM34" i="6"/>
  <c r="EM42" i="6" s="1"/>
  <c r="EL34" i="6"/>
  <c r="EK34" i="6"/>
  <c r="EJ34" i="6"/>
  <c r="EI34" i="6"/>
  <c r="EI42" i="6" s="1"/>
  <c r="EH34" i="6"/>
  <c r="EG34" i="6"/>
  <c r="EF34" i="6"/>
  <c r="EE34" i="6"/>
  <c r="EE42" i="6" s="1"/>
  <c r="ED34" i="6"/>
  <c r="ED41" i="6" s="1"/>
  <c r="EC34" i="6"/>
  <c r="EB34" i="6"/>
  <c r="EA34" i="6"/>
  <c r="EA42" i="6" s="1"/>
  <c r="DZ34" i="6"/>
  <c r="DZ41" i="6" s="1"/>
  <c r="DY34" i="6"/>
  <c r="DX34" i="6"/>
  <c r="DX43" i="6" s="1"/>
  <c r="DW34" i="6"/>
  <c r="DW42" i="6" s="1"/>
  <c r="DV34" i="6"/>
  <c r="DU34" i="6"/>
  <c r="DT34" i="6"/>
  <c r="DS34" i="6"/>
  <c r="DS42" i="6" s="1"/>
  <c r="DR34" i="6"/>
  <c r="DQ34" i="6"/>
  <c r="DP34" i="6"/>
  <c r="DO34" i="6"/>
  <c r="DO42" i="6" s="1"/>
  <c r="DN34" i="6"/>
  <c r="DN42" i="6" s="1"/>
  <c r="DM34" i="6"/>
  <c r="DL34" i="6"/>
  <c r="DK34" i="6"/>
  <c r="DK42" i="6" s="1"/>
  <c r="DJ34" i="6"/>
  <c r="DJ41" i="6" s="1"/>
  <c r="DI34" i="6"/>
  <c r="DH34" i="6"/>
  <c r="DH43" i="6" s="1"/>
  <c r="DG34" i="6"/>
  <c r="DG42" i="6" s="1"/>
  <c r="DF34" i="6"/>
  <c r="DE34" i="6"/>
  <c r="DD34" i="6"/>
  <c r="FA16" i="6"/>
  <c r="EZ16" i="6"/>
  <c r="EY16" i="6"/>
  <c r="EX16" i="6"/>
  <c r="EW16" i="6"/>
  <c r="EV16" i="6"/>
  <c r="EU16" i="6"/>
  <c r="ET16" i="6"/>
  <c r="ES16" i="6"/>
  <c r="ER16" i="6"/>
  <c r="EQ16" i="6"/>
  <c r="EP16" i="6"/>
  <c r="EO16" i="6"/>
  <c r="EN16" i="6"/>
  <c r="EM16" i="6"/>
  <c r="EL16" i="6"/>
  <c r="EK16" i="6"/>
  <c r="EJ16" i="6"/>
  <c r="EI16" i="6"/>
  <c r="EH16" i="6"/>
  <c r="EG16" i="6"/>
  <c r="EF16" i="6"/>
  <c r="EE16" i="6"/>
  <c r="ED16" i="6"/>
  <c r="EC16" i="6"/>
  <c r="EB16" i="6"/>
  <c r="EA16" i="6"/>
  <c r="DZ16" i="6"/>
  <c r="DY16" i="6"/>
  <c r="DX16" i="6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DI16" i="6"/>
  <c r="DH16" i="6"/>
  <c r="DG16" i="6"/>
  <c r="DF16" i="6"/>
  <c r="DE16" i="6"/>
  <c r="DD16" i="6"/>
  <c r="FA13" i="6"/>
  <c r="EZ13" i="6"/>
  <c r="EY13" i="6"/>
  <c r="EX13" i="6"/>
  <c r="EW13" i="6"/>
  <c r="EV13" i="6"/>
  <c r="EV21" i="6" s="1"/>
  <c r="EU13" i="6"/>
  <c r="ET13" i="6"/>
  <c r="ES13" i="6"/>
  <c r="ER13" i="6"/>
  <c r="EQ13" i="6"/>
  <c r="EP13" i="6"/>
  <c r="EP20" i="6" s="1"/>
  <c r="EO13" i="6"/>
  <c r="EN13" i="6"/>
  <c r="EM13" i="6"/>
  <c r="EL13" i="6"/>
  <c r="EK13" i="6"/>
  <c r="EJ13" i="6"/>
  <c r="EI13" i="6"/>
  <c r="EI20" i="6" s="1"/>
  <c r="EH13" i="6"/>
  <c r="EG13" i="6"/>
  <c r="EF13" i="6"/>
  <c r="EF21" i="6" s="1"/>
  <c r="EE13" i="6"/>
  <c r="ED13" i="6"/>
  <c r="EC13" i="6"/>
  <c r="EB13" i="6"/>
  <c r="EA13" i="6"/>
  <c r="EA20" i="6" s="1"/>
  <c r="DZ13" i="6"/>
  <c r="DY13" i="6"/>
  <c r="DX13" i="6"/>
  <c r="DW13" i="6"/>
  <c r="DV13" i="6"/>
  <c r="DU13" i="6"/>
  <c r="DT13" i="6"/>
  <c r="DS13" i="6"/>
  <c r="DS20" i="6" s="1"/>
  <c r="DR13" i="6"/>
  <c r="DQ13" i="6"/>
  <c r="DQ20" i="6" s="1"/>
  <c r="DP13" i="6"/>
  <c r="DP21" i="6" s="1"/>
  <c r="DO13" i="6"/>
  <c r="DN13" i="6"/>
  <c r="DM13" i="6"/>
  <c r="DL13" i="6"/>
  <c r="DK13" i="6"/>
  <c r="DJ13" i="6"/>
  <c r="DJ20" i="6" s="1"/>
  <c r="DI13" i="6"/>
  <c r="DI20" i="6" s="1"/>
  <c r="DH13" i="6"/>
  <c r="DG13" i="6"/>
  <c r="DF13" i="6"/>
  <c r="DE13" i="6"/>
  <c r="DE20" i="6" s="1"/>
  <c r="DD13" i="6"/>
  <c r="CF46" i="19" l="1"/>
  <c r="CE52" i="17"/>
  <c r="DN52" i="17"/>
  <c r="CU48" i="11"/>
  <c r="DF48" i="11"/>
  <c r="DI48" i="11"/>
  <c r="EC48" i="11"/>
  <c r="DH46" i="11"/>
  <c r="EU48" i="11"/>
  <c r="CX48" i="11"/>
  <c r="CT48" i="11"/>
  <c r="ES48" i="11"/>
  <c r="EY48" i="11"/>
  <c r="CY48" i="11"/>
  <c r="DJ48" i="8"/>
  <c r="DF46" i="19"/>
  <c r="CU52" i="17"/>
  <c r="CU46" i="13"/>
  <c r="BJ46" i="13"/>
  <c r="EO44" i="13"/>
  <c r="EE44" i="13"/>
  <c r="DG46" i="13"/>
  <c r="CH46" i="13"/>
  <c r="EI46" i="13"/>
  <c r="CX46" i="11"/>
  <c r="BR46" i="11"/>
  <c r="EO46" i="11"/>
  <c r="DF49" i="11"/>
  <c r="CH47" i="11"/>
  <c r="EE46" i="11"/>
  <c r="FA48" i="11"/>
  <c r="DY46" i="11"/>
  <c r="CQ48" i="11"/>
  <c r="CM48" i="8"/>
  <c r="EL46" i="8"/>
  <c r="EM48" i="8"/>
  <c r="DF46" i="8"/>
  <c r="DS46" i="8"/>
  <c r="DX46" i="8"/>
  <c r="CE46" i="8"/>
  <c r="ES48" i="8"/>
  <c r="CE48" i="8"/>
  <c r="DP46" i="8"/>
  <c r="DE46" i="8"/>
  <c r="DP48" i="8"/>
  <c r="EA46" i="8"/>
  <c r="DF43" i="6"/>
  <c r="DR22" i="6"/>
  <c r="EH22" i="6"/>
  <c r="DV22" i="6"/>
  <c r="DV51" i="6" s="1"/>
  <c r="EL22" i="6"/>
  <c r="ET22" i="6"/>
  <c r="DR43" i="6"/>
  <c r="DR50" i="6" s="1"/>
  <c r="EX43" i="6"/>
  <c r="EH43" i="6"/>
  <c r="DF22" i="6"/>
  <c r="DF20" i="6"/>
  <c r="DN22" i="6"/>
  <c r="DN51" i="6" s="1"/>
  <c r="DN20" i="6"/>
  <c r="ED20" i="6"/>
  <c r="ED22" i="6"/>
  <c r="ED51" i="6" s="1"/>
  <c r="EX21" i="6"/>
  <c r="EX23" i="6" s="1"/>
  <c r="EX20" i="6"/>
  <c r="DP43" i="6"/>
  <c r="DP41" i="6"/>
  <c r="EF43" i="6"/>
  <c r="EF41" i="6"/>
  <c r="EV43" i="6"/>
  <c r="EV41" i="6"/>
  <c r="DS43" i="6"/>
  <c r="EA43" i="6"/>
  <c r="EI43" i="6"/>
  <c r="EQ43" i="6"/>
  <c r="EY43" i="6"/>
  <c r="DW48" i="19"/>
  <c r="DJ46" i="19"/>
  <c r="DM44" i="13"/>
  <c r="CH48" i="11"/>
  <c r="BR48" i="11"/>
  <c r="EP47" i="19"/>
  <c r="EP46" i="19"/>
  <c r="BM48" i="19"/>
  <c r="DV46" i="19"/>
  <c r="DG48" i="19"/>
  <c r="EW48" i="19"/>
  <c r="DP47" i="19"/>
  <c r="DP46" i="19"/>
  <c r="FA46" i="19"/>
  <c r="FA47" i="19"/>
  <c r="EJ47" i="19"/>
  <c r="EJ46" i="19"/>
  <c r="DH47" i="19"/>
  <c r="DH46" i="19"/>
  <c r="EF47" i="19"/>
  <c r="EF46" i="19"/>
  <c r="DK47" i="19"/>
  <c r="DK46" i="19"/>
  <c r="DD47" i="19"/>
  <c r="DD46" i="19"/>
  <c r="DL46" i="19"/>
  <c r="DL47" i="19"/>
  <c r="EY47" i="19"/>
  <c r="EY46" i="19"/>
  <c r="EV47" i="19"/>
  <c r="EV46" i="19"/>
  <c r="DX47" i="19"/>
  <c r="DX46" i="19"/>
  <c r="EN47" i="19"/>
  <c r="EN46" i="19"/>
  <c r="ER46" i="19"/>
  <c r="ER47" i="19"/>
  <c r="DY46" i="19"/>
  <c r="DY47" i="19"/>
  <c r="DG47" i="19"/>
  <c r="DG46" i="19"/>
  <c r="ES46" i="19"/>
  <c r="ES47" i="19"/>
  <c r="EV49" i="19"/>
  <c r="EV48" i="19"/>
  <c r="EC48" i="19"/>
  <c r="EC49" i="19"/>
  <c r="ET47" i="19"/>
  <c r="ET46" i="19"/>
  <c r="EW46" i="19"/>
  <c r="EW47" i="19"/>
  <c r="EE47" i="19"/>
  <c r="EE46" i="19"/>
  <c r="DP49" i="19"/>
  <c r="DP48" i="19"/>
  <c r="DE48" i="19"/>
  <c r="DE49" i="19"/>
  <c r="EM47" i="19"/>
  <c r="EM46" i="19"/>
  <c r="EI47" i="19"/>
  <c r="EI46" i="19"/>
  <c r="EF49" i="19"/>
  <c r="EF48" i="19"/>
  <c r="FA48" i="19"/>
  <c r="FA49" i="19"/>
  <c r="ES48" i="19"/>
  <c r="ES49" i="19"/>
  <c r="EO48" i="19"/>
  <c r="EO49" i="19"/>
  <c r="DM46" i="19"/>
  <c r="DM47" i="19"/>
  <c r="DI46" i="19"/>
  <c r="DI47" i="19"/>
  <c r="EA47" i="19"/>
  <c r="EA46" i="19"/>
  <c r="EQ47" i="19"/>
  <c r="EQ46" i="19"/>
  <c r="DK49" i="19"/>
  <c r="DK48" i="19"/>
  <c r="EH46" i="19"/>
  <c r="EH47" i="19"/>
  <c r="DU48" i="19"/>
  <c r="DU49" i="19"/>
  <c r="ED47" i="19"/>
  <c r="ED46" i="19"/>
  <c r="DR46" i="19"/>
  <c r="DR47" i="19"/>
  <c r="ET48" i="19"/>
  <c r="ET49" i="19"/>
  <c r="EL49" i="19"/>
  <c r="EL48" i="19"/>
  <c r="ED48" i="19"/>
  <c r="ED49" i="19"/>
  <c r="DV49" i="19"/>
  <c r="DV48" i="19"/>
  <c r="DN48" i="19"/>
  <c r="DN49" i="19"/>
  <c r="DF49" i="19"/>
  <c r="DF48" i="19"/>
  <c r="EG46" i="19"/>
  <c r="EG47" i="19"/>
  <c r="DO47" i="19"/>
  <c r="DO46" i="19"/>
  <c r="EY49" i="19"/>
  <c r="EY48" i="19"/>
  <c r="EU49" i="19"/>
  <c r="EU48" i="19"/>
  <c r="DW47" i="19"/>
  <c r="DW46" i="19"/>
  <c r="DS47" i="19"/>
  <c r="DS46" i="19"/>
  <c r="EC46" i="19"/>
  <c r="EC47" i="19"/>
  <c r="EX46" i="19"/>
  <c r="EX47" i="19"/>
  <c r="EZ47" i="19"/>
  <c r="EZ46" i="19"/>
  <c r="DT46" i="19"/>
  <c r="DT47" i="19"/>
  <c r="EX49" i="19"/>
  <c r="EX48" i="19"/>
  <c r="EP49" i="19"/>
  <c r="EP48" i="19"/>
  <c r="EH48" i="19"/>
  <c r="EH49" i="19"/>
  <c r="DZ48" i="19"/>
  <c r="DZ49" i="19"/>
  <c r="DR49" i="19"/>
  <c r="DR48" i="19"/>
  <c r="DJ49" i="19"/>
  <c r="DJ48" i="19"/>
  <c r="EB46" i="19"/>
  <c r="EB47" i="19"/>
  <c r="EU47" i="19"/>
  <c r="EU46" i="19"/>
  <c r="DE46" i="19"/>
  <c r="DE47" i="19"/>
  <c r="DS49" i="19"/>
  <c r="DS48" i="19"/>
  <c r="DO49" i="19"/>
  <c r="DO48" i="19"/>
  <c r="DU46" i="19"/>
  <c r="DU47" i="19"/>
  <c r="EK48" i="19"/>
  <c r="EK49" i="19"/>
  <c r="DY48" i="19"/>
  <c r="DY49" i="19"/>
  <c r="DN47" i="19"/>
  <c r="DN46" i="19"/>
  <c r="DQ46" i="19"/>
  <c r="DQ47" i="19"/>
  <c r="EM49" i="19"/>
  <c r="EM48" i="19"/>
  <c r="EI49" i="19"/>
  <c r="EI48" i="19"/>
  <c r="EE49" i="19"/>
  <c r="EE48" i="19"/>
  <c r="EK46" i="19"/>
  <c r="EK47" i="19"/>
  <c r="EO46" i="19"/>
  <c r="EO47" i="19"/>
  <c r="DM48" i="19"/>
  <c r="DM49" i="19"/>
  <c r="DI48" i="19"/>
  <c r="DI49" i="19"/>
  <c r="EA49" i="19"/>
  <c r="EA48" i="19"/>
  <c r="EQ49" i="19"/>
  <c r="EQ48" i="19"/>
  <c r="CE46" i="19"/>
  <c r="CE47" i="19"/>
  <c r="BI47" i="19"/>
  <c r="BI46" i="19"/>
  <c r="CB46" i="19"/>
  <c r="CB47" i="19"/>
  <c r="BV47" i="19"/>
  <c r="BV46" i="19"/>
  <c r="DC47" i="19"/>
  <c r="DC46" i="19"/>
  <c r="DA46" i="19"/>
  <c r="DA47" i="19"/>
  <c r="BU46" i="19"/>
  <c r="BU47" i="19"/>
  <c r="BZ47" i="19"/>
  <c r="BZ46" i="19"/>
  <c r="BJ47" i="19"/>
  <c r="BJ46" i="19"/>
  <c r="CV46" i="19"/>
  <c r="CV47" i="19"/>
  <c r="CJ46" i="19"/>
  <c r="CJ47" i="19"/>
  <c r="CN46" i="19"/>
  <c r="CN47" i="19"/>
  <c r="BL46" i="19"/>
  <c r="BL47" i="19"/>
  <c r="BH46" i="19"/>
  <c r="BH47" i="19"/>
  <c r="BF47" i="19"/>
  <c r="BF46" i="19"/>
  <c r="CS47" i="19"/>
  <c r="CS46" i="19"/>
  <c r="BQ47" i="19"/>
  <c r="BQ46" i="19"/>
  <c r="BX46" i="19"/>
  <c r="BX47" i="19"/>
  <c r="BM47" i="19"/>
  <c r="BM46" i="19"/>
  <c r="BO46" i="19"/>
  <c r="BO47" i="19"/>
  <c r="CW46" i="19"/>
  <c r="CW47" i="19"/>
  <c r="CA47" i="19"/>
  <c r="CA46" i="19"/>
  <c r="CO47" i="19"/>
  <c r="CO46" i="19"/>
  <c r="BP48" i="19"/>
  <c r="BP49" i="19"/>
  <c r="CC47" i="19"/>
  <c r="CC46" i="19"/>
  <c r="CY47" i="19"/>
  <c r="CY46" i="19"/>
  <c r="CK46" i="19"/>
  <c r="CK47" i="19"/>
  <c r="CU46" i="19"/>
  <c r="CU47" i="19"/>
  <c r="CE49" i="19"/>
  <c r="CE48" i="19"/>
  <c r="BK48" i="19"/>
  <c r="BK49" i="19"/>
  <c r="BL48" i="19"/>
  <c r="BL49" i="19"/>
  <c r="CZ48" i="19"/>
  <c r="CZ49" i="19"/>
  <c r="BY47" i="19"/>
  <c r="BY46" i="19"/>
  <c r="CD47" i="19"/>
  <c r="CD46" i="19"/>
  <c r="DB47" i="19"/>
  <c r="DB46" i="19"/>
  <c r="CL47" i="19"/>
  <c r="CL46" i="19"/>
  <c r="BR47" i="19"/>
  <c r="BR46" i="19"/>
  <c r="BN49" i="19"/>
  <c r="BN48" i="19"/>
  <c r="BG47" i="19"/>
  <c r="BG46" i="19"/>
  <c r="CV48" i="19"/>
  <c r="CV49" i="19"/>
  <c r="CR48" i="19"/>
  <c r="CR49" i="19"/>
  <c r="BY49" i="19"/>
  <c r="BY48" i="19"/>
  <c r="CZ46" i="19"/>
  <c r="CZ47" i="19"/>
  <c r="CO49" i="19"/>
  <c r="CO48" i="19"/>
  <c r="DB49" i="19"/>
  <c r="DB48" i="19"/>
  <c r="CX47" i="19"/>
  <c r="CX46" i="19"/>
  <c r="CP47" i="19"/>
  <c r="CP46" i="19"/>
  <c r="CL49" i="19"/>
  <c r="CL48" i="19"/>
  <c r="CH47" i="19"/>
  <c r="CH46" i="19"/>
  <c r="CT47" i="19"/>
  <c r="CT46" i="19"/>
  <c r="CS49" i="19"/>
  <c r="CS48" i="19"/>
  <c r="BU48" i="19"/>
  <c r="BU49" i="19"/>
  <c r="CG48" i="19"/>
  <c r="CG49" i="19"/>
  <c r="CU49" i="19"/>
  <c r="CU48" i="19"/>
  <c r="CM49" i="19"/>
  <c r="CM48" i="19"/>
  <c r="CA48" i="19"/>
  <c r="CA49" i="19"/>
  <c r="BO49" i="19"/>
  <c r="BO48" i="19"/>
  <c r="BG48" i="19"/>
  <c r="BG49" i="19"/>
  <c r="CJ48" i="19"/>
  <c r="CJ49" i="19"/>
  <c r="CN48" i="19"/>
  <c r="CN49" i="19"/>
  <c r="BH48" i="19"/>
  <c r="BH49" i="19"/>
  <c r="BR49" i="19"/>
  <c r="BR48" i="19"/>
  <c r="BZ49" i="19"/>
  <c r="BZ48" i="19"/>
  <c r="CT49" i="19"/>
  <c r="CT48" i="19"/>
  <c r="CI47" i="19"/>
  <c r="CI46" i="19"/>
  <c r="CG47" i="19"/>
  <c r="CG46" i="19"/>
  <c r="BS47" i="19"/>
  <c r="BS46" i="19"/>
  <c r="DC49" i="19"/>
  <c r="DC48" i="19"/>
  <c r="CQ48" i="19"/>
  <c r="CQ49" i="19"/>
  <c r="BW48" i="19"/>
  <c r="BW49" i="19"/>
  <c r="BJ49" i="19"/>
  <c r="BJ48" i="19"/>
  <c r="CR46" i="19"/>
  <c r="CR47" i="19"/>
  <c r="CB48" i="19"/>
  <c r="CB49" i="19"/>
  <c r="CX49" i="19"/>
  <c r="CX48" i="19"/>
  <c r="CH49" i="19"/>
  <c r="CH48" i="19"/>
  <c r="BW46" i="19"/>
  <c r="BW47" i="19"/>
  <c r="BQ48" i="19"/>
  <c r="BQ49" i="19"/>
  <c r="CI48" i="19"/>
  <c r="CI49" i="19"/>
  <c r="BP46" i="19"/>
  <c r="BP47" i="19"/>
  <c r="BT46" i="19"/>
  <c r="BT47" i="19"/>
  <c r="BN47" i="19"/>
  <c r="BN46" i="19"/>
  <c r="CK48" i="19"/>
  <c r="CK49" i="19"/>
  <c r="CQ46" i="19"/>
  <c r="CQ47" i="19"/>
  <c r="CW48" i="19"/>
  <c r="CW49" i="19"/>
  <c r="CY48" i="19"/>
  <c r="CY49" i="19"/>
  <c r="BS49" i="19"/>
  <c r="BS48" i="19"/>
  <c r="BI49" i="19"/>
  <c r="BI48" i="19"/>
  <c r="BX48" i="19"/>
  <c r="BX49" i="19"/>
  <c r="CD49" i="19"/>
  <c r="CD48" i="19"/>
  <c r="BT48" i="19"/>
  <c r="BT49" i="19"/>
  <c r="CP49" i="19"/>
  <c r="CP48" i="19"/>
  <c r="BV49" i="19"/>
  <c r="BV48" i="19"/>
  <c r="BF49" i="19"/>
  <c r="BF48" i="19"/>
  <c r="DO51" i="17"/>
  <c r="DO50" i="17"/>
  <c r="EC53" i="17"/>
  <c r="EC52" i="17"/>
  <c r="ES50" i="17"/>
  <c r="ES51" i="17"/>
  <c r="DI52" i="17"/>
  <c r="DI53" i="17"/>
  <c r="EP53" i="17"/>
  <c r="EP52" i="17"/>
  <c r="DZ53" i="17"/>
  <c r="DZ52" i="17"/>
  <c r="DJ53" i="17"/>
  <c r="DJ52" i="17"/>
  <c r="EM50" i="17"/>
  <c r="EM51" i="17"/>
  <c r="EW53" i="17"/>
  <c r="EW52" i="17"/>
  <c r="EN50" i="17"/>
  <c r="EN51" i="17"/>
  <c r="EJ50" i="17"/>
  <c r="EJ51" i="17"/>
  <c r="DP50" i="17"/>
  <c r="DP51" i="17"/>
  <c r="DL52" i="17"/>
  <c r="DL53" i="17"/>
  <c r="DH52" i="17"/>
  <c r="DH53" i="17"/>
  <c r="ET51" i="17"/>
  <c r="ET50" i="17"/>
  <c r="EL51" i="17"/>
  <c r="EL50" i="17"/>
  <c r="DF53" i="17"/>
  <c r="DF52" i="17"/>
  <c r="EY51" i="17"/>
  <c r="EY50" i="17"/>
  <c r="EM53" i="17"/>
  <c r="EM52" i="17"/>
  <c r="EA51" i="17"/>
  <c r="EA50" i="17"/>
  <c r="DG53" i="17"/>
  <c r="DG52" i="17"/>
  <c r="EK51" i="17"/>
  <c r="EK50" i="17"/>
  <c r="DU53" i="17"/>
  <c r="DU52" i="17"/>
  <c r="DE51" i="17"/>
  <c r="DE50" i="17"/>
  <c r="ED53" i="17"/>
  <c r="ED52" i="17"/>
  <c r="DY51" i="17"/>
  <c r="DY50" i="17"/>
  <c r="DX50" i="17"/>
  <c r="DX51" i="17"/>
  <c r="DD52" i="17"/>
  <c r="DD53" i="17"/>
  <c r="EE53" i="17"/>
  <c r="EE52" i="17"/>
  <c r="DS51" i="17"/>
  <c r="DS50" i="17"/>
  <c r="FA51" i="17"/>
  <c r="FA50" i="17"/>
  <c r="DM50" i="17"/>
  <c r="DM51" i="17"/>
  <c r="DW50" i="17"/>
  <c r="DW51" i="17"/>
  <c r="EX53" i="17"/>
  <c r="EX52" i="17"/>
  <c r="EH53" i="17"/>
  <c r="EH52" i="17"/>
  <c r="DR53" i="17"/>
  <c r="DR52" i="17"/>
  <c r="DQ51" i="17"/>
  <c r="DQ50" i="17"/>
  <c r="EW50" i="17"/>
  <c r="EW51" i="17"/>
  <c r="EG53" i="17"/>
  <c r="EG52" i="17"/>
  <c r="DQ53" i="17"/>
  <c r="DQ52" i="17"/>
  <c r="EV52" i="17"/>
  <c r="EV53" i="17"/>
  <c r="ER50" i="17"/>
  <c r="ER51" i="17"/>
  <c r="EF50" i="17"/>
  <c r="EF51" i="17"/>
  <c r="EB52" i="17"/>
  <c r="EB53" i="17"/>
  <c r="DX52" i="17"/>
  <c r="DX53" i="17"/>
  <c r="DT52" i="17"/>
  <c r="DT53" i="17"/>
  <c r="DP52" i="17"/>
  <c r="DP53" i="17"/>
  <c r="DD50" i="17"/>
  <c r="DD51" i="17"/>
  <c r="DV53" i="17"/>
  <c r="DV52" i="17"/>
  <c r="EU53" i="17"/>
  <c r="EU52" i="17"/>
  <c r="EQ52" i="17"/>
  <c r="EQ53" i="17"/>
  <c r="EI51" i="17"/>
  <c r="EI50" i="17"/>
  <c r="EE51" i="17"/>
  <c r="EE50" i="17"/>
  <c r="DO52" i="17"/>
  <c r="DO53" i="17"/>
  <c r="DK53" i="17"/>
  <c r="DK52" i="17"/>
  <c r="FA53" i="17"/>
  <c r="FA52" i="17"/>
  <c r="ES53" i="17"/>
  <c r="ES52" i="17"/>
  <c r="EC50" i="17"/>
  <c r="EC51" i="17"/>
  <c r="DM53" i="17"/>
  <c r="DM52" i="17"/>
  <c r="DY52" i="17"/>
  <c r="DY53" i="17"/>
  <c r="EO50" i="17"/>
  <c r="EO51" i="17"/>
  <c r="DI51" i="17"/>
  <c r="DI50" i="17"/>
  <c r="DT50" i="17"/>
  <c r="DT51" i="17"/>
  <c r="ED51" i="17"/>
  <c r="ED50" i="17"/>
  <c r="DV51" i="17"/>
  <c r="DV50" i="17"/>
  <c r="EA53" i="17"/>
  <c r="EA52" i="17"/>
  <c r="EY52" i="17"/>
  <c r="EY53" i="17"/>
  <c r="EX51" i="17"/>
  <c r="EX50" i="17"/>
  <c r="EP51" i="17"/>
  <c r="EP50" i="17"/>
  <c r="EH51" i="17"/>
  <c r="EH50" i="17"/>
  <c r="DZ51" i="17"/>
  <c r="DZ50" i="17"/>
  <c r="DR51" i="17"/>
  <c r="DR50" i="17"/>
  <c r="DJ51" i="17"/>
  <c r="DJ50" i="17"/>
  <c r="ET53" i="17"/>
  <c r="ET52" i="17"/>
  <c r="EZ52" i="17"/>
  <c r="EZ53" i="17"/>
  <c r="EV50" i="17"/>
  <c r="EV51" i="17"/>
  <c r="ER52" i="17"/>
  <c r="ER53" i="17"/>
  <c r="EN52" i="17"/>
  <c r="EN53" i="17"/>
  <c r="EJ52" i="17"/>
  <c r="EJ53" i="17"/>
  <c r="EF52" i="17"/>
  <c r="EF53" i="17"/>
  <c r="DH50" i="17"/>
  <c r="DH51" i="17"/>
  <c r="DS52" i="17"/>
  <c r="DS53" i="17"/>
  <c r="EL53" i="17"/>
  <c r="EL52" i="17"/>
  <c r="DN51" i="17"/>
  <c r="DN50" i="17"/>
  <c r="DF51" i="17"/>
  <c r="DF50" i="17"/>
  <c r="EU51" i="17"/>
  <c r="EU50" i="17"/>
  <c r="EQ51" i="17"/>
  <c r="EQ50" i="17"/>
  <c r="DW53" i="17"/>
  <c r="DW52" i="17"/>
  <c r="DK51" i="17"/>
  <c r="DK50" i="17"/>
  <c r="EK53" i="17"/>
  <c r="EK52" i="17"/>
  <c r="DU51" i="17"/>
  <c r="DU50" i="17"/>
  <c r="DE52" i="17"/>
  <c r="DE53" i="17"/>
  <c r="BS50" i="17"/>
  <c r="BS51" i="17"/>
  <c r="CM50" i="17"/>
  <c r="CM51" i="17"/>
  <c r="BP53" i="17"/>
  <c r="BP52" i="17"/>
  <c r="CS53" i="17"/>
  <c r="CS52" i="17"/>
  <c r="CK53" i="17"/>
  <c r="CK52" i="17"/>
  <c r="CC53" i="17"/>
  <c r="CC52" i="17"/>
  <c r="BU53" i="17"/>
  <c r="BU52" i="17"/>
  <c r="BI53" i="17"/>
  <c r="BI52" i="17"/>
  <c r="CY52" i="17"/>
  <c r="CY53" i="17"/>
  <c r="BK50" i="17"/>
  <c r="BK51" i="17"/>
  <c r="CE50" i="17"/>
  <c r="CE51" i="17"/>
  <c r="BN50" i="17"/>
  <c r="BN51" i="17"/>
  <c r="CP50" i="17"/>
  <c r="CP51" i="17"/>
  <c r="CB53" i="17"/>
  <c r="CB52" i="17"/>
  <c r="CL50" i="17"/>
  <c r="CL51" i="17"/>
  <c r="BF52" i="17"/>
  <c r="BF53" i="17"/>
  <c r="CI50" i="17"/>
  <c r="CI51" i="17"/>
  <c r="BW50" i="17"/>
  <c r="BW51" i="17"/>
  <c r="CV53" i="17"/>
  <c r="CV52" i="17"/>
  <c r="CW51" i="17"/>
  <c r="CW50" i="17"/>
  <c r="CS51" i="17"/>
  <c r="CS50" i="17"/>
  <c r="CO51" i="17"/>
  <c r="CO50" i="17"/>
  <c r="CK51" i="17"/>
  <c r="CK50" i="17"/>
  <c r="CG51" i="17"/>
  <c r="CG50" i="17"/>
  <c r="CC51" i="17"/>
  <c r="CC50" i="17"/>
  <c r="BY51" i="17"/>
  <c r="BY50" i="17"/>
  <c r="BU51" i="17"/>
  <c r="BU50" i="17"/>
  <c r="BQ51" i="17"/>
  <c r="BQ50" i="17"/>
  <c r="BM51" i="17"/>
  <c r="BM50" i="17"/>
  <c r="BI51" i="17"/>
  <c r="BI50" i="17"/>
  <c r="CX50" i="17"/>
  <c r="CX51" i="17"/>
  <c r="CH50" i="17"/>
  <c r="CH51" i="17"/>
  <c r="BZ52" i="17"/>
  <c r="BZ53" i="17"/>
  <c r="BJ52" i="17"/>
  <c r="BJ53" i="17"/>
  <c r="BL53" i="17"/>
  <c r="BL52" i="17"/>
  <c r="DB52" i="17"/>
  <c r="DB53" i="17"/>
  <c r="CT50" i="17"/>
  <c r="CT51" i="17"/>
  <c r="CV51" i="17"/>
  <c r="CV50" i="17"/>
  <c r="CN51" i="17"/>
  <c r="CN50" i="17"/>
  <c r="CF51" i="17"/>
  <c r="CF50" i="17"/>
  <c r="BX51" i="17"/>
  <c r="BX50" i="17"/>
  <c r="BP51" i="17"/>
  <c r="BP50" i="17"/>
  <c r="BH24" i="17"/>
  <c r="BH22" i="17"/>
  <c r="BH23" i="17"/>
  <c r="BH21" i="17"/>
  <c r="DC52" i="17"/>
  <c r="DC53" i="17"/>
  <c r="BG50" i="17"/>
  <c r="BG51" i="17"/>
  <c r="CD50" i="17"/>
  <c r="CD51" i="17"/>
  <c r="DA53" i="17"/>
  <c r="DA52" i="17"/>
  <c r="BY53" i="17"/>
  <c r="BY52" i="17"/>
  <c r="BQ53" i="17"/>
  <c r="BQ52" i="17"/>
  <c r="CP52" i="17"/>
  <c r="CP53" i="17"/>
  <c r="CH52" i="17"/>
  <c r="CH53" i="17"/>
  <c r="BR52" i="17"/>
  <c r="BR53" i="17"/>
  <c r="CR53" i="17"/>
  <c r="CR52" i="17"/>
  <c r="CL52" i="17"/>
  <c r="CL53" i="17"/>
  <c r="CR51" i="17"/>
  <c r="CR50" i="17"/>
  <c r="CJ51" i="17"/>
  <c r="CJ50" i="17"/>
  <c r="CB51" i="17"/>
  <c r="CB50" i="17"/>
  <c r="BT51" i="17"/>
  <c r="BT50" i="17"/>
  <c r="BL51" i="17"/>
  <c r="BL50" i="17"/>
  <c r="CQ50" i="17"/>
  <c r="CQ51" i="17"/>
  <c r="DA51" i="17"/>
  <c r="DA50" i="17"/>
  <c r="BR50" i="17"/>
  <c r="BR51" i="17"/>
  <c r="CX52" i="17"/>
  <c r="CX53" i="17"/>
  <c r="CT52" i="17"/>
  <c r="CT53" i="17"/>
  <c r="BV52" i="17"/>
  <c r="BV53" i="17"/>
  <c r="CA50" i="17"/>
  <c r="CA51" i="17"/>
  <c r="CU50" i="17"/>
  <c r="CU51" i="17"/>
  <c r="BO50" i="17"/>
  <c r="BO51" i="17"/>
  <c r="CF53" i="17"/>
  <c r="CF52" i="17"/>
  <c r="CW53" i="17"/>
  <c r="CW52" i="17"/>
  <c r="CO53" i="17"/>
  <c r="CO52" i="17"/>
  <c r="CG53" i="17"/>
  <c r="CG52" i="17"/>
  <c r="BM53" i="17"/>
  <c r="BM52" i="17"/>
  <c r="BF50" i="17"/>
  <c r="DB50" i="17"/>
  <c r="DB51" i="17"/>
  <c r="CD52" i="17"/>
  <c r="CD53" i="17"/>
  <c r="BN52" i="17"/>
  <c r="BN53" i="17"/>
  <c r="CZ51" i="17"/>
  <c r="CZ50" i="17"/>
  <c r="FA46" i="13"/>
  <c r="FA47" i="13"/>
  <c r="DU46" i="13"/>
  <c r="DU47" i="13"/>
  <c r="EZ46" i="13"/>
  <c r="EZ47" i="13"/>
  <c r="EJ47" i="13"/>
  <c r="EJ46" i="13"/>
  <c r="EQ47" i="13"/>
  <c r="EQ46" i="13"/>
  <c r="EB47" i="13"/>
  <c r="EB46" i="13"/>
  <c r="DT46" i="13"/>
  <c r="DT47" i="13"/>
  <c r="EZ45" i="13"/>
  <c r="EZ44" i="13"/>
  <c r="EJ45" i="13"/>
  <c r="EJ44" i="13"/>
  <c r="ET46" i="13"/>
  <c r="ET47" i="13"/>
  <c r="EL47" i="13"/>
  <c r="EL46" i="13"/>
  <c r="ED46" i="13"/>
  <c r="ED47" i="13"/>
  <c r="DV47" i="13"/>
  <c r="DV46" i="13"/>
  <c r="DN46" i="13"/>
  <c r="DN47" i="13"/>
  <c r="DL47" i="13"/>
  <c r="DL46" i="13"/>
  <c r="EX46" i="13"/>
  <c r="EX47" i="13"/>
  <c r="EL44" i="13"/>
  <c r="EL45" i="13"/>
  <c r="ED45" i="13"/>
  <c r="ED44" i="13"/>
  <c r="DV44" i="13"/>
  <c r="DV45" i="13"/>
  <c r="DN45" i="13"/>
  <c r="DN44" i="13"/>
  <c r="DF47" i="13"/>
  <c r="DF46" i="13"/>
  <c r="ES44" i="13"/>
  <c r="ES45" i="13"/>
  <c r="EK46" i="13"/>
  <c r="EK47" i="13"/>
  <c r="ER47" i="13"/>
  <c r="ER46" i="13"/>
  <c r="EV47" i="13"/>
  <c r="EV46" i="13"/>
  <c r="EN46" i="13"/>
  <c r="EN47" i="13"/>
  <c r="EF47" i="13"/>
  <c r="EF46" i="13"/>
  <c r="DX46" i="13"/>
  <c r="DX47" i="13"/>
  <c r="DP47" i="13"/>
  <c r="DP46" i="13"/>
  <c r="DH46" i="13"/>
  <c r="DH47" i="13"/>
  <c r="DD47" i="13"/>
  <c r="DD46" i="13"/>
  <c r="EP45" i="13"/>
  <c r="EP44" i="13"/>
  <c r="EH44" i="13"/>
  <c r="EH45" i="13"/>
  <c r="DZ45" i="13"/>
  <c r="DZ44" i="13"/>
  <c r="DR44" i="13"/>
  <c r="DR45" i="13"/>
  <c r="DJ47" i="13"/>
  <c r="DJ46" i="13"/>
  <c r="EC44" i="13"/>
  <c r="EC45" i="13"/>
  <c r="EA47" i="13"/>
  <c r="EA46" i="13"/>
  <c r="EV45" i="13"/>
  <c r="EV44" i="13"/>
  <c r="EN45" i="13"/>
  <c r="EN44" i="13"/>
  <c r="EF45" i="13"/>
  <c r="EF44" i="13"/>
  <c r="DX44" i="13"/>
  <c r="DX45" i="13"/>
  <c r="DP45" i="13"/>
  <c r="DP44" i="13"/>
  <c r="DH45" i="13"/>
  <c r="DH44" i="13"/>
  <c r="EX44" i="13"/>
  <c r="EX45" i="13"/>
  <c r="EP47" i="13"/>
  <c r="EP46" i="13"/>
  <c r="EH46" i="13"/>
  <c r="EH47" i="13"/>
  <c r="DZ47" i="13"/>
  <c r="DZ46" i="13"/>
  <c r="DR46" i="13"/>
  <c r="DR47" i="13"/>
  <c r="DF44" i="13"/>
  <c r="DF45" i="13"/>
  <c r="CV45" i="13"/>
  <c r="CV44" i="13"/>
  <c r="BQ45" i="13"/>
  <c r="BQ44" i="13"/>
  <c r="CO47" i="13"/>
  <c r="CO46" i="13"/>
  <c r="BL47" i="13"/>
  <c r="BL46" i="13"/>
  <c r="CR45" i="13"/>
  <c r="CR44" i="13"/>
  <c r="CK47" i="13"/>
  <c r="CK46" i="13"/>
  <c r="CC47" i="13"/>
  <c r="CC46" i="13"/>
  <c r="CN44" i="13"/>
  <c r="CN45" i="13"/>
  <c r="CD47" i="13"/>
  <c r="CD46" i="13"/>
  <c r="BH47" i="13"/>
  <c r="BH46" i="13"/>
  <c r="CS47" i="13"/>
  <c r="CS46" i="13"/>
  <c r="CJ44" i="13"/>
  <c r="CJ45" i="13"/>
  <c r="DA47" i="13"/>
  <c r="DA46" i="13"/>
  <c r="BU47" i="13"/>
  <c r="BU46" i="13"/>
  <c r="BX44" i="13"/>
  <c r="BX45" i="13"/>
  <c r="CT47" i="13"/>
  <c r="CT46" i="13"/>
  <c r="BP46" i="13"/>
  <c r="BP47" i="13"/>
  <c r="CZ44" i="13"/>
  <c r="CZ45" i="13"/>
  <c r="BT44" i="13"/>
  <c r="BT45" i="13"/>
  <c r="CP46" i="13"/>
  <c r="CP47" i="13"/>
  <c r="BM47" i="13"/>
  <c r="BM46" i="13"/>
  <c r="BZ46" i="13"/>
  <c r="BZ47" i="13"/>
  <c r="CF45" i="13"/>
  <c r="CF44" i="13"/>
  <c r="BY47" i="13"/>
  <c r="BY46" i="13"/>
  <c r="CB45" i="13"/>
  <c r="CB44" i="13"/>
  <c r="EZ48" i="11"/>
  <c r="EZ49" i="11"/>
  <c r="EJ48" i="11"/>
  <c r="EJ49" i="11"/>
  <c r="DT49" i="11"/>
  <c r="DT48" i="11"/>
  <c r="DD49" i="11"/>
  <c r="DD48" i="11"/>
  <c r="DO49" i="11"/>
  <c r="DO48" i="11"/>
  <c r="ET46" i="11"/>
  <c r="ET47" i="11"/>
  <c r="EH46" i="11"/>
  <c r="EH47" i="11"/>
  <c r="DN47" i="11"/>
  <c r="DN46" i="11"/>
  <c r="EP49" i="11"/>
  <c r="EP48" i="11"/>
  <c r="EM49" i="11"/>
  <c r="EM48" i="11"/>
  <c r="DP47" i="11"/>
  <c r="DP46" i="11"/>
  <c r="DX48" i="11"/>
  <c r="DX49" i="11"/>
  <c r="DZ49" i="11"/>
  <c r="DZ48" i="11"/>
  <c r="EU47" i="11"/>
  <c r="EU46" i="11"/>
  <c r="DS47" i="11"/>
  <c r="DS46" i="11"/>
  <c r="DG47" i="11"/>
  <c r="DG46" i="11"/>
  <c r="EV47" i="11"/>
  <c r="EV46" i="11"/>
  <c r="EV48" i="11"/>
  <c r="EV49" i="11"/>
  <c r="EF49" i="11"/>
  <c r="EF48" i="11"/>
  <c r="DP48" i="11"/>
  <c r="DP49" i="11"/>
  <c r="EX49" i="11"/>
  <c r="EX48" i="11"/>
  <c r="ED49" i="11"/>
  <c r="ED48" i="11"/>
  <c r="DR49" i="11"/>
  <c r="DR48" i="11"/>
  <c r="EY47" i="11"/>
  <c r="EY46" i="11"/>
  <c r="DK49" i="11"/>
  <c r="DK48" i="11"/>
  <c r="EE49" i="11"/>
  <c r="EE48" i="11"/>
  <c r="EA49" i="11"/>
  <c r="EA48" i="11"/>
  <c r="EM47" i="11"/>
  <c r="EM46" i="11"/>
  <c r="EN48" i="11"/>
  <c r="EN49" i="11"/>
  <c r="DH48" i="11"/>
  <c r="DH49" i="11"/>
  <c r="EI47" i="11"/>
  <c r="EI46" i="11"/>
  <c r="ET49" i="11"/>
  <c r="ET48" i="11"/>
  <c r="EH49" i="11"/>
  <c r="EH48" i="11"/>
  <c r="DN49" i="11"/>
  <c r="DN48" i="11"/>
  <c r="DW47" i="11"/>
  <c r="DW46" i="11"/>
  <c r="EF47" i="11"/>
  <c r="EF46" i="11"/>
  <c r="ER49" i="11"/>
  <c r="ER48" i="11"/>
  <c r="EB48" i="11"/>
  <c r="EB49" i="11"/>
  <c r="DL49" i="11"/>
  <c r="DL48" i="11"/>
  <c r="EX46" i="11"/>
  <c r="EX47" i="11"/>
  <c r="ED46" i="11"/>
  <c r="ED47" i="11"/>
  <c r="DR46" i="11"/>
  <c r="DR47" i="11"/>
  <c r="EQ49" i="11"/>
  <c r="EQ48" i="11"/>
  <c r="DJ49" i="11"/>
  <c r="DJ48" i="11"/>
  <c r="DW49" i="11"/>
  <c r="DW48" i="11"/>
  <c r="DG49" i="11"/>
  <c r="DG48" i="11"/>
  <c r="DC46" i="11"/>
  <c r="DC47" i="11"/>
  <c r="BW46" i="11"/>
  <c r="BW47" i="11"/>
  <c r="CZ47" i="11"/>
  <c r="CZ46" i="11"/>
  <c r="BT47" i="11"/>
  <c r="BT46" i="11"/>
  <c r="CY46" i="11"/>
  <c r="CY47" i="11"/>
  <c r="BS46" i="11"/>
  <c r="BS47" i="11"/>
  <c r="CU46" i="11"/>
  <c r="CU47" i="11"/>
  <c r="BO46" i="11"/>
  <c r="BO47" i="11"/>
  <c r="CR47" i="11"/>
  <c r="CR46" i="11"/>
  <c r="BL47" i="11"/>
  <c r="BL46" i="11"/>
  <c r="CQ46" i="11"/>
  <c r="CQ47" i="11"/>
  <c r="BK46" i="11"/>
  <c r="BK47" i="11"/>
  <c r="CM46" i="11"/>
  <c r="CM47" i="11"/>
  <c r="BG46" i="11"/>
  <c r="BG47" i="11"/>
  <c r="CJ47" i="11"/>
  <c r="CJ46" i="11"/>
  <c r="CI46" i="11"/>
  <c r="CI47" i="11"/>
  <c r="CE46" i="11"/>
  <c r="CE47" i="11"/>
  <c r="CB47" i="11"/>
  <c r="CB46" i="11"/>
  <c r="CA46" i="11"/>
  <c r="CA47" i="11"/>
  <c r="EX48" i="8"/>
  <c r="EX49" i="8"/>
  <c r="EH48" i="8"/>
  <c r="EH49" i="8"/>
  <c r="DU46" i="8"/>
  <c r="DU47" i="8"/>
  <c r="EJ47" i="8"/>
  <c r="EJ46" i="8"/>
  <c r="DH46" i="8"/>
  <c r="DH47" i="8"/>
  <c r="EO46" i="8"/>
  <c r="EO47" i="8"/>
  <c r="DQ48" i="8"/>
  <c r="DQ49" i="8"/>
  <c r="EY47" i="8"/>
  <c r="EY46" i="8"/>
  <c r="DG47" i="8"/>
  <c r="DG46" i="8"/>
  <c r="DD47" i="8"/>
  <c r="DD46" i="8"/>
  <c r="DT47" i="8"/>
  <c r="DT46" i="8"/>
  <c r="DZ49" i="8"/>
  <c r="DZ48" i="8"/>
  <c r="DL49" i="8"/>
  <c r="DL48" i="8"/>
  <c r="EX46" i="8"/>
  <c r="EX47" i="8"/>
  <c r="EP47" i="8"/>
  <c r="EP46" i="8"/>
  <c r="EH46" i="8"/>
  <c r="EH47" i="8"/>
  <c r="DV46" i="8"/>
  <c r="DV47" i="8"/>
  <c r="DN47" i="8"/>
  <c r="DN46" i="8"/>
  <c r="EU49" i="8"/>
  <c r="EU48" i="8"/>
  <c r="EE49" i="8"/>
  <c r="EE48" i="8"/>
  <c r="EJ48" i="8"/>
  <c r="EJ49" i="8"/>
  <c r="DH48" i="8"/>
  <c r="DH49" i="8"/>
  <c r="EO48" i="8"/>
  <c r="EO49" i="8"/>
  <c r="DQ46" i="8"/>
  <c r="DQ47" i="8"/>
  <c r="DI48" i="8"/>
  <c r="DI49" i="8"/>
  <c r="DF49" i="8"/>
  <c r="DF48" i="8"/>
  <c r="DO47" i="8"/>
  <c r="DO46" i="8"/>
  <c r="EL49" i="8"/>
  <c r="EL48" i="8"/>
  <c r="EP49" i="8"/>
  <c r="EP48" i="8"/>
  <c r="DN48" i="8"/>
  <c r="DN49" i="8"/>
  <c r="EQ49" i="8"/>
  <c r="EQ48" i="8"/>
  <c r="EM47" i="8"/>
  <c r="EM46" i="8"/>
  <c r="DT49" i="8"/>
  <c r="DT48" i="8"/>
  <c r="DM48" i="8"/>
  <c r="DM49" i="8"/>
  <c r="EB46" i="8"/>
  <c r="EB47" i="8"/>
  <c r="ET48" i="8"/>
  <c r="ET49" i="8"/>
  <c r="ED48" i="8"/>
  <c r="ED49" i="8"/>
  <c r="DY46" i="8"/>
  <c r="DY47" i="8"/>
  <c r="DW49" i="8"/>
  <c r="DW48" i="8"/>
  <c r="ER46" i="8"/>
  <c r="ER47" i="8"/>
  <c r="EW48" i="8"/>
  <c r="EW49" i="8"/>
  <c r="EG48" i="8"/>
  <c r="EG49" i="8"/>
  <c r="EC48" i="8"/>
  <c r="EC49" i="8"/>
  <c r="EI49" i="8"/>
  <c r="EI48" i="8"/>
  <c r="DL46" i="8"/>
  <c r="DL47" i="8"/>
  <c r="DV49" i="8"/>
  <c r="DV48" i="8"/>
  <c r="DI46" i="8"/>
  <c r="DI47" i="8"/>
  <c r="DG49" i="8"/>
  <c r="DG48" i="8"/>
  <c r="EI47" i="8"/>
  <c r="EI46" i="8"/>
  <c r="DO49" i="8"/>
  <c r="DO48" i="8"/>
  <c r="FA48" i="8"/>
  <c r="FA49" i="8"/>
  <c r="DE48" i="8"/>
  <c r="DE49" i="8"/>
  <c r="EB49" i="8"/>
  <c r="EB48" i="8"/>
  <c r="ET47" i="8"/>
  <c r="ET46" i="8"/>
  <c r="ED47" i="8"/>
  <c r="ED46" i="8"/>
  <c r="EZ47" i="8"/>
  <c r="EZ46" i="8"/>
  <c r="DU48" i="8"/>
  <c r="DU49" i="8"/>
  <c r="ER49" i="8"/>
  <c r="ER48" i="8"/>
  <c r="EW46" i="8"/>
  <c r="EW47" i="8"/>
  <c r="EG46" i="8"/>
  <c r="EG47" i="8"/>
  <c r="EC46" i="8"/>
  <c r="EC47" i="8"/>
  <c r="BS46" i="8"/>
  <c r="BS47" i="8"/>
  <c r="CX49" i="8"/>
  <c r="CX48" i="8"/>
  <c r="CH49" i="8"/>
  <c r="CH48" i="8"/>
  <c r="BR49" i="8"/>
  <c r="BR48" i="8"/>
  <c r="CW49" i="8"/>
  <c r="CW48" i="8"/>
  <c r="CO49" i="8"/>
  <c r="CO48" i="8"/>
  <c r="CG49" i="8"/>
  <c r="CG48" i="8"/>
  <c r="BY49" i="8"/>
  <c r="BY48" i="8"/>
  <c r="BQ49" i="8"/>
  <c r="BQ48" i="8"/>
  <c r="BI49" i="8"/>
  <c r="BI48" i="8"/>
  <c r="CJ48" i="8"/>
  <c r="CJ49" i="8"/>
  <c r="CB49" i="8"/>
  <c r="CB48" i="8"/>
  <c r="BT47" i="8"/>
  <c r="BT46" i="8"/>
  <c r="BL46" i="8"/>
  <c r="BL47" i="8"/>
  <c r="CV49" i="8"/>
  <c r="CV48" i="8"/>
  <c r="BK46" i="8"/>
  <c r="BK47" i="8"/>
  <c r="DC46" i="8"/>
  <c r="DC47" i="8"/>
  <c r="CT48" i="8"/>
  <c r="CT49" i="8"/>
  <c r="CD48" i="8"/>
  <c r="CD49" i="8"/>
  <c r="BN48" i="8"/>
  <c r="BN49" i="8"/>
  <c r="CW47" i="8"/>
  <c r="CW46" i="8"/>
  <c r="CO47" i="8"/>
  <c r="CO46" i="8"/>
  <c r="CG47" i="8"/>
  <c r="CG46" i="8"/>
  <c r="BY47" i="8"/>
  <c r="BY46" i="8"/>
  <c r="BQ47" i="8"/>
  <c r="BQ46" i="8"/>
  <c r="BI47" i="8"/>
  <c r="BI46" i="8"/>
  <c r="CJ47" i="8"/>
  <c r="CJ46" i="8"/>
  <c r="CB46" i="8"/>
  <c r="CB47" i="8"/>
  <c r="BT48" i="8"/>
  <c r="BT49" i="8"/>
  <c r="BL49" i="8"/>
  <c r="BL48" i="8"/>
  <c r="CV47" i="8"/>
  <c r="CV46" i="8"/>
  <c r="CY48" i="8"/>
  <c r="CY49" i="8"/>
  <c r="CQ46" i="8"/>
  <c r="CQ47" i="8"/>
  <c r="BG46" i="8"/>
  <c r="BG47" i="8"/>
  <c r="CM46" i="8"/>
  <c r="CM47" i="8"/>
  <c r="CP49" i="8"/>
  <c r="CP48" i="8"/>
  <c r="BZ49" i="8"/>
  <c r="BZ48" i="8"/>
  <c r="BJ49" i="8"/>
  <c r="BJ48" i="8"/>
  <c r="BW46" i="8"/>
  <c r="BW47" i="8"/>
  <c r="DA49" i="8"/>
  <c r="DA48" i="8"/>
  <c r="CS49" i="8"/>
  <c r="CS48" i="8"/>
  <c r="CK49" i="8"/>
  <c r="CK48" i="8"/>
  <c r="CC47" i="8"/>
  <c r="CC46" i="8"/>
  <c r="BU49" i="8"/>
  <c r="BU48" i="8"/>
  <c r="BM49" i="8"/>
  <c r="BM48" i="8"/>
  <c r="CN48" i="8"/>
  <c r="CN49" i="8"/>
  <c r="CF49" i="8"/>
  <c r="CF48" i="8"/>
  <c r="BX46" i="8"/>
  <c r="BX47" i="8"/>
  <c r="BP47" i="8"/>
  <c r="BP46" i="8"/>
  <c r="BH46" i="8"/>
  <c r="BH47" i="8"/>
  <c r="CZ48" i="8"/>
  <c r="CZ49" i="8"/>
  <c r="CR49" i="8"/>
  <c r="CR48" i="8"/>
  <c r="CI48" i="8"/>
  <c r="CI49" i="8"/>
  <c r="CA46" i="8"/>
  <c r="CA47" i="8"/>
  <c r="DB49" i="8"/>
  <c r="DB48" i="8"/>
  <c r="CL49" i="8"/>
  <c r="CL48" i="8"/>
  <c r="BV49" i="8"/>
  <c r="BV48" i="8"/>
  <c r="BF49" i="8"/>
  <c r="BF48" i="8"/>
  <c r="BO46" i="8"/>
  <c r="BO47" i="8"/>
  <c r="DA47" i="8"/>
  <c r="DA46" i="8"/>
  <c r="CS47" i="8"/>
  <c r="CS46" i="8"/>
  <c r="CK47" i="8"/>
  <c r="CK46" i="8"/>
  <c r="CC49" i="8"/>
  <c r="CC48" i="8"/>
  <c r="BU47" i="8"/>
  <c r="BU46" i="8"/>
  <c r="BM47" i="8"/>
  <c r="BM46" i="8"/>
  <c r="CN46" i="8"/>
  <c r="CN47" i="8"/>
  <c r="CF47" i="8"/>
  <c r="CF46" i="8"/>
  <c r="BX48" i="8"/>
  <c r="BX49" i="8"/>
  <c r="BP49" i="8"/>
  <c r="BP48" i="8"/>
  <c r="BH48" i="8"/>
  <c r="BH49" i="8"/>
  <c r="CZ47" i="8"/>
  <c r="CZ46" i="8"/>
  <c r="CR46" i="8"/>
  <c r="CR47" i="8"/>
  <c r="DF51" i="6"/>
  <c r="DF50" i="6"/>
  <c r="DR51" i="6"/>
  <c r="EH51" i="6"/>
  <c r="EL51" i="6"/>
  <c r="DG22" i="6"/>
  <c r="DG21" i="6"/>
  <c r="DG23" i="6" s="1"/>
  <c r="DO22" i="6"/>
  <c r="DO21" i="6"/>
  <c r="DO23" i="6" s="1"/>
  <c r="DW22" i="6"/>
  <c r="DW21" i="6"/>
  <c r="DW23" i="6" s="1"/>
  <c r="EE22" i="6"/>
  <c r="EE21" i="6"/>
  <c r="EE23" i="6" s="1"/>
  <c r="EM22" i="6"/>
  <c r="EM20" i="6"/>
  <c r="EM21" i="6"/>
  <c r="EM23" i="6" s="1"/>
  <c r="EU22" i="6"/>
  <c r="EU20" i="6"/>
  <c r="EU21" i="6"/>
  <c r="EU23" i="6" s="1"/>
  <c r="ET51" i="6"/>
  <c r="DK22" i="6"/>
  <c r="DK21" i="6"/>
  <c r="DK23" i="6" s="1"/>
  <c r="DS22" i="6"/>
  <c r="DS21" i="6"/>
  <c r="DS23" i="6" s="1"/>
  <c r="EA22" i="6"/>
  <c r="EA21" i="6"/>
  <c r="EA23" i="6" s="1"/>
  <c r="EI22" i="6"/>
  <c r="EI21" i="6"/>
  <c r="EI23" i="6" s="1"/>
  <c r="EQ22" i="6"/>
  <c r="EQ20" i="6"/>
  <c r="EQ21" i="6"/>
  <c r="EQ23" i="6" s="1"/>
  <c r="EY22" i="6"/>
  <c r="EY20" i="6"/>
  <c r="EY21" i="6"/>
  <c r="EY23" i="6" s="1"/>
  <c r="DD22" i="6"/>
  <c r="DD20" i="6"/>
  <c r="DH22" i="6"/>
  <c r="DH20" i="6"/>
  <c r="DL22" i="6"/>
  <c r="DL20" i="6"/>
  <c r="DP22" i="6"/>
  <c r="DP20" i="6"/>
  <c r="DT22" i="6"/>
  <c r="DT20" i="6"/>
  <c r="DX22" i="6"/>
  <c r="DX20" i="6"/>
  <c r="EB22" i="6"/>
  <c r="EB20" i="6"/>
  <c r="EF22" i="6"/>
  <c r="EF20" i="6"/>
  <c r="EJ22" i="6"/>
  <c r="EJ20" i="6"/>
  <c r="EN22" i="6"/>
  <c r="EN20" i="6"/>
  <c r="ER22" i="6"/>
  <c r="ER20" i="6"/>
  <c r="EV22" i="6"/>
  <c r="EV20" i="6"/>
  <c r="EV23" i="6"/>
  <c r="EZ22" i="6"/>
  <c r="EZ20" i="6"/>
  <c r="DO20" i="6"/>
  <c r="DV20" i="6"/>
  <c r="EL20" i="6"/>
  <c r="DD21" i="6"/>
  <c r="DD23" i="6" s="1"/>
  <c r="DT21" i="6"/>
  <c r="DT23" i="6" s="1"/>
  <c r="EJ21" i="6"/>
  <c r="EZ21" i="6"/>
  <c r="EZ23" i="6" s="1"/>
  <c r="EX22" i="6"/>
  <c r="DP23" i="6"/>
  <c r="EF23" i="6"/>
  <c r="DW20" i="6"/>
  <c r="EE20" i="6"/>
  <c r="DH21" i="6"/>
  <c r="DX21" i="6"/>
  <c r="DX23" i="6" s="1"/>
  <c r="EN21" i="6"/>
  <c r="EN23" i="6" s="1"/>
  <c r="EJ23" i="6"/>
  <c r="DE21" i="6"/>
  <c r="DE23" i="6" s="1"/>
  <c r="DE22" i="6"/>
  <c r="DI21" i="6"/>
  <c r="DI23" i="6" s="1"/>
  <c r="DI22" i="6"/>
  <c r="DM21" i="6"/>
  <c r="DM23" i="6" s="1"/>
  <c r="DM22" i="6"/>
  <c r="DQ21" i="6"/>
  <c r="DQ23" i="6" s="1"/>
  <c r="DQ22" i="6"/>
  <c r="DU21" i="6"/>
  <c r="DU23" i="6" s="1"/>
  <c r="DU22" i="6"/>
  <c r="DU20" i="6"/>
  <c r="DY21" i="6"/>
  <c r="DY23" i="6" s="1"/>
  <c r="DY22" i="6"/>
  <c r="DY20" i="6"/>
  <c r="EC21" i="6"/>
  <c r="EC23" i="6" s="1"/>
  <c r="EC22" i="6"/>
  <c r="EC20" i="6"/>
  <c r="EG21" i="6"/>
  <c r="EG23" i="6" s="1"/>
  <c r="EG22" i="6"/>
  <c r="EG20" i="6"/>
  <c r="EK21" i="6"/>
  <c r="EK23" i="6" s="1"/>
  <c r="EK22" i="6"/>
  <c r="EK20" i="6"/>
  <c r="EO21" i="6"/>
  <c r="EO23" i="6" s="1"/>
  <c r="EO22" i="6"/>
  <c r="EO20" i="6"/>
  <c r="ES21" i="6"/>
  <c r="ES23" i="6" s="1"/>
  <c r="ES22" i="6"/>
  <c r="ES20" i="6"/>
  <c r="EW21" i="6"/>
  <c r="EW23" i="6" s="1"/>
  <c r="EW22" i="6"/>
  <c r="EW20" i="6"/>
  <c r="FA21" i="6"/>
  <c r="FA23" i="6" s="1"/>
  <c r="FA22" i="6"/>
  <c r="FA20" i="6"/>
  <c r="DK20" i="6"/>
  <c r="DF21" i="6"/>
  <c r="DF23" i="6" s="1"/>
  <c r="DJ21" i="6"/>
  <c r="DJ23" i="6" s="1"/>
  <c r="DN21" i="6"/>
  <c r="DN23" i="6" s="1"/>
  <c r="DR21" i="6"/>
  <c r="DR23" i="6" s="1"/>
  <c r="DV21" i="6"/>
  <c r="DV23" i="6" s="1"/>
  <c r="DZ21" i="6"/>
  <c r="DZ23" i="6" s="1"/>
  <c r="ED21" i="6"/>
  <c r="ED23" i="6" s="1"/>
  <c r="EH21" i="6"/>
  <c r="EH23" i="6" s="1"/>
  <c r="EL21" i="6"/>
  <c r="EL23" i="6" s="1"/>
  <c r="EP21" i="6"/>
  <c r="EP23" i="6" s="1"/>
  <c r="ET21" i="6"/>
  <c r="ET23" i="6" s="1"/>
  <c r="DG20" i="6"/>
  <c r="DM20" i="6"/>
  <c r="DR20" i="6"/>
  <c r="DZ20" i="6"/>
  <c r="EH20" i="6"/>
  <c r="ET20" i="6"/>
  <c r="DL21" i="6"/>
  <c r="DL23" i="6" s="1"/>
  <c r="EB21" i="6"/>
  <c r="EB23" i="6" s="1"/>
  <c r="ER21" i="6"/>
  <c r="ER23" i="6" s="1"/>
  <c r="DJ22" i="6"/>
  <c r="DZ22" i="6"/>
  <c r="EP22" i="6"/>
  <c r="DH23" i="6"/>
  <c r="DE42" i="6"/>
  <c r="DE44" i="6" s="1"/>
  <c r="DE43" i="6"/>
  <c r="DE41" i="6"/>
  <c r="DI42" i="6"/>
  <c r="DI44" i="6" s="1"/>
  <c r="DI43" i="6"/>
  <c r="DI41" i="6"/>
  <c r="DM42" i="6"/>
  <c r="DM44" i="6" s="1"/>
  <c r="DM43" i="6"/>
  <c r="DM41" i="6"/>
  <c r="DQ43" i="6"/>
  <c r="DQ42" i="6"/>
  <c r="DQ44" i="6"/>
  <c r="DQ41" i="6"/>
  <c r="DU43" i="6"/>
  <c r="DU42" i="6"/>
  <c r="DU44" i="6" s="1"/>
  <c r="DU41" i="6"/>
  <c r="DY43" i="6"/>
  <c r="DY42" i="6"/>
  <c r="DY44" i="6"/>
  <c r="DY41" i="6"/>
  <c r="EC43" i="6"/>
  <c r="EC42" i="6"/>
  <c r="EC44" i="6" s="1"/>
  <c r="EC41" i="6"/>
  <c r="EG43" i="6"/>
  <c r="EG42" i="6"/>
  <c r="EG44" i="6"/>
  <c r="EG41" i="6"/>
  <c r="EK43" i="6"/>
  <c r="EK42" i="6"/>
  <c r="EK44" i="6" s="1"/>
  <c r="EK41" i="6"/>
  <c r="EO43" i="6"/>
  <c r="EO42" i="6"/>
  <c r="EO44" i="6" s="1"/>
  <c r="EO41" i="6"/>
  <c r="ES43" i="6"/>
  <c r="ES42" i="6"/>
  <c r="ES44" i="6" s="1"/>
  <c r="ES41" i="6"/>
  <c r="DD43" i="6"/>
  <c r="DL43" i="6"/>
  <c r="DT43" i="6"/>
  <c r="EB43" i="6"/>
  <c r="EJ43" i="6"/>
  <c r="ER43" i="6"/>
  <c r="EZ43" i="6"/>
  <c r="DD41" i="6"/>
  <c r="DN41" i="6"/>
  <c r="DT41" i="6"/>
  <c r="EJ41" i="6"/>
  <c r="EZ41" i="6"/>
  <c r="DL42" i="6"/>
  <c r="DL44" i="6" s="1"/>
  <c r="DR42" i="6"/>
  <c r="DR44" i="6" s="1"/>
  <c r="DX42" i="6"/>
  <c r="DX44" i="6" s="1"/>
  <c r="EF42" i="6"/>
  <c r="EN42" i="6"/>
  <c r="EN44" i="6" s="1"/>
  <c r="EV42" i="6"/>
  <c r="DN43" i="6"/>
  <c r="DN50" i="6" s="1"/>
  <c r="EW43" i="6"/>
  <c r="EW42" i="6"/>
  <c r="FA43" i="6"/>
  <c r="FA42" i="6"/>
  <c r="FA44" i="6" s="1"/>
  <c r="FA41" i="6"/>
  <c r="DH42" i="6"/>
  <c r="EF44" i="6"/>
  <c r="EV44" i="6"/>
  <c r="DN44" i="6"/>
  <c r="DV42" i="6"/>
  <c r="DV44" i="6" s="1"/>
  <c r="DV43" i="6"/>
  <c r="DV50" i="6" s="1"/>
  <c r="DZ42" i="6"/>
  <c r="DZ44" i="6" s="1"/>
  <c r="ED42" i="6"/>
  <c r="ED44" i="6" s="1"/>
  <c r="ED43" i="6"/>
  <c r="EH42" i="6"/>
  <c r="EH44" i="6" s="1"/>
  <c r="EL42" i="6"/>
  <c r="EL44" i="6" s="1"/>
  <c r="EL43" i="6"/>
  <c r="EL50" i="6" s="1"/>
  <c r="EP42" i="6"/>
  <c r="EP44" i="6" s="1"/>
  <c r="ET42" i="6"/>
  <c r="ET44" i="6" s="1"/>
  <c r="ET43" i="6"/>
  <c r="ET50" i="6" s="1"/>
  <c r="EX42" i="6"/>
  <c r="EX44" i="6" s="1"/>
  <c r="DF41" i="6"/>
  <c r="DL41" i="6"/>
  <c r="DV41" i="6"/>
  <c r="EB41" i="6"/>
  <c r="EL41" i="6"/>
  <c r="ER41" i="6"/>
  <c r="EW41" i="6"/>
  <c r="DD42" i="6"/>
  <c r="DD44" i="6" s="1"/>
  <c r="DJ42" i="6"/>
  <c r="DJ44" i="6" s="1"/>
  <c r="DT42" i="6"/>
  <c r="DT44" i="6" s="1"/>
  <c r="EB42" i="6"/>
  <c r="EB44" i="6" s="1"/>
  <c r="EJ42" i="6"/>
  <c r="EJ44" i="6" s="1"/>
  <c r="ER42" i="6"/>
  <c r="ER44" i="6" s="1"/>
  <c r="EZ42" i="6"/>
  <c r="EZ44" i="6" s="1"/>
  <c r="DJ43" i="6"/>
  <c r="EW44" i="6"/>
  <c r="DH41" i="6"/>
  <c r="DR41" i="6"/>
  <c r="DX41" i="6"/>
  <c r="EH41" i="6"/>
  <c r="EN41" i="6"/>
  <c r="EX41" i="6"/>
  <c r="DF42" i="6"/>
  <c r="DF44" i="6" s="1"/>
  <c r="DP42" i="6"/>
  <c r="DP44" i="6" s="1"/>
  <c r="DZ43" i="6"/>
  <c r="EP43" i="6"/>
  <c r="DH44" i="6"/>
  <c r="DG44" i="6"/>
  <c r="DK44" i="6"/>
  <c r="DO44" i="6"/>
  <c r="DS44" i="6"/>
  <c r="DW44" i="6"/>
  <c r="EA44" i="6"/>
  <c r="EE44" i="6"/>
  <c r="EI44" i="6"/>
  <c r="EM44" i="6"/>
  <c r="EQ44" i="6"/>
  <c r="EU44" i="6"/>
  <c r="EY44" i="6"/>
  <c r="DG41" i="6"/>
  <c r="DK41" i="6"/>
  <c r="DO41" i="6"/>
  <c r="DS41" i="6"/>
  <c r="DW41" i="6"/>
  <c r="EA41" i="6"/>
  <c r="EE41" i="6"/>
  <c r="EI41" i="6"/>
  <c r="EM41" i="6"/>
  <c r="EQ41" i="6"/>
  <c r="EU41" i="6"/>
  <c r="EY41" i="6"/>
  <c r="DG43" i="6"/>
  <c r="DK43" i="6"/>
  <c r="DO43" i="6"/>
  <c r="DW43" i="6"/>
  <c r="EE43" i="6"/>
  <c r="EM43" i="6"/>
  <c r="EU43" i="6"/>
  <c r="I26" i="38"/>
  <c r="J26" i="38"/>
  <c r="K26" i="38"/>
  <c r="L26" i="38"/>
  <c r="M26" i="38"/>
  <c r="N26" i="38"/>
  <c r="O26" i="38"/>
  <c r="P26" i="38"/>
  <c r="Q26" i="38"/>
  <c r="R26" i="38"/>
  <c r="S26" i="38"/>
  <c r="T26" i="38"/>
  <c r="U26" i="38"/>
  <c r="V26" i="38"/>
  <c r="W26" i="38"/>
  <c r="X26" i="38"/>
  <c r="Y26" i="38"/>
  <c r="Z26" i="38"/>
  <c r="AA26" i="38"/>
  <c r="H26" i="38"/>
  <c r="I24" i="38"/>
  <c r="J24" i="38"/>
  <c r="K24" i="38"/>
  <c r="L24" i="38"/>
  <c r="M24" i="38"/>
  <c r="N24" i="38"/>
  <c r="O24" i="38"/>
  <c r="P24" i="38"/>
  <c r="Q24" i="38"/>
  <c r="R24" i="38"/>
  <c r="S24" i="38"/>
  <c r="T24" i="38"/>
  <c r="U24" i="38"/>
  <c r="V24" i="38"/>
  <c r="W24" i="38"/>
  <c r="X24" i="38"/>
  <c r="Y24" i="38"/>
  <c r="Z24" i="38"/>
  <c r="AA24" i="38"/>
  <c r="H24" i="38"/>
  <c r="I21" i="38"/>
  <c r="J21" i="38"/>
  <c r="K21" i="38"/>
  <c r="L21" i="38"/>
  <c r="M21" i="38"/>
  <c r="N21" i="38"/>
  <c r="O21" i="38"/>
  <c r="P21" i="38"/>
  <c r="Q21" i="38"/>
  <c r="R21" i="38"/>
  <c r="S21" i="38"/>
  <c r="T21" i="38"/>
  <c r="U21" i="38"/>
  <c r="V21" i="38"/>
  <c r="W21" i="38"/>
  <c r="X21" i="38"/>
  <c r="Y21" i="38"/>
  <c r="Z21" i="38"/>
  <c r="AA21" i="38"/>
  <c r="H21" i="38"/>
  <c r="H10" i="38"/>
  <c r="ED50" i="6" l="1"/>
  <c r="EH50" i="6"/>
  <c r="BH51" i="17"/>
  <c r="BH50" i="17"/>
  <c r="BH53" i="17"/>
  <c r="BH52" i="17"/>
  <c r="DR49" i="6"/>
  <c r="DR48" i="6"/>
  <c r="DZ49" i="6"/>
  <c r="DZ48" i="6"/>
  <c r="DI48" i="6"/>
  <c r="DI49" i="6"/>
  <c r="DT48" i="6"/>
  <c r="DT49" i="6"/>
  <c r="EA49" i="6"/>
  <c r="EA48" i="6"/>
  <c r="DW49" i="6"/>
  <c r="DW48" i="6"/>
  <c r="ET49" i="6"/>
  <c r="ET48" i="6"/>
  <c r="EH49" i="6"/>
  <c r="EH48" i="6"/>
  <c r="DD48" i="6"/>
  <c r="DD49" i="6"/>
  <c r="EP49" i="6"/>
  <c r="EP48" i="6"/>
  <c r="DJ49" i="6"/>
  <c r="DJ48" i="6"/>
  <c r="DM48" i="6"/>
  <c r="DM49" i="6"/>
  <c r="EZ48" i="6"/>
  <c r="EZ49" i="6"/>
  <c r="DS49" i="6"/>
  <c r="DS48" i="6"/>
  <c r="DO49" i="6"/>
  <c r="DO48" i="6"/>
  <c r="DX48" i="6"/>
  <c r="DX49" i="6"/>
  <c r="DJ51" i="6"/>
  <c r="DJ50" i="6"/>
  <c r="FA48" i="6"/>
  <c r="FA49" i="6"/>
  <c r="EW48" i="6"/>
  <c r="EW49" i="6"/>
  <c r="ES48" i="6"/>
  <c r="ES49" i="6"/>
  <c r="EO48" i="6"/>
  <c r="EO49" i="6"/>
  <c r="EK48" i="6"/>
  <c r="EK49" i="6"/>
  <c r="EG48" i="6"/>
  <c r="EG49" i="6"/>
  <c r="EC48" i="6"/>
  <c r="EC49" i="6"/>
  <c r="DY48" i="6"/>
  <c r="DY49" i="6"/>
  <c r="DU48" i="6"/>
  <c r="DU49" i="6"/>
  <c r="DM50" i="6"/>
  <c r="DM51" i="6"/>
  <c r="DE48" i="6"/>
  <c r="DE49" i="6"/>
  <c r="EX51" i="6"/>
  <c r="EX50" i="6"/>
  <c r="EY51" i="6"/>
  <c r="EY50" i="6"/>
  <c r="EI51" i="6"/>
  <c r="EI50" i="6"/>
  <c r="DK49" i="6"/>
  <c r="DK48" i="6"/>
  <c r="EU51" i="6"/>
  <c r="EU50" i="6"/>
  <c r="EE51" i="6"/>
  <c r="EE50" i="6"/>
  <c r="DG49" i="6"/>
  <c r="DG48" i="6"/>
  <c r="DH48" i="6"/>
  <c r="DH49" i="6"/>
  <c r="ER48" i="6"/>
  <c r="ER49" i="6"/>
  <c r="DQ50" i="6"/>
  <c r="DQ51" i="6"/>
  <c r="EJ48" i="6"/>
  <c r="EJ49" i="6"/>
  <c r="EX49" i="6"/>
  <c r="EX48" i="6"/>
  <c r="EZ50" i="6"/>
  <c r="EZ51" i="6"/>
  <c r="EV50" i="6"/>
  <c r="EV51" i="6"/>
  <c r="EN50" i="6"/>
  <c r="EN51" i="6"/>
  <c r="EF50" i="6"/>
  <c r="EF51" i="6"/>
  <c r="DX50" i="6"/>
  <c r="DX51" i="6"/>
  <c r="DP50" i="6"/>
  <c r="DP51" i="6"/>
  <c r="DH50" i="6"/>
  <c r="DH51" i="6"/>
  <c r="EY49" i="6"/>
  <c r="EY48" i="6"/>
  <c r="EQ51" i="6"/>
  <c r="EQ50" i="6"/>
  <c r="DK51" i="6"/>
  <c r="DK50" i="6"/>
  <c r="EU49" i="6"/>
  <c r="EU48" i="6"/>
  <c r="EM51" i="6"/>
  <c r="EM50" i="6"/>
  <c r="DG51" i="6"/>
  <c r="DG50" i="6"/>
  <c r="EP51" i="6"/>
  <c r="EP50" i="6"/>
  <c r="EB48" i="6"/>
  <c r="EB49" i="6"/>
  <c r="FA50" i="6"/>
  <c r="FA51" i="6"/>
  <c r="EW50" i="6"/>
  <c r="EW51" i="6"/>
  <c r="ES50" i="6"/>
  <c r="ES51" i="6"/>
  <c r="EO50" i="6"/>
  <c r="EO51" i="6"/>
  <c r="EK50" i="6"/>
  <c r="EK51" i="6"/>
  <c r="EG50" i="6"/>
  <c r="EG51" i="6"/>
  <c r="EC50" i="6"/>
  <c r="EC51" i="6"/>
  <c r="DY50" i="6"/>
  <c r="DY51" i="6"/>
  <c r="DU50" i="6"/>
  <c r="DU51" i="6"/>
  <c r="DE50" i="6"/>
  <c r="DE51" i="6"/>
  <c r="EF48" i="6"/>
  <c r="EF49" i="6"/>
  <c r="DS51" i="6"/>
  <c r="DS50" i="6"/>
  <c r="DO51" i="6"/>
  <c r="DO50" i="6"/>
  <c r="EN48" i="6"/>
  <c r="EN49" i="6"/>
  <c r="DZ51" i="6"/>
  <c r="DZ50" i="6"/>
  <c r="DL48" i="6"/>
  <c r="DL49" i="6"/>
  <c r="EL49" i="6"/>
  <c r="EL48" i="6"/>
  <c r="ED49" i="6"/>
  <c r="ED48" i="6"/>
  <c r="DV49" i="6"/>
  <c r="DV48" i="6"/>
  <c r="DN49" i="6"/>
  <c r="DN48" i="6"/>
  <c r="DF49" i="6"/>
  <c r="DF48" i="6"/>
  <c r="DQ48" i="6"/>
  <c r="DQ49" i="6"/>
  <c r="DI50" i="6"/>
  <c r="DI51" i="6"/>
  <c r="DP48" i="6"/>
  <c r="DP49" i="6"/>
  <c r="EV48" i="6"/>
  <c r="EV49" i="6"/>
  <c r="ER50" i="6"/>
  <c r="ER51" i="6"/>
  <c r="EJ50" i="6"/>
  <c r="EJ51" i="6"/>
  <c r="EB50" i="6"/>
  <c r="EB51" i="6"/>
  <c r="DT50" i="6"/>
  <c r="DT51" i="6"/>
  <c r="DL50" i="6"/>
  <c r="DL51" i="6"/>
  <c r="DD50" i="6"/>
  <c r="DD51" i="6"/>
  <c r="EQ49" i="6"/>
  <c r="EQ48" i="6"/>
  <c r="EI49" i="6"/>
  <c r="EI48" i="6"/>
  <c r="EA51" i="6"/>
  <c r="EA50" i="6"/>
  <c r="EM49" i="6"/>
  <c r="EM48" i="6"/>
  <c r="EE49" i="6"/>
  <c r="EE48" i="6"/>
  <c r="DW51" i="6"/>
  <c r="DW50" i="6"/>
  <c r="BE16" i="4"/>
  <c r="X9" i="4"/>
  <c r="Y9" i="4"/>
  <c r="AK9" i="4"/>
  <c r="AJ9" i="4" s="1"/>
  <c r="AN9" i="4" s="1"/>
  <c r="N22" i="37" l="1"/>
  <c r="K22" i="37" s="1"/>
  <c r="H27" i="38"/>
  <c r="L94" i="21"/>
  <c r="K94" i="21"/>
  <c r="M93" i="21"/>
  <c r="J93" i="21" s="1"/>
  <c r="M92" i="21"/>
  <c r="J92" i="21" s="1"/>
  <c r="L89" i="21"/>
  <c r="K89" i="21"/>
  <c r="M88" i="21"/>
  <c r="J88" i="21" s="1"/>
  <c r="M87" i="21"/>
  <c r="BB16" i="4"/>
  <c r="BB15" i="4" s="1"/>
  <c r="BB13" i="4" s="1"/>
  <c r="AA27" i="38"/>
  <c r="Z27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G26" i="38"/>
  <c r="G24" i="38"/>
  <c r="AA13" i="38"/>
  <c r="Z13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AA10" i="38"/>
  <c r="Z10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B9" i="38"/>
  <c r="B10" i="38" s="1"/>
  <c r="B11" i="38" s="1"/>
  <c r="B14" i="38" s="1"/>
  <c r="B20" i="38" s="1"/>
  <c r="B21" i="38" s="1"/>
  <c r="B22" i="38" s="1"/>
  <c r="B23" i="38" s="1"/>
  <c r="B24" i="38" s="1"/>
  <c r="M112" i="37"/>
  <c r="L112" i="37"/>
  <c r="N111" i="37"/>
  <c r="K111" i="37"/>
  <c r="N110" i="37"/>
  <c r="K110" i="37"/>
  <c r="N109" i="37"/>
  <c r="K109" i="37"/>
  <c r="N108" i="37"/>
  <c r="K108" i="37" s="1"/>
  <c r="N107" i="37"/>
  <c r="K107" i="37"/>
  <c r="N106" i="37"/>
  <c r="K106" i="37"/>
  <c r="N105" i="37"/>
  <c r="K105" i="37"/>
  <c r="N104" i="37"/>
  <c r="K104" i="37" s="1"/>
  <c r="N103" i="37"/>
  <c r="K103" i="37"/>
  <c r="N102" i="37"/>
  <c r="K102" i="37"/>
  <c r="N101" i="37"/>
  <c r="K101" i="37"/>
  <c r="N100" i="37"/>
  <c r="K100" i="37" s="1"/>
  <c r="N99" i="37"/>
  <c r="K99" i="37"/>
  <c r="N98" i="37"/>
  <c r="K98" i="37"/>
  <c r="N97" i="37"/>
  <c r="K97" i="37"/>
  <c r="N96" i="37"/>
  <c r="K96" i="37" s="1"/>
  <c r="N95" i="37"/>
  <c r="K95" i="37" s="1"/>
  <c r="N94" i="37"/>
  <c r="K94" i="37" s="1"/>
  <c r="N93" i="37"/>
  <c r="K93" i="37" s="1"/>
  <c r="N92" i="37"/>
  <c r="K92" i="37" s="1"/>
  <c r="N82" i="37"/>
  <c r="K82" i="37" s="1"/>
  <c r="N81" i="37"/>
  <c r="K81" i="37"/>
  <c r="N80" i="37"/>
  <c r="K80" i="37"/>
  <c r="N79" i="37"/>
  <c r="K79" i="37"/>
  <c r="N78" i="37"/>
  <c r="K78" i="37" s="1"/>
  <c r="N77" i="37"/>
  <c r="K77" i="37"/>
  <c r="N76" i="37"/>
  <c r="K76" i="37"/>
  <c r="N75" i="37"/>
  <c r="K75" i="37"/>
  <c r="N74" i="37"/>
  <c r="K74" i="37" s="1"/>
  <c r="N73" i="37"/>
  <c r="K73" i="37"/>
  <c r="N72" i="37"/>
  <c r="K72" i="37"/>
  <c r="N71" i="37"/>
  <c r="K71" i="37"/>
  <c r="N70" i="37"/>
  <c r="K70" i="37" s="1"/>
  <c r="N69" i="37"/>
  <c r="K69" i="37"/>
  <c r="N68" i="37"/>
  <c r="K68" i="37"/>
  <c r="N67" i="37"/>
  <c r="K67" i="37" s="1"/>
  <c r="N66" i="37"/>
  <c r="K66" i="37" s="1"/>
  <c r="M58" i="37"/>
  <c r="L58" i="37"/>
  <c r="Q57" i="37"/>
  <c r="P57" i="37"/>
  <c r="N57" i="37"/>
  <c r="V57" i="37" s="1"/>
  <c r="W57" i="37" s="1"/>
  <c r="K57" i="37"/>
  <c r="Q56" i="37"/>
  <c r="P56" i="37"/>
  <c r="N56" i="37"/>
  <c r="K56" i="37" s="1"/>
  <c r="Q55" i="37"/>
  <c r="P55" i="37"/>
  <c r="N55" i="37"/>
  <c r="V55" i="37" s="1"/>
  <c r="W55" i="37" s="1"/>
  <c r="K55" i="37"/>
  <c r="Q54" i="37"/>
  <c r="P54" i="37"/>
  <c r="N54" i="37"/>
  <c r="V54" i="37" s="1"/>
  <c r="W54" i="37" s="1"/>
  <c r="K54" i="37"/>
  <c r="Q53" i="37"/>
  <c r="P53" i="37"/>
  <c r="N53" i="37"/>
  <c r="V53" i="37" s="1"/>
  <c r="W53" i="37" s="1"/>
  <c r="K53" i="37"/>
  <c r="Q52" i="37"/>
  <c r="P52" i="37"/>
  <c r="N52" i="37"/>
  <c r="V52" i="37" s="1"/>
  <c r="W52" i="37" s="1"/>
  <c r="Q51" i="37"/>
  <c r="P51" i="37"/>
  <c r="N51" i="37"/>
  <c r="V51" i="37" s="1"/>
  <c r="W51" i="37" s="1"/>
  <c r="K51" i="37"/>
  <c r="Q50" i="37"/>
  <c r="P50" i="37"/>
  <c r="N50" i="37"/>
  <c r="V50" i="37" s="1"/>
  <c r="W50" i="37" s="1"/>
  <c r="K50" i="37"/>
  <c r="Q49" i="37"/>
  <c r="P49" i="37"/>
  <c r="N49" i="37"/>
  <c r="V49" i="37" s="1"/>
  <c r="W49" i="37" s="1"/>
  <c r="K49" i="37"/>
  <c r="Q48" i="37"/>
  <c r="P48" i="37"/>
  <c r="N48" i="37"/>
  <c r="K48" i="37" s="1"/>
  <c r="Q47" i="37"/>
  <c r="P47" i="37"/>
  <c r="N47" i="37"/>
  <c r="V47" i="37" s="1"/>
  <c r="W47" i="37" s="1"/>
  <c r="K47" i="37"/>
  <c r="Q46" i="37"/>
  <c r="P46" i="37"/>
  <c r="N46" i="37"/>
  <c r="V46" i="37" s="1"/>
  <c r="W46" i="37" s="1"/>
  <c r="K46" i="37"/>
  <c r="Q45" i="37"/>
  <c r="P45" i="37"/>
  <c r="N45" i="37"/>
  <c r="V45" i="37" s="1"/>
  <c r="W45" i="37" s="1"/>
  <c r="K45" i="37"/>
  <c r="Q44" i="37"/>
  <c r="P44" i="37"/>
  <c r="N44" i="37"/>
  <c r="V44" i="37" s="1"/>
  <c r="W44" i="37" s="1"/>
  <c r="Q43" i="37"/>
  <c r="P43" i="37"/>
  <c r="N43" i="37"/>
  <c r="V43" i="37" s="1"/>
  <c r="W43" i="37" s="1"/>
  <c r="K43" i="37"/>
  <c r="Q42" i="37"/>
  <c r="P42" i="37"/>
  <c r="N42" i="37"/>
  <c r="V42" i="37" s="1"/>
  <c r="W42" i="37" s="1"/>
  <c r="K42" i="37"/>
  <c r="Q41" i="37"/>
  <c r="P41" i="37"/>
  <c r="N41" i="37"/>
  <c r="V41" i="37" s="1"/>
  <c r="W41" i="37" s="1"/>
  <c r="K41" i="37"/>
  <c r="Q40" i="37"/>
  <c r="P40" i="37"/>
  <c r="N40" i="37"/>
  <c r="K40" i="37" s="1"/>
  <c r="Q39" i="37"/>
  <c r="P39" i="37"/>
  <c r="N39" i="37"/>
  <c r="V39" i="37" s="1"/>
  <c r="W39" i="37" s="1"/>
  <c r="K39" i="37"/>
  <c r="Q38" i="37"/>
  <c r="P38" i="37"/>
  <c r="N38" i="37"/>
  <c r="V38" i="37" s="1"/>
  <c r="W38" i="37" s="1"/>
  <c r="K38" i="37"/>
  <c r="Q37" i="37"/>
  <c r="P37" i="37"/>
  <c r="N37" i="37"/>
  <c r="V37" i="37" s="1"/>
  <c r="W37" i="37" s="1"/>
  <c r="K37" i="37"/>
  <c r="Q36" i="37"/>
  <c r="P36" i="37"/>
  <c r="N36" i="37"/>
  <c r="V36" i="37" s="1"/>
  <c r="W36" i="37" s="1"/>
  <c r="Q35" i="37"/>
  <c r="P35" i="37"/>
  <c r="N35" i="37"/>
  <c r="V35" i="37" s="1"/>
  <c r="W35" i="37" s="1"/>
  <c r="K35" i="37"/>
  <c r="Q34" i="37"/>
  <c r="P34" i="37"/>
  <c r="N34" i="37"/>
  <c r="V34" i="37" s="1"/>
  <c r="W34" i="37" s="1"/>
  <c r="K34" i="37"/>
  <c r="Q33" i="37"/>
  <c r="P33" i="37"/>
  <c r="N33" i="37"/>
  <c r="V33" i="37" s="1"/>
  <c r="W33" i="37" s="1"/>
  <c r="Q32" i="37"/>
  <c r="P32" i="37"/>
  <c r="N32" i="37"/>
  <c r="K32" i="37" s="1"/>
  <c r="Q31" i="37"/>
  <c r="P31" i="37"/>
  <c r="N31" i="37"/>
  <c r="V31" i="37" s="1"/>
  <c r="W31" i="37" s="1"/>
  <c r="Q30" i="37"/>
  <c r="P30" i="37"/>
  <c r="N30" i="37"/>
  <c r="K30" i="37" s="1"/>
  <c r="Q29" i="37"/>
  <c r="P29" i="37"/>
  <c r="N29" i="37"/>
  <c r="V29" i="37" s="1"/>
  <c r="W29" i="37" s="1"/>
  <c r="K29" i="37"/>
  <c r="Q28" i="37"/>
  <c r="P28" i="37"/>
  <c r="N28" i="37"/>
  <c r="K28" i="37" s="1"/>
  <c r="Q27" i="37"/>
  <c r="P27" i="37"/>
  <c r="N27" i="37"/>
  <c r="K27" i="37" s="1"/>
  <c r="Q26" i="37"/>
  <c r="P26" i="37"/>
  <c r="N26" i="37"/>
  <c r="V26" i="37" s="1"/>
  <c r="W26" i="37" s="1"/>
  <c r="K26" i="37"/>
  <c r="Q25" i="37"/>
  <c r="P25" i="37"/>
  <c r="N25" i="37"/>
  <c r="K25" i="37" s="1"/>
  <c r="Q24" i="37"/>
  <c r="P24" i="37"/>
  <c r="N24" i="37"/>
  <c r="V24" i="37" s="1"/>
  <c r="W24" i="37" s="1"/>
  <c r="K24" i="37"/>
  <c r="Q23" i="37"/>
  <c r="P23" i="37"/>
  <c r="N23" i="37"/>
  <c r="K23" i="37" s="1"/>
  <c r="Q22" i="37"/>
  <c r="P22" i="37"/>
  <c r="Q21" i="37"/>
  <c r="P21" i="37"/>
  <c r="N21" i="37"/>
  <c r="V21" i="37" s="1"/>
  <c r="W21" i="37" s="1"/>
  <c r="Q20" i="37"/>
  <c r="P20" i="37"/>
  <c r="N20" i="37"/>
  <c r="K20" i="37" s="1"/>
  <c r="Q19" i="37"/>
  <c r="P19" i="37"/>
  <c r="N19" i="37"/>
  <c r="K19" i="37" s="1"/>
  <c r="Q18" i="37"/>
  <c r="P18" i="37"/>
  <c r="N18" i="37"/>
  <c r="V18" i="37" s="1"/>
  <c r="W18" i="37" s="1"/>
  <c r="K18" i="37"/>
  <c r="Q17" i="37"/>
  <c r="P17" i="37"/>
  <c r="N17" i="37"/>
  <c r="K17" i="37" s="1"/>
  <c r="Q16" i="37"/>
  <c r="P16" i="37"/>
  <c r="N16" i="37"/>
  <c r="V16" i="37" s="1"/>
  <c r="W16" i="37" s="1"/>
  <c r="K16" i="37"/>
  <c r="Q15" i="37"/>
  <c r="P15" i="37"/>
  <c r="N15" i="37"/>
  <c r="K15" i="37" s="1"/>
  <c r="Q14" i="37"/>
  <c r="P14" i="37"/>
  <c r="N14" i="37"/>
  <c r="K14" i="37" s="1"/>
  <c r="Q13" i="37"/>
  <c r="P13" i="37"/>
  <c r="N13" i="37"/>
  <c r="V13" i="37" s="1"/>
  <c r="W13" i="37" s="1"/>
  <c r="Q12" i="37"/>
  <c r="P12" i="37"/>
  <c r="N12" i="37"/>
  <c r="K12" i="37" s="1"/>
  <c r="Q11" i="37"/>
  <c r="P11" i="37"/>
  <c r="N11" i="37"/>
  <c r="V11" i="37" s="1"/>
  <c r="W11" i="37" s="1"/>
  <c r="K11" i="37"/>
  <c r="Q10" i="37"/>
  <c r="P10" i="37"/>
  <c r="N10" i="37"/>
  <c r="K10" i="37" s="1"/>
  <c r="Q9" i="37"/>
  <c r="P9" i="37"/>
  <c r="N9" i="37"/>
  <c r="K9" i="37" s="1"/>
  <c r="Q8" i="37"/>
  <c r="P8" i="37"/>
  <c r="N8" i="37"/>
  <c r="K8" i="37" s="1"/>
  <c r="P7" i="37"/>
  <c r="G10" i="38" l="1"/>
  <c r="K95" i="21"/>
  <c r="L113" i="37" s="1"/>
  <c r="L95" i="21"/>
  <c r="M113" i="37" s="1"/>
  <c r="G27" i="38"/>
  <c r="I6" i="20" s="1"/>
  <c r="C15" i="2"/>
  <c r="BN10" i="4" s="1"/>
  <c r="V23" i="37"/>
  <c r="W23" i="37" s="1"/>
  <c r="V25" i="37"/>
  <c r="W25" i="37" s="1"/>
  <c r="K36" i="37"/>
  <c r="V40" i="37"/>
  <c r="W40" i="37" s="1"/>
  <c r="K44" i="37"/>
  <c r="V48" i="37"/>
  <c r="W48" i="37" s="1"/>
  <c r="K52" i="37"/>
  <c r="V56" i="37"/>
  <c r="W56" i="37" s="1"/>
  <c r="V10" i="37"/>
  <c r="W10" i="37" s="1"/>
  <c r="K13" i="37"/>
  <c r="V28" i="37"/>
  <c r="W28" i="37" s="1"/>
  <c r="K31" i="37"/>
  <c r="S28" i="38"/>
  <c r="N28" i="38"/>
  <c r="V28" i="38"/>
  <c r="G21" i="38"/>
  <c r="D15" i="2"/>
  <c r="N112" i="37"/>
  <c r="K112" i="37"/>
  <c r="V8" i="37"/>
  <c r="V15" i="37"/>
  <c r="W15" i="37" s="1"/>
  <c r="V17" i="37"/>
  <c r="W17" i="37" s="1"/>
  <c r="V20" i="37"/>
  <c r="W20" i="37" s="1"/>
  <c r="K21" i="37"/>
  <c r="V14" i="37"/>
  <c r="W14" i="37" s="1"/>
  <c r="V22" i="37"/>
  <c r="W22" i="37" s="1"/>
  <c r="V32" i="37"/>
  <c r="W32" i="37" s="1"/>
  <c r="V9" i="37"/>
  <c r="V19" i="37"/>
  <c r="W19" i="37" s="1"/>
  <c r="V27" i="37"/>
  <c r="W27" i="37" s="1"/>
  <c r="K33" i="37"/>
  <c r="V30" i="37"/>
  <c r="W30" i="37" s="1"/>
  <c r="O28" i="38"/>
  <c r="V12" i="37"/>
  <c r="W12" i="37" s="1"/>
  <c r="N58" i="37"/>
  <c r="M89" i="21"/>
  <c r="J87" i="21"/>
  <c r="J89" i="21" s="1"/>
  <c r="M94" i="21"/>
  <c r="J94" i="21"/>
  <c r="J28" i="38"/>
  <c r="R28" i="38"/>
  <c r="Z28" i="38"/>
  <c r="W28" i="38"/>
  <c r="L28" i="38"/>
  <c r="T28" i="38"/>
  <c r="M28" i="38"/>
  <c r="U28" i="38"/>
  <c r="I28" i="38"/>
  <c r="Q28" i="38"/>
  <c r="Y28" i="38"/>
  <c r="AA28" i="38"/>
  <c r="K28" i="38"/>
  <c r="H28" i="38"/>
  <c r="P28" i="38"/>
  <c r="X28" i="38"/>
  <c r="B25" i="38"/>
  <c r="B26" i="38" s="1"/>
  <c r="B27" i="38" s="1"/>
  <c r="W8" i="37" l="1"/>
  <c r="BQ10" i="4"/>
  <c r="W9" i="37"/>
  <c r="G28" i="38"/>
  <c r="F15" i="2" s="1"/>
  <c r="K58" i="37"/>
  <c r="L33" i="3" s="1"/>
  <c r="J95" i="21"/>
  <c r="K113" i="37" s="1"/>
  <c r="M95" i="21"/>
  <c r="N113" i="37" s="1"/>
  <c r="L42" i="3"/>
  <c r="Q106" i="5" l="1"/>
  <c r="P106" i="5"/>
  <c r="N106" i="5"/>
  <c r="K106" i="5" s="1"/>
  <c r="V106" i="5" l="1"/>
  <c r="W106" i="5" s="1"/>
  <c r="AH8" i="4" l="1"/>
  <c r="N8" i="36" l="1"/>
  <c r="N9" i="36"/>
  <c r="N7" i="36"/>
  <c r="K7" i="36" l="1"/>
  <c r="M106" i="21"/>
  <c r="M105" i="21"/>
  <c r="M101" i="21"/>
  <c r="M100" i="21"/>
  <c r="M80" i="21"/>
  <c r="M79" i="21"/>
  <c r="M75" i="21"/>
  <c r="M74" i="21"/>
  <c r="M67" i="21"/>
  <c r="M66" i="21"/>
  <c r="M62" i="21"/>
  <c r="M61" i="21"/>
  <c r="M54" i="21"/>
  <c r="M53" i="21"/>
  <c r="M49" i="21"/>
  <c r="M48" i="21"/>
  <c r="M41" i="21"/>
  <c r="M40" i="21"/>
  <c r="M36" i="21"/>
  <c r="M35" i="21"/>
  <c r="M28" i="21"/>
  <c r="M27" i="21"/>
  <c r="M23" i="21"/>
  <c r="M22" i="21"/>
  <c r="N7" i="25"/>
  <c r="K7" i="25" s="1"/>
  <c r="M15" i="21"/>
  <c r="M14" i="21"/>
  <c r="J14" i="21" s="1"/>
  <c r="L11" i="21"/>
  <c r="K11" i="21"/>
  <c r="M10" i="21"/>
  <c r="M9" i="21"/>
  <c r="J9" i="21" s="1"/>
  <c r="J25" i="3" l="1"/>
  <c r="M16" i="21"/>
  <c r="M11" i="21"/>
  <c r="M17" i="21" l="1"/>
  <c r="K9" i="36"/>
  <c r="K8" i="36"/>
  <c r="J27" i="3" l="1"/>
  <c r="BE35" i="19"/>
  <c r="BD35" i="19"/>
  <c r="BC35" i="19"/>
  <c r="BB35" i="19"/>
  <c r="BA35" i="19"/>
  <c r="AZ35" i="19"/>
  <c r="AY35" i="19"/>
  <c r="AX35" i="19"/>
  <c r="AW35" i="19"/>
  <c r="AV35" i="19"/>
  <c r="BE30" i="19"/>
  <c r="BE32" i="19" s="1"/>
  <c r="BD30" i="19"/>
  <c r="BD32" i="19" s="1"/>
  <c r="BC30" i="19"/>
  <c r="BC32" i="19" s="1"/>
  <c r="BB30" i="19"/>
  <c r="BB32" i="19" s="1"/>
  <c r="BA30" i="19"/>
  <c r="BA32" i="19" s="1"/>
  <c r="AZ30" i="19"/>
  <c r="AZ32" i="19" s="1"/>
  <c r="AY30" i="19"/>
  <c r="AY32" i="19" s="1"/>
  <c r="AX30" i="19"/>
  <c r="AX32" i="19" s="1"/>
  <c r="AW30" i="19"/>
  <c r="AW32" i="19" s="1"/>
  <c r="AV30" i="19"/>
  <c r="AV32" i="19" s="1"/>
  <c r="BE15" i="19"/>
  <c r="BD15" i="19"/>
  <c r="BC15" i="19"/>
  <c r="BB15" i="19"/>
  <c r="BA15" i="19"/>
  <c r="AZ15" i="19"/>
  <c r="AY15" i="19"/>
  <c r="AX15" i="19"/>
  <c r="AW15" i="19"/>
  <c r="AV15" i="19"/>
  <c r="BE10" i="19"/>
  <c r="BE12" i="19" s="1"/>
  <c r="BD10" i="19"/>
  <c r="BD12" i="19" s="1"/>
  <c r="BC10" i="19"/>
  <c r="BC12" i="19" s="1"/>
  <c r="BB10" i="19"/>
  <c r="BB12" i="19" s="1"/>
  <c r="BA10" i="19"/>
  <c r="BA12" i="19" s="1"/>
  <c r="AZ10" i="19"/>
  <c r="AZ12" i="19" s="1"/>
  <c r="AY10" i="19"/>
  <c r="AY12" i="19" s="1"/>
  <c r="AX10" i="19"/>
  <c r="AX12" i="19" s="1"/>
  <c r="AW10" i="19"/>
  <c r="AW12" i="19" s="1"/>
  <c r="AV10" i="19"/>
  <c r="AV12" i="19" s="1"/>
  <c r="AU35" i="19"/>
  <c r="AT35" i="19"/>
  <c r="AS35" i="19"/>
  <c r="AR35" i="19"/>
  <c r="AQ35" i="19"/>
  <c r="AP35" i="19"/>
  <c r="AO35" i="19"/>
  <c r="AN35" i="19"/>
  <c r="AM35" i="19"/>
  <c r="AL35" i="19"/>
  <c r="AU30" i="19"/>
  <c r="AU32" i="19" s="1"/>
  <c r="AT30" i="19"/>
  <c r="AT32" i="19" s="1"/>
  <c r="AS30" i="19"/>
  <c r="AS32" i="19" s="1"/>
  <c r="AR30" i="19"/>
  <c r="AR32" i="19" s="1"/>
  <c r="AQ30" i="19"/>
  <c r="AQ32" i="19" s="1"/>
  <c r="AP30" i="19"/>
  <c r="AP32" i="19" s="1"/>
  <c r="AO30" i="19"/>
  <c r="AO32" i="19" s="1"/>
  <c r="AN30" i="19"/>
  <c r="AN32" i="19" s="1"/>
  <c r="AM30" i="19"/>
  <c r="AM32" i="19" s="1"/>
  <c r="AL30" i="19"/>
  <c r="AL32" i="19" s="1"/>
  <c r="AU15" i="19"/>
  <c r="AT15" i="19"/>
  <c r="AS15" i="19"/>
  <c r="AR15" i="19"/>
  <c r="AQ15" i="19"/>
  <c r="AP15" i="19"/>
  <c r="AO15" i="19"/>
  <c r="AN15" i="19"/>
  <c r="AM15" i="19"/>
  <c r="AL15" i="19"/>
  <c r="AU10" i="19"/>
  <c r="AU12" i="19" s="1"/>
  <c r="AT10" i="19"/>
  <c r="AT12" i="19" s="1"/>
  <c r="AS10" i="19"/>
  <c r="AS12" i="19" s="1"/>
  <c r="AR10" i="19"/>
  <c r="AR12" i="19" s="1"/>
  <c r="AQ10" i="19"/>
  <c r="AQ12" i="19" s="1"/>
  <c r="AP10" i="19"/>
  <c r="AP12" i="19" s="1"/>
  <c r="AO10" i="19"/>
  <c r="AO12" i="19" s="1"/>
  <c r="AN10" i="19"/>
  <c r="AN12" i="19" s="1"/>
  <c r="AM10" i="19"/>
  <c r="AM12" i="19" s="1"/>
  <c r="AL10" i="19"/>
  <c r="AL12" i="19" s="1"/>
  <c r="AK35" i="19"/>
  <c r="AJ35" i="19"/>
  <c r="AI35" i="19"/>
  <c r="AH35" i="19"/>
  <c r="AG35" i="19"/>
  <c r="AF35" i="19"/>
  <c r="AE35" i="19"/>
  <c r="AD35" i="19"/>
  <c r="AC35" i="19"/>
  <c r="AB35" i="19"/>
  <c r="AK30" i="19"/>
  <c r="AK32" i="19" s="1"/>
  <c r="AJ30" i="19"/>
  <c r="AJ32" i="19" s="1"/>
  <c r="AI30" i="19"/>
  <c r="AI32" i="19" s="1"/>
  <c r="AH30" i="19"/>
  <c r="AH32" i="19" s="1"/>
  <c r="AG30" i="19"/>
  <c r="AG32" i="19" s="1"/>
  <c r="AF30" i="19"/>
  <c r="AF32" i="19" s="1"/>
  <c r="AE30" i="19"/>
  <c r="AE32" i="19" s="1"/>
  <c r="AD30" i="19"/>
  <c r="AD32" i="19" s="1"/>
  <c r="AC30" i="19"/>
  <c r="AC32" i="19" s="1"/>
  <c r="AB30" i="19"/>
  <c r="AB32" i="19" s="1"/>
  <c r="AK15" i="19"/>
  <c r="AJ15" i="19"/>
  <c r="AI15" i="19"/>
  <c r="AH15" i="19"/>
  <c r="AG15" i="19"/>
  <c r="AF15" i="19"/>
  <c r="AE15" i="19"/>
  <c r="AD15" i="19"/>
  <c r="AC15" i="19"/>
  <c r="AB15" i="19"/>
  <c r="AK10" i="19"/>
  <c r="AK12" i="19" s="1"/>
  <c r="AJ10" i="19"/>
  <c r="AJ12" i="19" s="1"/>
  <c r="AI10" i="19"/>
  <c r="AI12" i="19" s="1"/>
  <c r="AH10" i="19"/>
  <c r="AH12" i="19" s="1"/>
  <c r="AG10" i="19"/>
  <c r="AG12" i="19" s="1"/>
  <c r="AF10" i="19"/>
  <c r="AF12" i="19" s="1"/>
  <c r="AE10" i="19"/>
  <c r="AE12" i="19" s="1"/>
  <c r="AD10" i="19"/>
  <c r="AD12" i="19" s="1"/>
  <c r="AC10" i="19"/>
  <c r="AC12" i="19" s="1"/>
  <c r="AB10" i="19"/>
  <c r="AB12" i="19" s="1"/>
  <c r="Q30" i="18"/>
  <c r="P30" i="18"/>
  <c r="N30" i="18"/>
  <c r="Q29" i="18"/>
  <c r="P29" i="18"/>
  <c r="N29" i="18"/>
  <c r="Q28" i="18"/>
  <c r="P28" i="18"/>
  <c r="N28" i="18"/>
  <c r="Q27" i="18"/>
  <c r="P27" i="18"/>
  <c r="N27" i="18"/>
  <c r="Q26" i="18"/>
  <c r="P26" i="18"/>
  <c r="N26" i="18"/>
  <c r="Q25" i="18"/>
  <c r="P25" i="18"/>
  <c r="N25" i="18"/>
  <c r="Q24" i="18"/>
  <c r="P24" i="18"/>
  <c r="N24" i="18"/>
  <c r="Q23" i="18"/>
  <c r="P23" i="18"/>
  <c r="N23" i="18"/>
  <c r="Q22" i="18"/>
  <c r="P22" i="18"/>
  <c r="N22" i="18"/>
  <c r="Q21" i="18"/>
  <c r="P21" i="18"/>
  <c r="N21" i="18"/>
  <c r="Q40" i="18"/>
  <c r="P40" i="18"/>
  <c r="N40" i="18"/>
  <c r="Q39" i="18"/>
  <c r="P39" i="18"/>
  <c r="N39" i="18"/>
  <c r="Q38" i="18"/>
  <c r="P38" i="18"/>
  <c r="N38" i="18"/>
  <c r="Q37" i="18"/>
  <c r="P37" i="18"/>
  <c r="N37" i="18"/>
  <c r="Q36" i="18"/>
  <c r="P36" i="18"/>
  <c r="N36" i="18"/>
  <c r="Q35" i="18"/>
  <c r="P35" i="18"/>
  <c r="N35" i="18"/>
  <c r="Q34" i="18"/>
  <c r="P34" i="18"/>
  <c r="N34" i="18"/>
  <c r="Q33" i="18"/>
  <c r="P33" i="18"/>
  <c r="N33" i="18"/>
  <c r="Q32" i="18"/>
  <c r="P32" i="18"/>
  <c r="N32" i="18"/>
  <c r="Q31" i="18"/>
  <c r="P31" i="18"/>
  <c r="N31" i="18"/>
  <c r="Q50" i="18"/>
  <c r="P50" i="18"/>
  <c r="N50" i="18"/>
  <c r="Q49" i="18"/>
  <c r="P49" i="18"/>
  <c r="N49" i="18"/>
  <c r="Q48" i="18"/>
  <c r="P48" i="18"/>
  <c r="N48" i="18"/>
  <c r="V48" i="18" s="1"/>
  <c r="W48" i="18" s="1"/>
  <c r="Q47" i="18"/>
  <c r="P47" i="18"/>
  <c r="N47" i="18"/>
  <c r="Q46" i="18"/>
  <c r="P46" i="18"/>
  <c r="N46" i="18"/>
  <c r="V46" i="18" s="1"/>
  <c r="W46" i="18" s="1"/>
  <c r="Q45" i="18"/>
  <c r="P45" i="18"/>
  <c r="N45" i="18"/>
  <c r="Q44" i="18"/>
  <c r="P44" i="18"/>
  <c r="N44" i="18"/>
  <c r="Q43" i="18"/>
  <c r="P43" i="18"/>
  <c r="N43" i="18"/>
  <c r="V43" i="18" s="1"/>
  <c r="W43" i="18" s="1"/>
  <c r="Q42" i="18"/>
  <c r="P42" i="18"/>
  <c r="N42" i="18"/>
  <c r="Q41" i="18"/>
  <c r="P41" i="18"/>
  <c r="N41" i="18"/>
  <c r="V41" i="18" s="1"/>
  <c r="W41" i="18" s="1"/>
  <c r="Q55" i="33"/>
  <c r="P55" i="33"/>
  <c r="N55" i="33"/>
  <c r="Q54" i="33"/>
  <c r="P54" i="33"/>
  <c r="N54" i="33"/>
  <c r="Q53" i="33"/>
  <c r="P53" i="33"/>
  <c r="N53" i="33"/>
  <c r="Q52" i="33"/>
  <c r="P52" i="33"/>
  <c r="N52" i="33"/>
  <c r="Q51" i="33"/>
  <c r="P51" i="33"/>
  <c r="N51" i="33"/>
  <c r="Q50" i="33"/>
  <c r="P50" i="33"/>
  <c r="N50" i="33"/>
  <c r="Q49" i="33"/>
  <c r="P49" i="33"/>
  <c r="N49" i="33"/>
  <c r="Q48" i="33"/>
  <c r="P48" i="33"/>
  <c r="N48" i="33"/>
  <c r="Q47" i="33"/>
  <c r="P47" i="33"/>
  <c r="N47" i="33"/>
  <c r="Q46" i="33"/>
  <c r="P46" i="33"/>
  <c r="N46" i="33"/>
  <c r="Q29" i="33"/>
  <c r="P29" i="33"/>
  <c r="N29" i="33"/>
  <c r="V29" i="33" s="1"/>
  <c r="W29" i="33" s="1"/>
  <c r="Q28" i="33"/>
  <c r="P28" i="33"/>
  <c r="N28" i="33"/>
  <c r="V28" i="33" s="1"/>
  <c r="W28" i="33" s="1"/>
  <c r="Q27" i="33"/>
  <c r="P27" i="33"/>
  <c r="N27" i="33"/>
  <c r="V27" i="33" s="1"/>
  <c r="W27" i="33" s="1"/>
  <c r="Q26" i="33"/>
  <c r="P26" i="33"/>
  <c r="N26" i="33"/>
  <c r="V26" i="33" s="1"/>
  <c r="W26" i="33" s="1"/>
  <c r="Q25" i="33"/>
  <c r="P25" i="33"/>
  <c r="N25" i="33"/>
  <c r="V25" i="33" s="1"/>
  <c r="W25" i="33" s="1"/>
  <c r="Q24" i="33"/>
  <c r="P24" i="33"/>
  <c r="N24" i="33"/>
  <c r="V24" i="33" s="1"/>
  <c r="W24" i="33" s="1"/>
  <c r="Q23" i="33"/>
  <c r="P23" i="33"/>
  <c r="N23" i="33"/>
  <c r="V23" i="33" s="1"/>
  <c r="W23" i="33" s="1"/>
  <c r="Q22" i="33"/>
  <c r="P22" i="33"/>
  <c r="N22" i="33"/>
  <c r="V22" i="33" s="1"/>
  <c r="W22" i="33" s="1"/>
  <c r="Q21" i="33"/>
  <c r="P21" i="33"/>
  <c r="N21" i="33"/>
  <c r="V21" i="33" s="1"/>
  <c r="W21" i="33" s="1"/>
  <c r="Q20" i="33"/>
  <c r="P20" i="33"/>
  <c r="N20" i="33"/>
  <c r="V20" i="33" s="1"/>
  <c r="W20" i="33" s="1"/>
  <c r="Q56" i="33"/>
  <c r="P56" i="33"/>
  <c r="N56" i="33"/>
  <c r="Q45" i="33"/>
  <c r="P45" i="33"/>
  <c r="N45" i="33"/>
  <c r="Q44" i="33"/>
  <c r="P44" i="33"/>
  <c r="N44" i="33"/>
  <c r="Q43" i="33"/>
  <c r="P43" i="33"/>
  <c r="N43" i="33"/>
  <c r="Q42" i="33"/>
  <c r="P42" i="33"/>
  <c r="N42" i="33"/>
  <c r="Q41" i="33"/>
  <c r="P41" i="33"/>
  <c r="N41" i="33"/>
  <c r="Q40" i="33"/>
  <c r="P40" i="33"/>
  <c r="N40" i="33"/>
  <c r="Q39" i="33"/>
  <c r="P39" i="33"/>
  <c r="N39" i="33"/>
  <c r="V39" i="33" s="1"/>
  <c r="W39" i="33" s="1"/>
  <c r="Q38" i="33"/>
  <c r="P38" i="33"/>
  <c r="N38" i="33"/>
  <c r="Q37" i="33"/>
  <c r="P37" i="33"/>
  <c r="N37" i="33"/>
  <c r="V37" i="33" s="1"/>
  <c r="W37" i="33" s="1"/>
  <c r="BE42" i="17"/>
  <c r="BD42" i="17"/>
  <c r="BC42" i="17"/>
  <c r="BB42" i="17"/>
  <c r="BA42" i="17"/>
  <c r="AZ42" i="17"/>
  <c r="AY42" i="17"/>
  <c r="AX42" i="17"/>
  <c r="AW42" i="17"/>
  <c r="AV42" i="17"/>
  <c r="BE38" i="17"/>
  <c r="BD38" i="17"/>
  <c r="BC38" i="17"/>
  <c r="BB38" i="17"/>
  <c r="BA38" i="17"/>
  <c r="AZ38" i="17"/>
  <c r="AY38" i="17"/>
  <c r="AX38" i="17"/>
  <c r="AW38" i="17"/>
  <c r="AV38" i="17"/>
  <c r="BE32" i="17"/>
  <c r="BE34" i="17" s="1"/>
  <c r="BD32" i="17"/>
  <c r="BD34" i="17" s="1"/>
  <c r="BC32" i="17"/>
  <c r="BC34" i="17" s="1"/>
  <c r="BB32" i="17"/>
  <c r="BB34" i="17" s="1"/>
  <c r="BA32" i="17"/>
  <c r="BA34" i="17" s="1"/>
  <c r="AZ32" i="17"/>
  <c r="AZ34" i="17" s="1"/>
  <c r="AY32" i="17"/>
  <c r="AY34" i="17" s="1"/>
  <c r="AX32" i="17"/>
  <c r="AX34" i="17" s="1"/>
  <c r="AW32" i="17"/>
  <c r="AW34" i="17" s="1"/>
  <c r="AV32" i="17"/>
  <c r="AV34" i="17" s="1"/>
  <c r="BE20" i="17"/>
  <c r="BD20" i="17"/>
  <c r="BC20" i="17"/>
  <c r="BB20" i="17"/>
  <c r="BA20" i="17"/>
  <c r="AZ20" i="17"/>
  <c r="AY20" i="17"/>
  <c r="AX20" i="17"/>
  <c r="AW20" i="17"/>
  <c r="AV20" i="17"/>
  <c r="BE16" i="17"/>
  <c r="BD16" i="17"/>
  <c r="BC16" i="17"/>
  <c r="BB16" i="17"/>
  <c r="BA16" i="17"/>
  <c r="AZ16" i="17"/>
  <c r="AY16" i="17"/>
  <c r="AX16" i="17"/>
  <c r="AW16" i="17"/>
  <c r="AV16" i="17"/>
  <c r="BE10" i="17"/>
  <c r="BE12" i="17" s="1"/>
  <c r="BD10" i="17"/>
  <c r="BD12" i="17" s="1"/>
  <c r="BC10" i="17"/>
  <c r="BC12" i="17" s="1"/>
  <c r="BB10" i="17"/>
  <c r="BB12" i="17" s="1"/>
  <c r="BA10" i="17"/>
  <c r="BA12" i="17" s="1"/>
  <c r="AZ10" i="17"/>
  <c r="AZ12" i="17" s="1"/>
  <c r="AY10" i="17"/>
  <c r="AY12" i="17" s="1"/>
  <c r="AX10" i="17"/>
  <c r="AX12" i="17" s="1"/>
  <c r="AW10" i="17"/>
  <c r="AW12" i="17" s="1"/>
  <c r="AV10" i="17"/>
  <c r="AV12" i="17" s="1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U32" i="17"/>
  <c r="AU34" i="17" s="1"/>
  <c r="AT32" i="17"/>
  <c r="AT34" i="17" s="1"/>
  <c r="AS32" i="17"/>
  <c r="AS34" i="17" s="1"/>
  <c r="AR32" i="17"/>
  <c r="AR34" i="17" s="1"/>
  <c r="AQ32" i="17"/>
  <c r="AQ34" i="17" s="1"/>
  <c r="AP32" i="17"/>
  <c r="AP34" i="17" s="1"/>
  <c r="AO32" i="17"/>
  <c r="AO34" i="17" s="1"/>
  <c r="AN32" i="17"/>
  <c r="AN34" i="17" s="1"/>
  <c r="AM32" i="17"/>
  <c r="AM34" i="17" s="1"/>
  <c r="AL32" i="17"/>
  <c r="AL34" i="17" s="1"/>
  <c r="AK32" i="17"/>
  <c r="AK34" i="17" s="1"/>
  <c r="AJ32" i="17"/>
  <c r="AJ34" i="17" s="1"/>
  <c r="AI32" i="17"/>
  <c r="AI34" i="17" s="1"/>
  <c r="AH32" i="17"/>
  <c r="AH34" i="17" s="1"/>
  <c r="AG32" i="17"/>
  <c r="AG34" i="17" s="1"/>
  <c r="AF32" i="17"/>
  <c r="AF34" i="17" s="1"/>
  <c r="AE32" i="17"/>
  <c r="AE34" i="17" s="1"/>
  <c r="AD32" i="17"/>
  <c r="AD34" i="17" s="1"/>
  <c r="AC32" i="17"/>
  <c r="AC34" i="17" s="1"/>
  <c r="AB32" i="17"/>
  <c r="AB34" i="17" s="1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U10" i="17"/>
  <c r="AU12" i="17" s="1"/>
  <c r="AT10" i="17"/>
  <c r="AT12" i="17" s="1"/>
  <c r="AS10" i="17"/>
  <c r="AS12" i="17" s="1"/>
  <c r="AR10" i="17"/>
  <c r="AR12" i="17" s="1"/>
  <c r="AQ10" i="17"/>
  <c r="AQ12" i="17" s="1"/>
  <c r="AP10" i="17"/>
  <c r="AP12" i="17" s="1"/>
  <c r="AO10" i="17"/>
  <c r="AO12" i="17" s="1"/>
  <c r="AN10" i="17"/>
  <c r="AN12" i="17" s="1"/>
  <c r="AM10" i="17"/>
  <c r="AM12" i="17" s="1"/>
  <c r="AL10" i="17"/>
  <c r="AL12" i="17" s="1"/>
  <c r="AK10" i="17"/>
  <c r="AK12" i="17" s="1"/>
  <c r="AJ10" i="17"/>
  <c r="AJ12" i="17" s="1"/>
  <c r="AI10" i="17"/>
  <c r="AI12" i="17" s="1"/>
  <c r="AH10" i="17"/>
  <c r="AH12" i="17" s="1"/>
  <c r="AG10" i="17"/>
  <c r="AG12" i="17" s="1"/>
  <c r="AF10" i="17"/>
  <c r="AF12" i="17" s="1"/>
  <c r="AE10" i="17"/>
  <c r="AE12" i="17" s="1"/>
  <c r="AD10" i="17"/>
  <c r="AD12" i="17" s="1"/>
  <c r="AC10" i="17"/>
  <c r="AC12" i="17" s="1"/>
  <c r="AB10" i="17"/>
  <c r="AB12" i="17" s="1"/>
  <c r="Q46" i="16"/>
  <c r="P46" i="16"/>
  <c r="N46" i="16"/>
  <c r="Q45" i="16"/>
  <c r="P45" i="16"/>
  <c r="N45" i="16"/>
  <c r="Q44" i="16"/>
  <c r="P44" i="16"/>
  <c r="N44" i="16"/>
  <c r="Q43" i="16"/>
  <c r="P43" i="16"/>
  <c r="N43" i="16"/>
  <c r="Q42" i="16"/>
  <c r="P42" i="16"/>
  <c r="N42" i="16"/>
  <c r="Q41" i="16"/>
  <c r="P41" i="16"/>
  <c r="N41" i="16"/>
  <c r="Q40" i="16"/>
  <c r="P40" i="16"/>
  <c r="N40" i="16"/>
  <c r="Q39" i="16"/>
  <c r="P39" i="16"/>
  <c r="N39" i="16"/>
  <c r="Q38" i="16"/>
  <c r="P38" i="16"/>
  <c r="N38" i="16"/>
  <c r="Q37" i="16"/>
  <c r="P37" i="16"/>
  <c r="N37" i="16"/>
  <c r="Q36" i="16"/>
  <c r="P36" i="16"/>
  <c r="N36" i="16"/>
  <c r="Q35" i="16"/>
  <c r="P35" i="16"/>
  <c r="N35" i="16"/>
  <c r="Q34" i="16"/>
  <c r="P34" i="16"/>
  <c r="N34" i="16"/>
  <c r="Q33" i="16"/>
  <c r="P33" i="16"/>
  <c r="N33" i="16"/>
  <c r="Q32" i="16"/>
  <c r="P32" i="16"/>
  <c r="N32" i="16"/>
  <c r="Q31" i="16"/>
  <c r="P31" i="16"/>
  <c r="N31" i="16"/>
  <c r="Q30" i="16"/>
  <c r="P30" i="16"/>
  <c r="N30" i="16"/>
  <c r="Q29" i="16"/>
  <c r="P29" i="16"/>
  <c r="N29" i="16"/>
  <c r="Q28" i="16"/>
  <c r="P28" i="16"/>
  <c r="N28" i="16"/>
  <c r="Q27" i="16"/>
  <c r="P27" i="16"/>
  <c r="N27" i="16"/>
  <c r="Q56" i="16"/>
  <c r="P56" i="16"/>
  <c r="N56" i="16"/>
  <c r="Q55" i="16"/>
  <c r="P55" i="16"/>
  <c r="N55" i="16"/>
  <c r="Q54" i="16"/>
  <c r="P54" i="16"/>
  <c r="N54" i="16"/>
  <c r="Q53" i="16"/>
  <c r="P53" i="16"/>
  <c r="N53" i="16"/>
  <c r="Q52" i="16"/>
  <c r="P52" i="16"/>
  <c r="N52" i="16"/>
  <c r="Q51" i="16"/>
  <c r="P51" i="16"/>
  <c r="N51" i="16"/>
  <c r="Q50" i="16"/>
  <c r="P50" i="16"/>
  <c r="N50" i="16"/>
  <c r="Q49" i="16"/>
  <c r="P49" i="16"/>
  <c r="N49" i="16"/>
  <c r="V49" i="16" s="1"/>
  <c r="W49" i="16" s="1"/>
  <c r="Q48" i="16"/>
  <c r="P48" i="16"/>
  <c r="N48" i="16"/>
  <c r="Q47" i="16"/>
  <c r="P47" i="16"/>
  <c r="N47" i="16"/>
  <c r="M58" i="10"/>
  <c r="L58" i="10"/>
  <c r="AX23" i="17" l="1"/>
  <c r="BB23" i="17"/>
  <c r="K29" i="33"/>
  <c r="K21" i="33"/>
  <c r="K23" i="33"/>
  <c r="K25" i="33"/>
  <c r="K27" i="33"/>
  <c r="AV21" i="19"/>
  <c r="AV20" i="19"/>
  <c r="AV22" i="19" s="1"/>
  <c r="AV19" i="19"/>
  <c r="AX21" i="19"/>
  <c r="AX20" i="19"/>
  <c r="AX22" i="19" s="1"/>
  <c r="AX19" i="19"/>
  <c r="AZ21" i="19"/>
  <c r="AZ20" i="19"/>
  <c r="AZ22" i="19" s="1"/>
  <c r="AZ19" i="19"/>
  <c r="BB21" i="19"/>
  <c r="BB20" i="19"/>
  <c r="BB22" i="19" s="1"/>
  <c r="BB19" i="19"/>
  <c r="BD21" i="19"/>
  <c r="BD20" i="19"/>
  <c r="BD22" i="19" s="1"/>
  <c r="BD19" i="19"/>
  <c r="AV41" i="19"/>
  <c r="AV40" i="19"/>
  <c r="AV42" i="19" s="1"/>
  <c r="AV39" i="19"/>
  <c r="AX41" i="19"/>
  <c r="AX40" i="19"/>
  <c r="AX42" i="19" s="1"/>
  <c r="AX39" i="19"/>
  <c r="AZ41" i="19"/>
  <c r="AZ40" i="19"/>
  <c r="AZ42" i="19" s="1"/>
  <c r="AZ39" i="19"/>
  <c r="BB41" i="19"/>
  <c r="BB40" i="19"/>
  <c r="BB42" i="19" s="1"/>
  <c r="BB39" i="19"/>
  <c r="BD41" i="19"/>
  <c r="BD40" i="19"/>
  <c r="BD42" i="19" s="1"/>
  <c r="BD39" i="19"/>
  <c r="AW21" i="19"/>
  <c r="AW20" i="19"/>
  <c r="AW22" i="19" s="1"/>
  <c r="AW19" i="19"/>
  <c r="AY21" i="19"/>
  <c r="AY20" i="19"/>
  <c r="AY22" i="19" s="1"/>
  <c r="AY19" i="19"/>
  <c r="BA21" i="19"/>
  <c r="BA20" i="19"/>
  <c r="BA22" i="19" s="1"/>
  <c r="BA19" i="19"/>
  <c r="BC21" i="19"/>
  <c r="BC20" i="19"/>
  <c r="BC22" i="19" s="1"/>
  <c r="BC19" i="19"/>
  <c r="BE21" i="19"/>
  <c r="BE20" i="19"/>
  <c r="BE22" i="19" s="1"/>
  <c r="BE19" i="19"/>
  <c r="AW41" i="19"/>
  <c r="AW40" i="19"/>
  <c r="AW42" i="19" s="1"/>
  <c r="AW39" i="19"/>
  <c r="AY41" i="19"/>
  <c r="AY40" i="19"/>
  <c r="AY42" i="19" s="1"/>
  <c r="AY39" i="19"/>
  <c r="BA41" i="19"/>
  <c r="BA40" i="19"/>
  <c r="BA42" i="19" s="1"/>
  <c r="BA39" i="19"/>
  <c r="BC41" i="19"/>
  <c r="BC40" i="19"/>
  <c r="BC42" i="19" s="1"/>
  <c r="BC39" i="19"/>
  <c r="BE41" i="19"/>
  <c r="BE40" i="19"/>
  <c r="BE42" i="19" s="1"/>
  <c r="BE39" i="19"/>
  <c r="AL21" i="19"/>
  <c r="AL20" i="19"/>
  <c r="AL22" i="19" s="1"/>
  <c r="AL19" i="19"/>
  <c r="AN21" i="19"/>
  <c r="AN20" i="19"/>
  <c r="AN22" i="19" s="1"/>
  <c r="AN19" i="19"/>
  <c r="AP21" i="19"/>
  <c r="AP20" i="19"/>
  <c r="AP22" i="19" s="1"/>
  <c r="AP19" i="19"/>
  <c r="AR21" i="19"/>
  <c r="AR20" i="19"/>
  <c r="AR22" i="19" s="1"/>
  <c r="AR19" i="19"/>
  <c r="AT21" i="19"/>
  <c r="AT20" i="19"/>
  <c r="AT22" i="19" s="1"/>
  <c r="AT19" i="19"/>
  <c r="AL41" i="19"/>
  <c r="AL40" i="19"/>
  <c r="AL42" i="19" s="1"/>
  <c r="AL39" i="19"/>
  <c r="AN41" i="19"/>
  <c r="AN40" i="19"/>
  <c r="AN42" i="19" s="1"/>
  <c r="AN39" i="19"/>
  <c r="AP41" i="19"/>
  <c r="AP40" i="19"/>
  <c r="AP42" i="19" s="1"/>
  <c r="AP39" i="19"/>
  <c r="AR41" i="19"/>
  <c r="AR40" i="19"/>
  <c r="AR42" i="19" s="1"/>
  <c r="AR39" i="19"/>
  <c r="AT41" i="19"/>
  <c r="AT40" i="19"/>
  <c r="AT42" i="19" s="1"/>
  <c r="AT39" i="19"/>
  <c r="AM21" i="19"/>
  <c r="AM20" i="19"/>
  <c r="AM22" i="19" s="1"/>
  <c r="AM19" i="19"/>
  <c r="AO21" i="19"/>
  <c r="AO20" i="19"/>
  <c r="AO22" i="19" s="1"/>
  <c r="AO19" i="19"/>
  <c r="AQ21" i="19"/>
  <c r="AQ20" i="19"/>
  <c r="AQ22" i="19" s="1"/>
  <c r="AQ19" i="19"/>
  <c r="AS21" i="19"/>
  <c r="AS20" i="19"/>
  <c r="AS22" i="19" s="1"/>
  <c r="AS19" i="19"/>
  <c r="AU21" i="19"/>
  <c r="AU20" i="19"/>
  <c r="AU22" i="19" s="1"/>
  <c r="AU19" i="19"/>
  <c r="AM41" i="19"/>
  <c r="AM40" i="19"/>
  <c r="AM42" i="19" s="1"/>
  <c r="AM39" i="19"/>
  <c r="AO41" i="19"/>
  <c r="AO40" i="19"/>
  <c r="AO42" i="19" s="1"/>
  <c r="AO39" i="19"/>
  <c r="AQ41" i="19"/>
  <c r="AQ40" i="19"/>
  <c r="AQ42" i="19" s="1"/>
  <c r="AQ39" i="19"/>
  <c r="AS41" i="19"/>
  <c r="AS40" i="19"/>
  <c r="AS42" i="19" s="1"/>
  <c r="AS39" i="19"/>
  <c r="AU41" i="19"/>
  <c r="AU40" i="19"/>
  <c r="AU42" i="19" s="1"/>
  <c r="AU39" i="19"/>
  <c r="AB21" i="19"/>
  <c r="AB20" i="19"/>
  <c r="AB22" i="19" s="1"/>
  <c r="AB19" i="19"/>
  <c r="AD21" i="19"/>
  <c r="AD20" i="19"/>
  <c r="AD22" i="19" s="1"/>
  <c r="AD19" i="19"/>
  <c r="AF21" i="19"/>
  <c r="AF20" i="19"/>
  <c r="AF22" i="19" s="1"/>
  <c r="AF19" i="19"/>
  <c r="AH21" i="19"/>
  <c r="AH20" i="19"/>
  <c r="AH22" i="19" s="1"/>
  <c r="AH19" i="19"/>
  <c r="AJ21" i="19"/>
  <c r="AJ20" i="19"/>
  <c r="AJ22" i="19" s="1"/>
  <c r="AJ19" i="19"/>
  <c r="AB41" i="19"/>
  <c r="AB40" i="19"/>
  <c r="AB42" i="19" s="1"/>
  <c r="AB39" i="19"/>
  <c r="AD41" i="19"/>
  <c r="AD40" i="19"/>
  <c r="AD42" i="19" s="1"/>
  <c r="AD39" i="19"/>
  <c r="AF41" i="19"/>
  <c r="AF40" i="19"/>
  <c r="AF42" i="19" s="1"/>
  <c r="AF39" i="19"/>
  <c r="AH41" i="19"/>
  <c r="AH40" i="19"/>
  <c r="AH42" i="19" s="1"/>
  <c r="AH39" i="19"/>
  <c r="AJ41" i="19"/>
  <c r="AJ40" i="19"/>
  <c r="AJ42" i="19" s="1"/>
  <c r="AJ39" i="19"/>
  <c r="AC21" i="19"/>
  <c r="AC20" i="19"/>
  <c r="AC22" i="19" s="1"/>
  <c r="AC19" i="19"/>
  <c r="AE21" i="19"/>
  <c r="AE20" i="19"/>
  <c r="AE22" i="19" s="1"/>
  <c r="AE19" i="19"/>
  <c r="AG21" i="19"/>
  <c r="AG20" i="19"/>
  <c r="AG22" i="19" s="1"/>
  <c r="AG19" i="19"/>
  <c r="AI21" i="19"/>
  <c r="AI20" i="19"/>
  <c r="AI22" i="19" s="1"/>
  <c r="AI19" i="19"/>
  <c r="AK21" i="19"/>
  <c r="AK20" i="19"/>
  <c r="AK22" i="19" s="1"/>
  <c r="AK19" i="19"/>
  <c r="AC41" i="19"/>
  <c r="AC40" i="19"/>
  <c r="AC42" i="19" s="1"/>
  <c r="AC39" i="19"/>
  <c r="AE41" i="19"/>
  <c r="AE40" i="19"/>
  <c r="AE42" i="19" s="1"/>
  <c r="AE39" i="19"/>
  <c r="AG41" i="19"/>
  <c r="AG40" i="19"/>
  <c r="AG42" i="19" s="1"/>
  <c r="AG39" i="19"/>
  <c r="AI41" i="19"/>
  <c r="AI40" i="19"/>
  <c r="AI42" i="19" s="1"/>
  <c r="AI39" i="19"/>
  <c r="AK41" i="19"/>
  <c r="AK40" i="19"/>
  <c r="AK42" i="19" s="1"/>
  <c r="AK39" i="19"/>
  <c r="K21" i="18"/>
  <c r="V21" i="18"/>
  <c r="W21" i="18" s="1"/>
  <c r="K22" i="18"/>
  <c r="V22" i="18"/>
  <c r="W22" i="18" s="1"/>
  <c r="K23" i="18"/>
  <c r="V23" i="18"/>
  <c r="W23" i="18" s="1"/>
  <c r="K24" i="18"/>
  <c r="V24" i="18"/>
  <c r="W24" i="18" s="1"/>
  <c r="K25" i="18"/>
  <c r="V25" i="18"/>
  <c r="W25" i="18" s="1"/>
  <c r="K26" i="18"/>
  <c r="V26" i="18"/>
  <c r="W26" i="18" s="1"/>
  <c r="K27" i="18"/>
  <c r="V27" i="18"/>
  <c r="W27" i="18" s="1"/>
  <c r="K28" i="18"/>
  <c r="V28" i="18"/>
  <c r="W28" i="18" s="1"/>
  <c r="K29" i="18"/>
  <c r="V29" i="18"/>
  <c r="W29" i="18" s="1"/>
  <c r="K30" i="18"/>
  <c r="V30" i="18"/>
  <c r="W30" i="18" s="1"/>
  <c r="K31" i="18"/>
  <c r="V31" i="18"/>
  <c r="W31" i="18" s="1"/>
  <c r="K32" i="18"/>
  <c r="V32" i="18"/>
  <c r="W32" i="18" s="1"/>
  <c r="K33" i="18"/>
  <c r="V33" i="18"/>
  <c r="W33" i="18" s="1"/>
  <c r="K34" i="18"/>
  <c r="V34" i="18"/>
  <c r="W34" i="18" s="1"/>
  <c r="K35" i="18"/>
  <c r="V35" i="18"/>
  <c r="W35" i="18" s="1"/>
  <c r="K36" i="18"/>
  <c r="V36" i="18"/>
  <c r="W36" i="18" s="1"/>
  <c r="K37" i="18"/>
  <c r="V37" i="18"/>
  <c r="W37" i="18" s="1"/>
  <c r="K38" i="18"/>
  <c r="V38" i="18"/>
  <c r="W38" i="18" s="1"/>
  <c r="K39" i="18"/>
  <c r="V39" i="18"/>
  <c r="W39" i="18" s="1"/>
  <c r="K40" i="18"/>
  <c r="V40" i="18"/>
  <c r="W40" i="18" s="1"/>
  <c r="K41" i="18"/>
  <c r="K42" i="18"/>
  <c r="V42" i="18"/>
  <c r="W42" i="18" s="1"/>
  <c r="K43" i="18"/>
  <c r="K44" i="18"/>
  <c r="V44" i="18"/>
  <c r="W44" i="18" s="1"/>
  <c r="K45" i="18"/>
  <c r="V45" i="18"/>
  <c r="W45" i="18" s="1"/>
  <c r="K46" i="18"/>
  <c r="K47" i="18"/>
  <c r="V47" i="18"/>
  <c r="W47" i="18" s="1"/>
  <c r="K48" i="18"/>
  <c r="K49" i="18"/>
  <c r="V49" i="18"/>
  <c r="W49" i="18" s="1"/>
  <c r="K50" i="18"/>
  <c r="V50" i="18"/>
  <c r="W50" i="18" s="1"/>
  <c r="K20" i="33"/>
  <c r="K22" i="33"/>
  <c r="K24" i="33"/>
  <c r="K26" i="33"/>
  <c r="K28" i="33"/>
  <c r="K46" i="33"/>
  <c r="V46" i="33"/>
  <c r="W46" i="33" s="1"/>
  <c r="K47" i="33"/>
  <c r="V47" i="33"/>
  <c r="W47" i="33" s="1"/>
  <c r="K48" i="33"/>
  <c r="V48" i="33"/>
  <c r="W48" i="33" s="1"/>
  <c r="K49" i="33"/>
  <c r="V49" i="33"/>
  <c r="W49" i="33" s="1"/>
  <c r="K50" i="33"/>
  <c r="V50" i="33"/>
  <c r="W50" i="33" s="1"/>
  <c r="K51" i="33"/>
  <c r="V51" i="33"/>
  <c r="W51" i="33" s="1"/>
  <c r="K52" i="33"/>
  <c r="V52" i="33"/>
  <c r="W52" i="33" s="1"/>
  <c r="K53" i="33"/>
  <c r="V53" i="33"/>
  <c r="W53" i="33" s="1"/>
  <c r="K54" i="33"/>
  <c r="V54" i="33"/>
  <c r="W54" i="33" s="1"/>
  <c r="K55" i="33"/>
  <c r="V55" i="33"/>
  <c r="W55" i="33" s="1"/>
  <c r="K37" i="33"/>
  <c r="K38" i="33"/>
  <c r="V38" i="33"/>
  <c r="W38" i="33" s="1"/>
  <c r="K39" i="33"/>
  <c r="K40" i="33"/>
  <c r="V40" i="33"/>
  <c r="W40" i="33" s="1"/>
  <c r="K41" i="33"/>
  <c r="V41" i="33"/>
  <c r="W41" i="33" s="1"/>
  <c r="K42" i="33"/>
  <c r="V42" i="33"/>
  <c r="W42" i="33" s="1"/>
  <c r="K43" i="33"/>
  <c r="V43" i="33"/>
  <c r="W43" i="33" s="1"/>
  <c r="K44" i="33"/>
  <c r="V44" i="33"/>
  <c r="W44" i="33" s="1"/>
  <c r="K45" i="33"/>
  <c r="V45" i="33"/>
  <c r="W45" i="33" s="1"/>
  <c r="K56" i="33"/>
  <c r="V56" i="33"/>
  <c r="W56" i="33" s="1"/>
  <c r="BB53" i="17"/>
  <c r="AV24" i="17"/>
  <c r="AV22" i="17"/>
  <c r="AV23" i="17"/>
  <c r="AV21" i="17"/>
  <c r="AZ24" i="17"/>
  <c r="AZ22" i="17"/>
  <c r="AZ23" i="17"/>
  <c r="AZ21" i="17"/>
  <c r="BD24" i="17"/>
  <c r="BD22" i="17"/>
  <c r="BD23" i="17"/>
  <c r="BD21" i="17"/>
  <c r="AX53" i="17"/>
  <c r="AV45" i="17"/>
  <c r="AV43" i="17"/>
  <c r="AV46" i="17"/>
  <c r="AV44" i="17"/>
  <c r="AX46" i="17"/>
  <c r="AX44" i="17"/>
  <c r="AX45" i="17"/>
  <c r="AX43" i="17"/>
  <c r="AZ45" i="17"/>
  <c r="AZ43" i="17"/>
  <c r="AZ46" i="17"/>
  <c r="AZ44" i="17"/>
  <c r="BB46" i="17"/>
  <c r="BB44" i="17"/>
  <c r="BB45" i="17"/>
  <c r="BB52" i="17" s="1"/>
  <c r="BB43" i="17"/>
  <c r="BD45" i="17"/>
  <c r="BD43" i="17"/>
  <c r="BD46" i="17"/>
  <c r="BD44" i="17"/>
  <c r="AW24" i="17"/>
  <c r="AW23" i="17"/>
  <c r="AW22" i="17"/>
  <c r="AW21" i="17"/>
  <c r="AY24" i="17"/>
  <c r="AY23" i="17"/>
  <c r="AY22" i="17"/>
  <c r="AY21" i="17"/>
  <c r="BA24" i="17"/>
  <c r="BA23" i="17"/>
  <c r="BA22" i="17"/>
  <c r="BA21" i="17"/>
  <c r="BC24" i="17"/>
  <c r="BC23" i="17"/>
  <c r="BC22" i="17"/>
  <c r="BC21" i="17"/>
  <c r="BE24" i="17"/>
  <c r="BE23" i="17"/>
  <c r="BE22" i="17"/>
  <c r="BE21" i="17"/>
  <c r="AX22" i="17"/>
  <c r="BB22" i="17"/>
  <c r="AX24" i="17"/>
  <c r="BB24" i="17"/>
  <c r="AX21" i="17"/>
  <c r="BB21" i="17"/>
  <c r="AW46" i="17"/>
  <c r="AW45" i="17"/>
  <c r="AW44" i="17"/>
  <c r="AW43" i="17"/>
  <c r="AY46" i="17"/>
  <c r="AY45" i="17"/>
  <c r="AY44" i="17"/>
  <c r="AY43" i="17"/>
  <c r="BA46" i="17"/>
  <c r="BA45" i="17"/>
  <c r="BA44" i="17"/>
  <c r="BA43" i="17"/>
  <c r="BC46" i="17"/>
  <c r="BC45" i="17"/>
  <c r="BC44" i="17"/>
  <c r="BC43" i="17"/>
  <c r="BE46" i="17"/>
  <c r="BE45" i="17"/>
  <c r="BE44" i="17"/>
  <c r="BE43" i="17"/>
  <c r="AD24" i="17"/>
  <c r="AD23" i="17"/>
  <c r="AD22" i="17"/>
  <c r="AD21" i="17"/>
  <c r="AH24" i="17"/>
  <c r="AH23" i="17"/>
  <c r="AH22" i="17"/>
  <c r="AH21" i="17"/>
  <c r="AL24" i="17"/>
  <c r="AL23" i="17"/>
  <c r="AL22" i="17"/>
  <c r="AL21" i="17"/>
  <c r="AR24" i="17"/>
  <c r="AR23" i="17"/>
  <c r="AR22" i="17"/>
  <c r="AR21" i="17"/>
  <c r="AB46" i="17"/>
  <c r="AB45" i="17"/>
  <c r="AB44" i="17"/>
  <c r="AB43" i="17"/>
  <c r="AF46" i="17"/>
  <c r="AF45" i="17"/>
  <c r="AF44" i="17"/>
  <c r="AF43" i="17"/>
  <c r="AJ46" i="17"/>
  <c r="AJ45" i="17"/>
  <c r="AJ44" i="17"/>
  <c r="AJ43" i="17"/>
  <c r="AN46" i="17"/>
  <c r="AN45" i="17"/>
  <c r="AN44" i="17"/>
  <c r="AN43" i="17"/>
  <c r="AR46" i="17"/>
  <c r="AR45" i="17"/>
  <c r="AR44" i="17"/>
  <c r="AR43" i="17"/>
  <c r="AT46" i="17"/>
  <c r="AT45" i="17"/>
  <c r="AT44" i="17"/>
  <c r="AT43" i="17"/>
  <c r="AB24" i="17"/>
  <c r="AB23" i="17"/>
  <c r="AB22" i="17"/>
  <c r="AB21" i="17"/>
  <c r="AF24" i="17"/>
  <c r="AF23" i="17"/>
  <c r="AF22" i="17"/>
  <c r="AF21" i="17"/>
  <c r="AJ24" i="17"/>
  <c r="AJ23" i="17"/>
  <c r="AJ22" i="17"/>
  <c r="AJ21" i="17"/>
  <c r="AN24" i="17"/>
  <c r="AN23" i="17"/>
  <c r="AN22" i="17"/>
  <c r="AN21" i="17"/>
  <c r="AP24" i="17"/>
  <c r="AP23" i="17"/>
  <c r="AP22" i="17"/>
  <c r="AP21" i="17"/>
  <c r="AT24" i="17"/>
  <c r="AT23" i="17"/>
  <c r="AT22" i="17"/>
  <c r="AT21" i="17"/>
  <c r="AD46" i="17"/>
  <c r="AD45" i="17"/>
  <c r="AD44" i="17"/>
  <c r="AD43" i="17"/>
  <c r="AH46" i="17"/>
  <c r="AH45" i="17"/>
  <c r="AH44" i="17"/>
  <c r="AH43" i="17"/>
  <c r="AL46" i="17"/>
  <c r="AL45" i="17"/>
  <c r="AL44" i="17"/>
  <c r="AL43" i="17"/>
  <c r="AP46" i="17"/>
  <c r="AP45" i="17"/>
  <c r="AP44" i="17"/>
  <c r="AP43" i="17"/>
  <c r="AC24" i="17"/>
  <c r="AC23" i="17"/>
  <c r="AC22" i="17"/>
  <c r="AC21" i="17"/>
  <c r="AE24" i="17"/>
  <c r="AE23" i="17"/>
  <c r="AE22" i="17"/>
  <c r="AE21" i="17"/>
  <c r="AG24" i="17"/>
  <c r="AG23" i="17"/>
  <c r="AG22" i="17"/>
  <c r="AG21" i="17"/>
  <c r="AI24" i="17"/>
  <c r="AI23" i="17"/>
  <c r="AI22" i="17"/>
  <c r="AI21" i="17"/>
  <c r="AK24" i="17"/>
  <c r="AK23" i="17"/>
  <c r="AK22" i="17"/>
  <c r="AK21" i="17"/>
  <c r="AM24" i="17"/>
  <c r="AM23" i="17"/>
  <c r="AM22" i="17"/>
  <c r="AM21" i="17"/>
  <c r="AO24" i="17"/>
  <c r="AO23" i="17"/>
  <c r="AO22" i="17"/>
  <c r="AO21" i="17"/>
  <c r="AQ24" i="17"/>
  <c r="AQ23" i="17"/>
  <c r="AQ22" i="17"/>
  <c r="AQ21" i="17"/>
  <c r="AS24" i="17"/>
  <c r="AS23" i="17"/>
  <c r="AS22" i="17"/>
  <c r="AS21" i="17"/>
  <c r="AU24" i="17"/>
  <c r="AU23" i="17"/>
  <c r="AU22" i="17"/>
  <c r="AU21" i="17"/>
  <c r="AC46" i="17"/>
  <c r="AC45" i="17"/>
  <c r="AC44" i="17"/>
  <c r="AC43" i="17"/>
  <c r="AE46" i="17"/>
  <c r="AE45" i="17"/>
  <c r="AE44" i="17"/>
  <c r="AE43" i="17"/>
  <c r="AG46" i="17"/>
  <c r="AG45" i="17"/>
  <c r="AG44" i="17"/>
  <c r="AG43" i="17"/>
  <c r="AI46" i="17"/>
  <c r="AI45" i="17"/>
  <c r="AI44" i="17"/>
  <c r="AI43" i="17"/>
  <c r="AK46" i="17"/>
  <c r="AK45" i="17"/>
  <c r="AK44" i="17"/>
  <c r="AK43" i="17"/>
  <c r="AM46" i="17"/>
  <c r="AM45" i="17"/>
  <c r="AM44" i="17"/>
  <c r="AM43" i="17"/>
  <c r="AO46" i="17"/>
  <c r="AO45" i="17"/>
  <c r="AO44" i="17"/>
  <c r="AO43" i="17"/>
  <c r="AQ46" i="17"/>
  <c r="AQ45" i="17"/>
  <c r="AQ44" i="17"/>
  <c r="AQ43" i="17"/>
  <c r="AS46" i="17"/>
  <c r="AS45" i="17"/>
  <c r="AS44" i="17"/>
  <c r="AS43" i="17"/>
  <c r="AU46" i="17"/>
  <c r="AU45" i="17"/>
  <c r="AU44" i="17"/>
  <c r="AU43" i="17"/>
  <c r="K37" i="16"/>
  <c r="V37" i="16"/>
  <c r="W37" i="16" s="1"/>
  <c r="K38" i="16"/>
  <c r="V38" i="16"/>
  <c r="W38" i="16" s="1"/>
  <c r="K39" i="16"/>
  <c r="V39" i="16"/>
  <c r="W39" i="16" s="1"/>
  <c r="K40" i="16"/>
  <c r="V40" i="16"/>
  <c r="W40" i="16" s="1"/>
  <c r="K41" i="16"/>
  <c r="V41" i="16"/>
  <c r="W41" i="16" s="1"/>
  <c r="K42" i="16"/>
  <c r="V42" i="16"/>
  <c r="W42" i="16" s="1"/>
  <c r="K43" i="16"/>
  <c r="V43" i="16"/>
  <c r="W43" i="16" s="1"/>
  <c r="K44" i="16"/>
  <c r="V44" i="16"/>
  <c r="W44" i="16" s="1"/>
  <c r="K45" i="16"/>
  <c r="V45" i="16"/>
  <c r="W45" i="16" s="1"/>
  <c r="K46" i="16"/>
  <c r="V46" i="16"/>
  <c r="W46" i="16" s="1"/>
  <c r="K27" i="16"/>
  <c r="V27" i="16"/>
  <c r="W27" i="16" s="1"/>
  <c r="K28" i="16"/>
  <c r="V28" i="16"/>
  <c r="W28" i="16" s="1"/>
  <c r="K29" i="16"/>
  <c r="V29" i="16"/>
  <c r="W29" i="16" s="1"/>
  <c r="K30" i="16"/>
  <c r="V30" i="16"/>
  <c r="W30" i="16" s="1"/>
  <c r="K31" i="16"/>
  <c r="V31" i="16"/>
  <c r="W31" i="16" s="1"/>
  <c r="K32" i="16"/>
  <c r="V32" i="16"/>
  <c r="W32" i="16" s="1"/>
  <c r="K33" i="16"/>
  <c r="V33" i="16"/>
  <c r="W33" i="16" s="1"/>
  <c r="K34" i="16"/>
  <c r="V34" i="16"/>
  <c r="W34" i="16" s="1"/>
  <c r="K35" i="16"/>
  <c r="V35" i="16"/>
  <c r="W35" i="16" s="1"/>
  <c r="K36" i="16"/>
  <c r="V36" i="16"/>
  <c r="W36" i="16" s="1"/>
  <c r="K47" i="16"/>
  <c r="V47" i="16"/>
  <c r="W47" i="16" s="1"/>
  <c r="K48" i="16"/>
  <c r="V48" i="16"/>
  <c r="W48" i="16" s="1"/>
  <c r="K49" i="16"/>
  <c r="K50" i="16"/>
  <c r="V50" i="16"/>
  <c r="W50" i="16" s="1"/>
  <c r="K51" i="16"/>
  <c r="V51" i="16"/>
  <c r="W51" i="16" s="1"/>
  <c r="K52" i="16"/>
  <c r="V52" i="16"/>
  <c r="W52" i="16" s="1"/>
  <c r="K53" i="16"/>
  <c r="V53" i="16"/>
  <c r="W53" i="16" s="1"/>
  <c r="K54" i="16"/>
  <c r="V54" i="16"/>
  <c r="W54" i="16" s="1"/>
  <c r="K55" i="16"/>
  <c r="V55" i="16"/>
  <c r="W55" i="16" s="1"/>
  <c r="K56" i="16"/>
  <c r="V56" i="16"/>
  <c r="W56" i="16" s="1"/>
  <c r="M58" i="12"/>
  <c r="L58" i="12"/>
  <c r="BE38" i="13"/>
  <c r="BD38" i="13"/>
  <c r="BC38" i="13"/>
  <c r="BB38" i="13"/>
  <c r="BA38" i="13"/>
  <c r="AZ38" i="13"/>
  <c r="AY38" i="13"/>
  <c r="AX38" i="13"/>
  <c r="AW38" i="13"/>
  <c r="AV38" i="13"/>
  <c r="BE34" i="13"/>
  <c r="BD34" i="13"/>
  <c r="BC34" i="13"/>
  <c r="BB34" i="13"/>
  <c r="BA34" i="13"/>
  <c r="AZ34" i="13"/>
  <c r="AY34" i="13"/>
  <c r="AX34" i="13"/>
  <c r="AW34" i="13"/>
  <c r="AV34" i="13"/>
  <c r="BE30" i="13"/>
  <c r="BD30" i="13"/>
  <c r="BD40" i="13" s="1"/>
  <c r="BC30" i="13"/>
  <c r="BB30" i="13"/>
  <c r="BA30" i="13"/>
  <c r="AZ30" i="13"/>
  <c r="AY30" i="13"/>
  <c r="AX30" i="13"/>
  <c r="AW30" i="13"/>
  <c r="AV30" i="13"/>
  <c r="AV40" i="13" s="1"/>
  <c r="BE19" i="13"/>
  <c r="BD19" i="13"/>
  <c r="BC19" i="13"/>
  <c r="BB19" i="13"/>
  <c r="BA19" i="13"/>
  <c r="AZ19" i="13"/>
  <c r="AY19" i="13"/>
  <c r="AX19" i="13"/>
  <c r="AW19" i="13"/>
  <c r="AV19" i="13"/>
  <c r="BE15" i="13"/>
  <c r="BD15" i="13"/>
  <c r="BC15" i="13"/>
  <c r="BB15" i="13"/>
  <c r="BA15" i="13"/>
  <c r="AZ15" i="13"/>
  <c r="AY15" i="13"/>
  <c r="AX15" i="13"/>
  <c r="AW15" i="13"/>
  <c r="AV15" i="13"/>
  <c r="BE11" i="13"/>
  <c r="BD11" i="13"/>
  <c r="BC11" i="13"/>
  <c r="BB11" i="13"/>
  <c r="BB21" i="13" s="1"/>
  <c r="BA11" i="13"/>
  <c r="AZ11" i="13"/>
  <c r="AY11" i="13"/>
  <c r="AX11" i="13"/>
  <c r="AW11" i="13"/>
  <c r="AV11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U30" i="13"/>
  <c r="AU40" i="13" s="1"/>
  <c r="AT30" i="13"/>
  <c r="AT40" i="13" s="1"/>
  <c r="AS30" i="13"/>
  <c r="AS40" i="13" s="1"/>
  <c r="AR30" i="13"/>
  <c r="AQ30" i="13"/>
  <c r="AQ40" i="13" s="1"/>
  <c r="AP30" i="13"/>
  <c r="AP40" i="13" s="1"/>
  <c r="AO30" i="13"/>
  <c r="AO40" i="13" s="1"/>
  <c r="AN30" i="13"/>
  <c r="AN40" i="13" s="1"/>
  <c r="AM30" i="13"/>
  <c r="AM40" i="13" s="1"/>
  <c r="AL30" i="13"/>
  <c r="AL40" i="13" s="1"/>
  <c r="AK30" i="13"/>
  <c r="AK40" i="13" s="1"/>
  <c r="AJ30" i="13"/>
  <c r="AJ40" i="13" s="1"/>
  <c r="AI30" i="13"/>
  <c r="AI40" i="13" s="1"/>
  <c r="AH30" i="13"/>
  <c r="AH40" i="13" s="1"/>
  <c r="AG30" i="13"/>
  <c r="AG40" i="13" s="1"/>
  <c r="AF30" i="13"/>
  <c r="AF40" i="13" s="1"/>
  <c r="AE30" i="13"/>
  <c r="AE40" i="13" s="1"/>
  <c r="AD30" i="13"/>
  <c r="AD40" i="13" s="1"/>
  <c r="AC30" i="13"/>
  <c r="AC40" i="13" s="1"/>
  <c r="AB30" i="13"/>
  <c r="AB40" i="13" s="1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AH15" i="13"/>
  <c r="AG15" i="13"/>
  <c r="AF15" i="13"/>
  <c r="AE15" i="13"/>
  <c r="AD15" i="13"/>
  <c r="AC15" i="13"/>
  <c r="AB15" i="13"/>
  <c r="AU11" i="13"/>
  <c r="AT11" i="13"/>
  <c r="AT21" i="13" s="1"/>
  <c r="AS11" i="13"/>
  <c r="AR11" i="13"/>
  <c r="AR21" i="13" s="1"/>
  <c r="AR45" i="13" s="1"/>
  <c r="AQ11" i="13"/>
  <c r="AP11" i="13"/>
  <c r="AP21" i="13" s="1"/>
  <c r="AO11" i="13"/>
  <c r="AN11" i="13"/>
  <c r="AM11" i="13"/>
  <c r="AL11" i="13"/>
  <c r="AL21" i="13" s="1"/>
  <c r="AK11" i="13"/>
  <c r="AK21" i="13" s="1"/>
  <c r="AJ11" i="13"/>
  <c r="AI11" i="13"/>
  <c r="AI21" i="13" s="1"/>
  <c r="AH11" i="13"/>
  <c r="AH21" i="13" s="1"/>
  <c r="AG11" i="13"/>
  <c r="AG21" i="13" s="1"/>
  <c r="AF11" i="13"/>
  <c r="AE11" i="13"/>
  <c r="AE21" i="13" s="1"/>
  <c r="AD11" i="13"/>
  <c r="AD21" i="13" s="1"/>
  <c r="AC11" i="13"/>
  <c r="AC21" i="13" s="1"/>
  <c r="AB11" i="13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Q56" i="12"/>
  <c r="N56" i="12"/>
  <c r="Q55" i="12"/>
  <c r="N55" i="12"/>
  <c r="Q54" i="12"/>
  <c r="N54" i="12"/>
  <c r="Q53" i="12"/>
  <c r="N53" i="12"/>
  <c r="Q52" i="12"/>
  <c r="N52" i="12"/>
  <c r="Q51" i="12"/>
  <c r="N51" i="12"/>
  <c r="Q50" i="12"/>
  <c r="N50" i="12"/>
  <c r="Q49" i="12"/>
  <c r="N49" i="12"/>
  <c r="Q48" i="12"/>
  <c r="N48" i="12"/>
  <c r="Q47" i="12"/>
  <c r="N47" i="12"/>
  <c r="Q27" i="12"/>
  <c r="N27" i="12"/>
  <c r="Q26" i="12"/>
  <c r="N26" i="12"/>
  <c r="Q25" i="12"/>
  <c r="N25" i="12"/>
  <c r="Q24" i="12"/>
  <c r="N24" i="12"/>
  <c r="Q23" i="12"/>
  <c r="N23" i="12"/>
  <c r="Q22" i="12"/>
  <c r="N22" i="12"/>
  <c r="Q21" i="12"/>
  <c r="N21" i="12"/>
  <c r="Q20" i="12"/>
  <c r="N20" i="12"/>
  <c r="Q19" i="12"/>
  <c r="N19" i="12"/>
  <c r="Q18" i="12"/>
  <c r="N18" i="12"/>
  <c r="Q17" i="12"/>
  <c r="N17" i="12"/>
  <c r="Q16" i="12"/>
  <c r="N16" i="12"/>
  <c r="Q15" i="12"/>
  <c r="N15" i="12"/>
  <c r="Q14" i="12"/>
  <c r="N14" i="12"/>
  <c r="Q13" i="12"/>
  <c r="N13" i="12"/>
  <c r="V13" i="12" s="1"/>
  <c r="W13" i="12" s="1"/>
  <c r="Q12" i="12"/>
  <c r="N12" i="12"/>
  <c r="V12" i="12" s="1"/>
  <c r="W12" i="12" s="1"/>
  <c r="Q11" i="12"/>
  <c r="N11" i="12"/>
  <c r="V11" i="12" s="1"/>
  <c r="W11" i="12" s="1"/>
  <c r="Q10" i="12"/>
  <c r="N10" i="12"/>
  <c r="Q9" i="12"/>
  <c r="N9" i="12"/>
  <c r="V9" i="12" s="1"/>
  <c r="W9" i="12" s="1"/>
  <c r="Q8" i="12"/>
  <c r="P8" i="12"/>
  <c r="N8" i="12"/>
  <c r="BE40" i="8"/>
  <c r="BD40" i="8"/>
  <c r="BC40" i="8"/>
  <c r="BB40" i="8"/>
  <c r="BA40" i="8"/>
  <c r="AZ40" i="8"/>
  <c r="AY40" i="8"/>
  <c r="AX40" i="8"/>
  <c r="AW40" i="8"/>
  <c r="AV40" i="8"/>
  <c r="BE36" i="8"/>
  <c r="BD36" i="8"/>
  <c r="BC36" i="8"/>
  <c r="BB36" i="8"/>
  <c r="BA36" i="8"/>
  <c r="AZ36" i="8"/>
  <c r="AY36" i="8"/>
  <c r="AX36" i="8"/>
  <c r="AW36" i="8"/>
  <c r="AV36" i="8"/>
  <c r="BE31" i="8"/>
  <c r="BE33" i="8" s="1"/>
  <c r="BD31" i="8"/>
  <c r="BD33" i="8" s="1"/>
  <c r="BC31" i="8"/>
  <c r="BC33" i="8" s="1"/>
  <c r="BB31" i="8"/>
  <c r="BB33" i="8" s="1"/>
  <c r="BA31" i="8"/>
  <c r="BA33" i="8" s="1"/>
  <c r="AZ31" i="8"/>
  <c r="AZ33" i="8" s="1"/>
  <c r="AY31" i="8"/>
  <c r="AY33" i="8" s="1"/>
  <c r="AX31" i="8"/>
  <c r="AX33" i="8" s="1"/>
  <c r="AW31" i="8"/>
  <c r="AW33" i="8" s="1"/>
  <c r="AV31" i="8"/>
  <c r="AV33" i="8" s="1"/>
  <c r="BE20" i="8"/>
  <c r="BD20" i="8"/>
  <c r="BC20" i="8"/>
  <c r="BB20" i="8"/>
  <c r="BA20" i="8"/>
  <c r="AZ20" i="8"/>
  <c r="AY20" i="8"/>
  <c r="AX20" i="8"/>
  <c r="AW20" i="8"/>
  <c r="AV20" i="8"/>
  <c r="BE16" i="8"/>
  <c r="BD16" i="8"/>
  <c r="BC16" i="8"/>
  <c r="BB16" i="8"/>
  <c r="BA16" i="8"/>
  <c r="AZ16" i="8"/>
  <c r="AY16" i="8"/>
  <c r="AX16" i="8"/>
  <c r="AW16" i="8"/>
  <c r="AV16" i="8"/>
  <c r="BE11" i="8"/>
  <c r="BE13" i="8" s="1"/>
  <c r="BD11" i="8"/>
  <c r="BD13" i="8" s="1"/>
  <c r="BC11" i="8"/>
  <c r="BC13" i="8" s="1"/>
  <c r="BB11" i="8"/>
  <c r="BB13" i="8" s="1"/>
  <c r="BA11" i="8"/>
  <c r="BA13" i="8" s="1"/>
  <c r="AZ11" i="8"/>
  <c r="AZ13" i="8" s="1"/>
  <c r="AY11" i="8"/>
  <c r="AY13" i="8" s="1"/>
  <c r="AX11" i="8"/>
  <c r="AX13" i="8" s="1"/>
  <c r="AW11" i="8"/>
  <c r="AW13" i="8" s="1"/>
  <c r="AV11" i="8"/>
  <c r="AV13" i="8" s="1"/>
  <c r="AB11" i="8"/>
  <c r="AU40" i="8"/>
  <c r="AT40" i="8"/>
  <c r="AS40" i="8"/>
  <c r="AR40" i="8"/>
  <c r="AQ40" i="8"/>
  <c r="AP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U36" i="8"/>
  <c r="AT36" i="8"/>
  <c r="AS36" i="8"/>
  <c r="AR36" i="8"/>
  <c r="AQ36" i="8"/>
  <c r="AP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U31" i="8"/>
  <c r="AU33" i="8" s="1"/>
  <c r="AT31" i="8"/>
  <c r="AT33" i="8" s="1"/>
  <c r="AS31" i="8"/>
  <c r="AS33" i="8" s="1"/>
  <c r="AR31" i="8"/>
  <c r="AR33" i="8" s="1"/>
  <c r="AQ31" i="8"/>
  <c r="AQ33" i="8" s="1"/>
  <c r="AP31" i="8"/>
  <c r="AP33" i="8" s="1"/>
  <c r="AO31" i="8"/>
  <c r="AO33" i="8" s="1"/>
  <c r="AN31" i="8"/>
  <c r="AN33" i="8" s="1"/>
  <c r="AM31" i="8"/>
  <c r="AM33" i="8" s="1"/>
  <c r="AL31" i="8"/>
  <c r="AL33" i="8" s="1"/>
  <c r="AK31" i="8"/>
  <c r="AK33" i="8" s="1"/>
  <c r="AJ31" i="8"/>
  <c r="AJ33" i="8" s="1"/>
  <c r="AI31" i="8"/>
  <c r="AI33" i="8" s="1"/>
  <c r="AH31" i="8"/>
  <c r="AH33" i="8" s="1"/>
  <c r="AG31" i="8"/>
  <c r="AG33" i="8" s="1"/>
  <c r="AF31" i="8"/>
  <c r="AF33" i="8" s="1"/>
  <c r="AE31" i="8"/>
  <c r="AE33" i="8" s="1"/>
  <c r="AD31" i="8"/>
  <c r="AD33" i="8" s="1"/>
  <c r="AC31" i="8"/>
  <c r="AC33" i="8" s="1"/>
  <c r="AB31" i="8"/>
  <c r="AB33" i="8" s="1"/>
  <c r="AU20" i="8"/>
  <c r="AT20" i="8"/>
  <c r="AS20" i="8"/>
  <c r="AR20" i="8"/>
  <c r="AQ20" i="8"/>
  <c r="AP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U16" i="8"/>
  <c r="AT16" i="8"/>
  <c r="AS16" i="8"/>
  <c r="AR16" i="8"/>
  <c r="AQ16" i="8"/>
  <c r="AP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U11" i="8"/>
  <c r="AU13" i="8" s="1"/>
  <c r="AT11" i="8"/>
  <c r="AT13" i="8" s="1"/>
  <c r="AS11" i="8"/>
  <c r="AS13" i="8" s="1"/>
  <c r="AR11" i="8"/>
  <c r="AR13" i="8" s="1"/>
  <c r="AQ11" i="8"/>
  <c r="AQ13" i="8" s="1"/>
  <c r="AP11" i="8"/>
  <c r="AP13" i="8" s="1"/>
  <c r="AO11" i="8"/>
  <c r="AO13" i="8" s="1"/>
  <c r="AN11" i="8"/>
  <c r="AN13" i="8" s="1"/>
  <c r="AM11" i="8"/>
  <c r="AM13" i="8" s="1"/>
  <c r="AL11" i="8"/>
  <c r="AL13" i="8" s="1"/>
  <c r="AK11" i="8"/>
  <c r="AK13" i="8" s="1"/>
  <c r="AJ11" i="8"/>
  <c r="AJ13" i="8" s="1"/>
  <c r="AI11" i="8"/>
  <c r="AI13" i="8" s="1"/>
  <c r="AH11" i="8"/>
  <c r="AH13" i="8" s="1"/>
  <c r="AG11" i="8"/>
  <c r="AG13" i="8" s="1"/>
  <c r="AF11" i="8"/>
  <c r="AF13" i="8" s="1"/>
  <c r="AE11" i="8"/>
  <c r="AE13" i="8" s="1"/>
  <c r="AD11" i="8"/>
  <c r="AD13" i="8" s="1"/>
  <c r="AC11" i="8"/>
  <c r="AC13" i="8" s="1"/>
  <c r="AB13" i="8"/>
  <c r="Q27" i="7"/>
  <c r="Q28" i="7"/>
  <c r="Q29" i="7"/>
  <c r="AZ20" i="13" l="1"/>
  <c r="AW21" i="13"/>
  <c r="BE21" i="13"/>
  <c r="AY40" i="13"/>
  <c r="AX21" i="13"/>
  <c r="AR40" i="13"/>
  <c r="AX52" i="17"/>
  <c r="AB20" i="13"/>
  <c r="AB47" i="13" s="1"/>
  <c r="AJ20" i="13"/>
  <c r="AJ47" i="13" s="1"/>
  <c r="AV20" i="13"/>
  <c r="BD21" i="13"/>
  <c r="BD45" i="13" s="1"/>
  <c r="AX40" i="13"/>
  <c r="AY21" i="13"/>
  <c r="AY44" i="13" s="1"/>
  <c r="BA40" i="13"/>
  <c r="AZ40" i="13"/>
  <c r="AF20" i="13"/>
  <c r="AN20" i="13"/>
  <c r="AN47" i="13" s="1"/>
  <c r="BB40" i="13"/>
  <c r="BB44" i="13" s="1"/>
  <c r="BA21" i="13"/>
  <c r="BA45" i="13" s="1"/>
  <c r="BC40" i="13"/>
  <c r="BC21" i="13"/>
  <c r="BC45" i="13" s="1"/>
  <c r="AW40" i="13"/>
  <c r="AW44" i="13" s="1"/>
  <c r="BE40" i="13"/>
  <c r="BE44" i="13" s="1"/>
  <c r="AR20" i="13"/>
  <c r="AR47" i="13" s="1"/>
  <c r="AF21" i="13"/>
  <c r="AF45" i="13" s="1"/>
  <c r="AN21" i="13"/>
  <c r="AN45" i="13" s="1"/>
  <c r="BE47" i="19"/>
  <c r="BE46" i="19"/>
  <c r="BA47" i="19"/>
  <c r="BA46" i="19"/>
  <c r="AW47" i="19"/>
  <c r="AW46" i="19"/>
  <c r="BD47" i="19"/>
  <c r="BD46" i="19"/>
  <c r="AZ47" i="19"/>
  <c r="AZ46" i="19"/>
  <c r="AV47" i="19"/>
  <c r="AV46" i="19"/>
  <c r="BC47" i="19"/>
  <c r="BC46" i="19"/>
  <c r="AY47" i="19"/>
  <c r="AY46" i="19"/>
  <c r="BB47" i="19"/>
  <c r="BB46" i="19"/>
  <c r="AX47" i="19"/>
  <c r="AX46" i="19"/>
  <c r="BE49" i="19"/>
  <c r="BE48" i="19"/>
  <c r="BC49" i="19"/>
  <c r="BC48" i="19"/>
  <c r="BA49" i="19"/>
  <c r="BA48" i="19"/>
  <c r="AY49" i="19"/>
  <c r="AY48" i="19"/>
  <c r="AW49" i="19"/>
  <c r="AW48" i="19"/>
  <c r="BD49" i="19"/>
  <c r="BD48" i="19"/>
  <c r="BB49" i="19"/>
  <c r="BB48" i="19"/>
  <c r="AZ49" i="19"/>
  <c r="AZ48" i="19"/>
  <c r="AX49" i="19"/>
  <c r="AX48" i="19"/>
  <c r="AV49" i="19"/>
  <c r="AV48" i="19"/>
  <c r="AU47" i="19"/>
  <c r="AU46" i="19"/>
  <c r="AQ47" i="19"/>
  <c r="AQ46" i="19"/>
  <c r="AM47" i="19"/>
  <c r="AM46" i="19"/>
  <c r="AT47" i="19"/>
  <c r="AT46" i="19"/>
  <c r="AP47" i="19"/>
  <c r="AP46" i="19"/>
  <c r="AL47" i="19"/>
  <c r="AL46" i="19"/>
  <c r="AS47" i="19"/>
  <c r="AS46" i="19"/>
  <c r="AO47" i="19"/>
  <c r="AO46" i="19"/>
  <c r="AR47" i="19"/>
  <c r="AR46" i="19"/>
  <c r="AN47" i="19"/>
  <c r="AN46" i="19"/>
  <c r="AU49" i="19"/>
  <c r="AU48" i="19"/>
  <c r="AS49" i="19"/>
  <c r="AS48" i="19"/>
  <c r="AQ49" i="19"/>
  <c r="AQ48" i="19"/>
  <c r="AO49" i="19"/>
  <c r="AO48" i="19"/>
  <c r="AM49" i="19"/>
  <c r="AM48" i="19"/>
  <c r="AT49" i="19"/>
  <c r="AT48" i="19"/>
  <c r="AR49" i="19"/>
  <c r="AR48" i="19"/>
  <c r="AP49" i="19"/>
  <c r="AP48" i="19"/>
  <c r="AN49" i="19"/>
  <c r="AN48" i="19"/>
  <c r="AL49" i="19"/>
  <c r="AL48" i="19"/>
  <c r="AK47" i="19"/>
  <c r="AK46" i="19"/>
  <c r="AG47" i="19"/>
  <c r="AG46" i="19"/>
  <c r="AC47" i="19"/>
  <c r="AC46" i="19"/>
  <c r="AJ47" i="19"/>
  <c r="AJ46" i="19"/>
  <c r="AF47" i="19"/>
  <c r="AF46" i="19"/>
  <c r="AB47" i="19"/>
  <c r="AB46" i="19"/>
  <c r="AI47" i="19"/>
  <c r="AI46" i="19"/>
  <c r="AE47" i="19"/>
  <c r="AE46" i="19"/>
  <c r="AH47" i="19"/>
  <c r="AH46" i="19"/>
  <c r="AD47" i="19"/>
  <c r="AD46" i="19"/>
  <c r="AK49" i="19"/>
  <c r="AK48" i="19"/>
  <c r="AI49" i="19"/>
  <c r="AI48" i="19"/>
  <c r="AG49" i="19"/>
  <c r="AG48" i="19"/>
  <c r="AE49" i="19"/>
  <c r="AE48" i="19"/>
  <c r="AC49" i="19"/>
  <c r="AC48" i="19"/>
  <c r="AJ49" i="19"/>
  <c r="AJ48" i="19"/>
  <c r="AH49" i="19"/>
  <c r="AH48" i="19"/>
  <c r="AF49" i="19"/>
  <c r="AF48" i="19"/>
  <c r="AD49" i="19"/>
  <c r="AD48" i="19"/>
  <c r="AB49" i="19"/>
  <c r="AB48" i="19"/>
  <c r="BB51" i="17"/>
  <c r="BB50" i="17"/>
  <c r="BE53" i="17"/>
  <c r="BE52" i="17"/>
  <c r="BC53" i="17"/>
  <c r="BC52" i="17"/>
  <c r="BA53" i="17"/>
  <c r="BA52" i="17"/>
  <c r="AY53" i="17"/>
  <c r="AY52" i="17"/>
  <c r="AW53" i="17"/>
  <c r="AW52" i="17"/>
  <c r="AX51" i="17"/>
  <c r="AX50" i="17"/>
  <c r="BE51" i="17"/>
  <c r="BE50" i="17"/>
  <c r="BC51" i="17"/>
  <c r="BC50" i="17"/>
  <c r="BA51" i="17"/>
  <c r="BA50" i="17"/>
  <c r="AY51" i="17"/>
  <c r="AY50" i="17"/>
  <c r="AW51" i="17"/>
  <c r="AW50" i="17"/>
  <c r="BD53" i="17"/>
  <c r="BD52" i="17"/>
  <c r="BD50" i="17"/>
  <c r="BD51" i="17"/>
  <c r="AZ53" i="17"/>
  <c r="AZ52" i="17"/>
  <c r="AZ50" i="17"/>
  <c r="AZ51" i="17"/>
  <c r="AV53" i="17"/>
  <c r="AV52" i="17"/>
  <c r="AV50" i="17"/>
  <c r="AV51" i="17"/>
  <c r="AU53" i="17"/>
  <c r="AU52" i="17"/>
  <c r="AS53" i="17"/>
  <c r="AS52" i="17"/>
  <c r="AQ53" i="17"/>
  <c r="AQ52" i="17"/>
  <c r="AO53" i="17"/>
  <c r="AO52" i="17"/>
  <c r="AM53" i="17"/>
  <c r="AM52" i="17"/>
  <c r="AK53" i="17"/>
  <c r="AK52" i="17"/>
  <c r="AI53" i="17"/>
  <c r="AI52" i="17"/>
  <c r="AG53" i="17"/>
  <c r="AG52" i="17"/>
  <c r="AE53" i="17"/>
  <c r="AE52" i="17"/>
  <c r="AC53" i="17"/>
  <c r="AC52" i="17"/>
  <c r="AT53" i="17"/>
  <c r="AT52" i="17"/>
  <c r="AP53" i="17"/>
  <c r="AP52" i="17"/>
  <c r="AN53" i="17"/>
  <c r="AN52" i="17"/>
  <c r="AJ53" i="17"/>
  <c r="AJ52" i="17"/>
  <c r="AF53" i="17"/>
  <c r="AF52" i="17"/>
  <c r="AB53" i="17"/>
  <c r="AB52" i="17"/>
  <c r="AR53" i="17"/>
  <c r="AR52" i="17"/>
  <c r="AL53" i="17"/>
  <c r="AL52" i="17"/>
  <c r="AH53" i="17"/>
  <c r="AH52" i="17"/>
  <c r="AD53" i="17"/>
  <c r="AD52" i="17"/>
  <c r="AU51" i="17"/>
  <c r="AU50" i="17"/>
  <c r="AS51" i="17"/>
  <c r="AS50" i="17"/>
  <c r="AQ51" i="17"/>
  <c r="AQ50" i="17"/>
  <c r="AO51" i="17"/>
  <c r="AO50" i="17"/>
  <c r="AM51" i="17"/>
  <c r="AM50" i="17"/>
  <c r="AK51" i="17"/>
  <c r="AK50" i="17"/>
  <c r="AI51" i="17"/>
  <c r="AI50" i="17"/>
  <c r="AG51" i="17"/>
  <c r="AG50" i="17"/>
  <c r="AE51" i="17"/>
  <c r="AE50" i="17"/>
  <c r="AC51" i="17"/>
  <c r="AC50" i="17"/>
  <c r="AT51" i="17"/>
  <c r="AT50" i="17"/>
  <c r="AP51" i="17"/>
  <c r="AP50" i="17"/>
  <c r="AN51" i="17"/>
  <c r="AN50" i="17"/>
  <c r="AJ51" i="17"/>
  <c r="AJ50" i="17"/>
  <c r="AF51" i="17"/>
  <c r="AF50" i="17"/>
  <c r="AB51" i="17"/>
  <c r="AB50" i="17"/>
  <c r="AR51" i="17"/>
  <c r="AR50" i="17"/>
  <c r="AL51" i="17"/>
  <c r="AL50" i="17"/>
  <c r="AH51" i="17"/>
  <c r="AH50" i="17"/>
  <c r="AD51" i="17"/>
  <c r="AD50" i="17"/>
  <c r="AV47" i="13"/>
  <c r="AX45" i="13"/>
  <c r="AZ47" i="13"/>
  <c r="BB45" i="13"/>
  <c r="AW45" i="13"/>
  <c r="BE45" i="13"/>
  <c r="AX20" i="13"/>
  <c r="BB20" i="13"/>
  <c r="AV21" i="13"/>
  <c r="AZ21" i="13"/>
  <c r="BD44" i="13"/>
  <c r="BD20" i="13"/>
  <c r="AV39" i="13"/>
  <c r="AV46" i="13" s="1"/>
  <c r="AX39" i="13"/>
  <c r="AZ39" i="13"/>
  <c r="AZ46" i="13" s="1"/>
  <c r="BB39" i="13"/>
  <c r="BD39" i="13"/>
  <c r="AB21" i="13"/>
  <c r="AB45" i="13" s="1"/>
  <c r="AJ21" i="13"/>
  <c r="AJ45" i="13" s="1"/>
  <c r="AW20" i="13"/>
  <c r="AY20" i="13"/>
  <c r="BA20" i="13"/>
  <c r="BC20" i="13"/>
  <c r="BE20" i="13"/>
  <c r="AW39" i="13"/>
  <c r="AY39" i="13"/>
  <c r="BA39" i="13"/>
  <c r="BC39" i="13"/>
  <c r="BE39" i="13"/>
  <c r="AD45" i="13"/>
  <c r="AD44" i="13"/>
  <c r="AF47" i="13"/>
  <c r="AH45" i="13"/>
  <c r="AH44" i="13"/>
  <c r="AL45" i="13"/>
  <c r="AL44" i="13"/>
  <c r="AP45" i="13"/>
  <c r="AP44" i="13"/>
  <c r="AT45" i="13"/>
  <c r="AT44" i="13"/>
  <c r="AC45" i="13"/>
  <c r="AC44" i="13"/>
  <c r="AE45" i="13"/>
  <c r="AE44" i="13"/>
  <c r="AG45" i="13"/>
  <c r="AG44" i="13"/>
  <c r="AI45" i="13"/>
  <c r="AI44" i="13"/>
  <c r="AK45" i="13"/>
  <c r="AK44" i="13"/>
  <c r="AM21" i="13"/>
  <c r="AM20" i="13"/>
  <c r="AO21" i="13"/>
  <c r="AO20" i="13"/>
  <c r="AQ21" i="13"/>
  <c r="AQ20" i="13"/>
  <c r="AS21" i="13"/>
  <c r="AS20" i="13"/>
  <c r="AU21" i="13"/>
  <c r="AU20" i="13"/>
  <c r="AC20" i="13"/>
  <c r="AE20" i="13"/>
  <c r="AG20" i="13"/>
  <c r="AI20" i="13"/>
  <c r="AK20" i="13"/>
  <c r="AB39" i="13"/>
  <c r="AB46" i="13" s="1"/>
  <c r="AF39" i="13"/>
  <c r="AF46" i="13" s="1"/>
  <c r="AJ39" i="13"/>
  <c r="AN39" i="13"/>
  <c r="AR39" i="13"/>
  <c r="AR44" i="13"/>
  <c r="AD20" i="13"/>
  <c r="AH20" i="13"/>
  <c r="AL20" i="13"/>
  <c r="AP20" i="13"/>
  <c r="AT20" i="13"/>
  <c r="AD39" i="13"/>
  <c r="AH39" i="13"/>
  <c r="AL39" i="13"/>
  <c r="AP39" i="13"/>
  <c r="AT39" i="13"/>
  <c r="AC39" i="13"/>
  <c r="AE39" i="13"/>
  <c r="AG39" i="13"/>
  <c r="AI39" i="13"/>
  <c r="AK39" i="13"/>
  <c r="AM39" i="13"/>
  <c r="AO39" i="13"/>
  <c r="AQ39" i="13"/>
  <c r="AS39" i="13"/>
  <c r="AU39" i="13"/>
  <c r="K56" i="12"/>
  <c r="V56" i="12"/>
  <c r="W56" i="12" s="1"/>
  <c r="K47" i="12"/>
  <c r="V47" i="12"/>
  <c r="W47" i="12" s="1"/>
  <c r="K48" i="12"/>
  <c r="V48" i="12"/>
  <c r="W48" i="12" s="1"/>
  <c r="K49" i="12"/>
  <c r="V49" i="12"/>
  <c r="W49" i="12" s="1"/>
  <c r="K50" i="12"/>
  <c r="V50" i="12"/>
  <c r="W50" i="12" s="1"/>
  <c r="K51" i="12"/>
  <c r="V51" i="12"/>
  <c r="W51" i="12" s="1"/>
  <c r="K52" i="12"/>
  <c r="V52" i="12"/>
  <c r="W52" i="12" s="1"/>
  <c r="K53" i="12"/>
  <c r="V53" i="12"/>
  <c r="W53" i="12" s="1"/>
  <c r="K54" i="12"/>
  <c r="V54" i="12"/>
  <c r="W54" i="12" s="1"/>
  <c r="K55" i="12"/>
  <c r="V55" i="12"/>
  <c r="W55" i="12" s="1"/>
  <c r="K8" i="12"/>
  <c r="V8" i="12"/>
  <c r="K9" i="12"/>
  <c r="K10" i="12"/>
  <c r="V10" i="12"/>
  <c r="W10" i="12" s="1"/>
  <c r="K11" i="12"/>
  <c r="K12" i="12"/>
  <c r="K13" i="12"/>
  <c r="K14" i="12"/>
  <c r="V14" i="12"/>
  <c r="W14" i="12" s="1"/>
  <c r="K15" i="12"/>
  <c r="V15" i="12"/>
  <c r="W15" i="12" s="1"/>
  <c r="K16" i="12"/>
  <c r="V16" i="12"/>
  <c r="W16" i="12" s="1"/>
  <c r="K17" i="12"/>
  <c r="V17" i="12"/>
  <c r="W17" i="12" s="1"/>
  <c r="K18" i="12"/>
  <c r="V18" i="12"/>
  <c r="W18" i="12" s="1"/>
  <c r="K19" i="12"/>
  <c r="V19" i="12"/>
  <c r="W19" i="12" s="1"/>
  <c r="K20" i="12"/>
  <c r="V20" i="12"/>
  <c r="W20" i="12" s="1"/>
  <c r="K21" i="12"/>
  <c r="V21" i="12"/>
  <c r="W21" i="12" s="1"/>
  <c r="K22" i="12"/>
  <c r="V22" i="12"/>
  <c r="W22" i="12" s="1"/>
  <c r="K23" i="12"/>
  <c r="V23" i="12"/>
  <c r="W23" i="12" s="1"/>
  <c r="K24" i="12"/>
  <c r="V24" i="12"/>
  <c r="W24" i="12" s="1"/>
  <c r="K25" i="12"/>
  <c r="V25" i="12"/>
  <c r="W25" i="12" s="1"/>
  <c r="K26" i="12"/>
  <c r="V26" i="12"/>
  <c r="W26" i="12" s="1"/>
  <c r="K27" i="12"/>
  <c r="V27" i="12"/>
  <c r="W27" i="12" s="1"/>
  <c r="AV22" i="8"/>
  <c r="AV21" i="8"/>
  <c r="AX22" i="8"/>
  <c r="AX21" i="8"/>
  <c r="AZ22" i="8"/>
  <c r="AZ21" i="8"/>
  <c r="BB22" i="8"/>
  <c r="BB21" i="8"/>
  <c r="BD22" i="8"/>
  <c r="BD21" i="8"/>
  <c r="AV42" i="8"/>
  <c r="AV41" i="8"/>
  <c r="AX42" i="8"/>
  <c r="AX41" i="8"/>
  <c r="AZ42" i="8"/>
  <c r="AZ41" i="8"/>
  <c r="BB42" i="8"/>
  <c r="BB41" i="8"/>
  <c r="BD42" i="8"/>
  <c r="BD41" i="8"/>
  <c r="AW22" i="8"/>
  <c r="AW21" i="8"/>
  <c r="AY22" i="8"/>
  <c r="AY21" i="8"/>
  <c r="BA22" i="8"/>
  <c r="BA21" i="8"/>
  <c r="BC22" i="8"/>
  <c r="BC21" i="8"/>
  <c r="BE22" i="8"/>
  <c r="BE21" i="8"/>
  <c r="AW42" i="8"/>
  <c r="AW41" i="8"/>
  <c r="AY42" i="8"/>
  <c r="AY41" i="8"/>
  <c r="BA42" i="8"/>
  <c r="BA41" i="8"/>
  <c r="BC42" i="8"/>
  <c r="BC41" i="8"/>
  <c r="BE42" i="8"/>
  <c r="BE41" i="8"/>
  <c r="AE22" i="8"/>
  <c r="AE21" i="8"/>
  <c r="AG22" i="8"/>
  <c r="AG21" i="8"/>
  <c r="AK22" i="8"/>
  <c r="AK21" i="8"/>
  <c r="AM22" i="8"/>
  <c r="AM21" i="8"/>
  <c r="AO22" i="8"/>
  <c r="AO21" i="8"/>
  <c r="AQ22" i="8"/>
  <c r="AQ21" i="8"/>
  <c r="AU22" i="8"/>
  <c r="AU21" i="8"/>
  <c r="AB22" i="8"/>
  <c r="AB21" i="8"/>
  <c r="AD22" i="8"/>
  <c r="AD21" i="8"/>
  <c r="AF22" i="8"/>
  <c r="AF21" i="8"/>
  <c r="AH22" i="8"/>
  <c r="AH21" i="8"/>
  <c r="AJ22" i="8"/>
  <c r="AJ21" i="8"/>
  <c r="AL22" i="8"/>
  <c r="AL21" i="8"/>
  <c r="AN22" i="8"/>
  <c r="AN21" i="8"/>
  <c r="AP22" i="8"/>
  <c r="AP21" i="8"/>
  <c r="AR22" i="8"/>
  <c r="AR21" i="8"/>
  <c r="AT22" i="8"/>
  <c r="AT21" i="8"/>
  <c r="AC22" i="8"/>
  <c r="AC21" i="8"/>
  <c r="AI22" i="8"/>
  <c r="AI21" i="8"/>
  <c r="AS22" i="8"/>
  <c r="AS21" i="8"/>
  <c r="AB42" i="8"/>
  <c r="AB41" i="8"/>
  <c r="AD42" i="8"/>
  <c r="AD41" i="8"/>
  <c r="AF42" i="8"/>
  <c r="AF41" i="8"/>
  <c r="AH42" i="8"/>
  <c r="AH41" i="8"/>
  <c r="AJ42" i="8"/>
  <c r="AJ41" i="8"/>
  <c r="AL42" i="8"/>
  <c r="AL41" i="8"/>
  <c r="AN42" i="8"/>
  <c r="AN41" i="8"/>
  <c r="AP42" i="8"/>
  <c r="AP41" i="8"/>
  <c r="AR42" i="8"/>
  <c r="AR41" i="8"/>
  <c r="AT42" i="8"/>
  <c r="AT41" i="8"/>
  <c r="AC42" i="8"/>
  <c r="AC41" i="8"/>
  <c r="AE42" i="8"/>
  <c r="AE41" i="8"/>
  <c r="AG42" i="8"/>
  <c r="AG41" i="8"/>
  <c r="AI42" i="8"/>
  <c r="AI41" i="8"/>
  <c r="AK42" i="8"/>
  <c r="AK41" i="8"/>
  <c r="AM42" i="8"/>
  <c r="AM41" i="8"/>
  <c r="AO42" i="8"/>
  <c r="AO41" i="8"/>
  <c r="AQ42" i="8"/>
  <c r="AQ41" i="8"/>
  <c r="AS42" i="8"/>
  <c r="AS41" i="8"/>
  <c r="AU42" i="8"/>
  <c r="AU41" i="8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Q56" i="7"/>
  <c r="N56" i="7"/>
  <c r="Q55" i="7"/>
  <c r="N55" i="7"/>
  <c r="Q54" i="7"/>
  <c r="N54" i="7"/>
  <c r="Q53" i="7"/>
  <c r="N53" i="7"/>
  <c r="Q52" i="7"/>
  <c r="N52" i="7"/>
  <c r="Q51" i="7"/>
  <c r="N51" i="7"/>
  <c r="Q50" i="7"/>
  <c r="N50" i="7"/>
  <c r="Q49" i="7"/>
  <c r="N49" i="7"/>
  <c r="Q48" i="7"/>
  <c r="N48" i="7"/>
  <c r="Q47" i="7"/>
  <c r="N47" i="7"/>
  <c r="Q46" i="7"/>
  <c r="N46" i="7"/>
  <c r="V46" i="7" s="1"/>
  <c r="W46" i="7" s="1"/>
  <c r="Q45" i="7"/>
  <c r="N45" i="7"/>
  <c r="V45" i="7" s="1"/>
  <c r="W45" i="7" s="1"/>
  <c r="Q44" i="7"/>
  <c r="N44" i="7"/>
  <c r="V44" i="7" s="1"/>
  <c r="W44" i="7" s="1"/>
  <c r="Q43" i="7"/>
  <c r="N43" i="7"/>
  <c r="V43" i="7" s="1"/>
  <c r="W43" i="7" s="1"/>
  <c r="Q42" i="7"/>
  <c r="N42" i="7"/>
  <c r="V42" i="7" s="1"/>
  <c r="W42" i="7" s="1"/>
  <c r="Q41" i="7"/>
  <c r="N41" i="7"/>
  <c r="V41" i="7" s="1"/>
  <c r="W41" i="7" s="1"/>
  <c r="Q40" i="7"/>
  <c r="N40" i="7"/>
  <c r="V40" i="7" s="1"/>
  <c r="W40" i="7" s="1"/>
  <c r="Q39" i="7"/>
  <c r="N39" i="7"/>
  <c r="V39" i="7" s="1"/>
  <c r="W39" i="7" s="1"/>
  <c r="Q38" i="7"/>
  <c r="N38" i="7"/>
  <c r="V38" i="7" s="1"/>
  <c r="W38" i="7" s="1"/>
  <c r="Q37" i="7"/>
  <c r="N37" i="7"/>
  <c r="V37" i="7" s="1"/>
  <c r="W37" i="7" s="1"/>
  <c r="Q36" i="7"/>
  <c r="N36" i="7"/>
  <c r="V36" i="7" s="1"/>
  <c r="W36" i="7" s="1"/>
  <c r="Q35" i="7"/>
  <c r="N35" i="7"/>
  <c r="V35" i="7" s="1"/>
  <c r="W35" i="7" s="1"/>
  <c r="Q34" i="7"/>
  <c r="N34" i="7"/>
  <c r="V34" i="7" s="1"/>
  <c r="W34" i="7" s="1"/>
  <c r="Q33" i="7"/>
  <c r="N33" i="7"/>
  <c r="Q32" i="7"/>
  <c r="N32" i="7"/>
  <c r="Q31" i="7"/>
  <c r="N31" i="7"/>
  <c r="Q30" i="7"/>
  <c r="N30" i="7"/>
  <c r="V30" i="7" s="1"/>
  <c r="N28" i="7"/>
  <c r="K28" i="7" s="1"/>
  <c r="N29" i="7"/>
  <c r="N77" i="7"/>
  <c r="K77" i="7" s="1"/>
  <c r="N76" i="7"/>
  <c r="K76" i="7" s="1"/>
  <c r="N75" i="7"/>
  <c r="K75" i="7" s="1"/>
  <c r="N74" i="7"/>
  <c r="K74" i="7" s="1"/>
  <c r="N73" i="7"/>
  <c r="K73" i="7" s="1"/>
  <c r="N72" i="7"/>
  <c r="K72" i="7" s="1"/>
  <c r="N71" i="7"/>
  <c r="K71" i="7" s="1"/>
  <c r="N70" i="7"/>
  <c r="K70" i="7" s="1"/>
  <c r="N69" i="7"/>
  <c r="K69" i="7" s="1"/>
  <c r="N68" i="7"/>
  <c r="K68" i="7" s="1"/>
  <c r="N67" i="7"/>
  <c r="K67" i="7" s="1"/>
  <c r="N66" i="7"/>
  <c r="K66" i="7" s="1"/>
  <c r="M58" i="7"/>
  <c r="L58" i="7"/>
  <c r="Q57" i="7"/>
  <c r="N57" i="7"/>
  <c r="N27" i="7"/>
  <c r="AY45" i="13" l="1"/>
  <c r="W8" i="12"/>
  <c r="AX44" i="13"/>
  <c r="AN46" i="13"/>
  <c r="AJ46" i="13"/>
  <c r="BC44" i="13"/>
  <c r="AN44" i="13"/>
  <c r="AJ44" i="13"/>
  <c r="AF44" i="13"/>
  <c r="BA44" i="13"/>
  <c r="K42" i="7"/>
  <c r="K36" i="7"/>
  <c r="K46" i="7"/>
  <c r="K38" i="7"/>
  <c r="K34" i="7"/>
  <c r="K44" i="7"/>
  <c r="K40" i="7"/>
  <c r="K27" i="7"/>
  <c r="V27" i="7"/>
  <c r="W27" i="7" s="1"/>
  <c r="V28" i="7"/>
  <c r="W28" i="7" s="1"/>
  <c r="K37" i="7"/>
  <c r="K41" i="7"/>
  <c r="K45" i="7"/>
  <c r="AB44" i="13"/>
  <c r="K29" i="7"/>
  <c r="V29" i="7"/>
  <c r="W29" i="7" s="1"/>
  <c r="AR46" i="13"/>
  <c r="K35" i="7"/>
  <c r="K39" i="7"/>
  <c r="K43" i="7"/>
  <c r="BC47" i="13"/>
  <c r="BC46" i="13"/>
  <c r="AY47" i="13"/>
  <c r="AY46" i="13"/>
  <c r="AZ45" i="13"/>
  <c r="AZ44" i="13"/>
  <c r="BB47" i="13"/>
  <c r="BB46" i="13"/>
  <c r="BE47" i="13"/>
  <c r="BE46" i="13"/>
  <c r="BA47" i="13"/>
  <c r="BA46" i="13"/>
  <c r="AW47" i="13"/>
  <c r="AW46" i="13"/>
  <c r="BD47" i="13"/>
  <c r="BD46" i="13"/>
  <c r="AV45" i="13"/>
  <c r="AV44" i="13"/>
  <c r="AX47" i="13"/>
  <c r="AX46" i="13"/>
  <c r="AT47" i="13"/>
  <c r="AT46" i="13"/>
  <c r="AL47" i="13"/>
  <c r="AL46" i="13"/>
  <c r="AD47" i="13"/>
  <c r="AD46" i="13"/>
  <c r="AI47" i="13"/>
  <c r="AI46" i="13"/>
  <c r="AE47" i="13"/>
  <c r="AE46" i="13"/>
  <c r="AU47" i="13"/>
  <c r="AU46" i="13"/>
  <c r="AS47" i="13"/>
  <c r="AS46" i="13"/>
  <c r="AQ47" i="13"/>
  <c r="AQ46" i="13"/>
  <c r="AO47" i="13"/>
  <c r="AO46" i="13"/>
  <c r="AM47" i="13"/>
  <c r="AM46" i="13"/>
  <c r="AP47" i="13"/>
  <c r="AP46" i="13"/>
  <c r="AH47" i="13"/>
  <c r="AH46" i="13"/>
  <c r="AK47" i="13"/>
  <c r="AK46" i="13"/>
  <c r="AG47" i="13"/>
  <c r="AG46" i="13"/>
  <c r="AC47" i="13"/>
  <c r="AC46" i="13"/>
  <c r="AU45" i="13"/>
  <c r="AU44" i="13"/>
  <c r="AS45" i="13"/>
  <c r="AS44" i="13"/>
  <c r="AQ45" i="13"/>
  <c r="AQ44" i="13"/>
  <c r="AO45" i="13"/>
  <c r="AO44" i="13"/>
  <c r="AM45" i="13"/>
  <c r="AM44" i="13"/>
  <c r="BE49" i="8"/>
  <c r="BE48" i="8"/>
  <c r="BC49" i="8"/>
  <c r="BC48" i="8"/>
  <c r="BA49" i="8"/>
  <c r="BA48" i="8"/>
  <c r="AY49" i="8"/>
  <c r="AY48" i="8"/>
  <c r="AW49" i="8"/>
  <c r="AW48" i="8"/>
  <c r="BD49" i="8"/>
  <c r="BD48" i="8"/>
  <c r="BB49" i="8"/>
  <c r="BB48" i="8"/>
  <c r="AZ49" i="8"/>
  <c r="AZ48" i="8"/>
  <c r="AX49" i="8"/>
  <c r="AX48" i="8"/>
  <c r="AV49" i="8"/>
  <c r="AV48" i="8"/>
  <c r="BE47" i="8"/>
  <c r="BE46" i="8"/>
  <c r="BC47" i="8"/>
  <c r="BC46" i="8"/>
  <c r="BA47" i="8"/>
  <c r="BA46" i="8"/>
  <c r="AY47" i="8"/>
  <c r="AY46" i="8"/>
  <c r="AW47" i="8"/>
  <c r="AW46" i="8"/>
  <c r="BD47" i="8"/>
  <c r="BD46" i="8"/>
  <c r="BB47" i="8"/>
  <c r="BB46" i="8"/>
  <c r="AZ47" i="8"/>
  <c r="AZ46" i="8"/>
  <c r="AX47" i="8"/>
  <c r="AX46" i="8"/>
  <c r="AV47" i="8"/>
  <c r="AV46" i="8"/>
  <c r="AS49" i="8"/>
  <c r="AS48" i="8"/>
  <c r="AI49" i="8"/>
  <c r="AI48" i="8"/>
  <c r="AC49" i="8"/>
  <c r="AC48" i="8"/>
  <c r="AT49" i="8"/>
  <c r="AT48" i="8"/>
  <c r="AR49" i="8"/>
  <c r="AR48" i="8"/>
  <c r="AP49" i="8"/>
  <c r="AP48" i="8"/>
  <c r="AN49" i="8"/>
  <c r="AN48" i="8"/>
  <c r="AL49" i="8"/>
  <c r="AL48" i="8"/>
  <c r="AJ49" i="8"/>
  <c r="AJ48" i="8"/>
  <c r="AH49" i="8"/>
  <c r="AH48" i="8"/>
  <c r="AF49" i="8"/>
  <c r="AF48" i="8"/>
  <c r="AD49" i="8"/>
  <c r="AD48" i="8"/>
  <c r="AB49" i="8"/>
  <c r="AB48" i="8"/>
  <c r="AU49" i="8"/>
  <c r="AU48" i="8"/>
  <c r="AQ49" i="8"/>
  <c r="AQ48" i="8"/>
  <c r="AO49" i="8"/>
  <c r="AO48" i="8"/>
  <c r="AM49" i="8"/>
  <c r="AM48" i="8"/>
  <c r="AK49" i="8"/>
  <c r="AK48" i="8"/>
  <c r="AG49" i="8"/>
  <c r="AG48" i="8"/>
  <c r="AE49" i="8"/>
  <c r="AE48" i="8"/>
  <c r="AS47" i="8"/>
  <c r="AS46" i="8"/>
  <c r="AI47" i="8"/>
  <c r="AI46" i="8"/>
  <c r="AC47" i="8"/>
  <c r="AC46" i="8"/>
  <c r="AT47" i="8"/>
  <c r="AT46" i="8"/>
  <c r="AR47" i="8"/>
  <c r="AR46" i="8"/>
  <c r="AP47" i="8"/>
  <c r="AP46" i="8"/>
  <c r="AN47" i="8"/>
  <c r="AN46" i="8"/>
  <c r="AL47" i="8"/>
  <c r="AL46" i="8"/>
  <c r="AJ47" i="8"/>
  <c r="AJ46" i="8"/>
  <c r="AH47" i="8"/>
  <c r="AH46" i="8"/>
  <c r="AF47" i="8"/>
  <c r="AF46" i="8"/>
  <c r="AD47" i="8"/>
  <c r="AD46" i="8"/>
  <c r="AB47" i="8"/>
  <c r="AB46" i="8"/>
  <c r="AU47" i="8"/>
  <c r="AU46" i="8"/>
  <c r="AQ47" i="8"/>
  <c r="AQ46" i="8"/>
  <c r="AO47" i="8"/>
  <c r="AO46" i="8"/>
  <c r="AM47" i="8"/>
  <c r="AM46" i="8"/>
  <c r="AK47" i="8"/>
  <c r="AK46" i="8"/>
  <c r="AG47" i="8"/>
  <c r="AG46" i="8"/>
  <c r="AE47" i="8"/>
  <c r="AE46" i="8"/>
  <c r="K47" i="7"/>
  <c r="V47" i="7"/>
  <c r="W47" i="7" s="1"/>
  <c r="K48" i="7"/>
  <c r="V48" i="7"/>
  <c r="W48" i="7" s="1"/>
  <c r="K49" i="7"/>
  <c r="V49" i="7"/>
  <c r="W49" i="7" s="1"/>
  <c r="K50" i="7"/>
  <c r="V50" i="7"/>
  <c r="W50" i="7" s="1"/>
  <c r="K51" i="7"/>
  <c r="V51" i="7"/>
  <c r="W51" i="7" s="1"/>
  <c r="K52" i="7"/>
  <c r="V52" i="7"/>
  <c r="W52" i="7" s="1"/>
  <c r="K53" i="7"/>
  <c r="V53" i="7"/>
  <c r="W53" i="7" s="1"/>
  <c r="K54" i="7"/>
  <c r="V54" i="7"/>
  <c r="W54" i="7" s="1"/>
  <c r="K55" i="7"/>
  <c r="V55" i="7"/>
  <c r="W55" i="7" s="1"/>
  <c r="K56" i="7"/>
  <c r="V56" i="7"/>
  <c r="W56" i="7" s="1"/>
  <c r="K30" i="7"/>
  <c r="W30" i="7"/>
  <c r="K31" i="7"/>
  <c r="V31" i="7"/>
  <c r="W31" i="7" s="1"/>
  <c r="K32" i="7"/>
  <c r="V32" i="7"/>
  <c r="W32" i="7" s="1"/>
  <c r="K33" i="7"/>
  <c r="V33" i="7"/>
  <c r="W33" i="7" s="1"/>
  <c r="K57" i="7"/>
  <c r="V57" i="7"/>
  <c r="W57" i="7" s="1"/>
  <c r="BE37" i="6" l="1"/>
  <c r="BD37" i="6"/>
  <c r="BC37" i="6"/>
  <c r="BB37" i="6"/>
  <c r="BA37" i="6"/>
  <c r="AZ37" i="6"/>
  <c r="AY37" i="6"/>
  <c r="AX37" i="6"/>
  <c r="AW37" i="6"/>
  <c r="BE34" i="6"/>
  <c r="BE41" i="6" s="1"/>
  <c r="BD34" i="6"/>
  <c r="BD42" i="6" s="1"/>
  <c r="BC34" i="6"/>
  <c r="BB34" i="6"/>
  <c r="BA34" i="6"/>
  <c r="BA41" i="6" s="1"/>
  <c r="AZ34" i="6"/>
  <c r="AZ42" i="6" s="1"/>
  <c r="AY34" i="6"/>
  <c r="AX34" i="6"/>
  <c r="AW34" i="6"/>
  <c r="AW41" i="6" s="1"/>
  <c r="BE16" i="6"/>
  <c r="BD16" i="6"/>
  <c r="BC16" i="6"/>
  <c r="BB16" i="6"/>
  <c r="BA16" i="6"/>
  <c r="AZ16" i="6"/>
  <c r="AY16" i="6"/>
  <c r="AX16" i="6"/>
  <c r="AW16" i="6"/>
  <c r="BE13" i="6"/>
  <c r="BD13" i="6"/>
  <c r="BC13" i="6"/>
  <c r="BC20" i="6" s="1"/>
  <c r="BB13" i="6"/>
  <c r="BB21" i="6" s="1"/>
  <c r="BA13" i="6"/>
  <c r="AZ13" i="6"/>
  <c r="AY13" i="6"/>
  <c r="AY20" i="6" s="1"/>
  <c r="AX13" i="6"/>
  <c r="AX21" i="6" s="1"/>
  <c r="AW13" i="6"/>
  <c r="DC37" i="6"/>
  <c r="DB37" i="6"/>
  <c r="DA37" i="6"/>
  <c r="CZ37" i="6"/>
  <c r="CY37" i="6"/>
  <c r="CX37" i="6"/>
  <c r="CW37" i="6"/>
  <c r="CV37" i="6"/>
  <c r="CU37" i="6"/>
  <c r="CT37" i="6"/>
  <c r="CS37" i="6"/>
  <c r="CR37" i="6"/>
  <c r="CQ37" i="6"/>
  <c r="CP37" i="6"/>
  <c r="CO37" i="6"/>
  <c r="CN37" i="6"/>
  <c r="CM37" i="6"/>
  <c r="CL37" i="6"/>
  <c r="CK37" i="6"/>
  <c r="CJ37" i="6"/>
  <c r="CI37" i="6"/>
  <c r="CH37" i="6"/>
  <c r="CG37" i="6"/>
  <c r="CF37" i="6"/>
  <c r="CE37" i="6"/>
  <c r="CD37" i="6"/>
  <c r="CC37" i="6"/>
  <c r="CB37" i="6"/>
  <c r="CA37" i="6"/>
  <c r="BZ37" i="6"/>
  <c r="BY37" i="6"/>
  <c r="BX37" i="6"/>
  <c r="BW37" i="6"/>
  <c r="BV37" i="6"/>
  <c r="BU37" i="6"/>
  <c r="BT37" i="6"/>
  <c r="BS37" i="6"/>
  <c r="BR37" i="6"/>
  <c r="BQ37" i="6"/>
  <c r="BP37" i="6"/>
  <c r="BO37" i="6"/>
  <c r="BN37" i="6"/>
  <c r="DC34" i="6"/>
  <c r="DC42" i="6" s="1"/>
  <c r="DB34" i="6"/>
  <c r="DA34" i="6"/>
  <c r="CZ34" i="6"/>
  <c r="CY34" i="6"/>
  <c r="CY42" i="6" s="1"/>
  <c r="CX34" i="6"/>
  <c r="CX42" i="6" s="1"/>
  <c r="CW34" i="6"/>
  <c r="CV34" i="6"/>
  <c r="CU34" i="6"/>
  <c r="CU42" i="6" s="1"/>
  <c r="CT34" i="6"/>
  <c r="CT42" i="6" s="1"/>
  <c r="CS34" i="6"/>
  <c r="CR34" i="6"/>
  <c r="CQ34" i="6"/>
  <c r="CP34" i="6"/>
  <c r="CO34" i="6"/>
  <c r="CN34" i="6"/>
  <c r="CM34" i="6"/>
  <c r="CM42" i="6" s="1"/>
  <c r="CL34" i="6"/>
  <c r="CK34" i="6"/>
  <c r="CJ34" i="6"/>
  <c r="CI34" i="6"/>
  <c r="CI42" i="6" s="1"/>
  <c r="CH34" i="6"/>
  <c r="CH42" i="6" s="1"/>
  <c r="CG34" i="6"/>
  <c r="CF34" i="6"/>
  <c r="CE34" i="6"/>
  <c r="CE42" i="6" s="1"/>
  <c r="CD34" i="6"/>
  <c r="CD42" i="6" s="1"/>
  <c r="CC34" i="6"/>
  <c r="CB34" i="6"/>
  <c r="CA34" i="6"/>
  <c r="BZ34" i="6"/>
  <c r="BY34" i="6"/>
  <c r="BX34" i="6"/>
  <c r="BW34" i="6"/>
  <c r="BW42" i="6" s="1"/>
  <c r="BV34" i="6"/>
  <c r="BU34" i="6"/>
  <c r="BT34" i="6"/>
  <c r="BS34" i="6"/>
  <c r="BS42" i="6" s="1"/>
  <c r="BR34" i="6"/>
  <c r="BR42" i="6" s="1"/>
  <c r="BQ34" i="6"/>
  <c r="BP34" i="6"/>
  <c r="BO34" i="6"/>
  <c r="BO42" i="6" s="1"/>
  <c r="BN34" i="6"/>
  <c r="BN42" i="6" s="1"/>
  <c r="DC16" i="6"/>
  <c r="DB16" i="6"/>
  <c r="DA16" i="6"/>
  <c r="CZ16" i="6"/>
  <c r="CY16" i="6"/>
  <c r="CX16" i="6"/>
  <c r="CW16" i="6"/>
  <c r="CV16" i="6"/>
  <c r="CU16" i="6"/>
  <c r="CT16" i="6"/>
  <c r="CS16" i="6"/>
  <c r="CR16" i="6"/>
  <c r="CQ16" i="6"/>
  <c r="CP16" i="6"/>
  <c r="CO16" i="6"/>
  <c r="CN16" i="6"/>
  <c r="CM16" i="6"/>
  <c r="CL16" i="6"/>
  <c r="CK16" i="6"/>
  <c r="CJ16" i="6"/>
  <c r="CI16" i="6"/>
  <c r="CH16" i="6"/>
  <c r="CG16" i="6"/>
  <c r="CF16" i="6"/>
  <c r="CE16" i="6"/>
  <c r="CD16" i="6"/>
  <c r="CC16" i="6"/>
  <c r="CB16" i="6"/>
  <c r="CA16" i="6"/>
  <c r="BZ16" i="6"/>
  <c r="BY16" i="6"/>
  <c r="BX16" i="6"/>
  <c r="BW16" i="6"/>
  <c r="BV16" i="6"/>
  <c r="BU16" i="6"/>
  <c r="BT16" i="6"/>
  <c r="BS16" i="6"/>
  <c r="BR16" i="6"/>
  <c r="BQ16" i="6"/>
  <c r="BP16" i="6"/>
  <c r="BO16" i="6"/>
  <c r="BN16" i="6"/>
  <c r="DC13" i="6"/>
  <c r="DB13" i="6"/>
  <c r="DB20" i="6" s="1"/>
  <c r="DA13" i="6"/>
  <c r="CZ13" i="6"/>
  <c r="CY13" i="6"/>
  <c r="CX13" i="6"/>
  <c r="CX21" i="6" s="1"/>
  <c r="CW13" i="6"/>
  <c r="CW21" i="6" s="1"/>
  <c r="CW23" i="6" s="1"/>
  <c r="CV13" i="6"/>
  <c r="CV20" i="6" s="1"/>
  <c r="CU13" i="6"/>
  <c r="CT13" i="6"/>
  <c r="CS13" i="6"/>
  <c r="CR13" i="6"/>
  <c r="CQ13" i="6"/>
  <c r="CP13" i="6"/>
  <c r="CP20" i="6" s="1"/>
  <c r="CO13" i="6"/>
  <c r="CO21" i="6" s="1"/>
  <c r="CN13" i="6"/>
  <c r="CM13" i="6"/>
  <c r="CL13" i="6"/>
  <c r="CL21" i="6" s="1"/>
  <c r="CK13" i="6"/>
  <c r="CJ13" i="6"/>
  <c r="CI13" i="6"/>
  <c r="CH13" i="6"/>
  <c r="CH21" i="6" s="1"/>
  <c r="CG13" i="6"/>
  <c r="CG21" i="6" s="1"/>
  <c r="CG23" i="6" s="1"/>
  <c r="CF13" i="6"/>
  <c r="CF21" i="6" s="1"/>
  <c r="CE13" i="6"/>
  <c r="CD13" i="6"/>
  <c r="CC13" i="6"/>
  <c r="CB13" i="6"/>
  <c r="CA13" i="6"/>
  <c r="BZ13" i="6"/>
  <c r="BZ21" i="6" s="1"/>
  <c r="BY13" i="6"/>
  <c r="BY21" i="6" s="1"/>
  <c r="BX13" i="6"/>
  <c r="BW13" i="6"/>
  <c r="BV13" i="6"/>
  <c r="BV21" i="6" s="1"/>
  <c r="BU13" i="6"/>
  <c r="BT13" i="6"/>
  <c r="BS13" i="6"/>
  <c r="BR13" i="6"/>
  <c r="BR21" i="6" s="1"/>
  <c r="BQ13" i="6"/>
  <c r="BP13" i="6"/>
  <c r="BP20" i="6" s="1"/>
  <c r="BO13" i="6"/>
  <c r="BN13" i="6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7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7" i="5"/>
  <c r="P9" i="5"/>
  <c r="P8" i="5"/>
  <c r="N9" i="5"/>
  <c r="V9" i="5" s="1"/>
  <c r="W9" i="5" s="1"/>
  <c r="N10" i="5"/>
  <c r="V10" i="5" s="1"/>
  <c r="W10" i="5" s="1"/>
  <c r="N11" i="5"/>
  <c r="V11" i="5" s="1"/>
  <c r="W11" i="5" s="1"/>
  <c r="N12" i="5"/>
  <c r="V12" i="5" s="1"/>
  <c r="W12" i="5" s="1"/>
  <c r="N13" i="5"/>
  <c r="V13" i="5" s="1"/>
  <c r="W13" i="5" s="1"/>
  <c r="N14" i="5"/>
  <c r="V14" i="5" s="1"/>
  <c r="W14" i="5" s="1"/>
  <c r="N15" i="5"/>
  <c r="V15" i="5" s="1"/>
  <c r="W15" i="5" s="1"/>
  <c r="N16" i="5"/>
  <c r="V16" i="5" s="1"/>
  <c r="W16" i="5" s="1"/>
  <c r="N17" i="5"/>
  <c r="V17" i="5" s="1"/>
  <c r="W17" i="5" s="1"/>
  <c r="N18" i="5"/>
  <c r="V18" i="5" s="1"/>
  <c r="W18" i="5" s="1"/>
  <c r="N19" i="5"/>
  <c r="V19" i="5" s="1"/>
  <c r="W19" i="5" s="1"/>
  <c r="N20" i="5"/>
  <c r="V20" i="5" s="1"/>
  <c r="W20" i="5" s="1"/>
  <c r="N21" i="5"/>
  <c r="V21" i="5" s="1"/>
  <c r="W21" i="5" s="1"/>
  <c r="N22" i="5"/>
  <c r="V22" i="5" s="1"/>
  <c r="W22" i="5" s="1"/>
  <c r="N23" i="5"/>
  <c r="V23" i="5" s="1"/>
  <c r="W23" i="5" s="1"/>
  <c r="N24" i="5"/>
  <c r="V24" i="5" s="1"/>
  <c r="W24" i="5" s="1"/>
  <c r="N25" i="5"/>
  <c r="V25" i="5" s="1"/>
  <c r="W25" i="5" s="1"/>
  <c r="N26" i="5"/>
  <c r="V26" i="5" s="1"/>
  <c r="W26" i="5" s="1"/>
  <c r="N27" i="5"/>
  <c r="V27" i="5" s="1"/>
  <c r="W27" i="5" s="1"/>
  <c r="N28" i="5"/>
  <c r="V28" i="5" s="1"/>
  <c r="W28" i="5" s="1"/>
  <c r="N29" i="5"/>
  <c r="V29" i="5" s="1"/>
  <c r="W29" i="5" s="1"/>
  <c r="N30" i="5"/>
  <c r="V30" i="5" s="1"/>
  <c r="W30" i="5" s="1"/>
  <c r="N31" i="5"/>
  <c r="V31" i="5" s="1"/>
  <c r="W31" i="5" s="1"/>
  <c r="N32" i="5"/>
  <c r="V32" i="5" s="1"/>
  <c r="W32" i="5" s="1"/>
  <c r="N33" i="5"/>
  <c r="V33" i="5" s="1"/>
  <c r="W33" i="5" s="1"/>
  <c r="N34" i="5"/>
  <c r="V34" i="5" s="1"/>
  <c r="W34" i="5" s="1"/>
  <c r="N35" i="5"/>
  <c r="V35" i="5" s="1"/>
  <c r="W35" i="5" s="1"/>
  <c r="N36" i="5"/>
  <c r="V36" i="5" s="1"/>
  <c r="W36" i="5" s="1"/>
  <c r="N37" i="5"/>
  <c r="V37" i="5" s="1"/>
  <c r="W37" i="5" s="1"/>
  <c r="N38" i="5"/>
  <c r="V38" i="5" s="1"/>
  <c r="W38" i="5" s="1"/>
  <c r="N39" i="5"/>
  <c r="V39" i="5" s="1"/>
  <c r="W39" i="5" s="1"/>
  <c r="N40" i="5"/>
  <c r="V40" i="5" s="1"/>
  <c r="W40" i="5" s="1"/>
  <c r="N41" i="5"/>
  <c r="V41" i="5" s="1"/>
  <c r="W41" i="5" s="1"/>
  <c r="N42" i="5"/>
  <c r="V42" i="5" s="1"/>
  <c r="W42" i="5" s="1"/>
  <c r="N43" i="5"/>
  <c r="V43" i="5" s="1"/>
  <c r="W43" i="5" s="1"/>
  <c r="N44" i="5"/>
  <c r="V44" i="5" s="1"/>
  <c r="W44" i="5" s="1"/>
  <c r="N45" i="5"/>
  <c r="V45" i="5" s="1"/>
  <c r="W45" i="5" s="1"/>
  <c r="N46" i="5"/>
  <c r="V46" i="5" s="1"/>
  <c r="W46" i="5" s="1"/>
  <c r="N47" i="5"/>
  <c r="V47" i="5" s="1"/>
  <c r="W47" i="5" s="1"/>
  <c r="N48" i="5"/>
  <c r="V48" i="5" s="1"/>
  <c r="W48" i="5" s="1"/>
  <c r="N49" i="5"/>
  <c r="V49" i="5" s="1"/>
  <c r="W49" i="5" s="1"/>
  <c r="N50" i="5"/>
  <c r="V50" i="5" s="1"/>
  <c r="W50" i="5" s="1"/>
  <c r="N51" i="5"/>
  <c r="V51" i="5" s="1"/>
  <c r="W51" i="5" s="1"/>
  <c r="N52" i="5"/>
  <c r="V52" i="5" s="1"/>
  <c r="W52" i="5" s="1"/>
  <c r="N53" i="5"/>
  <c r="V53" i="5" s="1"/>
  <c r="W53" i="5" s="1"/>
  <c r="N54" i="5"/>
  <c r="V54" i="5" s="1"/>
  <c r="W54" i="5" s="1"/>
  <c r="N55" i="5"/>
  <c r="V55" i="5" s="1"/>
  <c r="W55" i="5" s="1"/>
  <c r="N56" i="5"/>
  <c r="V56" i="5" s="1"/>
  <c r="W56" i="5" s="1"/>
  <c r="N57" i="5"/>
  <c r="V57" i="5" s="1"/>
  <c r="W57" i="5" s="1"/>
  <c r="N58" i="5"/>
  <c r="V58" i="5" s="1"/>
  <c r="W58" i="5" s="1"/>
  <c r="N59" i="5"/>
  <c r="V59" i="5" s="1"/>
  <c r="W59" i="5" s="1"/>
  <c r="N60" i="5"/>
  <c r="V60" i="5" s="1"/>
  <c r="W60" i="5" s="1"/>
  <c r="N61" i="5"/>
  <c r="V61" i="5" s="1"/>
  <c r="W61" i="5" s="1"/>
  <c r="N62" i="5"/>
  <c r="V62" i="5" s="1"/>
  <c r="W62" i="5" s="1"/>
  <c r="N63" i="5"/>
  <c r="V63" i="5" s="1"/>
  <c r="W63" i="5" s="1"/>
  <c r="N64" i="5"/>
  <c r="V64" i="5" s="1"/>
  <c r="W64" i="5" s="1"/>
  <c r="N65" i="5"/>
  <c r="V65" i="5" s="1"/>
  <c r="W65" i="5" s="1"/>
  <c r="N66" i="5"/>
  <c r="V66" i="5" s="1"/>
  <c r="W66" i="5" s="1"/>
  <c r="N67" i="5"/>
  <c r="V67" i="5" s="1"/>
  <c r="W67" i="5" s="1"/>
  <c r="N68" i="5"/>
  <c r="V68" i="5" s="1"/>
  <c r="W68" i="5" s="1"/>
  <c r="N69" i="5"/>
  <c r="V69" i="5" s="1"/>
  <c r="W69" i="5" s="1"/>
  <c r="N70" i="5"/>
  <c r="V70" i="5" s="1"/>
  <c r="W70" i="5" s="1"/>
  <c r="N71" i="5"/>
  <c r="V71" i="5" s="1"/>
  <c r="W71" i="5" s="1"/>
  <c r="N72" i="5"/>
  <c r="V72" i="5" s="1"/>
  <c r="W72" i="5" s="1"/>
  <c r="N73" i="5"/>
  <c r="V73" i="5" s="1"/>
  <c r="W73" i="5" s="1"/>
  <c r="N74" i="5"/>
  <c r="V74" i="5" s="1"/>
  <c r="W74" i="5" s="1"/>
  <c r="N75" i="5"/>
  <c r="V75" i="5" s="1"/>
  <c r="W75" i="5" s="1"/>
  <c r="N76" i="5"/>
  <c r="V76" i="5" s="1"/>
  <c r="W76" i="5" s="1"/>
  <c r="N77" i="5"/>
  <c r="V77" i="5" s="1"/>
  <c r="W77" i="5" s="1"/>
  <c r="N78" i="5"/>
  <c r="V78" i="5" s="1"/>
  <c r="W78" i="5" s="1"/>
  <c r="N79" i="5"/>
  <c r="V79" i="5" s="1"/>
  <c r="W79" i="5" s="1"/>
  <c r="N80" i="5"/>
  <c r="V80" i="5" s="1"/>
  <c r="W80" i="5" s="1"/>
  <c r="N81" i="5"/>
  <c r="V81" i="5" s="1"/>
  <c r="W81" i="5" s="1"/>
  <c r="N82" i="5"/>
  <c r="V82" i="5" s="1"/>
  <c r="W82" i="5" s="1"/>
  <c r="N83" i="5"/>
  <c r="V83" i="5" s="1"/>
  <c r="W83" i="5" s="1"/>
  <c r="N84" i="5"/>
  <c r="V84" i="5" s="1"/>
  <c r="W84" i="5" s="1"/>
  <c r="N85" i="5"/>
  <c r="V85" i="5" s="1"/>
  <c r="W85" i="5" s="1"/>
  <c r="N86" i="5"/>
  <c r="V86" i="5" s="1"/>
  <c r="W86" i="5" s="1"/>
  <c r="N87" i="5"/>
  <c r="V87" i="5" s="1"/>
  <c r="W87" i="5" s="1"/>
  <c r="N88" i="5"/>
  <c r="V88" i="5" s="1"/>
  <c r="W88" i="5" s="1"/>
  <c r="N89" i="5"/>
  <c r="V89" i="5" s="1"/>
  <c r="W89" i="5" s="1"/>
  <c r="N90" i="5"/>
  <c r="V90" i="5" s="1"/>
  <c r="W90" i="5" s="1"/>
  <c r="N91" i="5"/>
  <c r="V91" i="5" s="1"/>
  <c r="W91" i="5" s="1"/>
  <c r="N92" i="5"/>
  <c r="V92" i="5" s="1"/>
  <c r="W92" i="5" s="1"/>
  <c r="N93" i="5"/>
  <c r="V93" i="5" s="1"/>
  <c r="W93" i="5" s="1"/>
  <c r="N94" i="5"/>
  <c r="V94" i="5" s="1"/>
  <c r="W94" i="5" s="1"/>
  <c r="N95" i="5"/>
  <c r="K95" i="5" s="1"/>
  <c r="N96" i="5"/>
  <c r="V96" i="5" s="1"/>
  <c r="W96" i="5" s="1"/>
  <c r="N97" i="5"/>
  <c r="V97" i="5" s="1"/>
  <c r="W97" i="5" s="1"/>
  <c r="N98" i="5"/>
  <c r="V98" i="5" s="1"/>
  <c r="W98" i="5" s="1"/>
  <c r="N99" i="5"/>
  <c r="V99" i="5" s="1"/>
  <c r="W99" i="5" s="1"/>
  <c r="N100" i="5"/>
  <c r="V100" i="5" s="1"/>
  <c r="W100" i="5" s="1"/>
  <c r="N101" i="5"/>
  <c r="V101" i="5" s="1"/>
  <c r="W101" i="5" s="1"/>
  <c r="N102" i="5"/>
  <c r="V102" i="5" s="1"/>
  <c r="W102" i="5" s="1"/>
  <c r="N103" i="5"/>
  <c r="V103" i="5" s="1"/>
  <c r="W103" i="5" s="1"/>
  <c r="N104" i="5"/>
  <c r="V104" i="5" s="1"/>
  <c r="W104" i="5" s="1"/>
  <c r="N105" i="5"/>
  <c r="V105" i="5" s="1"/>
  <c r="W105" i="5" s="1"/>
  <c r="N107" i="5"/>
  <c r="V107" i="5" s="1"/>
  <c r="W107" i="5" s="1"/>
  <c r="K27" i="5"/>
  <c r="K91" i="5"/>
  <c r="K50" i="5" l="1"/>
  <c r="K44" i="5"/>
  <c r="K28" i="5"/>
  <c r="K20" i="5"/>
  <c r="K92" i="5"/>
  <c r="K12" i="5"/>
  <c r="K70" i="5"/>
  <c r="K60" i="5"/>
  <c r="K107" i="5"/>
  <c r="K18" i="5"/>
  <c r="K34" i="5"/>
  <c r="BQ22" i="6"/>
  <c r="K90" i="5"/>
  <c r="K42" i="5"/>
  <c r="K84" i="5"/>
  <c r="K68" i="5"/>
  <c r="K98" i="5"/>
  <c r="K52" i="5"/>
  <c r="K24" i="5"/>
  <c r="K76" i="5"/>
  <c r="K36" i="5"/>
  <c r="K11" i="5"/>
  <c r="K72" i="5"/>
  <c r="K48" i="5"/>
  <c r="K88" i="5"/>
  <c r="K64" i="5"/>
  <c r="K40" i="5"/>
  <c r="K16" i="5"/>
  <c r="K104" i="5"/>
  <c r="K80" i="5"/>
  <c r="K56" i="5"/>
  <c r="K32" i="5"/>
  <c r="K96" i="5"/>
  <c r="K75" i="5"/>
  <c r="K46" i="5"/>
  <c r="K102" i="5"/>
  <c r="K74" i="5"/>
  <c r="K59" i="5"/>
  <c r="K30" i="5"/>
  <c r="K62" i="5"/>
  <c r="K100" i="5"/>
  <c r="K86" i="5"/>
  <c r="K58" i="5"/>
  <c r="K43" i="5"/>
  <c r="K14" i="5"/>
  <c r="K54" i="5"/>
  <c r="K82" i="5"/>
  <c r="K26" i="5"/>
  <c r="K94" i="5"/>
  <c r="K66" i="5"/>
  <c r="K38" i="5"/>
  <c r="K10" i="5"/>
  <c r="K78" i="5"/>
  <c r="K22" i="5"/>
  <c r="AW22" i="6"/>
  <c r="AW51" i="6" s="1"/>
  <c r="BA22" i="6"/>
  <c r="BA51" i="6" s="1"/>
  <c r="AY43" i="6"/>
  <c r="BC43" i="6"/>
  <c r="CV21" i="6"/>
  <c r="K103" i="5"/>
  <c r="K87" i="5"/>
  <c r="K71" i="5"/>
  <c r="K55" i="5"/>
  <c r="K39" i="5"/>
  <c r="K23" i="5"/>
  <c r="BP21" i="6"/>
  <c r="BP23" i="6" s="1"/>
  <c r="V95" i="5"/>
  <c r="W95" i="5" s="1"/>
  <c r="K79" i="5"/>
  <c r="K63" i="5"/>
  <c r="K47" i="5"/>
  <c r="K31" i="5"/>
  <c r="K15" i="5"/>
  <c r="K99" i="5"/>
  <c r="K83" i="5"/>
  <c r="K67" i="5"/>
  <c r="K51" i="5"/>
  <c r="K35" i="5"/>
  <c r="K19" i="5"/>
  <c r="CF20" i="6"/>
  <c r="K105" i="5"/>
  <c r="K101" i="5"/>
  <c r="K97" i="5"/>
  <c r="K93" i="5"/>
  <c r="K89" i="5"/>
  <c r="K85" i="5"/>
  <c r="K81" i="5"/>
  <c r="K77" i="5"/>
  <c r="K73" i="5"/>
  <c r="K69" i="5"/>
  <c r="K65" i="5"/>
  <c r="K61" i="5"/>
  <c r="K57" i="5"/>
  <c r="K53" i="5"/>
  <c r="K49" i="5"/>
  <c r="K45" i="5"/>
  <c r="K41" i="5"/>
  <c r="K37" i="5"/>
  <c r="K33" i="5"/>
  <c r="K29" i="5"/>
  <c r="K25" i="5"/>
  <c r="K21" i="5"/>
  <c r="K17" i="5"/>
  <c r="K13" i="5"/>
  <c r="K9" i="5"/>
  <c r="BV20" i="6"/>
  <c r="CK20" i="6"/>
  <c r="CX20" i="6"/>
  <c r="CK21" i="6"/>
  <c r="CK23" i="6" s="1"/>
  <c r="CK49" i="6" s="1"/>
  <c r="BE22" i="6"/>
  <c r="BE51" i="6" s="1"/>
  <c r="BZ20" i="6"/>
  <c r="CL20" i="6"/>
  <c r="DA20" i="6"/>
  <c r="BU21" i="6"/>
  <c r="BU23" i="6" s="1"/>
  <c r="BU49" i="6" s="1"/>
  <c r="CP21" i="6"/>
  <c r="CP23" i="6" s="1"/>
  <c r="BU22" i="6"/>
  <c r="BU51" i="6" s="1"/>
  <c r="BR20" i="6"/>
  <c r="CG22" i="6"/>
  <c r="CG51" i="6" s="1"/>
  <c r="BU20" i="6"/>
  <c r="CH20" i="6"/>
  <c r="DA21" i="6"/>
  <c r="DA23" i="6" s="1"/>
  <c r="DA49" i="6" s="1"/>
  <c r="CW22" i="6"/>
  <c r="AZ20" i="6"/>
  <c r="BD20" i="6"/>
  <c r="AY21" i="6"/>
  <c r="AY23" i="6" s="1"/>
  <c r="BC21" i="6"/>
  <c r="BC23" i="6" s="1"/>
  <c r="AX22" i="6"/>
  <c r="BB22" i="6"/>
  <c r="AX41" i="6"/>
  <c r="BB41" i="6"/>
  <c r="AW42" i="6"/>
  <c r="AW44" i="6" s="1"/>
  <c r="BA42" i="6"/>
  <c r="BE42" i="6"/>
  <c r="BE44" i="6" s="1"/>
  <c r="AZ43" i="6"/>
  <c r="BD43" i="6"/>
  <c r="AW20" i="6"/>
  <c r="BA20" i="6"/>
  <c r="BE20" i="6"/>
  <c r="AZ21" i="6"/>
  <c r="AZ23" i="6" s="1"/>
  <c r="BD21" i="6"/>
  <c r="BD23" i="6" s="1"/>
  <c r="AY22" i="6"/>
  <c r="BC22" i="6"/>
  <c r="AX23" i="6"/>
  <c r="BB23" i="6"/>
  <c r="AY41" i="6"/>
  <c r="BC41" i="6"/>
  <c r="AX42" i="6"/>
  <c r="AX44" i="6" s="1"/>
  <c r="BB42" i="6"/>
  <c r="BB44" i="6" s="1"/>
  <c r="AW43" i="6"/>
  <c r="BA43" i="6"/>
  <c r="BE43" i="6"/>
  <c r="AZ44" i="6"/>
  <c r="BD44" i="6"/>
  <c r="AX20" i="6"/>
  <c r="BB20" i="6"/>
  <c r="AW21" i="6"/>
  <c r="AW23" i="6" s="1"/>
  <c r="BA21" i="6"/>
  <c r="BA23" i="6" s="1"/>
  <c r="BE21" i="6"/>
  <c r="BE23" i="6" s="1"/>
  <c r="AZ22" i="6"/>
  <c r="BD22" i="6"/>
  <c r="AZ41" i="6"/>
  <c r="BD41" i="6"/>
  <c r="AY42" i="6"/>
  <c r="AY44" i="6" s="1"/>
  <c r="BC42" i="6"/>
  <c r="BC44" i="6" s="1"/>
  <c r="AX43" i="6"/>
  <c r="BB43" i="6"/>
  <c r="BA44" i="6"/>
  <c r="CG49" i="6"/>
  <c r="BQ51" i="6"/>
  <c r="CW49" i="6"/>
  <c r="BO22" i="6"/>
  <c r="BO21" i="6"/>
  <c r="BO23" i="6" s="1"/>
  <c r="BO20" i="6"/>
  <c r="CW51" i="6"/>
  <c r="CB22" i="6"/>
  <c r="CF23" i="6"/>
  <c r="CF22" i="6"/>
  <c r="CJ22" i="6"/>
  <c r="CN22" i="6"/>
  <c r="CR22" i="6"/>
  <c r="CV23" i="6"/>
  <c r="CV22" i="6"/>
  <c r="CZ22" i="6"/>
  <c r="BQ20" i="6"/>
  <c r="CB20" i="6"/>
  <c r="CG20" i="6"/>
  <c r="CR20" i="6"/>
  <c r="CW20" i="6"/>
  <c r="BQ21" i="6"/>
  <c r="BQ23" i="6" s="1"/>
  <c r="CB21" i="6"/>
  <c r="CB23" i="6" s="1"/>
  <c r="CR21" i="6"/>
  <c r="CR23" i="6" s="1"/>
  <c r="BP22" i="6"/>
  <c r="BX22" i="6"/>
  <c r="CK22" i="6"/>
  <c r="DA22" i="6"/>
  <c r="BX20" i="6"/>
  <c r="CC20" i="6"/>
  <c r="CN20" i="6"/>
  <c r="CS20" i="6"/>
  <c r="BX21" i="6"/>
  <c r="BX23" i="6" s="1"/>
  <c r="CC21" i="6"/>
  <c r="CC23" i="6" s="1"/>
  <c r="CN21" i="6"/>
  <c r="CN23" i="6" s="1"/>
  <c r="CS21" i="6"/>
  <c r="CS23" i="6" s="1"/>
  <c r="BY22" i="6"/>
  <c r="CO22" i="6"/>
  <c r="BY23" i="6"/>
  <c r="CO23" i="6"/>
  <c r="BN22" i="6"/>
  <c r="BR23" i="6"/>
  <c r="BR22" i="6"/>
  <c r="BV23" i="6"/>
  <c r="BV22" i="6"/>
  <c r="BZ23" i="6"/>
  <c r="BZ22" i="6"/>
  <c r="CD22" i="6"/>
  <c r="CH23" i="6"/>
  <c r="CH22" i="6"/>
  <c r="CL23" i="6"/>
  <c r="CL22" i="6"/>
  <c r="CP22" i="6"/>
  <c r="CT22" i="6"/>
  <c r="CX23" i="6"/>
  <c r="CX22" i="6"/>
  <c r="DB22" i="6"/>
  <c r="DB21" i="6"/>
  <c r="DB23" i="6" s="1"/>
  <c r="BN20" i="6"/>
  <c r="BT20" i="6"/>
  <c r="BY20" i="6"/>
  <c r="CD20" i="6"/>
  <c r="CJ20" i="6"/>
  <c r="CO20" i="6"/>
  <c r="CT20" i="6"/>
  <c r="CZ20" i="6"/>
  <c r="BN21" i="6"/>
  <c r="BN23" i="6" s="1"/>
  <c r="BT21" i="6"/>
  <c r="BT23" i="6" s="1"/>
  <c r="CD21" i="6"/>
  <c r="CD23" i="6" s="1"/>
  <c r="CJ21" i="6"/>
  <c r="CJ23" i="6" s="1"/>
  <c r="CT21" i="6"/>
  <c r="CT23" i="6" s="1"/>
  <c r="CZ21" i="6"/>
  <c r="CZ23" i="6" s="1"/>
  <c r="BT22" i="6"/>
  <c r="CC22" i="6"/>
  <c r="CS22" i="6"/>
  <c r="BP41" i="6"/>
  <c r="BT41" i="6"/>
  <c r="BX41" i="6"/>
  <c r="CB41" i="6"/>
  <c r="CF41" i="6"/>
  <c r="CJ41" i="6"/>
  <c r="CN41" i="6"/>
  <c r="CR41" i="6"/>
  <c r="CV41" i="6"/>
  <c r="CZ41" i="6"/>
  <c r="BP42" i="6"/>
  <c r="BP44" i="6" s="1"/>
  <c r="BT42" i="6"/>
  <c r="BT44" i="6" s="1"/>
  <c r="BX42" i="6"/>
  <c r="BX44" i="6" s="1"/>
  <c r="CB42" i="6"/>
  <c r="CB44" i="6" s="1"/>
  <c r="CF42" i="6"/>
  <c r="CF44" i="6" s="1"/>
  <c r="CJ42" i="6"/>
  <c r="CJ44" i="6" s="1"/>
  <c r="CN42" i="6"/>
  <c r="CN44" i="6" s="1"/>
  <c r="CR42" i="6"/>
  <c r="CR44" i="6" s="1"/>
  <c r="CV42" i="6"/>
  <c r="CV44" i="6" s="1"/>
  <c r="CZ42" i="6"/>
  <c r="CZ44" i="6" s="1"/>
  <c r="BR43" i="6"/>
  <c r="BW43" i="6"/>
  <c r="CB43" i="6"/>
  <c r="CH43" i="6"/>
  <c r="CM43" i="6"/>
  <c r="CR43" i="6"/>
  <c r="CX43" i="6"/>
  <c r="DC43" i="6"/>
  <c r="BR44" i="6"/>
  <c r="BW44" i="6"/>
  <c r="CH44" i="6"/>
  <c r="CM44" i="6"/>
  <c r="CX44" i="6"/>
  <c r="DC44" i="6"/>
  <c r="BQ43" i="6"/>
  <c r="BQ50" i="6" s="1"/>
  <c r="BU43" i="6"/>
  <c r="BU50" i="6" s="1"/>
  <c r="BY43" i="6"/>
  <c r="CC43" i="6"/>
  <c r="CG43" i="6"/>
  <c r="CK43" i="6"/>
  <c r="CO43" i="6"/>
  <c r="CS43" i="6"/>
  <c r="CW43" i="6"/>
  <c r="CW50" i="6" s="1"/>
  <c r="DA43" i="6"/>
  <c r="BQ41" i="6"/>
  <c r="BU41" i="6"/>
  <c r="BY41" i="6"/>
  <c r="CC41" i="6"/>
  <c r="CG41" i="6"/>
  <c r="CK41" i="6"/>
  <c r="CO41" i="6"/>
  <c r="CS41" i="6"/>
  <c r="CW41" i="6"/>
  <c r="DA41" i="6"/>
  <c r="BQ42" i="6"/>
  <c r="BQ44" i="6" s="1"/>
  <c r="BU42" i="6"/>
  <c r="BU44" i="6" s="1"/>
  <c r="BY42" i="6"/>
  <c r="BY44" i="6" s="1"/>
  <c r="CC42" i="6"/>
  <c r="CC44" i="6" s="1"/>
  <c r="CG42" i="6"/>
  <c r="CG44" i="6" s="1"/>
  <c r="CG48" i="6" s="1"/>
  <c r="CK42" i="6"/>
  <c r="CK44" i="6" s="1"/>
  <c r="CO42" i="6"/>
  <c r="CO44" i="6" s="1"/>
  <c r="CS42" i="6"/>
  <c r="CS44" i="6" s="1"/>
  <c r="CW42" i="6"/>
  <c r="CW44" i="6" s="1"/>
  <c r="CW48" i="6" s="1"/>
  <c r="DA42" i="6"/>
  <c r="DA44" i="6" s="1"/>
  <c r="BN43" i="6"/>
  <c r="BS43" i="6"/>
  <c r="BX43" i="6"/>
  <c r="CD43" i="6"/>
  <c r="CI43" i="6"/>
  <c r="CN43" i="6"/>
  <c r="CT43" i="6"/>
  <c r="CY43" i="6"/>
  <c r="BN44" i="6"/>
  <c r="BS44" i="6"/>
  <c r="CD44" i="6"/>
  <c r="CI44" i="6"/>
  <c r="CT44" i="6"/>
  <c r="CY44" i="6"/>
  <c r="BN41" i="6"/>
  <c r="BR41" i="6"/>
  <c r="BV41" i="6"/>
  <c r="BZ41" i="6"/>
  <c r="CD41" i="6"/>
  <c r="CH41" i="6"/>
  <c r="CL41" i="6"/>
  <c r="CP41" i="6"/>
  <c r="CT41" i="6"/>
  <c r="CX41" i="6"/>
  <c r="DB41" i="6"/>
  <c r="BV42" i="6"/>
  <c r="BV44" i="6" s="1"/>
  <c r="BZ42" i="6"/>
  <c r="BZ44" i="6" s="1"/>
  <c r="CL42" i="6"/>
  <c r="CL44" i="6" s="1"/>
  <c r="CP42" i="6"/>
  <c r="CP44" i="6" s="1"/>
  <c r="DB42" i="6"/>
  <c r="DB44" i="6" s="1"/>
  <c r="BO43" i="6"/>
  <c r="BT43" i="6"/>
  <c r="BZ43" i="6"/>
  <c r="CE43" i="6"/>
  <c r="CJ43" i="6"/>
  <c r="CP43" i="6"/>
  <c r="CU43" i="6"/>
  <c r="CZ43" i="6"/>
  <c r="BO44" i="6"/>
  <c r="CE44" i="6"/>
  <c r="CU44" i="6"/>
  <c r="BS20" i="6"/>
  <c r="BW20" i="6"/>
  <c r="CA20" i="6"/>
  <c r="CE20" i="6"/>
  <c r="CI20" i="6"/>
  <c r="CM20" i="6"/>
  <c r="CQ20" i="6"/>
  <c r="CU20" i="6"/>
  <c r="CY20" i="6"/>
  <c r="DC20" i="6"/>
  <c r="BS21" i="6"/>
  <c r="BS23" i="6" s="1"/>
  <c r="BW21" i="6"/>
  <c r="BW23" i="6" s="1"/>
  <c r="CA21" i="6"/>
  <c r="CA23" i="6" s="1"/>
  <c r="CE21" i="6"/>
  <c r="CE23" i="6" s="1"/>
  <c r="CI21" i="6"/>
  <c r="CI23" i="6" s="1"/>
  <c r="CM21" i="6"/>
  <c r="CM23" i="6" s="1"/>
  <c r="CQ21" i="6"/>
  <c r="CQ23" i="6" s="1"/>
  <c r="CU21" i="6"/>
  <c r="CU23" i="6" s="1"/>
  <c r="CY21" i="6"/>
  <c r="CY23" i="6" s="1"/>
  <c r="DC21" i="6"/>
  <c r="DC23" i="6" s="1"/>
  <c r="BS22" i="6"/>
  <c r="BW22" i="6"/>
  <c r="CA22" i="6"/>
  <c r="CE22" i="6"/>
  <c r="CI22" i="6"/>
  <c r="CM22" i="6"/>
  <c r="CQ22" i="6"/>
  <c r="CU22" i="6"/>
  <c r="CY22" i="6"/>
  <c r="DC22" i="6"/>
  <c r="BO41" i="6"/>
  <c r="BS41" i="6"/>
  <c r="BW41" i="6"/>
  <c r="CA41" i="6"/>
  <c r="CE41" i="6"/>
  <c r="CI41" i="6"/>
  <c r="CM41" i="6"/>
  <c r="CQ41" i="6"/>
  <c r="CU41" i="6"/>
  <c r="CY41" i="6"/>
  <c r="DC41" i="6"/>
  <c r="CA42" i="6"/>
  <c r="CA44" i="6" s="1"/>
  <c r="CQ42" i="6"/>
  <c r="CQ44" i="6" s="1"/>
  <c r="BP43" i="6"/>
  <c r="BV43" i="6"/>
  <c r="CA43" i="6"/>
  <c r="CF43" i="6"/>
  <c r="CL43" i="6"/>
  <c r="CQ43" i="6"/>
  <c r="CV43" i="6"/>
  <c r="DB43" i="6"/>
  <c r="K13" i="6"/>
  <c r="H13" i="6"/>
  <c r="AW50" i="6" l="1"/>
  <c r="BA50" i="6"/>
  <c r="CG50" i="6"/>
  <c r="BE50" i="6"/>
  <c r="CK48" i="6"/>
  <c r="DA48" i="6"/>
  <c r="BU48" i="6"/>
  <c r="AZ49" i="6"/>
  <c r="AZ48" i="6"/>
  <c r="BE48" i="6"/>
  <c r="BE49" i="6"/>
  <c r="BA48" i="6"/>
  <c r="BA49" i="6"/>
  <c r="AW48" i="6"/>
  <c r="AW49" i="6"/>
  <c r="BD49" i="6"/>
  <c r="BD48" i="6"/>
  <c r="AZ51" i="6"/>
  <c r="AZ50" i="6"/>
  <c r="AX49" i="6"/>
  <c r="AX48" i="6"/>
  <c r="BB51" i="6"/>
  <c r="BB50" i="6"/>
  <c r="BC49" i="6"/>
  <c r="BC48" i="6"/>
  <c r="BC50" i="6"/>
  <c r="BC51" i="6"/>
  <c r="AX51" i="6"/>
  <c r="AX50" i="6"/>
  <c r="AY49" i="6"/>
  <c r="AY48" i="6"/>
  <c r="AY50" i="6"/>
  <c r="AY51" i="6"/>
  <c r="BD51" i="6"/>
  <c r="BD50" i="6"/>
  <c r="BB49" i="6"/>
  <c r="BB48" i="6"/>
  <c r="CA49" i="6"/>
  <c r="CA48" i="6"/>
  <c r="CN49" i="6"/>
  <c r="CN48" i="6"/>
  <c r="DC49" i="6"/>
  <c r="DC48" i="6"/>
  <c r="CM49" i="6"/>
  <c r="CM48" i="6"/>
  <c r="BW49" i="6"/>
  <c r="BW48" i="6"/>
  <c r="CJ49" i="6"/>
  <c r="CJ48" i="6"/>
  <c r="CC49" i="6"/>
  <c r="CC48" i="6"/>
  <c r="CY49" i="6"/>
  <c r="CY48" i="6"/>
  <c r="CI49" i="6"/>
  <c r="CI48" i="6"/>
  <c r="BS49" i="6"/>
  <c r="BS48" i="6"/>
  <c r="CD49" i="6"/>
  <c r="CD48" i="6"/>
  <c r="CR49" i="6"/>
  <c r="CR48" i="6"/>
  <c r="CE49" i="6"/>
  <c r="CE48" i="6"/>
  <c r="CZ49" i="6"/>
  <c r="CZ48" i="6"/>
  <c r="BT49" i="6"/>
  <c r="BT48" i="6"/>
  <c r="CS49" i="6"/>
  <c r="CS48" i="6"/>
  <c r="CB49" i="6"/>
  <c r="CB48" i="6"/>
  <c r="BO49" i="6"/>
  <c r="BO48" i="6"/>
  <c r="CQ51" i="6"/>
  <c r="CQ50" i="6"/>
  <c r="DB51" i="6"/>
  <c r="DB50" i="6"/>
  <c r="CL51" i="6"/>
  <c r="CL50" i="6"/>
  <c r="BV51" i="6"/>
  <c r="BV50" i="6"/>
  <c r="CQ49" i="6"/>
  <c r="CQ48" i="6"/>
  <c r="CN51" i="6"/>
  <c r="CN50" i="6"/>
  <c r="BX49" i="6"/>
  <c r="BX48" i="6"/>
  <c r="CU48" i="6"/>
  <c r="CU49" i="6"/>
  <c r="DC51" i="6"/>
  <c r="DC50" i="6"/>
  <c r="CM51" i="6"/>
  <c r="CM50" i="6"/>
  <c r="BW51" i="6"/>
  <c r="BW50" i="6"/>
  <c r="DB48" i="6"/>
  <c r="DB49" i="6"/>
  <c r="CT48" i="6"/>
  <c r="CT49" i="6"/>
  <c r="CL49" i="6"/>
  <c r="CL48" i="6"/>
  <c r="BV49" i="6"/>
  <c r="BV48" i="6"/>
  <c r="BN49" i="6"/>
  <c r="BN48" i="6"/>
  <c r="CO49" i="6"/>
  <c r="CO48" i="6"/>
  <c r="BY51" i="6"/>
  <c r="BY50" i="6"/>
  <c r="CK51" i="6"/>
  <c r="CK50" i="6"/>
  <c r="CV49" i="6"/>
  <c r="CV48" i="6"/>
  <c r="CF49" i="6"/>
  <c r="CF48" i="6"/>
  <c r="CY51" i="6"/>
  <c r="CY50" i="6"/>
  <c r="CI51" i="6"/>
  <c r="CI50" i="6"/>
  <c r="BS51" i="6"/>
  <c r="BS50" i="6"/>
  <c r="CS51" i="6"/>
  <c r="CS50" i="6"/>
  <c r="CX51" i="6"/>
  <c r="CX50" i="6"/>
  <c r="CP51" i="6"/>
  <c r="CP50" i="6"/>
  <c r="CH51" i="6"/>
  <c r="CH50" i="6"/>
  <c r="BZ51" i="6"/>
  <c r="BZ50" i="6"/>
  <c r="BR51" i="6"/>
  <c r="BR50" i="6"/>
  <c r="BY49" i="6"/>
  <c r="BY48" i="6"/>
  <c r="BX51" i="6"/>
  <c r="BX50" i="6"/>
  <c r="CZ51" i="6"/>
  <c r="CZ50" i="6"/>
  <c r="CR51" i="6"/>
  <c r="CR50" i="6"/>
  <c r="CJ51" i="6"/>
  <c r="CJ50" i="6"/>
  <c r="CB51" i="6"/>
  <c r="CB50" i="6"/>
  <c r="BP49" i="6"/>
  <c r="BP48" i="6"/>
  <c r="BO51" i="6"/>
  <c r="BO50" i="6"/>
  <c r="CA51" i="6"/>
  <c r="CA50" i="6"/>
  <c r="BT51" i="6"/>
  <c r="BT50" i="6"/>
  <c r="CT51" i="6"/>
  <c r="CT50" i="6"/>
  <c r="CD51" i="6"/>
  <c r="CD50" i="6"/>
  <c r="BN51" i="6"/>
  <c r="BN50" i="6"/>
  <c r="CO51" i="6"/>
  <c r="CO50" i="6"/>
  <c r="DA51" i="6"/>
  <c r="DA50" i="6"/>
  <c r="CV51" i="6"/>
  <c r="CV50" i="6"/>
  <c r="CF51" i="6"/>
  <c r="CF50" i="6"/>
  <c r="CU51" i="6"/>
  <c r="CU50" i="6"/>
  <c r="CE51" i="6"/>
  <c r="CE50" i="6"/>
  <c r="CC51" i="6"/>
  <c r="CC50" i="6"/>
  <c r="CX49" i="6"/>
  <c r="CX48" i="6"/>
  <c r="CP49" i="6"/>
  <c r="CP48" i="6"/>
  <c r="CH49" i="6"/>
  <c r="CH48" i="6"/>
  <c r="BZ49" i="6"/>
  <c r="BZ48" i="6"/>
  <c r="BR49" i="6"/>
  <c r="BR48" i="6"/>
  <c r="BP51" i="6"/>
  <c r="BP50" i="6"/>
  <c r="BQ49" i="6"/>
  <c r="BQ48" i="6"/>
  <c r="G14" i="34" l="1"/>
  <c r="G17" i="34" l="1"/>
  <c r="G18" i="34" s="1"/>
  <c r="F14" i="34"/>
  <c r="H6" i="20" s="1"/>
  <c r="J23" i="21"/>
  <c r="J28" i="21"/>
  <c r="J36" i="21"/>
  <c r="J41" i="21"/>
  <c r="J49" i="21"/>
  <c r="J54" i="21"/>
  <c r="J62" i="21"/>
  <c r="J67" i="21"/>
  <c r="J75" i="21"/>
  <c r="J80" i="21"/>
  <c r="J101" i="21"/>
  <c r="J106" i="21"/>
  <c r="J15" i="21"/>
  <c r="J10" i="21"/>
  <c r="J11" i="21" s="1"/>
  <c r="N8" i="28"/>
  <c r="K8" i="28" s="1"/>
  <c r="N9" i="28"/>
  <c r="K9" i="28" s="1"/>
  <c r="N10" i="28"/>
  <c r="K10" i="28" s="1"/>
  <c r="N11" i="28"/>
  <c r="K11" i="28" s="1"/>
  <c r="N12" i="28"/>
  <c r="K12" i="28" s="1"/>
  <c r="N13" i="28"/>
  <c r="K13" i="28" s="1"/>
  <c r="N14" i="28"/>
  <c r="K14" i="28" s="1"/>
  <c r="N15" i="28"/>
  <c r="K15" i="28" s="1"/>
  <c r="N16" i="28"/>
  <c r="K16" i="28" s="1"/>
  <c r="N17" i="28"/>
  <c r="K17" i="28" s="1"/>
  <c r="N8" i="25"/>
  <c r="K8" i="25" s="1"/>
  <c r="N9" i="25"/>
  <c r="K9" i="25" s="1"/>
  <c r="N10" i="25"/>
  <c r="K10" i="25" s="1"/>
  <c r="N11" i="25"/>
  <c r="K11" i="25" s="1"/>
  <c r="N12" i="25"/>
  <c r="K12" i="25" s="1"/>
  <c r="N13" i="25"/>
  <c r="K13" i="25" s="1"/>
  <c r="N14" i="25"/>
  <c r="K14" i="25" s="1"/>
  <c r="N15" i="25"/>
  <c r="K15" i="25" s="1"/>
  <c r="N16" i="25"/>
  <c r="K16" i="25" s="1"/>
  <c r="N17" i="25"/>
  <c r="K17" i="25" s="1"/>
  <c r="N93" i="18"/>
  <c r="K93" i="18" s="1"/>
  <c r="N94" i="18"/>
  <c r="K94" i="18" s="1"/>
  <c r="N95" i="18"/>
  <c r="K95" i="18" s="1"/>
  <c r="N96" i="18"/>
  <c r="K96" i="18" s="1"/>
  <c r="N97" i="18"/>
  <c r="K97" i="18" s="1"/>
  <c r="N98" i="18"/>
  <c r="K98" i="18" s="1"/>
  <c r="N99" i="18"/>
  <c r="K99" i="18" s="1"/>
  <c r="N100" i="18"/>
  <c r="K100" i="18" s="1"/>
  <c r="N101" i="18"/>
  <c r="K101" i="18" s="1"/>
  <c r="N102" i="18"/>
  <c r="K102" i="18" s="1"/>
  <c r="N66" i="18"/>
  <c r="K66" i="18" s="1"/>
  <c r="N67" i="18"/>
  <c r="N68" i="18"/>
  <c r="K68" i="18" s="1"/>
  <c r="N69" i="18"/>
  <c r="K69" i="18" s="1"/>
  <c r="N70" i="18"/>
  <c r="K70" i="18" s="1"/>
  <c r="N71" i="18"/>
  <c r="K71" i="18" s="1"/>
  <c r="N72" i="18"/>
  <c r="K72" i="18" s="1"/>
  <c r="N73" i="18"/>
  <c r="K73" i="18" s="1"/>
  <c r="N74" i="18"/>
  <c r="N75" i="18"/>
  <c r="N76" i="18"/>
  <c r="N77" i="18"/>
  <c r="N78" i="18"/>
  <c r="N79" i="18"/>
  <c r="N80" i="18"/>
  <c r="N81" i="18"/>
  <c r="N82" i="18"/>
  <c r="K67" i="18"/>
  <c r="N93" i="33"/>
  <c r="K93" i="33" s="1"/>
  <c r="N94" i="33"/>
  <c r="K94" i="33" s="1"/>
  <c r="N95" i="33"/>
  <c r="K95" i="33" s="1"/>
  <c r="N96" i="33"/>
  <c r="K96" i="33" s="1"/>
  <c r="N97" i="33"/>
  <c r="K97" i="33" s="1"/>
  <c r="N98" i="33"/>
  <c r="K98" i="33" s="1"/>
  <c r="N99" i="33"/>
  <c r="K99" i="33" s="1"/>
  <c r="N100" i="33"/>
  <c r="K100" i="33" s="1"/>
  <c r="N101" i="33"/>
  <c r="K101" i="33" s="1"/>
  <c r="N102" i="33"/>
  <c r="K102" i="33" s="1"/>
  <c r="N66" i="33"/>
  <c r="K66" i="33" s="1"/>
  <c r="N67" i="33"/>
  <c r="K67" i="33" s="1"/>
  <c r="N68" i="33"/>
  <c r="K68" i="33" s="1"/>
  <c r="N69" i="33"/>
  <c r="K69" i="33" s="1"/>
  <c r="N70" i="33"/>
  <c r="K70" i="33" s="1"/>
  <c r="N71" i="33"/>
  <c r="K71" i="33" s="1"/>
  <c r="N72" i="33"/>
  <c r="K72" i="33" s="1"/>
  <c r="N73" i="33"/>
  <c r="K73" i="33" s="1"/>
  <c r="N74" i="33"/>
  <c r="N75" i="33"/>
  <c r="N76" i="33"/>
  <c r="N77" i="33"/>
  <c r="N78" i="33"/>
  <c r="N79" i="33"/>
  <c r="N80" i="33"/>
  <c r="N81" i="33"/>
  <c r="N82" i="33"/>
  <c r="N93" i="16"/>
  <c r="K93" i="16" s="1"/>
  <c r="N94" i="16"/>
  <c r="K94" i="16" s="1"/>
  <c r="N95" i="16"/>
  <c r="K95" i="16" s="1"/>
  <c r="N96" i="16"/>
  <c r="K96" i="16" s="1"/>
  <c r="N97" i="16"/>
  <c r="K97" i="16" s="1"/>
  <c r="N98" i="16"/>
  <c r="K98" i="16" s="1"/>
  <c r="N99" i="16"/>
  <c r="K99" i="16" s="1"/>
  <c r="N100" i="16"/>
  <c r="K100" i="16" s="1"/>
  <c r="N101" i="16"/>
  <c r="K101" i="16" s="1"/>
  <c r="N102" i="16"/>
  <c r="K102" i="16" s="1"/>
  <c r="N103" i="16"/>
  <c r="K103" i="16" s="1"/>
  <c r="N104" i="16"/>
  <c r="K104" i="16" s="1"/>
  <c r="N105" i="16"/>
  <c r="K105" i="16" s="1"/>
  <c r="N106" i="16"/>
  <c r="K106" i="16" s="1"/>
  <c r="N107" i="16"/>
  <c r="K107" i="16" s="1"/>
  <c r="N108" i="16"/>
  <c r="K108" i="16" s="1"/>
  <c r="N109" i="16"/>
  <c r="K109" i="16" s="1"/>
  <c r="N110" i="16"/>
  <c r="K110" i="16" s="1"/>
  <c r="N111" i="16"/>
  <c r="K111" i="16" s="1"/>
  <c r="N66" i="16"/>
  <c r="K66" i="16" s="1"/>
  <c r="N67" i="16"/>
  <c r="K67" i="16" s="1"/>
  <c r="N68" i="16"/>
  <c r="K68" i="16" s="1"/>
  <c r="N69" i="16"/>
  <c r="K69" i="16" s="1"/>
  <c r="N70" i="16"/>
  <c r="K70" i="16" s="1"/>
  <c r="N71" i="16"/>
  <c r="K71" i="16" s="1"/>
  <c r="N72" i="16"/>
  <c r="K72" i="16" s="1"/>
  <c r="N73" i="16"/>
  <c r="K73" i="16" s="1"/>
  <c r="N74" i="16"/>
  <c r="N75" i="16"/>
  <c r="N76" i="16"/>
  <c r="N77" i="16"/>
  <c r="N78" i="16"/>
  <c r="N79" i="16"/>
  <c r="N80" i="16"/>
  <c r="N81" i="16"/>
  <c r="N82" i="16"/>
  <c r="N93" i="12"/>
  <c r="K93" i="12" s="1"/>
  <c r="N94" i="12"/>
  <c r="K94" i="12" s="1"/>
  <c r="N95" i="12"/>
  <c r="K95" i="12" s="1"/>
  <c r="N96" i="12"/>
  <c r="N97" i="12"/>
  <c r="K97" i="12" s="1"/>
  <c r="N98" i="12"/>
  <c r="K98" i="12" s="1"/>
  <c r="N99" i="12"/>
  <c r="K99" i="12" s="1"/>
  <c r="N100" i="12"/>
  <c r="K100" i="12" s="1"/>
  <c r="N101" i="12"/>
  <c r="K101" i="12" s="1"/>
  <c r="N102" i="12"/>
  <c r="K102" i="12" s="1"/>
  <c r="N103" i="12"/>
  <c r="K103" i="12" s="1"/>
  <c r="N104" i="12"/>
  <c r="K104" i="12" s="1"/>
  <c r="N105" i="12"/>
  <c r="K105" i="12" s="1"/>
  <c r="N106" i="12"/>
  <c r="K106" i="12" s="1"/>
  <c r="N107" i="12"/>
  <c r="K107" i="12" s="1"/>
  <c r="N108" i="12"/>
  <c r="K108" i="12" s="1"/>
  <c r="N109" i="12"/>
  <c r="K109" i="12" s="1"/>
  <c r="N110" i="12"/>
  <c r="K110" i="12" s="1"/>
  <c r="N111" i="12"/>
  <c r="K111" i="12" s="1"/>
  <c r="K96" i="12"/>
  <c r="N66" i="12"/>
  <c r="K66" i="12" s="1"/>
  <c r="N67" i="12"/>
  <c r="K67" i="12" s="1"/>
  <c r="N68" i="12"/>
  <c r="K68" i="12" s="1"/>
  <c r="N69" i="12"/>
  <c r="K69" i="12" s="1"/>
  <c r="N70" i="12"/>
  <c r="K70" i="12" s="1"/>
  <c r="N71" i="12"/>
  <c r="K71" i="12" s="1"/>
  <c r="N72" i="12"/>
  <c r="K72" i="12" s="1"/>
  <c r="N73" i="12"/>
  <c r="K73" i="12" s="1"/>
  <c r="N74" i="12"/>
  <c r="K74" i="12" s="1"/>
  <c r="N75" i="12"/>
  <c r="K75" i="12" s="1"/>
  <c r="N76" i="12"/>
  <c r="K76" i="12" s="1"/>
  <c r="N77" i="12"/>
  <c r="K77" i="12" s="1"/>
  <c r="N78" i="12"/>
  <c r="K78" i="12" s="1"/>
  <c r="N79" i="12"/>
  <c r="K79" i="12" s="1"/>
  <c r="N80" i="12"/>
  <c r="K80" i="12" s="1"/>
  <c r="N81" i="12"/>
  <c r="K81" i="12" s="1"/>
  <c r="N82" i="12"/>
  <c r="K82" i="12" s="1"/>
  <c r="N94" i="10"/>
  <c r="K94" i="10" s="1"/>
  <c r="N95" i="10"/>
  <c r="K95" i="10" s="1"/>
  <c r="N96" i="10"/>
  <c r="K96" i="10" s="1"/>
  <c r="N97" i="10"/>
  <c r="K97" i="10" s="1"/>
  <c r="N98" i="10"/>
  <c r="K98" i="10" s="1"/>
  <c r="N99" i="10"/>
  <c r="K99" i="10" s="1"/>
  <c r="N100" i="10"/>
  <c r="K100" i="10" s="1"/>
  <c r="N101" i="10"/>
  <c r="K101" i="10" s="1"/>
  <c r="N102" i="10"/>
  <c r="K102" i="10" s="1"/>
  <c r="N103" i="10"/>
  <c r="K103" i="10" s="1"/>
  <c r="N66" i="10"/>
  <c r="K66" i="10" s="1"/>
  <c r="N67" i="10"/>
  <c r="K67" i="10" s="1"/>
  <c r="N68" i="10"/>
  <c r="K68" i="10" s="1"/>
  <c r="N69" i="10"/>
  <c r="K69" i="10" s="1"/>
  <c r="N70" i="10"/>
  <c r="K70" i="10" s="1"/>
  <c r="N71" i="10"/>
  <c r="K71" i="10" s="1"/>
  <c r="N72" i="10"/>
  <c r="K72" i="10" s="1"/>
  <c r="N73" i="10"/>
  <c r="K73" i="10" s="1"/>
  <c r="N74" i="10"/>
  <c r="K74" i="10" s="1"/>
  <c r="N75" i="10"/>
  <c r="N76" i="10"/>
  <c r="N77" i="10"/>
  <c r="N78" i="10"/>
  <c r="N79" i="10"/>
  <c r="N80" i="10"/>
  <c r="N81" i="10"/>
  <c r="N82" i="10"/>
  <c r="N94" i="7"/>
  <c r="K94" i="7" s="1"/>
  <c r="N95" i="7"/>
  <c r="K95" i="7" s="1"/>
  <c r="N96" i="7"/>
  <c r="K96" i="7" s="1"/>
  <c r="N97" i="7"/>
  <c r="K97" i="7" s="1"/>
  <c r="N98" i="7"/>
  <c r="K98" i="7" s="1"/>
  <c r="N99" i="7"/>
  <c r="K99" i="7" s="1"/>
  <c r="N100" i="7"/>
  <c r="K100" i="7" s="1"/>
  <c r="N101" i="7"/>
  <c r="K101" i="7" s="1"/>
  <c r="N102" i="7"/>
  <c r="K102" i="7" s="1"/>
  <c r="N103" i="7"/>
  <c r="K103" i="7" s="1"/>
  <c r="N78" i="7"/>
  <c r="N79" i="7"/>
  <c r="N80" i="7"/>
  <c r="N81" i="7"/>
  <c r="N82" i="7"/>
  <c r="N143" i="5"/>
  <c r="K143" i="5" s="1"/>
  <c r="N144" i="5"/>
  <c r="K144" i="5" s="1"/>
  <c r="N145" i="5"/>
  <c r="K145" i="5" s="1"/>
  <c r="N146" i="5"/>
  <c r="K146" i="5" s="1"/>
  <c r="N147" i="5"/>
  <c r="K147" i="5" s="1"/>
  <c r="N148" i="5"/>
  <c r="K148" i="5" s="1"/>
  <c r="N149" i="5"/>
  <c r="K149" i="5" s="1"/>
  <c r="N150" i="5"/>
  <c r="K150" i="5" s="1"/>
  <c r="N151" i="5"/>
  <c r="K151" i="5" s="1"/>
  <c r="N152" i="5"/>
  <c r="K152" i="5" s="1"/>
  <c r="N153" i="5"/>
  <c r="K153" i="5" s="1"/>
  <c r="N154" i="5"/>
  <c r="K154" i="5" s="1"/>
  <c r="N155" i="5"/>
  <c r="K155" i="5" s="1"/>
  <c r="N156" i="5"/>
  <c r="K156" i="5" s="1"/>
  <c r="N157" i="5"/>
  <c r="K157" i="5" s="1"/>
  <c r="N116" i="5"/>
  <c r="K116" i="5" s="1"/>
  <c r="N117" i="5"/>
  <c r="K117" i="5" s="1"/>
  <c r="N118" i="5"/>
  <c r="K118" i="5" s="1"/>
  <c r="N119" i="5"/>
  <c r="K119" i="5" s="1"/>
  <c r="N120" i="5"/>
  <c r="K120" i="5" s="1"/>
  <c r="N121" i="5"/>
  <c r="K121" i="5" s="1"/>
  <c r="N122" i="5"/>
  <c r="K122" i="5" s="1"/>
  <c r="N123" i="5"/>
  <c r="K123" i="5" s="1"/>
  <c r="N124" i="5"/>
  <c r="K124" i="5" s="1"/>
  <c r="N125" i="5"/>
  <c r="K125" i="5" s="1"/>
  <c r="N126" i="5"/>
  <c r="K126" i="5" s="1"/>
  <c r="N127" i="5"/>
  <c r="K127" i="5" s="1"/>
  <c r="N128" i="5"/>
  <c r="K128" i="5" s="1"/>
  <c r="N129" i="5"/>
  <c r="K129" i="5" s="1"/>
  <c r="F18" i="34" l="1"/>
  <c r="F17" i="34"/>
  <c r="C14" i="2" s="1"/>
  <c r="N130" i="5"/>
  <c r="N131" i="5"/>
  <c r="N132" i="5"/>
  <c r="I38" i="13" l="1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X38" i="13"/>
  <c r="Y38" i="13"/>
  <c r="Z38" i="13"/>
  <c r="AA38" i="13"/>
  <c r="H38" i="13"/>
  <c r="G38" i="13" l="1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Y42" i="17"/>
  <c r="Z42" i="17"/>
  <c r="AA42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H42" i="17"/>
  <c r="G42" i="17" s="1"/>
  <c r="H20" i="17"/>
  <c r="G20" i="17" l="1"/>
  <c r="AA34" i="13" l="1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 s="1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 s="1"/>
  <c r="AA11" i="13"/>
  <c r="Z11" i="13"/>
  <c r="Z21" i="13" s="1"/>
  <c r="Y11" i="13"/>
  <c r="Y21" i="13" s="1"/>
  <c r="X11" i="13"/>
  <c r="W11" i="13"/>
  <c r="V11" i="13"/>
  <c r="V21" i="13" s="1"/>
  <c r="U11" i="13"/>
  <c r="U21" i="13" s="1"/>
  <c r="T11" i="13"/>
  <c r="S11" i="13"/>
  <c r="S21" i="13" s="1"/>
  <c r="R11" i="13"/>
  <c r="R21" i="13" s="1"/>
  <c r="Q11" i="13"/>
  <c r="Q21" i="13" s="1"/>
  <c r="P11" i="13"/>
  <c r="O11" i="13"/>
  <c r="O21" i="13" s="1"/>
  <c r="N11" i="13"/>
  <c r="N21" i="13" s="1"/>
  <c r="M11" i="13"/>
  <c r="M21" i="13" s="1"/>
  <c r="L11" i="13"/>
  <c r="L21" i="13" s="1"/>
  <c r="K11" i="13"/>
  <c r="K21" i="13" s="1"/>
  <c r="J11" i="13"/>
  <c r="J21" i="13" s="1"/>
  <c r="I11" i="13"/>
  <c r="I21" i="13" s="1"/>
  <c r="H11" i="13"/>
  <c r="BE40" i="11"/>
  <c r="BD40" i="11"/>
  <c r="BC40" i="11"/>
  <c r="BB40" i="11"/>
  <c r="BA40" i="11"/>
  <c r="AZ40" i="11"/>
  <c r="AY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BE36" i="11"/>
  <c r="BD36" i="11"/>
  <c r="BC36" i="11"/>
  <c r="BB36" i="11"/>
  <c r="BA36" i="11"/>
  <c r="AZ36" i="11"/>
  <c r="AY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 s="1"/>
  <c r="BE33" i="11"/>
  <c r="BD33" i="11"/>
  <c r="BC33" i="11"/>
  <c r="BB33" i="11"/>
  <c r="BA33" i="11"/>
  <c r="AZ33" i="11"/>
  <c r="AY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BE32" i="11"/>
  <c r="BD32" i="11"/>
  <c r="BC32" i="11"/>
  <c r="BB32" i="11"/>
  <c r="BA32" i="11"/>
  <c r="AZ32" i="11"/>
  <c r="AY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 s="1"/>
  <c r="BE13" i="11"/>
  <c r="BD13" i="11"/>
  <c r="BC13" i="11"/>
  <c r="BB13" i="11"/>
  <c r="BA13" i="11"/>
  <c r="AZ13" i="11"/>
  <c r="AY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BE12" i="11"/>
  <c r="BD12" i="11"/>
  <c r="BC12" i="11"/>
  <c r="BB12" i="11"/>
  <c r="BA12" i="11"/>
  <c r="AZ12" i="11"/>
  <c r="AY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J13" i="11" s="1"/>
  <c r="I12" i="11"/>
  <c r="I13" i="11" s="1"/>
  <c r="I22" i="11" s="1"/>
  <c r="H12" i="11"/>
  <c r="P22" i="11" l="1"/>
  <c r="X22" i="11"/>
  <c r="AF22" i="11"/>
  <c r="AN22" i="11"/>
  <c r="AV22" i="11"/>
  <c r="BD22" i="11"/>
  <c r="Q22" i="11"/>
  <c r="Y22" i="11"/>
  <c r="AG22" i="11"/>
  <c r="AO22" i="11"/>
  <c r="AW22" i="11"/>
  <c r="BE22" i="11"/>
  <c r="G11" i="13"/>
  <c r="G19" i="13"/>
  <c r="G34" i="13"/>
  <c r="G20" i="11"/>
  <c r="G40" i="11"/>
  <c r="G32" i="11"/>
  <c r="G33" i="11"/>
  <c r="G12" i="11"/>
  <c r="J41" i="11"/>
  <c r="R41" i="11"/>
  <c r="Z41" i="11"/>
  <c r="AH41" i="11"/>
  <c r="AP41" i="11"/>
  <c r="AX41" i="11"/>
  <c r="M22" i="11"/>
  <c r="U22" i="11"/>
  <c r="H42" i="11"/>
  <c r="P42" i="11"/>
  <c r="X42" i="11"/>
  <c r="AF42" i="11"/>
  <c r="AN42" i="11"/>
  <c r="AV42" i="11"/>
  <c r="BD42" i="11"/>
  <c r="X39" i="13"/>
  <c r="K41" i="11"/>
  <c r="S41" i="11"/>
  <c r="AA41" i="11"/>
  <c r="AI41" i="11"/>
  <c r="AQ41" i="11"/>
  <c r="AY41" i="11"/>
  <c r="AC42" i="11"/>
  <c r="AK42" i="11"/>
  <c r="U42" i="11"/>
  <c r="BA42" i="11"/>
  <c r="O41" i="11"/>
  <c r="W41" i="11"/>
  <c r="AE41" i="11"/>
  <c r="AM41" i="11"/>
  <c r="AU41" i="11"/>
  <c r="BC41" i="11"/>
  <c r="M42" i="11"/>
  <c r="AS42" i="11"/>
  <c r="AA21" i="13"/>
  <c r="L42" i="11"/>
  <c r="T42" i="11"/>
  <c r="AB42" i="11"/>
  <c r="AJ42" i="11"/>
  <c r="AR42" i="11"/>
  <c r="AZ42" i="11"/>
  <c r="W21" i="13"/>
  <c r="N41" i="11"/>
  <c r="V41" i="11"/>
  <c r="AD41" i="11"/>
  <c r="AL41" i="11"/>
  <c r="AT41" i="11"/>
  <c r="BB41" i="11"/>
  <c r="AC22" i="11"/>
  <c r="AK22" i="11"/>
  <c r="AS22" i="11"/>
  <c r="BA22" i="11"/>
  <c r="I42" i="11"/>
  <c r="Q42" i="11"/>
  <c r="Y42" i="11"/>
  <c r="AG42" i="11"/>
  <c r="AO42" i="11"/>
  <c r="AW42" i="11"/>
  <c r="BE42" i="11"/>
  <c r="T21" i="13"/>
  <c r="L22" i="11"/>
  <c r="T22" i="11"/>
  <c r="AJ22" i="11"/>
  <c r="AR22" i="11"/>
  <c r="AZ22" i="11"/>
  <c r="P20" i="13"/>
  <c r="X20" i="13"/>
  <c r="AB22" i="11"/>
  <c r="H39" i="13"/>
  <c r="L41" i="11"/>
  <c r="P41" i="11"/>
  <c r="T41" i="11"/>
  <c r="X41" i="11"/>
  <c r="AB41" i="11"/>
  <c r="AF41" i="11"/>
  <c r="AJ41" i="11"/>
  <c r="AN41" i="11"/>
  <c r="AR41" i="11"/>
  <c r="AV41" i="11"/>
  <c r="AZ41" i="11"/>
  <c r="BD41" i="11"/>
  <c r="N21" i="11"/>
  <c r="Z21" i="11"/>
  <c r="AL21" i="11"/>
  <c r="AX21" i="11"/>
  <c r="L21" i="11"/>
  <c r="X21" i="11"/>
  <c r="AJ21" i="11"/>
  <c r="AR21" i="11"/>
  <c r="AZ21" i="11"/>
  <c r="BD21" i="11"/>
  <c r="J21" i="11"/>
  <c r="R21" i="11"/>
  <c r="V21" i="11"/>
  <c r="AD21" i="11"/>
  <c r="AH21" i="11"/>
  <c r="AP21" i="11"/>
  <c r="AT21" i="11"/>
  <c r="BB21" i="11"/>
  <c r="P21" i="11"/>
  <c r="T21" i="11"/>
  <c r="AB21" i="11"/>
  <c r="AF21" i="11"/>
  <c r="AN21" i="11"/>
  <c r="AV21" i="11"/>
  <c r="K21" i="11"/>
  <c r="O21" i="11"/>
  <c r="S21" i="11"/>
  <c r="W21" i="11"/>
  <c r="AA21" i="11"/>
  <c r="AE21" i="11"/>
  <c r="AI21" i="11"/>
  <c r="AM21" i="11"/>
  <c r="AQ21" i="11"/>
  <c r="AU21" i="11"/>
  <c r="AY21" i="11"/>
  <c r="BC21" i="11"/>
  <c r="H13" i="11"/>
  <c r="N40" i="13"/>
  <c r="L20" i="13"/>
  <c r="T20" i="13"/>
  <c r="H21" i="13"/>
  <c r="P21" i="13"/>
  <c r="X21" i="13"/>
  <c r="L40" i="13"/>
  <c r="X40" i="13"/>
  <c r="L39" i="13"/>
  <c r="P39" i="13"/>
  <c r="P40" i="13"/>
  <c r="I20" i="13"/>
  <c r="M20" i="13"/>
  <c r="Q20" i="13"/>
  <c r="U20" i="13"/>
  <c r="Y20" i="13"/>
  <c r="I40" i="13"/>
  <c r="M40" i="13"/>
  <c r="Q40" i="13"/>
  <c r="U40" i="13"/>
  <c r="Y40" i="13"/>
  <c r="I39" i="13"/>
  <c r="M39" i="13"/>
  <c r="Q39" i="13"/>
  <c r="U39" i="13"/>
  <c r="Y39" i="13"/>
  <c r="H20" i="13"/>
  <c r="T40" i="13"/>
  <c r="T39" i="13"/>
  <c r="J20" i="13"/>
  <c r="N20" i="13"/>
  <c r="R20" i="13"/>
  <c r="V20" i="13"/>
  <c r="Z20" i="13"/>
  <c r="J40" i="13"/>
  <c r="R40" i="13"/>
  <c r="V40" i="13"/>
  <c r="Z40" i="13"/>
  <c r="J39" i="13"/>
  <c r="N39" i="13"/>
  <c r="R39" i="13"/>
  <c r="V39" i="13"/>
  <c r="Z39" i="13"/>
  <c r="K20" i="13"/>
  <c r="O20" i="13"/>
  <c r="S20" i="13"/>
  <c r="W20" i="13"/>
  <c r="AA20" i="13"/>
  <c r="K40" i="13"/>
  <c r="O40" i="13"/>
  <c r="S40" i="13"/>
  <c r="W40" i="13"/>
  <c r="AA40" i="13"/>
  <c r="K39" i="13"/>
  <c r="O39" i="13"/>
  <c r="S39" i="13"/>
  <c r="W39" i="13"/>
  <c r="AA39" i="13"/>
  <c r="H41" i="11"/>
  <c r="J42" i="11"/>
  <c r="V42" i="11"/>
  <c r="AD42" i="11"/>
  <c r="AL42" i="11"/>
  <c r="AT42" i="11"/>
  <c r="BB42" i="11"/>
  <c r="I41" i="11"/>
  <c r="M41" i="11"/>
  <c r="Q41" i="11"/>
  <c r="U41" i="11"/>
  <c r="Y41" i="11"/>
  <c r="AC41" i="11"/>
  <c r="AG41" i="11"/>
  <c r="AK41" i="11"/>
  <c r="AO41" i="11"/>
  <c r="AS41" i="11"/>
  <c r="AW41" i="11"/>
  <c r="BA41" i="11"/>
  <c r="BE41" i="11"/>
  <c r="K42" i="11"/>
  <c r="O42" i="11"/>
  <c r="S42" i="11"/>
  <c r="W42" i="11"/>
  <c r="AA42" i="11"/>
  <c r="AE42" i="11"/>
  <c r="AI42" i="11"/>
  <c r="AM42" i="11"/>
  <c r="AQ42" i="11"/>
  <c r="AU42" i="11"/>
  <c r="AY42" i="11"/>
  <c r="BC42" i="11"/>
  <c r="N42" i="11"/>
  <c r="R42" i="11"/>
  <c r="Z42" i="11"/>
  <c r="AH42" i="11"/>
  <c r="AP42" i="11"/>
  <c r="AX42" i="11"/>
  <c r="J22" i="11"/>
  <c r="R22" i="11"/>
  <c r="Z22" i="11"/>
  <c r="AH22" i="11"/>
  <c r="AP22" i="11"/>
  <c r="BB22" i="11"/>
  <c r="I21" i="11"/>
  <c r="M21" i="11"/>
  <c r="Q21" i="11"/>
  <c r="U21" i="11"/>
  <c r="Y21" i="11"/>
  <c r="AC21" i="11"/>
  <c r="AG21" i="11"/>
  <c r="AK21" i="11"/>
  <c r="AO21" i="11"/>
  <c r="AS21" i="11"/>
  <c r="AW21" i="11"/>
  <c r="BA21" i="11"/>
  <c r="BE21" i="11"/>
  <c r="K22" i="11"/>
  <c r="O22" i="11"/>
  <c r="S22" i="11"/>
  <c r="W22" i="11"/>
  <c r="AA22" i="11"/>
  <c r="AE22" i="11"/>
  <c r="AI22" i="11"/>
  <c r="AM22" i="11"/>
  <c r="AQ22" i="11"/>
  <c r="AU22" i="11"/>
  <c r="AY22" i="11"/>
  <c r="BC22" i="11"/>
  <c r="N22" i="11"/>
  <c r="V22" i="11"/>
  <c r="AD22" i="11"/>
  <c r="AL22" i="11"/>
  <c r="AT22" i="11"/>
  <c r="AX22" i="11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H20" i="8"/>
  <c r="G20" i="8" l="1"/>
  <c r="G41" i="11"/>
  <c r="G20" i="13"/>
  <c r="G21" i="13"/>
  <c r="G45" i="13" s="1"/>
  <c r="H22" i="11"/>
  <c r="G22" i="11" s="1"/>
  <c r="G13" i="11"/>
  <c r="G39" i="13"/>
  <c r="G42" i="11"/>
  <c r="H21" i="11"/>
  <c r="G21" i="11" s="1"/>
  <c r="H40" i="13"/>
  <c r="G40" i="13" s="1"/>
  <c r="L81" i="21" l="1"/>
  <c r="K81" i="21"/>
  <c r="L76" i="21"/>
  <c r="K76" i="21"/>
  <c r="M112" i="33"/>
  <c r="H15" i="3" s="1"/>
  <c r="L112" i="33"/>
  <c r="G15" i="3" s="1"/>
  <c r="N111" i="33"/>
  <c r="K111" i="33" s="1"/>
  <c r="N110" i="33"/>
  <c r="K110" i="33" s="1"/>
  <c r="N109" i="33"/>
  <c r="K109" i="33" s="1"/>
  <c r="N108" i="33"/>
  <c r="K108" i="33" s="1"/>
  <c r="N107" i="33"/>
  <c r="K107" i="33" s="1"/>
  <c r="N106" i="33"/>
  <c r="K106" i="33" s="1"/>
  <c r="N105" i="33"/>
  <c r="K105" i="33" s="1"/>
  <c r="N104" i="33"/>
  <c r="K104" i="33" s="1"/>
  <c r="N103" i="33"/>
  <c r="K103" i="33" s="1"/>
  <c r="N92" i="33"/>
  <c r="K82" i="33"/>
  <c r="K81" i="33"/>
  <c r="K80" i="33"/>
  <c r="K79" i="33"/>
  <c r="K78" i="33"/>
  <c r="K77" i="33"/>
  <c r="K76" i="33"/>
  <c r="K75" i="33"/>
  <c r="K74" i="33"/>
  <c r="M58" i="33"/>
  <c r="H6" i="3" s="1"/>
  <c r="L58" i="33"/>
  <c r="G6" i="3" s="1"/>
  <c r="Q57" i="33"/>
  <c r="P57" i="33"/>
  <c r="N57" i="33"/>
  <c r="V57" i="33" s="1"/>
  <c r="W57" i="33" s="1"/>
  <c r="Q36" i="33"/>
  <c r="P36" i="33"/>
  <c r="N36" i="33"/>
  <c r="V36" i="33" s="1"/>
  <c r="W36" i="33" s="1"/>
  <c r="Q35" i="33"/>
  <c r="P35" i="33"/>
  <c r="N35" i="33"/>
  <c r="V35" i="33" s="1"/>
  <c r="W35" i="33" s="1"/>
  <c r="Q34" i="33"/>
  <c r="P34" i="33"/>
  <c r="N34" i="33"/>
  <c r="V34" i="33" s="1"/>
  <c r="W34" i="33" s="1"/>
  <c r="Q33" i="33"/>
  <c r="P33" i="33"/>
  <c r="N33" i="33"/>
  <c r="V33" i="33" s="1"/>
  <c r="W33" i="33" s="1"/>
  <c r="Q32" i="33"/>
  <c r="P32" i="33"/>
  <c r="N32" i="33"/>
  <c r="V32" i="33" s="1"/>
  <c r="W32" i="33" s="1"/>
  <c r="Q31" i="33"/>
  <c r="P31" i="33"/>
  <c r="N31" i="33"/>
  <c r="V31" i="33" s="1"/>
  <c r="W31" i="33" s="1"/>
  <c r="Q30" i="33"/>
  <c r="P30" i="33"/>
  <c r="N30" i="33"/>
  <c r="V30" i="33" s="1"/>
  <c r="W30" i="33" s="1"/>
  <c r="Q19" i="33"/>
  <c r="P19" i="33"/>
  <c r="N19" i="33"/>
  <c r="V19" i="33" s="1"/>
  <c r="W19" i="33" s="1"/>
  <c r="Q18" i="33"/>
  <c r="P18" i="33"/>
  <c r="N18" i="33"/>
  <c r="V18" i="33" s="1"/>
  <c r="W18" i="33" s="1"/>
  <c r="Q17" i="33"/>
  <c r="P17" i="33"/>
  <c r="N17" i="33"/>
  <c r="V17" i="33" s="1"/>
  <c r="W17" i="33" s="1"/>
  <c r="Q16" i="33"/>
  <c r="P16" i="33"/>
  <c r="N16" i="33"/>
  <c r="V16" i="33" s="1"/>
  <c r="W16" i="33" s="1"/>
  <c r="Q15" i="33"/>
  <c r="P15" i="33"/>
  <c r="N15" i="33"/>
  <c r="V15" i="33" s="1"/>
  <c r="W15" i="33" s="1"/>
  <c r="Q14" i="33"/>
  <c r="P14" i="33"/>
  <c r="N14" i="33"/>
  <c r="V14" i="33" s="1"/>
  <c r="W14" i="33" s="1"/>
  <c r="Q13" i="33"/>
  <c r="P13" i="33"/>
  <c r="N13" i="33"/>
  <c r="V13" i="33" s="1"/>
  <c r="W13" i="33" s="1"/>
  <c r="Q12" i="33"/>
  <c r="P12" i="33"/>
  <c r="N12" i="33"/>
  <c r="V12" i="33" s="1"/>
  <c r="W12" i="33" s="1"/>
  <c r="Q11" i="33"/>
  <c r="P11" i="33"/>
  <c r="N11" i="33"/>
  <c r="V11" i="33" s="1"/>
  <c r="W11" i="33" s="1"/>
  <c r="Q10" i="33"/>
  <c r="P10" i="33"/>
  <c r="N10" i="33"/>
  <c r="V10" i="33" s="1"/>
  <c r="W10" i="33" s="1"/>
  <c r="Q9" i="33"/>
  <c r="P9" i="33"/>
  <c r="N9" i="33"/>
  <c r="V9" i="33" s="1"/>
  <c r="W9" i="33" s="1"/>
  <c r="Q8" i="33"/>
  <c r="P8" i="33"/>
  <c r="N8" i="33"/>
  <c r="V8" i="33" s="1"/>
  <c r="P7" i="33"/>
  <c r="P4" i="33"/>
  <c r="F31" i="30"/>
  <c r="W8" i="33" l="1"/>
  <c r="BQ9" i="4"/>
  <c r="L82" i="21"/>
  <c r="M113" i="33"/>
  <c r="K82" i="21"/>
  <c r="N112" i="33"/>
  <c r="M76" i="21"/>
  <c r="J74" i="21"/>
  <c r="J76" i="21" s="1"/>
  <c r="M81" i="21"/>
  <c r="J79" i="21"/>
  <c r="J81" i="21" s="1"/>
  <c r="K92" i="33"/>
  <c r="K112" i="33" s="1"/>
  <c r="N58" i="33"/>
  <c r="K8" i="33"/>
  <c r="K9" i="33"/>
  <c r="K10" i="33"/>
  <c r="K11" i="33"/>
  <c r="K12" i="33"/>
  <c r="K13" i="33"/>
  <c r="K14" i="33"/>
  <c r="K15" i="33"/>
  <c r="K16" i="33"/>
  <c r="K17" i="33"/>
  <c r="K18" i="33"/>
  <c r="K19" i="33"/>
  <c r="K30" i="33"/>
  <c r="K31" i="33"/>
  <c r="K32" i="33"/>
  <c r="K33" i="33"/>
  <c r="K34" i="33"/>
  <c r="K35" i="33"/>
  <c r="K36" i="33"/>
  <c r="K57" i="33"/>
  <c r="N103" i="18"/>
  <c r="K103" i="18" s="1"/>
  <c r="N104" i="18"/>
  <c r="K104" i="18" s="1"/>
  <c r="N105" i="18"/>
  <c r="K105" i="18" s="1"/>
  <c r="N106" i="18"/>
  <c r="K106" i="18" s="1"/>
  <c r="N107" i="18"/>
  <c r="K107" i="18" s="1"/>
  <c r="K77" i="18"/>
  <c r="K74" i="18"/>
  <c r="K75" i="18"/>
  <c r="K76" i="18"/>
  <c r="K78" i="18"/>
  <c r="K42" i="3" l="1"/>
  <c r="D42" i="3" s="1"/>
  <c r="F15" i="3"/>
  <c r="L113" i="33"/>
  <c r="J82" i="21"/>
  <c r="N43" i="3" s="1"/>
  <c r="M82" i="21"/>
  <c r="K58" i="33"/>
  <c r="K33" i="3" s="1"/>
  <c r="K113" i="33" l="1"/>
  <c r="L43" i="3"/>
  <c r="N113" i="33"/>
  <c r="N93" i="10"/>
  <c r="K93" i="10" s="1"/>
  <c r="N104" i="10"/>
  <c r="K104" i="10" s="1"/>
  <c r="N105" i="10"/>
  <c r="K105" i="10" s="1"/>
  <c r="N106" i="10"/>
  <c r="K106" i="10" s="1"/>
  <c r="N107" i="10"/>
  <c r="K107" i="10" s="1"/>
  <c r="K75" i="10"/>
  <c r="K76" i="10"/>
  <c r="K77" i="10"/>
  <c r="K78" i="10"/>
  <c r="BN9" i="4" l="1"/>
  <c r="BN13" i="4" s="1"/>
  <c r="N93" i="7"/>
  <c r="K93" i="7" s="1"/>
  <c r="N104" i="7"/>
  <c r="K104" i="7" s="1"/>
  <c r="N105" i="7"/>
  <c r="K105" i="7" s="1"/>
  <c r="N106" i="7"/>
  <c r="K106" i="7" s="1"/>
  <c r="N107" i="7"/>
  <c r="K107" i="7" s="1"/>
  <c r="K78" i="7"/>
  <c r="K75" i="16" l="1"/>
  <c r="K77" i="16"/>
  <c r="K79" i="16"/>
  <c r="K82" i="16"/>
  <c r="K74" i="16"/>
  <c r="K76" i="16"/>
  <c r="K78" i="16"/>
  <c r="K80" i="16"/>
  <c r="K81" i="16"/>
  <c r="I56" i="30" l="1"/>
  <c r="I55" i="30"/>
  <c r="I54" i="30"/>
  <c r="I53" i="30"/>
  <c r="I52" i="30"/>
  <c r="I51" i="30"/>
  <c r="I50" i="30"/>
  <c r="I49" i="30"/>
  <c r="I48" i="30"/>
  <c r="I47" i="30"/>
  <c r="I46" i="30"/>
  <c r="I45" i="30"/>
  <c r="AA35" i="19"/>
  <c r="Z35" i="19"/>
  <c r="Y35" i="19"/>
  <c r="X35" i="19"/>
  <c r="W35" i="19"/>
  <c r="V35" i="19"/>
  <c r="U35" i="19"/>
  <c r="T35" i="19"/>
  <c r="S35" i="19"/>
  <c r="R35" i="19"/>
  <c r="Q35" i="19"/>
  <c r="P35" i="19"/>
  <c r="O35" i="19"/>
  <c r="N35" i="19"/>
  <c r="M35" i="19"/>
  <c r="L35" i="19"/>
  <c r="K35" i="19"/>
  <c r="J35" i="19"/>
  <c r="I35" i="19"/>
  <c r="H35" i="19"/>
  <c r="AA30" i="19"/>
  <c r="AA32" i="19" s="1"/>
  <c r="Z30" i="19"/>
  <c r="Z32" i="19" s="1"/>
  <c r="Y30" i="19"/>
  <c r="Y32" i="19" s="1"/>
  <c r="X30" i="19"/>
  <c r="X32" i="19" s="1"/>
  <c r="W30" i="19"/>
  <c r="W32" i="19" s="1"/>
  <c r="V30" i="19"/>
  <c r="V32" i="19" s="1"/>
  <c r="U30" i="19"/>
  <c r="U32" i="19" s="1"/>
  <c r="T30" i="19"/>
  <c r="T32" i="19" s="1"/>
  <c r="S30" i="19"/>
  <c r="S32" i="19" s="1"/>
  <c r="R30" i="19"/>
  <c r="R32" i="19" s="1"/>
  <c r="Q30" i="19"/>
  <c r="Q32" i="19" s="1"/>
  <c r="P30" i="19"/>
  <c r="P32" i="19" s="1"/>
  <c r="O30" i="19"/>
  <c r="O32" i="19" s="1"/>
  <c r="N30" i="19"/>
  <c r="N32" i="19" s="1"/>
  <c r="M30" i="19"/>
  <c r="M32" i="19" s="1"/>
  <c r="L30" i="19"/>
  <c r="L32" i="19" s="1"/>
  <c r="K30" i="19"/>
  <c r="K32" i="19" s="1"/>
  <c r="J30" i="19"/>
  <c r="J32" i="19" s="1"/>
  <c r="I30" i="19"/>
  <c r="I32" i="19" s="1"/>
  <c r="H30" i="19"/>
  <c r="AA15" i="19"/>
  <c r="Z15" i="19"/>
  <c r="Y15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AA10" i="19"/>
  <c r="AA12" i="19" s="1"/>
  <c r="Z10" i="19"/>
  <c r="Z12" i="19" s="1"/>
  <c r="Y10" i="19"/>
  <c r="Y12" i="19" s="1"/>
  <c r="X10" i="19"/>
  <c r="X12" i="19" s="1"/>
  <c r="W10" i="19"/>
  <c r="W12" i="19" s="1"/>
  <c r="V10" i="19"/>
  <c r="V12" i="19" s="1"/>
  <c r="U10" i="19"/>
  <c r="U12" i="19" s="1"/>
  <c r="T10" i="19"/>
  <c r="T12" i="19" s="1"/>
  <c r="S10" i="19"/>
  <c r="S12" i="19" s="1"/>
  <c r="R10" i="19"/>
  <c r="R12" i="19" s="1"/>
  <c r="Q10" i="19"/>
  <c r="Q12" i="19" s="1"/>
  <c r="P10" i="19"/>
  <c r="P12" i="19" s="1"/>
  <c r="O10" i="19"/>
  <c r="O12" i="19" s="1"/>
  <c r="N10" i="19"/>
  <c r="N12" i="19" s="1"/>
  <c r="M10" i="19"/>
  <c r="M12" i="19" s="1"/>
  <c r="L10" i="19"/>
  <c r="L12" i="19" s="1"/>
  <c r="K10" i="19"/>
  <c r="K12" i="19" s="1"/>
  <c r="J10" i="19"/>
  <c r="J12" i="19" s="1"/>
  <c r="I10" i="19"/>
  <c r="I12" i="19" s="1"/>
  <c r="H10" i="19"/>
  <c r="M112" i="18"/>
  <c r="L112" i="18"/>
  <c r="N111" i="18"/>
  <c r="K111" i="18" s="1"/>
  <c r="N110" i="18"/>
  <c r="K110" i="18" s="1"/>
  <c r="N109" i="18"/>
  <c r="K109" i="18" s="1"/>
  <c r="N108" i="18"/>
  <c r="K108" i="18" s="1"/>
  <c r="N92" i="18"/>
  <c r="K82" i="18"/>
  <c r="K81" i="18"/>
  <c r="K80" i="18"/>
  <c r="K79" i="18"/>
  <c r="M58" i="18"/>
  <c r="L58" i="18"/>
  <c r="Q57" i="18"/>
  <c r="P57" i="18"/>
  <c r="N57" i="18"/>
  <c r="V57" i="18" s="1"/>
  <c r="W57" i="18" s="1"/>
  <c r="Q56" i="18"/>
  <c r="P56" i="18"/>
  <c r="N56" i="18"/>
  <c r="Q55" i="18"/>
  <c r="P55" i="18"/>
  <c r="N55" i="18"/>
  <c r="Q54" i="18"/>
  <c r="P54" i="18"/>
  <c r="N54" i="18"/>
  <c r="Q53" i="18"/>
  <c r="P53" i="18"/>
  <c r="N53" i="18"/>
  <c r="V53" i="18" s="1"/>
  <c r="W53" i="18" s="1"/>
  <c r="Q52" i="18"/>
  <c r="P52" i="18"/>
  <c r="N52" i="18"/>
  <c r="Q51" i="18"/>
  <c r="P51" i="18"/>
  <c r="N51" i="18"/>
  <c r="Q20" i="18"/>
  <c r="P20" i="18"/>
  <c r="N20" i="18"/>
  <c r="V20" i="18" s="1"/>
  <c r="W20" i="18" s="1"/>
  <c r="Q19" i="18"/>
  <c r="P19" i="18"/>
  <c r="N19" i="18"/>
  <c r="V19" i="18" s="1"/>
  <c r="W19" i="18" s="1"/>
  <c r="Q18" i="18"/>
  <c r="P18" i="18"/>
  <c r="N18" i="18"/>
  <c r="V18" i="18" s="1"/>
  <c r="W18" i="18" s="1"/>
  <c r="Q17" i="18"/>
  <c r="P17" i="18"/>
  <c r="N17" i="18"/>
  <c r="V17" i="18" s="1"/>
  <c r="W17" i="18" s="1"/>
  <c r="Q16" i="18"/>
  <c r="P16" i="18"/>
  <c r="N16" i="18"/>
  <c r="V16" i="18" s="1"/>
  <c r="W16" i="18" s="1"/>
  <c r="Q15" i="18"/>
  <c r="P15" i="18"/>
  <c r="N15" i="18"/>
  <c r="V15" i="18" s="1"/>
  <c r="W15" i="18" s="1"/>
  <c r="Q14" i="18"/>
  <c r="P14" i="18"/>
  <c r="N14" i="18"/>
  <c r="V14" i="18" s="1"/>
  <c r="W14" i="18" s="1"/>
  <c r="Q13" i="18"/>
  <c r="P13" i="18"/>
  <c r="N13" i="18"/>
  <c r="V13" i="18" s="1"/>
  <c r="W13" i="18" s="1"/>
  <c r="Q12" i="18"/>
  <c r="P12" i="18"/>
  <c r="N12" i="18"/>
  <c r="V12" i="18" s="1"/>
  <c r="W12" i="18" s="1"/>
  <c r="Q11" i="18"/>
  <c r="P11" i="18"/>
  <c r="N11" i="18"/>
  <c r="V11" i="18" s="1"/>
  <c r="W11" i="18" s="1"/>
  <c r="Q10" i="18"/>
  <c r="P10" i="18"/>
  <c r="N10" i="18"/>
  <c r="V10" i="18" s="1"/>
  <c r="W10" i="18" s="1"/>
  <c r="Q9" i="18"/>
  <c r="P9" i="18"/>
  <c r="N9" i="18"/>
  <c r="V9" i="18" s="1"/>
  <c r="Q8" i="18"/>
  <c r="P8" i="18"/>
  <c r="N8" i="18"/>
  <c r="V8" i="18" s="1"/>
  <c r="P7" i="18"/>
  <c r="P4" i="18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AA32" i="17"/>
  <c r="AA34" i="17" s="1"/>
  <c r="Z32" i="17"/>
  <c r="Z34" i="17" s="1"/>
  <c r="Y32" i="17"/>
  <c r="Y34" i="17" s="1"/>
  <c r="X32" i="17"/>
  <c r="X34" i="17" s="1"/>
  <c r="W32" i="17"/>
  <c r="W34" i="17" s="1"/>
  <c r="V32" i="17"/>
  <c r="V34" i="17" s="1"/>
  <c r="U32" i="17"/>
  <c r="U34" i="17" s="1"/>
  <c r="T32" i="17"/>
  <c r="T34" i="17" s="1"/>
  <c r="S32" i="17"/>
  <c r="S34" i="17" s="1"/>
  <c r="R32" i="17"/>
  <c r="R34" i="17" s="1"/>
  <c r="Q32" i="17"/>
  <c r="Q34" i="17" s="1"/>
  <c r="P32" i="17"/>
  <c r="P34" i="17" s="1"/>
  <c r="O32" i="17"/>
  <c r="O34" i="17" s="1"/>
  <c r="N32" i="17"/>
  <c r="N34" i="17" s="1"/>
  <c r="M32" i="17"/>
  <c r="M34" i="17" s="1"/>
  <c r="L32" i="17"/>
  <c r="L34" i="17" s="1"/>
  <c r="K32" i="17"/>
  <c r="K34" i="17" s="1"/>
  <c r="J32" i="17"/>
  <c r="I32" i="17"/>
  <c r="I34" i="17" s="1"/>
  <c r="H32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AA10" i="17"/>
  <c r="AA12" i="17" s="1"/>
  <c r="Z10" i="17"/>
  <c r="Z12" i="17" s="1"/>
  <c r="Y10" i="17"/>
  <c r="Y12" i="17" s="1"/>
  <c r="X10" i="17"/>
  <c r="X12" i="17" s="1"/>
  <c r="W10" i="17"/>
  <c r="W12" i="17" s="1"/>
  <c r="V10" i="17"/>
  <c r="V12" i="17" s="1"/>
  <c r="U10" i="17"/>
  <c r="U12" i="17" s="1"/>
  <c r="T10" i="17"/>
  <c r="T12" i="17" s="1"/>
  <c r="S10" i="17"/>
  <c r="S12" i="17" s="1"/>
  <c r="S21" i="17" s="1"/>
  <c r="R10" i="17"/>
  <c r="R12" i="17" s="1"/>
  <c r="Q10" i="17"/>
  <c r="Q12" i="17" s="1"/>
  <c r="Q22" i="17" s="1"/>
  <c r="P10" i="17"/>
  <c r="P12" i="17" s="1"/>
  <c r="O10" i="17"/>
  <c r="O12" i="17" s="1"/>
  <c r="N10" i="17"/>
  <c r="N12" i="17" s="1"/>
  <c r="M10" i="17"/>
  <c r="M12" i="17" s="1"/>
  <c r="L10" i="17"/>
  <c r="L12" i="17" s="1"/>
  <c r="K10" i="17"/>
  <c r="K12" i="17" s="1"/>
  <c r="J10" i="17"/>
  <c r="J12" i="17" s="1"/>
  <c r="I10" i="17"/>
  <c r="I12" i="17" s="1"/>
  <c r="H10" i="17"/>
  <c r="M112" i="16"/>
  <c r="L112" i="16"/>
  <c r="N92" i="16"/>
  <c r="M58" i="16"/>
  <c r="L58" i="16"/>
  <c r="Q57" i="16"/>
  <c r="P57" i="16"/>
  <c r="N57" i="16"/>
  <c r="V57" i="16" s="1"/>
  <c r="W57" i="16" s="1"/>
  <c r="Q26" i="16"/>
  <c r="P26" i="16"/>
  <c r="N26" i="16"/>
  <c r="V26" i="16" s="1"/>
  <c r="W26" i="16" s="1"/>
  <c r="Q25" i="16"/>
  <c r="P25" i="16"/>
  <c r="N25" i="16"/>
  <c r="V25" i="16" s="1"/>
  <c r="W25" i="16" s="1"/>
  <c r="Q24" i="16"/>
  <c r="P24" i="16"/>
  <c r="N24" i="16"/>
  <c r="V24" i="16" s="1"/>
  <c r="W24" i="16" s="1"/>
  <c r="Q23" i="16"/>
  <c r="P23" i="16"/>
  <c r="N23" i="16"/>
  <c r="V23" i="16" s="1"/>
  <c r="W23" i="16" s="1"/>
  <c r="Q22" i="16"/>
  <c r="P22" i="16"/>
  <c r="N22" i="16"/>
  <c r="V22" i="16" s="1"/>
  <c r="W22" i="16" s="1"/>
  <c r="Q21" i="16"/>
  <c r="P21" i="16"/>
  <c r="N21" i="16"/>
  <c r="V21" i="16" s="1"/>
  <c r="W21" i="16" s="1"/>
  <c r="Q20" i="16"/>
  <c r="P20" i="16"/>
  <c r="N20" i="16"/>
  <c r="V20" i="16" s="1"/>
  <c r="W20" i="16" s="1"/>
  <c r="Q19" i="16"/>
  <c r="P19" i="16"/>
  <c r="N19" i="16"/>
  <c r="V19" i="16" s="1"/>
  <c r="W19" i="16" s="1"/>
  <c r="Q18" i="16"/>
  <c r="P18" i="16"/>
  <c r="N18" i="16"/>
  <c r="V18" i="16" s="1"/>
  <c r="W18" i="16" s="1"/>
  <c r="Q17" i="16"/>
  <c r="P17" i="16"/>
  <c r="N17" i="16"/>
  <c r="V17" i="16" s="1"/>
  <c r="W17" i="16" s="1"/>
  <c r="Q16" i="16"/>
  <c r="P16" i="16"/>
  <c r="N16" i="16"/>
  <c r="V16" i="16" s="1"/>
  <c r="W16" i="16" s="1"/>
  <c r="Q15" i="16"/>
  <c r="P15" i="16"/>
  <c r="N15" i="16"/>
  <c r="V15" i="16" s="1"/>
  <c r="W15" i="16" s="1"/>
  <c r="Q14" i="16"/>
  <c r="P14" i="16"/>
  <c r="N14" i="16"/>
  <c r="V14" i="16" s="1"/>
  <c r="W14" i="16" s="1"/>
  <c r="Q13" i="16"/>
  <c r="P13" i="16"/>
  <c r="N13" i="16"/>
  <c r="V13" i="16" s="1"/>
  <c r="W13" i="16" s="1"/>
  <c r="Q12" i="16"/>
  <c r="P12" i="16"/>
  <c r="N12" i="16"/>
  <c r="V12" i="16" s="1"/>
  <c r="W12" i="16" s="1"/>
  <c r="Q11" i="16"/>
  <c r="P11" i="16"/>
  <c r="N11" i="16"/>
  <c r="Q10" i="16"/>
  <c r="P10" i="16"/>
  <c r="N10" i="16"/>
  <c r="V10" i="16" s="1"/>
  <c r="W10" i="16" s="1"/>
  <c r="Q9" i="16"/>
  <c r="P9" i="16"/>
  <c r="N9" i="16"/>
  <c r="Q8" i="16"/>
  <c r="P8" i="16"/>
  <c r="N8" i="16"/>
  <c r="V8" i="16" s="1"/>
  <c r="P7" i="16"/>
  <c r="P4" i="16"/>
  <c r="M112" i="12"/>
  <c r="L112" i="12"/>
  <c r="N92" i="12"/>
  <c r="N112" i="12" s="1"/>
  <c r="Q57" i="12"/>
  <c r="N57" i="12"/>
  <c r="V57" i="12" s="1"/>
  <c r="W57" i="12" s="1"/>
  <c r="Q46" i="12"/>
  <c r="N46" i="12"/>
  <c r="V46" i="12" s="1"/>
  <c r="W46" i="12" s="1"/>
  <c r="Q45" i="12"/>
  <c r="N45" i="12"/>
  <c r="V45" i="12" s="1"/>
  <c r="W45" i="12" s="1"/>
  <c r="Q44" i="12"/>
  <c r="N44" i="12"/>
  <c r="Q43" i="12"/>
  <c r="N43" i="12"/>
  <c r="V43" i="12" s="1"/>
  <c r="W43" i="12" s="1"/>
  <c r="Q42" i="12"/>
  <c r="N42" i="12"/>
  <c r="V42" i="12" s="1"/>
  <c r="W42" i="12" s="1"/>
  <c r="Q41" i="12"/>
  <c r="N41" i="12"/>
  <c r="V41" i="12" s="1"/>
  <c r="W41" i="12" s="1"/>
  <c r="Q40" i="12"/>
  <c r="N40" i="12"/>
  <c r="V40" i="12" s="1"/>
  <c r="W40" i="12" s="1"/>
  <c r="Q39" i="12"/>
  <c r="N39" i="12"/>
  <c r="V39" i="12" s="1"/>
  <c r="W39" i="12" s="1"/>
  <c r="Q38" i="12"/>
  <c r="N38" i="12"/>
  <c r="Q37" i="12"/>
  <c r="N37" i="12"/>
  <c r="V37" i="12" s="1"/>
  <c r="W37" i="12" s="1"/>
  <c r="Q36" i="12"/>
  <c r="N36" i="12"/>
  <c r="V36" i="12" s="1"/>
  <c r="W36" i="12" s="1"/>
  <c r="Q35" i="12"/>
  <c r="N35" i="12"/>
  <c r="V35" i="12" s="1"/>
  <c r="W35" i="12" s="1"/>
  <c r="Q34" i="12"/>
  <c r="N34" i="12"/>
  <c r="V34" i="12" s="1"/>
  <c r="W34" i="12" s="1"/>
  <c r="Q33" i="12"/>
  <c r="N33" i="12"/>
  <c r="V33" i="12" s="1"/>
  <c r="W33" i="12" s="1"/>
  <c r="Q32" i="12"/>
  <c r="N32" i="12"/>
  <c r="Q31" i="12"/>
  <c r="N31" i="12"/>
  <c r="V31" i="12" s="1"/>
  <c r="W31" i="12" s="1"/>
  <c r="Q30" i="12"/>
  <c r="N30" i="12"/>
  <c r="Q29" i="12"/>
  <c r="N29" i="12"/>
  <c r="V29" i="12" s="1"/>
  <c r="W29" i="12" s="1"/>
  <c r="Q28" i="12"/>
  <c r="N28" i="12"/>
  <c r="P7" i="12"/>
  <c r="P4" i="12"/>
  <c r="M112" i="10"/>
  <c r="L112" i="10"/>
  <c r="N111" i="10"/>
  <c r="K111" i="10" s="1"/>
  <c r="N110" i="10"/>
  <c r="K110" i="10" s="1"/>
  <c r="N109" i="10"/>
  <c r="K109" i="10" s="1"/>
  <c r="N108" i="10"/>
  <c r="K108" i="10" s="1"/>
  <c r="N92" i="10"/>
  <c r="K82" i="10"/>
  <c r="K81" i="10"/>
  <c r="K80" i="10"/>
  <c r="K79" i="10"/>
  <c r="Q57" i="10"/>
  <c r="P57" i="10"/>
  <c r="N57" i="10"/>
  <c r="Q56" i="10"/>
  <c r="P56" i="10"/>
  <c r="N56" i="10"/>
  <c r="V56" i="10" s="1"/>
  <c r="W56" i="10" s="1"/>
  <c r="Q55" i="10"/>
  <c r="P55" i="10"/>
  <c r="N55" i="10"/>
  <c r="Q54" i="10"/>
  <c r="P54" i="10"/>
  <c r="N54" i="10"/>
  <c r="V54" i="10" s="1"/>
  <c r="W54" i="10" s="1"/>
  <c r="Q53" i="10"/>
  <c r="P53" i="10"/>
  <c r="N53" i="10"/>
  <c r="Q52" i="10"/>
  <c r="P52" i="10"/>
  <c r="N52" i="10"/>
  <c r="V52" i="10" s="1"/>
  <c r="W52" i="10" s="1"/>
  <c r="Q51" i="10"/>
  <c r="P51" i="10"/>
  <c r="N51" i="10"/>
  <c r="Q50" i="10"/>
  <c r="P50" i="10"/>
  <c r="N50" i="10"/>
  <c r="V50" i="10" s="1"/>
  <c r="W50" i="10" s="1"/>
  <c r="Q49" i="10"/>
  <c r="P49" i="10"/>
  <c r="N49" i="10"/>
  <c r="Q48" i="10"/>
  <c r="P48" i="10"/>
  <c r="N48" i="10"/>
  <c r="V48" i="10" s="1"/>
  <c r="W48" i="10" s="1"/>
  <c r="Q47" i="10"/>
  <c r="P47" i="10"/>
  <c r="N47" i="10"/>
  <c r="Q46" i="10"/>
  <c r="P46" i="10"/>
  <c r="N46" i="10"/>
  <c r="V46" i="10" s="1"/>
  <c r="W46" i="10" s="1"/>
  <c r="Q45" i="10"/>
  <c r="P45" i="10"/>
  <c r="N45" i="10"/>
  <c r="Q44" i="10"/>
  <c r="P44" i="10"/>
  <c r="N44" i="10"/>
  <c r="V44" i="10" s="1"/>
  <c r="W44" i="10" s="1"/>
  <c r="Q43" i="10"/>
  <c r="P43" i="10"/>
  <c r="N43" i="10"/>
  <c r="Q42" i="10"/>
  <c r="P42" i="10"/>
  <c r="N42" i="10"/>
  <c r="V42" i="10" s="1"/>
  <c r="W42" i="10" s="1"/>
  <c r="Q41" i="10"/>
  <c r="P41" i="10"/>
  <c r="N41" i="10"/>
  <c r="Q40" i="10"/>
  <c r="P40" i="10"/>
  <c r="N40" i="10"/>
  <c r="V40" i="10" s="1"/>
  <c r="W40" i="10" s="1"/>
  <c r="Q39" i="10"/>
  <c r="P39" i="10"/>
  <c r="N39" i="10"/>
  <c r="Q38" i="10"/>
  <c r="P38" i="10"/>
  <c r="N38" i="10"/>
  <c r="V38" i="10" s="1"/>
  <c r="W38" i="10" s="1"/>
  <c r="Q37" i="10"/>
  <c r="P37" i="10"/>
  <c r="N37" i="10"/>
  <c r="Q36" i="10"/>
  <c r="P36" i="10"/>
  <c r="N36" i="10"/>
  <c r="V36" i="10" s="1"/>
  <c r="W36" i="10" s="1"/>
  <c r="Q35" i="10"/>
  <c r="P35" i="10"/>
  <c r="N35" i="10"/>
  <c r="Q34" i="10"/>
  <c r="P34" i="10"/>
  <c r="N34" i="10"/>
  <c r="V34" i="10" s="1"/>
  <c r="W34" i="10" s="1"/>
  <c r="Q33" i="10"/>
  <c r="P33" i="10"/>
  <c r="N33" i="10"/>
  <c r="Q32" i="10"/>
  <c r="P32" i="10"/>
  <c r="N32" i="10"/>
  <c r="V32" i="10" s="1"/>
  <c r="W32" i="10" s="1"/>
  <c r="Q31" i="10"/>
  <c r="P31" i="10"/>
  <c r="N31" i="10"/>
  <c r="Q30" i="10"/>
  <c r="P30" i="10"/>
  <c r="N30" i="10"/>
  <c r="V30" i="10" s="1"/>
  <c r="W30" i="10" s="1"/>
  <c r="Q29" i="10"/>
  <c r="P29" i="10"/>
  <c r="N29" i="10"/>
  <c r="Q28" i="10"/>
  <c r="P28" i="10"/>
  <c r="N28" i="10"/>
  <c r="V28" i="10" s="1"/>
  <c r="W28" i="10" s="1"/>
  <c r="Q27" i="10"/>
  <c r="P27" i="10"/>
  <c r="N27" i="10"/>
  <c r="V27" i="10" s="1"/>
  <c r="W27" i="10" s="1"/>
  <c r="Q26" i="10"/>
  <c r="P26" i="10"/>
  <c r="N26" i="10"/>
  <c r="V26" i="10" s="1"/>
  <c r="W26" i="10" s="1"/>
  <c r="Q25" i="10"/>
  <c r="P25" i="10"/>
  <c r="N25" i="10"/>
  <c r="V25" i="10" s="1"/>
  <c r="W25" i="10" s="1"/>
  <c r="Q24" i="10"/>
  <c r="P24" i="10"/>
  <c r="N24" i="10"/>
  <c r="V24" i="10" s="1"/>
  <c r="W24" i="10" s="1"/>
  <c r="Q23" i="10"/>
  <c r="P23" i="10"/>
  <c r="N23" i="10"/>
  <c r="V23" i="10" s="1"/>
  <c r="W23" i="10" s="1"/>
  <c r="Q22" i="10"/>
  <c r="P22" i="10"/>
  <c r="N22" i="10"/>
  <c r="V22" i="10" s="1"/>
  <c r="W22" i="10" s="1"/>
  <c r="Q21" i="10"/>
  <c r="P21" i="10"/>
  <c r="N21" i="10"/>
  <c r="V21" i="10" s="1"/>
  <c r="W21" i="10" s="1"/>
  <c r="Q20" i="10"/>
  <c r="P20" i="10"/>
  <c r="N20" i="10"/>
  <c r="V20" i="10" s="1"/>
  <c r="W20" i="10" s="1"/>
  <c r="Q19" i="10"/>
  <c r="P19" i="10"/>
  <c r="N19" i="10"/>
  <c r="V19" i="10" s="1"/>
  <c r="W19" i="10" s="1"/>
  <c r="Q18" i="10"/>
  <c r="P18" i="10"/>
  <c r="N18" i="10"/>
  <c r="V18" i="10" s="1"/>
  <c r="W18" i="10" s="1"/>
  <c r="Q17" i="10"/>
  <c r="P17" i="10"/>
  <c r="N17" i="10"/>
  <c r="V17" i="10" s="1"/>
  <c r="W17" i="10" s="1"/>
  <c r="Q16" i="10"/>
  <c r="P16" i="10"/>
  <c r="N16" i="10"/>
  <c r="V16" i="10" s="1"/>
  <c r="W16" i="10" s="1"/>
  <c r="Q15" i="10"/>
  <c r="P15" i="10"/>
  <c r="N15" i="10"/>
  <c r="V15" i="10" s="1"/>
  <c r="W15" i="10" s="1"/>
  <c r="Q14" i="10"/>
  <c r="P14" i="10"/>
  <c r="N14" i="10"/>
  <c r="V14" i="10" s="1"/>
  <c r="W14" i="10" s="1"/>
  <c r="Q13" i="10"/>
  <c r="P13" i="10"/>
  <c r="N13" i="10"/>
  <c r="V13" i="10" s="1"/>
  <c r="W13" i="10" s="1"/>
  <c r="Q12" i="10"/>
  <c r="P12" i="10"/>
  <c r="N12" i="10"/>
  <c r="V12" i="10" s="1"/>
  <c r="W12" i="10" s="1"/>
  <c r="Q11" i="10"/>
  <c r="P11" i="10"/>
  <c r="N11" i="10"/>
  <c r="V11" i="10" s="1"/>
  <c r="W11" i="10" s="1"/>
  <c r="Q10" i="10"/>
  <c r="P10" i="10"/>
  <c r="N10" i="10"/>
  <c r="V10" i="10" s="1"/>
  <c r="W10" i="10" s="1"/>
  <c r="Q9" i="10"/>
  <c r="P9" i="10"/>
  <c r="N9" i="10"/>
  <c r="Q8" i="10"/>
  <c r="P8" i="10"/>
  <c r="N8" i="10"/>
  <c r="P7" i="10"/>
  <c r="P4" i="10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AA31" i="8"/>
  <c r="AA33" i="8" s="1"/>
  <c r="Z31" i="8"/>
  <c r="Z33" i="8" s="1"/>
  <c r="Y31" i="8"/>
  <c r="Y33" i="8" s="1"/>
  <c r="X31" i="8"/>
  <c r="X33" i="8" s="1"/>
  <c r="W31" i="8"/>
  <c r="W33" i="8" s="1"/>
  <c r="V31" i="8"/>
  <c r="V33" i="8" s="1"/>
  <c r="U31" i="8"/>
  <c r="U33" i="8" s="1"/>
  <c r="T31" i="8"/>
  <c r="T33" i="8" s="1"/>
  <c r="S31" i="8"/>
  <c r="S33" i="8" s="1"/>
  <c r="R31" i="8"/>
  <c r="R33" i="8" s="1"/>
  <c r="Q31" i="8"/>
  <c r="Q33" i="8" s="1"/>
  <c r="P31" i="8"/>
  <c r="P33" i="8" s="1"/>
  <c r="O31" i="8"/>
  <c r="O33" i="8" s="1"/>
  <c r="N31" i="8"/>
  <c r="N33" i="8" s="1"/>
  <c r="M31" i="8"/>
  <c r="M33" i="8" s="1"/>
  <c r="L31" i="8"/>
  <c r="L33" i="8" s="1"/>
  <c r="K31" i="8"/>
  <c r="K33" i="8" s="1"/>
  <c r="J31" i="8"/>
  <c r="J33" i="8" s="1"/>
  <c r="I31" i="8"/>
  <c r="I33" i="8" s="1"/>
  <c r="H31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AA11" i="8"/>
  <c r="AA13" i="8" s="1"/>
  <c r="Z11" i="8"/>
  <c r="Z13" i="8" s="1"/>
  <c r="Y11" i="8"/>
  <c r="X11" i="8"/>
  <c r="X13" i="8" s="1"/>
  <c r="W11" i="8"/>
  <c r="W13" i="8" s="1"/>
  <c r="V11" i="8"/>
  <c r="V13" i="8" s="1"/>
  <c r="U11" i="8"/>
  <c r="T11" i="8"/>
  <c r="T13" i="8" s="1"/>
  <c r="S11" i="8"/>
  <c r="S13" i="8" s="1"/>
  <c r="R11" i="8"/>
  <c r="R13" i="8" s="1"/>
  <c r="Q11" i="8"/>
  <c r="P11" i="8"/>
  <c r="P13" i="8" s="1"/>
  <c r="O11" i="8"/>
  <c r="O13" i="8" s="1"/>
  <c r="N11" i="8"/>
  <c r="N13" i="8" s="1"/>
  <c r="M11" i="8"/>
  <c r="L11" i="8"/>
  <c r="L13" i="8" s="1"/>
  <c r="K11" i="8"/>
  <c r="K13" i="8" s="1"/>
  <c r="J11" i="8"/>
  <c r="J13" i="8" s="1"/>
  <c r="I11" i="8"/>
  <c r="M112" i="7"/>
  <c r="L112" i="7"/>
  <c r="N111" i="7"/>
  <c r="K111" i="7" s="1"/>
  <c r="N110" i="7"/>
  <c r="K110" i="7" s="1"/>
  <c r="N109" i="7"/>
  <c r="K109" i="7" s="1"/>
  <c r="N108" i="7"/>
  <c r="K108" i="7" s="1"/>
  <c r="N92" i="7"/>
  <c r="K92" i="7" s="1"/>
  <c r="K82" i="7"/>
  <c r="K81" i="7"/>
  <c r="K80" i="7"/>
  <c r="K79" i="7"/>
  <c r="Q26" i="7"/>
  <c r="N26" i="7"/>
  <c r="Q25" i="7"/>
  <c r="N25" i="7"/>
  <c r="Q24" i="7"/>
  <c r="N24" i="7"/>
  <c r="Q23" i="7"/>
  <c r="N23" i="7"/>
  <c r="V23" i="7" s="1"/>
  <c r="Q22" i="7"/>
  <c r="N22" i="7"/>
  <c r="V22" i="7" s="1"/>
  <c r="W22" i="7" s="1"/>
  <c r="Q21" i="7"/>
  <c r="N21" i="7"/>
  <c r="V21" i="7" s="1"/>
  <c r="W21" i="7" s="1"/>
  <c r="Q20" i="7"/>
  <c r="N20" i="7"/>
  <c r="V20" i="7" s="1"/>
  <c r="W20" i="7" s="1"/>
  <c r="Q19" i="7"/>
  <c r="N19" i="7"/>
  <c r="Q18" i="7"/>
  <c r="N18" i="7"/>
  <c r="V18" i="7" s="1"/>
  <c r="W18" i="7" s="1"/>
  <c r="Q17" i="7"/>
  <c r="N17" i="7"/>
  <c r="V17" i="7" s="1"/>
  <c r="W17" i="7" s="1"/>
  <c r="Q16" i="7"/>
  <c r="N16" i="7"/>
  <c r="V16" i="7" s="1"/>
  <c r="W16" i="7" s="1"/>
  <c r="Q15" i="7"/>
  <c r="N15" i="7"/>
  <c r="V15" i="7" s="1"/>
  <c r="W15" i="7" s="1"/>
  <c r="Q14" i="7"/>
  <c r="N14" i="7"/>
  <c r="V14" i="7" s="1"/>
  <c r="W14" i="7" s="1"/>
  <c r="Q13" i="7"/>
  <c r="N13" i="7"/>
  <c r="V13" i="7" s="1"/>
  <c r="W13" i="7" s="1"/>
  <c r="Q12" i="7"/>
  <c r="N12" i="7"/>
  <c r="V12" i="7" s="1"/>
  <c r="W12" i="7" s="1"/>
  <c r="Q11" i="7"/>
  <c r="N11" i="7"/>
  <c r="Q10" i="7"/>
  <c r="N10" i="7"/>
  <c r="V10" i="7" s="1"/>
  <c r="W10" i="7" s="1"/>
  <c r="Q9" i="7"/>
  <c r="N9" i="7"/>
  <c r="V9" i="7" s="1"/>
  <c r="W9" i="7" s="1"/>
  <c r="Q8" i="7"/>
  <c r="P8" i="7"/>
  <c r="N8" i="7"/>
  <c r="P7" i="7"/>
  <c r="P4" i="7"/>
  <c r="BM37" i="6"/>
  <c r="BL37" i="6"/>
  <c r="BK37" i="6"/>
  <c r="BJ37" i="6"/>
  <c r="BI37" i="6"/>
  <c r="BH37" i="6"/>
  <c r="BG37" i="6"/>
  <c r="BF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BM34" i="6"/>
  <c r="BL34" i="6"/>
  <c r="BL41" i="6" s="1"/>
  <c r="BK34" i="6"/>
  <c r="BK42" i="6" s="1"/>
  <c r="BJ34" i="6"/>
  <c r="BI34" i="6"/>
  <c r="BH34" i="6"/>
  <c r="BH41" i="6" s="1"/>
  <c r="BG34" i="6"/>
  <c r="BG42" i="6" s="1"/>
  <c r="BF34" i="6"/>
  <c r="AV34" i="6"/>
  <c r="AU34" i="6"/>
  <c r="AU41" i="6" s="1"/>
  <c r="AT34" i="6"/>
  <c r="AT42" i="6" s="1"/>
  <c r="AS34" i="6"/>
  <c r="AR34" i="6"/>
  <c r="AQ34" i="6"/>
  <c r="AQ41" i="6" s="1"/>
  <c r="AP34" i="6"/>
  <c r="AP42" i="6" s="1"/>
  <c r="AO34" i="6"/>
  <c r="AN34" i="6"/>
  <c r="AM34" i="6"/>
  <c r="AM41" i="6" s="1"/>
  <c r="AL34" i="6"/>
  <c r="AL42" i="6" s="1"/>
  <c r="AK34" i="6"/>
  <c r="AJ34" i="6"/>
  <c r="AJ41" i="6" s="1"/>
  <c r="AI34" i="6"/>
  <c r="AI41" i="6" s="1"/>
  <c r="AH34" i="6"/>
  <c r="AH42" i="6" s="1"/>
  <c r="AG34" i="6"/>
  <c r="AF34" i="6"/>
  <c r="AE34" i="6"/>
  <c r="AE41" i="6" s="1"/>
  <c r="AD34" i="6"/>
  <c r="AC34" i="6"/>
  <c r="AB34" i="6"/>
  <c r="AB42" i="6" s="1"/>
  <c r="AA34" i="6"/>
  <c r="AA41" i="6" s="1"/>
  <c r="Z34" i="6"/>
  <c r="Z42" i="6" s="1"/>
  <c r="Y34" i="6"/>
  <c r="X34" i="6"/>
  <c r="X42" i="6" s="1"/>
  <c r="W34" i="6"/>
  <c r="W41" i="6" s="1"/>
  <c r="V34" i="6"/>
  <c r="V42" i="6" s="1"/>
  <c r="U34" i="6"/>
  <c r="T34" i="6"/>
  <c r="T42" i="6" s="1"/>
  <c r="S34" i="6"/>
  <c r="S41" i="6" s="1"/>
  <c r="R34" i="6"/>
  <c r="Q34" i="6"/>
  <c r="P34" i="6"/>
  <c r="O34" i="6"/>
  <c r="O41" i="6" s="1"/>
  <c r="N34" i="6"/>
  <c r="M34" i="6"/>
  <c r="L34" i="6"/>
  <c r="K34" i="6"/>
  <c r="K41" i="6" s="1"/>
  <c r="J34" i="6"/>
  <c r="I34" i="6"/>
  <c r="H34" i="6"/>
  <c r="BM16" i="6"/>
  <c r="BL16" i="6"/>
  <c r="BK16" i="6"/>
  <c r="BJ16" i="6"/>
  <c r="BI16" i="6"/>
  <c r="BH16" i="6"/>
  <c r="BG16" i="6"/>
  <c r="BF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K22" i="6" s="1"/>
  <c r="J16" i="6"/>
  <c r="I16" i="6"/>
  <c r="H16" i="6"/>
  <c r="BM13" i="6"/>
  <c r="BL13" i="6"/>
  <c r="BL21" i="6" s="1"/>
  <c r="BL23" i="6" s="1"/>
  <c r="BK13" i="6"/>
  <c r="BJ13" i="6"/>
  <c r="BI13" i="6"/>
  <c r="BH13" i="6"/>
  <c r="BG13" i="6"/>
  <c r="BF13" i="6"/>
  <c r="BF21" i="6" s="1"/>
  <c r="BF23" i="6" s="1"/>
  <c r="AV13" i="6"/>
  <c r="AU13" i="6"/>
  <c r="AT13" i="6"/>
  <c r="AT21" i="6" s="1"/>
  <c r="AT23" i="6" s="1"/>
  <c r="AS13" i="6"/>
  <c r="AR13" i="6"/>
  <c r="AQ13" i="6"/>
  <c r="AP13" i="6"/>
  <c r="AO13" i="6"/>
  <c r="AO21" i="6" s="1"/>
  <c r="AO23" i="6" s="1"/>
  <c r="AN13" i="6"/>
  <c r="AM13" i="6"/>
  <c r="AL13" i="6"/>
  <c r="AK13" i="6"/>
  <c r="AJ13" i="6"/>
  <c r="AI13" i="6"/>
  <c r="AI21" i="6" s="1"/>
  <c r="AI23" i="6" s="1"/>
  <c r="AH13" i="6"/>
  <c r="AG13" i="6"/>
  <c r="AF13" i="6"/>
  <c r="AE13" i="6"/>
  <c r="AE21" i="6" s="1"/>
  <c r="AE23" i="6" s="1"/>
  <c r="AD13" i="6"/>
  <c r="AC13" i="6"/>
  <c r="AB13" i="6"/>
  <c r="AA13" i="6"/>
  <c r="AA21" i="6" s="1"/>
  <c r="AA23" i="6" s="1"/>
  <c r="Z13" i="6"/>
  <c r="Y13" i="6"/>
  <c r="X13" i="6"/>
  <c r="W13" i="6"/>
  <c r="W21" i="6" s="1"/>
  <c r="W23" i="6" s="1"/>
  <c r="V13" i="6"/>
  <c r="U13" i="6"/>
  <c r="T13" i="6"/>
  <c r="S13" i="6"/>
  <c r="R13" i="6"/>
  <c r="Q13" i="6"/>
  <c r="P13" i="6"/>
  <c r="O13" i="6"/>
  <c r="N13" i="6"/>
  <c r="M13" i="6"/>
  <c r="L13" i="6"/>
  <c r="J13" i="6"/>
  <c r="I13" i="6"/>
  <c r="H20" i="6"/>
  <c r="M162" i="5"/>
  <c r="L162" i="5"/>
  <c r="N161" i="5"/>
  <c r="K161" i="5" s="1"/>
  <c r="N160" i="5"/>
  <c r="K160" i="5" s="1"/>
  <c r="N159" i="5"/>
  <c r="K159" i="5" s="1"/>
  <c r="N158" i="5"/>
  <c r="K158" i="5" s="1"/>
  <c r="N142" i="5"/>
  <c r="K142" i="5" s="1"/>
  <c r="K132" i="5"/>
  <c r="K131" i="5"/>
  <c r="K130" i="5"/>
  <c r="M108" i="5"/>
  <c r="L108" i="5"/>
  <c r="Q8" i="5"/>
  <c r="N8" i="5"/>
  <c r="K8" i="5" s="1"/>
  <c r="P7" i="5"/>
  <c r="P4" i="5"/>
  <c r="L107" i="21"/>
  <c r="K107" i="21"/>
  <c r="J105" i="21"/>
  <c r="L102" i="21"/>
  <c r="K102" i="21"/>
  <c r="L68" i="21"/>
  <c r="K68" i="21"/>
  <c r="J66" i="21"/>
  <c r="L63" i="21"/>
  <c r="K63" i="21"/>
  <c r="L55" i="21"/>
  <c r="K55" i="21"/>
  <c r="L50" i="21"/>
  <c r="K50" i="21"/>
  <c r="L42" i="21"/>
  <c r="K42" i="21"/>
  <c r="J40" i="21"/>
  <c r="L37" i="21"/>
  <c r="K37" i="21"/>
  <c r="L29" i="21"/>
  <c r="K29" i="21"/>
  <c r="J27" i="21"/>
  <c r="L24" i="21"/>
  <c r="K24" i="21"/>
  <c r="L16" i="21"/>
  <c r="K16" i="21"/>
  <c r="K17" i="21" s="1"/>
  <c r="M27" i="28"/>
  <c r="M39" i="28" s="1"/>
  <c r="L27" i="28"/>
  <c r="L39" i="28" s="1"/>
  <c r="N26" i="28"/>
  <c r="K26" i="28" s="1"/>
  <c r="N25" i="28"/>
  <c r="K25" i="28" s="1"/>
  <c r="N24" i="28"/>
  <c r="K24" i="28" s="1"/>
  <c r="N23" i="28"/>
  <c r="K23" i="28" s="1"/>
  <c r="N22" i="28"/>
  <c r="K22" i="28" s="1"/>
  <c r="N21" i="28"/>
  <c r="K21" i="28" s="1"/>
  <c r="N20" i="28"/>
  <c r="K20" i="28" s="1"/>
  <c r="N19" i="28"/>
  <c r="K19" i="28" s="1"/>
  <c r="N18" i="28"/>
  <c r="K18" i="28" s="1"/>
  <c r="N7" i="28"/>
  <c r="M27" i="25"/>
  <c r="M39" i="25" s="1"/>
  <c r="L27" i="25"/>
  <c r="L39" i="25" s="1"/>
  <c r="N26" i="25"/>
  <c r="K26" i="25" s="1"/>
  <c r="N25" i="25"/>
  <c r="K25" i="25" s="1"/>
  <c r="N24" i="25"/>
  <c r="K24" i="25" s="1"/>
  <c r="N23" i="25"/>
  <c r="K23" i="25" s="1"/>
  <c r="N22" i="25"/>
  <c r="K22" i="25" s="1"/>
  <c r="N21" i="25"/>
  <c r="K21" i="25" s="1"/>
  <c r="N20" i="25"/>
  <c r="K20" i="25" s="1"/>
  <c r="N19" i="25"/>
  <c r="K19" i="25" s="1"/>
  <c r="N18" i="25"/>
  <c r="K18" i="25" s="1"/>
  <c r="F158" i="23"/>
  <c r="F157" i="23"/>
  <c r="AA46" i="1"/>
  <c r="L46" i="1"/>
  <c r="AQ10" i="4"/>
  <c r="AP10" i="4" s="1"/>
  <c r="B20" i="2"/>
  <c r="AG8" i="4"/>
  <c r="O6" i="4"/>
  <c r="C17" i="27"/>
  <c r="G16" i="8" l="1"/>
  <c r="G10" i="19"/>
  <c r="G30" i="19"/>
  <c r="G15" i="19"/>
  <c r="G35" i="19"/>
  <c r="G11" i="8"/>
  <c r="G31" i="8"/>
  <c r="G36" i="8"/>
  <c r="G16" i="6"/>
  <c r="G34" i="6"/>
  <c r="G37" i="6"/>
  <c r="I9" i="20"/>
  <c r="H9" i="20"/>
  <c r="I20" i="6"/>
  <c r="G13" i="6"/>
  <c r="W8" i="16"/>
  <c r="W9" i="18"/>
  <c r="G10" i="17"/>
  <c r="G16" i="17"/>
  <c r="G32" i="17"/>
  <c r="G38" i="17"/>
  <c r="M45" i="17"/>
  <c r="U45" i="17"/>
  <c r="G17" i="27"/>
  <c r="AA44" i="1" s="1"/>
  <c r="F17" i="27"/>
  <c r="AA43" i="1" s="1"/>
  <c r="E17" i="27"/>
  <c r="L44" i="1" s="1"/>
  <c r="D17" i="27"/>
  <c r="B17" i="27"/>
  <c r="L108" i="21"/>
  <c r="M113" i="18" s="1"/>
  <c r="I45" i="17"/>
  <c r="Q45" i="17"/>
  <c r="Y45" i="17"/>
  <c r="K108" i="21"/>
  <c r="L113" i="18" s="1"/>
  <c r="K69" i="21"/>
  <c r="L113" i="16" s="1"/>
  <c r="K30" i="21"/>
  <c r="L69" i="21"/>
  <c r="M113" i="16" s="1"/>
  <c r="K56" i="21"/>
  <c r="L113" i="12" s="1"/>
  <c r="L56" i="21"/>
  <c r="M113" i="12" s="1"/>
  <c r="K43" i="21"/>
  <c r="L113" i="10" s="1"/>
  <c r="L43" i="21"/>
  <c r="M113" i="10" s="1"/>
  <c r="L30" i="21"/>
  <c r="M113" i="7" s="1"/>
  <c r="L17" i="21"/>
  <c r="AD22" i="6"/>
  <c r="AD51" i="6" s="1"/>
  <c r="L43" i="6"/>
  <c r="AN43" i="6"/>
  <c r="AR43" i="6"/>
  <c r="BM43" i="6"/>
  <c r="Y22" i="6"/>
  <c r="Y51" i="6" s="1"/>
  <c r="V25" i="7"/>
  <c r="W25" i="7" s="1"/>
  <c r="N58" i="10"/>
  <c r="H12" i="17"/>
  <c r="G12" i="17" s="1"/>
  <c r="H34" i="17"/>
  <c r="H12" i="19"/>
  <c r="G12" i="19" s="1"/>
  <c r="H32" i="19"/>
  <c r="G32" i="19" s="1"/>
  <c r="V28" i="12"/>
  <c r="N58" i="12"/>
  <c r="V24" i="7"/>
  <c r="W24" i="7" s="1"/>
  <c r="V26" i="7"/>
  <c r="W26" i="7" s="1"/>
  <c r="H13" i="8"/>
  <c r="H33" i="8"/>
  <c r="G33" i="8" s="1"/>
  <c r="N112" i="18"/>
  <c r="K13" i="18"/>
  <c r="K15" i="18"/>
  <c r="K17" i="18"/>
  <c r="K19" i="18"/>
  <c r="K53" i="18"/>
  <c r="K57" i="18"/>
  <c r="K92" i="18"/>
  <c r="K112" i="18" s="1"/>
  <c r="M42" i="3" s="1"/>
  <c r="V8" i="7"/>
  <c r="W8" i="7" s="1"/>
  <c r="N58" i="7"/>
  <c r="AG22" i="6"/>
  <c r="AG51" i="6" s="1"/>
  <c r="O22" i="6"/>
  <c r="S22" i="6"/>
  <c r="S51" i="6" s="1"/>
  <c r="AM22" i="6"/>
  <c r="AM51" i="6" s="1"/>
  <c r="AQ22" i="6"/>
  <c r="AQ51" i="6" s="1"/>
  <c r="AU22" i="6"/>
  <c r="AU51" i="6" s="1"/>
  <c r="BH22" i="6"/>
  <c r="BH51" i="6" s="1"/>
  <c r="I43" i="6"/>
  <c r="M43" i="6"/>
  <c r="Q43" i="6"/>
  <c r="U43" i="6"/>
  <c r="Y43" i="6"/>
  <c r="AC43" i="6"/>
  <c r="AG43" i="6"/>
  <c r="AK43" i="6"/>
  <c r="AO43" i="6"/>
  <c r="AS43" i="6"/>
  <c r="BF43" i="6"/>
  <c r="BJ43" i="6"/>
  <c r="AD42" i="6"/>
  <c r="W20" i="6"/>
  <c r="AO20" i="6"/>
  <c r="AM21" i="6"/>
  <c r="AM23" i="6" s="1"/>
  <c r="AM49" i="6" s="1"/>
  <c r="AE22" i="6"/>
  <c r="AE51" i="6" s="1"/>
  <c r="BL22" i="6"/>
  <c r="BL51" i="6" s="1"/>
  <c r="AA20" i="6"/>
  <c r="BF20" i="6"/>
  <c r="S21" i="6"/>
  <c r="S23" i="6" s="1"/>
  <c r="S49" i="6" s="1"/>
  <c r="AQ21" i="6"/>
  <c r="AQ23" i="6" s="1"/>
  <c r="AQ49" i="6" s="1"/>
  <c r="Q22" i="6"/>
  <c r="AI22" i="6"/>
  <c r="AI51" i="6" s="1"/>
  <c r="AH41" i="6"/>
  <c r="AE20" i="6"/>
  <c r="BL20" i="6"/>
  <c r="Y21" i="6"/>
  <c r="Y23" i="6" s="1"/>
  <c r="Y49" i="6" s="1"/>
  <c r="AU21" i="6"/>
  <c r="AU23" i="6" s="1"/>
  <c r="AU49" i="6" s="1"/>
  <c r="W22" i="6"/>
  <c r="W51" i="6" s="1"/>
  <c r="AO22" i="6"/>
  <c r="AO51" i="6" s="1"/>
  <c r="AL43" i="6"/>
  <c r="Q20" i="6"/>
  <c r="Q21" i="6" s="1"/>
  <c r="Q23" i="6" s="1"/>
  <c r="AI20" i="6"/>
  <c r="AG21" i="6"/>
  <c r="AG23" i="6" s="1"/>
  <c r="AG49" i="6" s="1"/>
  <c r="BH21" i="6"/>
  <c r="BH23" i="6" s="1"/>
  <c r="BH49" i="6" s="1"/>
  <c r="AA22" i="6"/>
  <c r="AA51" i="6" s="1"/>
  <c r="BF22" i="6"/>
  <c r="BF51" i="6" s="1"/>
  <c r="K39" i="12"/>
  <c r="K40" i="12"/>
  <c r="K42" i="12"/>
  <c r="N20" i="6"/>
  <c r="N21" i="6" s="1"/>
  <c r="N23" i="6" s="1"/>
  <c r="AT20" i="6"/>
  <c r="AD21" i="6"/>
  <c r="AD23" i="6" s="1"/>
  <c r="AD49" i="6" s="1"/>
  <c r="N22" i="6"/>
  <c r="AT22" i="6"/>
  <c r="AT51" i="6" s="1"/>
  <c r="M41" i="6"/>
  <c r="U41" i="6"/>
  <c r="AS41" i="6"/>
  <c r="BJ41" i="6"/>
  <c r="K42" i="6"/>
  <c r="K44" i="6" s="1"/>
  <c r="W42" i="6"/>
  <c r="W44" i="6" s="1"/>
  <c r="W48" i="6" s="1"/>
  <c r="AA42" i="6"/>
  <c r="AA44" i="6" s="1"/>
  <c r="AA48" i="6" s="1"/>
  <c r="AG42" i="6"/>
  <c r="AM42" i="6"/>
  <c r="AM44" i="6" s="1"/>
  <c r="AQ42" i="6"/>
  <c r="AQ44" i="6" s="1"/>
  <c r="BF42" i="6"/>
  <c r="BF44" i="6" s="1"/>
  <c r="BF48" i="6" s="1"/>
  <c r="BL42" i="6"/>
  <c r="BL44" i="6" s="1"/>
  <c r="BL48" i="6" s="1"/>
  <c r="K43" i="6"/>
  <c r="K50" i="6" s="1"/>
  <c r="K51" i="6" s="1"/>
  <c r="S43" i="6"/>
  <c r="W43" i="6"/>
  <c r="AE43" i="6"/>
  <c r="AQ43" i="6"/>
  <c r="BH43" i="6"/>
  <c r="BL43" i="6"/>
  <c r="Z44" i="6"/>
  <c r="K34" i="12"/>
  <c r="K41" i="12"/>
  <c r="K43" i="12"/>
  <c r="K45" i="12"/>
  <c r="K57" i="12"/>
  <c r="K9" i="18"/>
  <c r="K11" i="18"/>
  <c r="K20" i="6"/>
  <c r="K21" i="6" s="1"/>
  <c r="K23" i="6" s="1"/>
  <c r="O20" i="6"/>
  <c r="O21" i="6" s="1"/>
  <c r="O23" i="6" s="1"/>
  <c r="S20" i="6"/>
  <c r="Y20" i="6"/>
  <c r="AD20" i="6"/>
  <c r="AG20" i="6"/>
  <c r="AM20" i="6"/>
  <c r="AQ20" i="6"/>
  <c r="AU20" i="6"/>
  <c r="BH20" i="6"/>
  <c r="R41" i="6"/>
  <c r="R42" i="6" s="1"/>
  <c r="R44" i="6" s="1"/>
  <c r="AC41" i="6"/>
  <c r="AK41" i="6"/>
  <c r="BG41" i="6"/>
  <c r="O42" i="6"/>
  <c r="O44" i="6" s="1"/>
  <c r="S42" i="6"/>
  <c r="S44" i="6" s="1"/>
  <c r="Y42" i="6"/>
  <c r="Y44" i="6" s="1"/>
  <c r="AE42" i="6"/>
  <c r="AE44" i="6" s="1"/>
  <c r="AE48" i="6" s="1"/>
  <c r="AI42" i="6"/>
  <c r="AI44" i="6" s="1"/>
  <c r="AI48" i="6" s="1"/>
  <c r="AO42" i="6"/>
  <c r="AO44" i="6" s="1"/>
  <c r="AO48" i="6" s="1"/>
  <c r="AU42" i="6"/>
  <c r="AU44" i="6" s="1"/>
  <c r="BH42" i="6"/>
  <c r="BH44" i="6" s="1"/>
  <c r="O43" i="6"/>
  <c r="V43" i="6"/>
  <c r="AA43" i="6"/>
  <c r="AI43" i="6"/>
  <c r="AM43" i="6"/>
  <c r="AU43" i="6"/>
  <c r="BK43" i="6"/>
  <c r="AP44" i="6"/>
  <c r="K9" i="7"/>
  <c r="K13" i="7"/>
  <c r="K15" i="7"/>
  <c r="K17" i="7"/>
  <c r="K21" i="7"/>
  <c r="K24" i="7"/>
  <c r="K24" i="16"/>
  <c r="K26" i="16"/>
  <c r="K8" i="16"/>
  <c r="K10" i="16"/>
  <c r="K12" i="16"/>
  <c r="K14" i="16"/>
  <c r="K16" i="16"/>
  <c r="K18" i="16"/>
  <c r="K20" i="16"/>
  <c r="K22" i="16"/>
  <c r="K92" i="12"/>
  <c r="K112" i="12" s="1"/>
  <c r="I42" i="3" s="1"/>
  <c r="K25" i="7"/>
  <c r="K8" i="7"/>
  <c r="K10" i="7"/>
  <c r="K12" i="7"/>
  <c r="K14" i="7"/>
  <c r="K16" i="7"/>
  <c r="K18" i="7"/>
  <c r="K20" i="7"/>
  <c r="K22" i="7"/>
  <c r="K26" i="7"/>
  <c r="K162" i="5"/>
  <c r="K7" i="28"/>
  <c r="K27" i="28" s="1"/>
  <c r="K39" i="28" s="1"/>
  <c r="N27" i="28"/>
  <c r="N39" i="28" s="1"/>
  <c r="W49" i="6"/>
  <c r="AO49" i="6"/>
  <c r="AE49" i="6"/>
  <c r="BF49" i="6"/>
  <c r="K27" i="25"/>
  <c r="K39" i="25" s="1"/>
  <c r="N27" i="25"/>
  <c r="N39" i="25" s="1"/>
  <c r="AA49" i="6"/>
  <c r="AI49" i="6"/>
  <c r="AT49" i="6"/>
  <c r="BL49" i="6"/>
  <c r="P22" i="6"/>
  <c r="P20" i="6"/>
  <c r="P21" i="6" s="1"/>
  <c r="P23" i="6" s="1"/>
  <c r="X22" i="6"/>
  <c r="X21" i="6"/>
  <c r="X23" i="6" s="1"/>
  <c r="X20" i="6"/>
  <c r="AB22" i="6"/>
  <c r="AB21" i="6"/>
  <c r="AB23" i="6" s="1"/>
  <c r="AB20" i="6"/>
  <c r="AJ22" i="6"/>
  <c r="AJ21" i="6"/>
  <c r="AJ23" i="6" s="1"/>
  <c r="AJ20" i="6"/>
  <c r="AR22" i="6"/>
  <c r="AR21" i="6"/>
  <c r="AR23" i="6" s="1"/>
  <c r="AR20" i="6"/>
  <c r="BI22" i="6"/>
  <c r="BI21" i="6"/>
  <c r="BI23" i="6" s="1"/>
  <c r="BI20" i="6"/>
  <c r="X41" i="6"/>
  <c r="P43" i="6"/>
  <c r="M41" i="8"/>
  <c r="M42" i="8"/>
  <c r="J20" i="6"/>
  <c r="J21" i="6" s="1"/>
  <c r="U20" i="6"/>
  <c r="Z20" i="6"/>
  <c r="AK20" i="6"/>
  <c r="AP20" i="6"/>
  <c r="BJ20" i="6"/>
  <c r="U21" i="6"/>
  <c r="U23" i="6" s="1"/>
  <c r="Z21" i="6"/>
  <c r="Z23" i="6" s="1"/>
  <c r="AK21" i="6"/>
  <c r="AK23" i="6" s="1"/>
  <c r="AP21" i="6"/>
  <c r="AP23" i="6" s="1"/>
  <c r="BJ21" i="6"/>
  <c r="BJ23" i="6" s="1"/>
  <c r="J22" i="6"/>
  <c r="U22" i="6"/>
  <c r="Z22" i="6"/>
  <c r="AK22" i="6"/>
  <c r="AP22" i="6"/>
  <c r="BJ22" i="6"/>
  <c r="I41" i="6"/>
  <c r="I42" i="6" s="1"/>
  <c r="I44" i="6" s="1"/>
  <c r="N41" i="6"/>
  <c r="N42" i="6" s="1"/>
  <c r="N44" i="6" s="1"/>
  <c r="T41" i="6"/>
  <c r="Y41" i="6"/>
  <c r="AD41" i="6"/>
  <c r="AO41" i="6"/>
  <c r="AT41" i="6"/>
  <c r="BI41" i="6"/>
  <c r="M42" i="6"/>
  <c r="M44" i="6" s="1"/>
  <c r="AC42" i="6"/>
  <c r="AC44" i="6" s="1"/>
  <c r="AN42" i="6"/>
  <c r="AN44" i="6" s="1"/>
  <c r="AS42" i="6"/>
  <c r="AS44" i="6" s="1"/>
  <c r="BM42" i="6"/>
  <c r="BM44" i="6" s="1"/>
  <c r="R43" i="6"/>
  <c r="AB43" i="6"/>
  <c r="AH43" i="6"/>
  <c r="BG43" i="6"/>
  <c r="V44" i="6"/>
  <c r="AG44" i="6"/>
  <c r="AL44" i="6"/>
  <c r="BK44" i="6"/>
  <c r="K112" i="7"/>
  <c r="G42" i="3" s="1"/>
  <c r="L22" i="6"/>
  <c r="L20" i="6"/>
  <c r="L21" i="6" s="1"/>
  <c r="L23" i="6" s="1"/>
  <c r="T22" i="6"/>
  <c r="T21" i="6"/>
  <c r="T23" i="6" s="1"/>
  <c r="T20" i="6"/>
  <c r="AF22" i="6"/>
  <c r="AF21" i="6"/>
  <c r="AF23" i="6" s="1"/>
  <c r="AF20" i="6"/>
  <c r="AN22" i="6"/>
  <c r="AN21" i="6"/>
  <c r="AN23" i="6" s="1"/>
  <c r="AN20" i="6"/>
  <c r="AV22" i="6"/>
  <c r="AV21" i="6"/>
  <c r="AV23" i="6" s="1"/>
  <c r="AV20" i="6"/>
  <c r="BM22" i="6"/>
  <c r="BM21" i="6"/>
  <c r="BM23" i="6" s="1"/>
  <c r="BM20" i="6"/>
  <c r="X44" i="6"/>
  <c r="BM41" i="6"/>
  <c r="Q41" i="8"/>
  <c r="Q42" i="8"/>
  <c r="V32" i="12"/>
  <c r="W32" i="12" s="1"/>
  <c r="K32" i="12"/>
  <c r="V20" i="6"/>
  <c r="AL20" i="6"/>
  <c r="BK20" i="6"/>
  <c r="V21" i="6"/>
  <c r="V23" i="6" s="1"/>
  <c r="AL21" i="6"/>
  <c r="AL23" i="6" s="1"/>
  <c r="BK21" i="6"/>
  <c r="BK23" i="6" s="1"/>
  <c r="V22" i="6"/>
  <c r="AL22" i="6"/>
  <c r="BK22" i="6"/>
  <c r="J41" i="6"/>
  <c r="J42" i="6" s="1"/>
  <c r="J44" i="6" s="1"/>
  <c r="P41" i="6"/>
  <c r="Z41" i="6"/>
  <c r="AF41" i="6"/>
  <c r="AP41" i="6"/>
  <c r="AV41" i="6"/>
  <c r="AJ42" i="6"/>
  <c r="AJ44" i="6" s="1"/>
  <c r="BI42" i="6"/>
  <c r="BI44" i="6" s="1"/>
  <c r="N43" i="6"/>
  <c r="X43" i="6"/>
  <c r="AD43" i="6"/>
  <c r="AT43" i="6"/>
  <c r="AH44" i="6"/>
  <c r="BG44" i="6"/>
  <c r="W23" i="7"/>
  <c r="K23" i="7"/>
  <c r="N112" i="7"/>
  <c r="K41" i="8"/>
  <c r="K42" i="8"/>
  <c r="O41" i="8"/>
  <c r="O42" i="8"/>
  <c r="S41" i="8"/>
  <c r="S42" i="8"/>
  <c r="W41" i="8"/>
  <c r="W42" i="8"/>
  <c r="AA41" i="8"/>
  <c r="AA42" i="8"/>
  <c r="N112" i="10"/>
  <c r="K92" i="10"/>
  <c r="K112" i="10" s="1"/>
  <c r="H42" i="3" s="1"/>
  <c r="V30" i="12"/>
  <c r="K30" i="12"/>
  <c r="T44" i="6"/>
  <c r="AB44" i="6"/>
  <c r="AN41" i="6"/>
  <c r="AR42" i="6"/>
  <c r="AR44" i="6" s="1"/>
  <c r="AF43" i="6"/>
  <c r="AV43" i="6"/>
  <c r="I41" i="8"/>
  <c r="I42" i="8"/>
  <c r="N162" i="5"/>
  <c r="M20" i="6"/>
  <c r="M21" i="6" s="1"/>
  <c r="M23" i="6" s="1"/>
  <c r="R20" i="6"/>
  <c r="R21" i="6" s="1"/>
  <c r="R23" i="6" s="1"/>
  <c r="AC20" i="6"/>
  <c r="AH20" i="6"/>
  <c r="AS20" i="6"/>
  <c r="BG20" i="6"/>
  <c r="AC21" i="6"/>
  <c r="AC23" i="6" s="1"/>
  <c r="AH21" i="6"/>
  <c r="AH23" i="6" s="1"/>
  <c r="AS21" i="6"/>
  <c r="AS23" i="6" s="1"/>
  <c r="BG21" i="6"/>
  <c r="BG23" i="6" s="1"/>
  <c r="M22" i="6"/>
  <c r="R22" i="6"/>
  <c r="AC22" i="6"/>
  <c r="AH22" i="6"/>
  <c r="AS22" i="6"/>
  <c r="BG22" i="6"/>
  <c r="L41" i="6"/>
  <c r="L42" i="6" s="1"/>
  <c r="L44" i="6" s="1"/>
  <c r="Q41" i="6"/>
  <c r="Q42" i="6" s="1"/>
  <c r="Q44" i="6" s="1"/>
  <c r="V41" i="6"/>
  <c r="AB41" i="6"/>
  <c r="AG41" i="6"/>
  <c r="AL41" i="6"/>
  <c r="AR41" i="6"/>
  <c r="BF41" i="6"/>
  <c r="BK41" i="6"/>
  <c r="P42" i="6"/>
  <c r="P44" i="6" s="1"/>
  <c r="U42" i="6"/>
  <c r="U44" i="6" s="1"/>
  <c r="AF42" i="6"/>
  <c r="AF44" i="6" s="1"/>
  <c r="AK42" i="6"/>
  <c r="AK44" i="6" s="1"/>
  <c r="AV42" i="6"/>
  <c r="AV44" i="6" s="1"/>
  <c r="BJ42" i="6"/>
  <c r="BJ44" i="6" s="1"/>
  <c r="J43" i="6"/>
  <c r="T43" i="6"/>
  <c r="Z43" i="6"/>
  <c r="AJ43" i="6"/>
  <c r="AP43" i="6"/>
  <c r="BI43" i="6"/>
  <c r="AD44" i="6"/>
  <c r="AT44" i="6"/>
  <c r="AT48" i="6" s="1"/>
  <c r="V11" i="7"/>
  <c r="W11" i="7" s="1"/>
  <c r="K11" i="7"/>
  <c r="V19" i="7"/>
  <c r="W19" i="7" s="1"/>
  <c r="K19" i="7"/>
  <c r="L41" i="8"/>
  <c r="L42" i="8"/>
  <c r="P41" i="8"/>
  <c r="P42" i="8"/>
  <c r="T41" i="8"/>
  <c r="T42" i="8"/>
  <c r="X41" i="8"/>
  <c r="X42" i="8"/>
  <c r="V31" i="10"/>
  <c r="W31" i="10" s="1"/>
  <c r="K31" i="10"/>
  <c r="V35" i="10"/>
  <c r="W35" i="10" s="1"/>
  <c r="K35" i="10"/>
  <c r="V39" i="10"/>
  <c r="W39" i="10" s="1"/>
  <c r="K39" i="10"/>
  <c r="V43" i="10"/>
  <c r="W43" i="10" s="1"/>
  <c r="K43" i="10"/>
  <c r="V47" i="10"/>
  <c r="W47" i="10" s="1"/>
  <c r="K47" i="10"/>
  <c r="V51" i="10"/>
  <c r="W51" i="10" s="1"/>
  <c r="K51" i="10"/>
  <c r="V55" i="10"/>
  <c r="W55" i="10" s="1"/>
  <c r="K55" i="10"/>
  <c r="K92" i="16"/>
  <c r="K112" i="16" s="1"/>
  <c r="J42" i="3" s="1"/>
  <c r="N112" i="16"/>
  <c r="U41" i="8"/>
  <c r="U42" i="8"/>
  <c r="Y41" i="8"/>
  <c r="Y42" i="8"/>
  <c r="V38" i="12"/>
  <c r="W38" i="12" s="1"/>
  <c r="K38" i="12"/>
  <c r="V9" i="10"/>
  <c r="W9" i="10" s="1"/>
  <c r="K9" i="10"/>
  <c r="V44" i="12"/>
  <c r="W44" i="12" s="1"/>
  <c r="K44" i="12"/>
  <c r="V51" i="18"/>
  <c r="K51" i="18"/>
  <c r="V55" i="18"/>
  <c r="W55" i="18" s="1"/>
  <c r="K55" i="18"/>
  <c r="J19" i="19"/>
  <c r="J20" i="19"/>
  <c r="J22" i="19" s="1"/>
  <c r="J21" i="19"/>
  <c r="N19" i="19"/>
  <c r="N20" i="19"/>
  <c r="N22" i="19" s="1"/>
  <c r="N21" i="19"/>
  <c r="R19" i="19"/>
  <c r="R20" i="19"/>
  <c r="R22" i="19" s="1"/>
  <c r="R21" i="19"/>
  <c r="V19" i="19"/>
  <c r="V20" i="19"/>
  <c r="V22" i="19" s="1"/>
  <c r="V21" i="19"/>
  <c r="Z19" i="19"/>
  <c r="Z20" i="19"/>
  <c r="Z22" i="19" s="1"/>
  <c r="Z21" i="19"/>
  <c r="J41" i="19"/>
  <c r="J39" i="19"/>
  <c r="J40" i="19"/>
  <c r="J42" i="19" s="1"/>
  <c r="N41" i="19"/>
  <c r="N39" i="19"/>
  <c r="N40" i="19"/>
  <c r="N42" i="19" s="1"/>
  <c r="R41" i="19"/>
  <c r="R39" i="19"/>
  <c r="R40" i="19"/>
  <c r="R42" i="19" s="1"/>
  <c r="V41" i="19"/>
  <c r="V39" i="19"/>
  <c r="V40" i="19"/>
  <c r="V42" i="19" s="1"/>
  <c r="Z41" i="19"/>
  <c r="Z39" i="19"/>
  <c r="Z40" i="19"/>
  <c r="Z42" i="19" s="1"/>
  <c r="J41" i="8"/>
  <c r="J42" i="8"/>
  <c r="N41" i="8"/>
  <c r="N42" i="8"/>
  <c r="R41" i="8"/>
  <c r="R42" i="8"/>
  <c r="V41" i="8"/>
  <c r="V42" i="8"/>
  <c r="Z41" i="8"/>
  <c r="Z42" i="8"/>
  <c r="K11" i="10"/>
  <c r="K13" i="10"/>
  <c r="K15" i="10"/>
  <c r="K17" i="10"/>
  <c r="K19" i="10"/>
  <c r="K21" i="10"/>
  <c r="K23" i="10"/>
  <c r="K25" i="10"/>
  <c r="K27" i="10"/>
  <c r="V29" i="10"/>
  <c r="W29" i="10" s="1"/>
  <c r="K29" i="10"/>
  <c r="V33" i="10"/>
  <c r="W33" i="10" s="1"/>
  <c r="K33" i="10"/>
  <c r="V37" i="10"/>
  <c r="W37" i="10" s="1"/>
  <c r="K37" i="10"/>
  <c r="V41" i="10"/>
  <c r="W41" i="10" s="1"/>
  <c r="K41" i="10"/>
  <c r="V45" i="10"/>
  <c r="W45" i="10" s="1"/>
  <c r="K45" i="10"/>
  <c r="V49" i="10"/>
  <c r="W49" i="10" s="1"/>
  <c r="K49" i="10"/>
  <c r="V53" i="10"/>
  <c r="W53" i="10" s="1"/>
  <c r="K53" i="10"/>
  <c r="V57" i="10"/>
  <c r="W57" i="10" s="1"/>
  <c r="K57" i="10"/>
  <c r="K28" i="12"/>
  <c r="K36" i="12"/>
  <c r="K46" i="12"/>
  <c r="V9" i="16"/>
  <c r="K9" i="16"/>
  <c r="N58" i="16"/>
  <c r="V11" i="16"/>
  <c r="W11" i="16" s="1"/>
  <c r="K11" i="16"/>
  <c r="K29" i="12"/>
  <c r="K31" i="12"/>
  <c r="K33" i="12"/>
  <c r="K35" i="12"/>
  <c r="K37" i="12"/>
  <c r="V52" i="18"/>
  <c r="W52" i="18" s="1"/>
  <c r="K52" i="18"/>
  <c r="V56" i="18"/>
  <c r="W56" i="18" s="1"/>
  <c r="K56" i="18"/>
  <c r="K19" i="19"/>
  <c r="K20" i="19"/>
  <c r="K22" i="19" s="1"/>
  <c r="K21" i="19"/>
  <c r="O19" i="19"/>
  <c r="O20" i="19"/>
  <c r="O22" i="19" s="1"/>
  <c r="O21" i="19"/>
  <c r="S19" i="19"/>
  <c r="S20" i="19"/>
  <c r="S22" i="19" s="1"/>
  <c r="S21" i="19"/>
  <c r="W19" i="19"/>
  <c r="W20" i="19"/>
  <c r="W22" i="19" s="1"/>
  <c r="W21" i="19"/>
  <c r="AA19" i="19"/>
  <c r="AA20" i="19"/>
  <c r="AA22" i="19" s="1"/>
  <c r="AA21" i="19"/>
  <c r="K39" i="19"/>
  <c r="K40" i="19"/>
  <c r="K42" i="19" s="1"/>
  <c r="K41" i="19"/>
  <c r="O39" i="19"/>
  <c r="O40" i="19"/>
  <c r="O42" i="19" s="1"/>
  <c r="O41" i="19"/>
  <c r="S39" i="19"/>
  <c r="S40" i="19"/>
  <c r="S42" i="19" s="1"/>
  <c r="S41" i="19"/>
  <c r="W39" i="19"/>
  <c r="W40" i="19"/>
  <c r="W42" i="19" s="1"/>
  <c r="W41" i="19"/>
  <c r="AA39" i="19"/>
  <c r="AA40" i="19"/>
  <c r="AA42" i="19" s="1"/>
  <c r="AA41" i="19"/>
  <c r="K13" i="16"/>
  <c r="K15" i="16"/>
  <c r="K17" i="16"/>
  <c r="K19" i="16"/>
  <c r="K21" i="16"/>
  <c r="K23" i="16"/>
  <c r="K25" i="16"/>
  <c r="K57" i="16"/>
  <c r="O23" i="17"/>
  <c r="O53" i="17" s="1"/>
  <c r="K10" i="18"/>
  <c r="K12" i="18"/>
  <c r="K14" i="18"/>
  <c r="K16" i="18"/>
  <c r="K18" i="18"/>
  <c r="K20" i="18"/>
  <c r="L20" i="19"/>
  <c r="L22" i="19" s="1"/>
  <c r="L21" i="19"/>
  <c r="L19" i="19"/>
  <c r="P20" i="19"/>
  <c r="P22" i="19" s="1"/>
  <c r="P21" i="19"/>
  <c r="P19" i="19"/>
  <c r="T20" i="19"/>
  <c r="T22" i="19" s="1"/>
  <c r="T21" i="19"/>
  <c r="T19" i="19"/>
  <c r="X20" i="19"/>
  <c r="X22" i="19" s="1"/>
  <c r="X21" i="19"/>
  <c r="X19" i="19"/>
  <c r="L39" i="19"/>
  <c r="L40" i="19"/>
  <c r="L42" i="19" s="1"/>
  <c r="L41" i="19"/>
  <c r="P39" i="19"/>
  <c r="P40" i="19"/>
  <c r="P42" i="19" s="1"/>
  <c r="P41" i="19"/>
  <c r="T39" i="19"/>
  <c r="T40" i="19"/>
  <c r="T42" i="19" s="1"/>
  <c r="T41" i="19"/>
  <c r="X39" i="19"/>
  <c r="X40" i="19"/>
  <c r="X42" i="19" s="1"/>
  <c r="X41" i="19"/>
  <c r="V54" i="18"/>
  <c r="W54" i="18" s="1"/>
  <c r="K54" i="18"/>
  <c r="I21" i="19"/>
  <c r="I19" i="19"/>
  <c r="I20" i="19"/>
  <c r="I22" i="19" s="1"/>
  <c r="M21" i="19"/>
  <c r="M19" i="19"/>
  <c r="M20" i="19"/>
  <c r="M22" i="19" s="1"/>
  <c r="Q21" i="19"/>
  <c r="Q19" i="19"/>
  <c r="Q20" i="19"/>
  <c r="Q22" i="19" s="1"/>
  <c r="U21" i="19"/>
  <c r="U19" i="19"/>
  <c r="U20" i="19"/>
  <c r="U22" i="19" s="1"/>
  <c r="Y21" i="19"/>
  <c r="Y19" i="19"/>
  <c r="Y20" i="19"/>
  <c r="Y22" i="19" s="1"/>
  <c r="I40" i="19"/>
  <c r="I42" i="19" s="1"/>
  <c r="I41" i="19"/>
  <c r="I39" i="19"/>
  <c r="M40" i="19"/>
  <c r="M42" i="19" s="1"/>
  <c r="M41" i="19"/>
  <c r="M39" i="19"/>
  <c r="Q40" i="19"/>
  <c r="Q42" i="19" s="1"/>
  <c r="Q41" i="19"/>
  <c r="Q39" i="19"/>
  <c r="U40" i="19"/>
  <c r="U42" i="19" s="1"/>
  <c r="U41" i="19"/>
  <c r="U39" i="19"/>
  <c r="Y40" i="19"/>
  <c r="Y42" i="19" s="1"/>
  <c r="Y41" i="19"/>
  <c r="Y39" i="19"/>
  <c r="M44" i="17"/>
  <c r="Q44" i="17"/>
  <c r="U44" i="17"/>
  <c r="I44" i="17"/>
  <c r="Y44" i="17"/>
  <c r="M23" i="17"/>
  <c r="M21" i="17"/>
  <c r="U23" i="17"/>
  <c r="U21" i="17"/>
  <c r="J34" i="17"/>
  <c r="N44" i="17"/>
  <c r="N43" i="17"/>
  <c r="N46" i="17"/>
  <c r="N45" i="17"/>
  <c r="R44" i="17"/>
  <c r="R46" i="17"/>
  <c r="R45" i="17"/>
  <c r="R43" i="17"/>
  <c r="V44" i="17"/>
  <c r="V43" i="17"/>
  <c r="V46" i="17"/>
  <c r="V45" i="17"/>
  <c r="Z44" i="17"/>
  <c r="Z43" i="17"/>
  <c r="Z46" i="17"/>
  <c r="Z45" i="17"/>
  <c r="K22" i="17"/>
  <c r="K24" i="17"/>
  <c r="O22" i="17"/>
  <c r="O24" i="17"/>
  <c r="S22" i="17"/>
  <c r="S24" i="17"/>
  <c r="W24" i="17"/>
  <c r="W22" i="17"/>
  <c r="AA24" i="17"/>
  <c r="AA22" i="17"/>
  <c r="W21" i="17"/>
  <c r="U22" i="17"/>
  <c r="S23" i="17"/>
  <c r="K43" i="17"/>
  <c r="K45" i="17"/>
  <c r="K44" i="17"/>
  <c r="O43" i="17"/>
  <c r="O45" i="17"/>
  <c r="O44" i="17"/>
  <c r="S43" i="17"/>
  <c r="S45" i="17"/>
  <c r="S46" i="17"/>
  <c r="S44" i="17"/>
  <c r="W43" i="17"/>
  <c r="W45" i="17"/>
  <c r="W44" i="17"/>
  <c r="W46" i="17"/>
  <c r="AA43" i="17"/>
  <c r="AA46" i="17"/>
  <c r="AA45" i="17"/>
  <c r="AA44" i="17"/>
  <c r="L46" i="17"/>
  <c r="L45" i="17"/>
  <c r="L44" i="17"/>
  <c r="L43" i="17"/>
  <c r="T46" i="17"/>
  <c r="T45" i="17"/>
  <c r="T44" i="17"/>
  <c r="T43" i="17"/>
  <c r="K46" i="17"/>
  <c r="L23" i="17"/>
  <c r="L21" i="17"/>
  <c r="L22" i="17"/>
  <c r="L24" i="17"/>
  <c r="P23" i="17"/>
  <c r="P21" i="17"/>
  <c r="P22" i="17"/>
  <c r="P24" i="17"/>
  <c r="T23" i="17"/>
  <c r="T21" i="17"/>
  <c r="T22" i="17"/>
  <c r="T24" i="17"/>
  <c r="X23" i="17"/>
  <c r="X21" i="17"/>
  <c r="X22" i="17"/>
  <c r="X24" i="17"/>
  <c r="Q23" i="17"/>
  <c r="Q21" i="17"/>
  <c r="Y23" i="17"/>
  <c r="Y21" i="17"/>
  <c r="M24" i="17"/>
  <c r="K21" i="17"/>
  <c r="AA21" i="17"/>
  <c r="Y22" i="17"/>
  <c r="W23" i="17"/>
  <c r="U24" i="17"/>
  <c r="O46" i="17"/>
  <c r="Q24" i="17"/>
  <c r="O21" i="17"/>
  <c r="M22" i="17"/>
  <c r="K23" i="17"/>
  <c r="AA23" i="17"/>
  <c r="Y24" i="17"/>
  <c r="P46" i="17"/>
  <c r="P45" i="17"/>
  <c r="P44" i="17"/>
  <c r="P43" i="17"/>
  <c r="X46" i="17"/>
  <c r="X45" i="17"/>
  <c r="X44" i="17"/>
  <c r="X43" i="17"/>
  <c r="M46" i="17"/>
  <c r="U46" i="17"/>
  <c r="Y46" i="17"/>
  <c r="I46" i="17"/>
  <c r="Q46" i="17"/>
  <c r="J21" i="17"/>
  <c r="N21" i="17"/>
  <c r="R21" i="17"/>
  <c r="V21" i="17"/>
  <c r="Z21" i="17"/>
  <c r="J23" i="17"/>
  <c r="N23" i="17"/>
  <c r="R23" i="17"/>
  <c r="V23" i="17"/>
  <c r="Z23" i="17"/>
  <c r="I43" i="17"/>
  <c r="M43" i="17"/>
  <c r="Q43" i="17"/>
  <c r="U43" i="17"/>
  <c r="Y43" i="17"/>
  <c r="J24" i="17"/>
  <c r="N24" i="17"/>
  <c r="R24" i="17"/>
  <c r="V24" i="17"/>
  <c r="Z24" i="17"/>
  <c r="J22" i="17"/>
  <c r="N22" i="17"/>
  <c r="R22" i="17"/>
  <c r="V22" i="17"/>
  <c r="Z22" i="17"/>
  <c r="L21" i="8"/>
  <c r="L22" i="8"/>
  <c r="L47" i="8" s="1"/>
  <c r="P21" i="8"/>
  <c r="P22" i="8"/>
  <c r="P47" i="8" s="1"/>
  <c r="T21" i="8"/>
  <c r="T22" i="8"/>
  <c r="T47" i="8" s="1"/>
  <c r="X21" i="8"/>
  <c r="X22" i="8"/>
  <c r="X47" i="8" s="1"/>
  <c r="J21" i="8"/>
  <c r="J49" i="8" s="1"/>
  <c r="J22" i="8"/>
  <c r="N21" i="8"/>
  <c r="N49" i="8" s="1"/>
  <c r="N22" i="8"/>
  <c r="N47" i="8" s="1"/>
  <c r="R21" i="8"/>
  <c r="R22" i="8"/>
  <c r="R47" i="8" s="1"/>
  <c r="V21" i="8"/>
  <c r="V49" i="8" s="1"/>
  <c r="V22" i="8"/>
  <c r="Z21" i="8"/>
  <c r="Z49" i="8" s="1"/>
  <c r="Z22" i="8"/>
  <c r="K22" i="8"/>
  <c r="K21" i="8"/>
  <c r="K49" i="8" s="1"/>
  <c r="O22" i="8"/>
  <c r="O21" i="8"/>
  <c r="S22" i="8"/>
  <c r="S21" i="8"/>
  <c r="S49" i="8" s="1"/>
  <c r="W21" i="8"/>
  <c r="W49" i="8" s="1"/>
  <c r="W22" i="8"/>
  <c r="W47" i="8" s="1"/>
  <c r="AA22" i="8"/>
  <c r="AA21" i="8"/>
  <c r="AA49" i="8" s="1"/>
  <c r="I13" i="8"/>
  <c r="M13" i="8"/>
  <c r="Q13" i="8"/>
  <c r="U13" i="8"/>
  <c r="Y13" i="8"/>
  <c r="W8" i="18"/>
  <c r="N58" i="18"/>
  <c r="K8" i="18"/>
  <c r="I21" i="17"/>
  <c r="I23" i="17"/>
  <c r="I22" i="17"/>
  <c r="I22" i="6"/>
  <c r="I21" i="6"/>
  <c r="I23" i="6" s="1"/>
  <c r="M55" i="21"/>
  <c r="M68" i="21"/>
  <c r="J29" i="21"/>
  <c r="M42" i="21"/>
  <c r="M29" i="21"/>
  <c r="M37" i="21"/>
  <c r="J35" i="21"/>
  <c r="J37" i="21" s="1"/>
  <c r="M50" i="21"/>
  <c r="J48" i="21"/>
  <c r="J50" i="21" s="1"/>
  <c r="J68" i="21"/>
  <c r="M63" i="21"/>
  <c r="J61" i="21"/>
  <c r="J63" i="21" s="1"/>
  <c r="J107" i="21"/>
  <c r="M24" i="21"/>
  <c r="J22" i="21"/>
  <c r="J24" i="21" s="1"/>
  <c r="J42" i="21"/>
  <c r="M102" i="21"/>
  <c r="J100" i="21"/>
  <c r="J102" i="21" s="1"/>
  <c r="M107" i="21"/>
  <c r="J16" i="21"/>
  <c r="J17" i="21" s="1"/>
  <c r="J53" i="21"/>
  <c r="J55" i="21" s="1"/>
  <c r="V8" i="5"/>
  <c r="B2" i="20"/>
  <c r="M12" i="20"/>
  <c r="R8" i="4"/>
  <c r="M11" i="20"/>
  <c r="D11" i="20"/>
  <c r="B3" i="20"/>
  <c r="H41" i="6"/>
  <c r="H43" i="6"/>
  <c r="H22" i="6"/>
  <c r="N108" i="5"/>
  <c r="K8" i="10"/>
  <c r="V8" i="10"/>
  <c r="W8" i="10" s="1"/>
  <c r="K10" i="10"/>
  <c r="K12" i="10"/>
  <c r="K14" i="10"/>
  <c r="K16" i="10"/>
  <c r="K18" i="10"/>
  <c r="K20" i="10"/>
  <c r="K22" i="10"/>
  <c r="K24" i="10"/>
  <c r="K26" i="10"/>
  <c r="K28" i="10"/>
  <c r="K30" i="10"/>
  <c r="K32" i="10"/>
  <c r="K34" i="10"/>
  <c r="K36" i="10"/>
  <c r="K38" i="10"/>
  <c r="K40" i="10"/>
  <c r="K42" i="10"/>
  <c r="K44" i="10"/>
  <c r="K46" i="10"/>
  <c r="K48" i="10"/>
  <c r="K50" i="10"/>
  <c r="K52" i="10"/>
  <c r="K54" i="10"/>
  <c r="K56" i="10"/>
  <c r="H46" i="13"/>
  <c r="K45" i="13"/>
  <c r="O45" i="13"/>
  <c r="S45" i="13"/>
  <c r="W45" i="13"/>
  <c r="AA45" i="13"/>
  <c r="L47" i="13"/>
  <c r="P47" i="13"/>
  <c r="T47" i="13"/>
  <c r="X47" i="13"/>
  <c r="I45" i="13"/>
  <c r="M45" i="13"/>
  <c r="Q45" i="13"/>
  <c r="U45" i="13"/>
  <c r="Y45" i="13"/>
  <c r="L46" i="13"/>
  <c r="P46" i="13"/>
  <c r="T46" i="13"/>
  <c r="X46" i="13"/>
  <c r="J47" i="13"/>
  <c r="N47" i="13"/>
  <c r="R47" i="13"/>
  <c r="V47" i="13"/>
  <c r="Z47" i="13"/>
  <c r="K44" i="13"/>
  <c r="O44" i="13"/>
  <c r="S44" i="13"/>
  <c r="W44" i="13"/>
  <c r="AA44" i="13"/>
  <c r="J46" i="13"/>
  <c r="N46" i="13"/>
  <c r="R46" i="13"/>
  <c r="V46" i="13"/>
  <c r="Z46" i="13"/>
  <c r="I44" i="13"/>
  <c r="M44" i="13"/>
  <c r="Q44" i="13"/>
  <c r="U44" i="13"/>
  <c r="Y44" i="13"/>
  <c r="AL49" i="11"/>
  <c r="AX48" i="11"/>
  <c r="AX49" i="11"/>
  <c r="BB49" i="11"/>
  <c r="K49" i="11"/>
  <c r="S48" i="11"/>
  <c r="S49" i="11"/>
  <c r="W49" i="11"/>
  <c r="AA49" i="11"/>
  <c r="AI48" i="11"/>
  <c r="AI49" i="11"/>
  <c r="AM49" i="11"/>
  <c r="AQ49" i="11"/>
  <c r="BC49" i="11"/>
  <c r="L49" i="11"/>
  <c r="P49" i="11"/>
  <c r="T49" i="11"/>
  <c r="T48" i="11"/>
  <c r="X49" i="11"/>
  <c r="AB49" i="11"/>
  <c r="AF49" i="11"/>
  <c r="AJ49" i="11"/>
  <c r="AJ48" i="11"/>
  <c r="AN49" i="11"/>
  <c r="AR49" i="11"/>
  <c r="AV49" i="11"/>
  <c r="AZ49" i="11"/>
  <c r="AZ48" i="11"/>
  <c r="BD49" i="11"/>
  <c r="AY48" i="11"/>
  <c r="AY49" i="11"/>
  <c r="BE49" i="11"/>
  <c r="BE48" i="11"/>
  <c r="K48" i="11"/>
  <c r="P48" i="11"/>
  <c r="AA48" i="11"/>
  <c r="AF48" i="11"/>
  <c r="AL48" i="11"/>
  <c r="AQ48" i="11"/>
  <c r="AV48" i="11"/>
  <c r="BC48" i="11"/>
  <c r="L48" i="11"/>
  <c r="W48" i="11"/>
  <c r="AB48" i="11"/>
  <c r="AM48" i="11"/>
  <c r="AR48" i="11"/>
  <c r="BD48" i="11"/>
  <c r="BB48" i="11"/>
  <c r="X48" i="11"/>
  <c r="AN48" i="11"/>
  <c r="G43" i="6" l="1"/>
  <c r="H22" i="17"/>
  <c r="S46" i="8"/>
  <c r="G22" i="6"/>
  <c r="G51" i="6" s="1"/>
  <c r="G41" i="6"/>
  <c r="K123" i="21"/>
  <c r="L123" i="21"/>
  <c r="BQ11" i="4"/>
  <c r="J9" i="20" s="1"/>
  <c r="L113" i="7"/>
  <c r="G22" i="17"/>
  <c r="BQ8" i="4"/>
  <c r="G9" i="20" s="1"/>
  <c r="W51" i="18"/>
  <c r="H21" i="8"/>
  <c r="G13" i="8"/>
  <c r="W28" i="12"/>
  <c r="BQ7" i="4"/>
  <c r="F9" i="20" s="1"/>
  <c r="G20" i="6"/>
  <c r="H45" i="17"/>
  <c r="G34" i="17"/>
  <c r="Q48" i="6"/>
  <c r="Q49" i="6" s="1"/>
  <c r="N48" i="6"/>
  <c r="N49" i="6" s="1"/>
  <c r="F42" i="3"/>
  <c r="BE21" i="4"/>
  <c r="R48" i="8"/>
  <c r="H39" i="19"/>
  <c r="G39" i="19" s="1"/>
  <c r="H23" i="17"/>
  <c r="G23" i="17" s="1"/>
  <c r="H24" i="17"/>
  <c r="H21" i="17"/>
  <c r="G21" i="17" s="1"/>
  <c r="H21" i="19"/>
  <c r="G21" i="19" s="1"/>
  <c r="AA46" i="8"/>
  <c r="K46" i="8"/>
  <c r="P48" i="8"/>
  <c r="N46" i="8"/>
  <c r="V46" i="8"/>
  <c r="BF50" i="6"/>
  <c r="T48" i="8"/>
  <c r="Y50" i="6"/>
  <c r="AQ50" i="6"/>
  <c r="Y48" i="6"/>
  <c r="X48" i="8"/>
  <c r="K108" i="5"/>
  <c r="F6" i="3" s="1"/>
  <c r="H46" i="17"/>
  <c r="O52" i="17"/>
  <c r="H42" i="8"/>
  <c r="G42" i="8" s="1"/>
  <c r="AO50" i="6"/>
  <c r="L48" i="8"/>
  <c r="K58" i="7"/>
  <c r="G33" i="3" s="1"/>
  <c r="AT50" i="6"/>
  <c r="AG50" i="6"/>
  <c r="T49" i="8"/>
  <c r="P46" i="8"/>
  <c r="O46" i="8"/>
  <c r="M69" i="21"/>
  <c r="N113" i="16" s="1"/>
  <c r="O47" i="8"/>
  <c r="AA50" i="6"/>
  <c r="BH48" i="6"/>
  <c r="Q50" i="6"/>
  <c r="Q51" i="6" s="1"/>
  <c r="AM50" i="6"/>
  <c r="H43" i="17"/>
  <c r="H44" i="17"/>
  <c r="M163" i="5"/>
  <c r="H16" i="3" s="1"/>
  <c r="L163" i="5"/>
  <c r="H19" i="19"/>
  <c r="G19" i="19" s="1"/>
  <c r="O48" i="8"/>
  <c r="N50" i="6"/>
  <c r="N51" i="6" s="1"/>
  <c r="AU48" i="6"/>
  <c r="AU50" i="6"/>
  <c r="K48" i="6"/>
  <c r="K49" i="6" s="1"/>
  <c r="AE50" i="6"/>
  <c r="O50" i="6"/>
  <c r="O51" i="6" s="1"/>
  <c r="O48" i="6"/>
  <c r="O49" i="6" s="1"/>
  <c r="L43" i="1"/>
  <c r="K58" i="10"/>
  <c r="W46" i="8"/>
  <c r="S48" i="6"/>
  <c r="AQ48" i="6"/>
  <c r="H22" i="8"/>
  <c r="H47" i="13"/>
  <c r="H41" i="19"/>
  <c r="W48" i="8"/>
  <c r="Z46" i="8"/>
  <c r="R46" i="8"/>
  <c r="J46" i="8"/>
  <c r="H41" i="8"/>
  <c r="BL50" i="6"/>
  <c r="W50" i="6"/>
  <c r="BH50" i="6"/>
  <c r="N48" i="8"/>
  <c r="K58" i="12"/>
  <c r="I33" i="3" s="1"/>
  <c r="S50" i="6"/>
  <c r="AG48" i="6"/>
  <c r="AM48" i="6"/>
  <c r="AI50" i="6"/>
  <c r="AD48" i="6"/>
  <c r="AD50" i="6"/>
  <c r="J35" i="30"/>
  <c r="J23" i="6"/>
  <c r="J48" i="6" s="1"/>
  <c r="J49" i="6" s="1"/>
  <c r="K47" i="8"/>
  <c r="S47" i="8"/>
  <c r="V48" i="8"/>
  <c r="L46" i="8"/>
  <c r="P49" i="8"/>
  <c r="J47" i="8"/>
  <c r="Z48" i="8"/>
  <c r="J48" i="8"/>
  <c r="X46" i="8"/>
  <c r="K58" i="16"/>
  <c r="J33" i="3" s="1"/>
  <c r="U47" i="19"/>
  <c r="U46" i="19"/>
  <c r="R46" i="19"/>
  <c r="R47" i="19"/>
  <c r="AS49" i="6"/>
  <c r="AS48" i="6"/>
  <c r="M48" i="6"/>
  <c r="M49" i="6" s="1"/>
  <c r="V49" i="6"/>
  <c r="V48" i="6"/>
  <c r="AV48" i="6"/>
  <c r="AV49" i="6"/>
  <c r="Y47" i="19"/>
  <c r="Y46" i="19"/>
  <c r="I47" i="19"/>
  <c r="I46" i="19"/>
  <c r="V46" i="19"/>
  <c r="V47" i="19"/>
  <c r="AH49" i="6"/>
  <c r="AH48" i="6"/>
  <c r="BM48" i="6"/>
  <c r="BM49" i="6"/>
  <c r="T48" i="6"/>
  <c r="T49" i="6"/>
  <c r="AK49" i="6"/>
  <c r="AK48" i="6"/>
  <c r="M47" i="19"/>
  <c r="M46" i="19"/>
  <c r="Z46" i="19"/>
  <c r="Z47" i="19"/>
  <c r="J46" i="19"/>
  <c r="J47" i="19"/>
  <c r="AC49" i="6"/>
  <c r="AC48" i="6"/>
  <c r="BK49" i="6"/>
  <c r="BK48" i="6"/>
  <c r="AF48" i="6"/>
  <c r="AF49" i="6"/>
  <c r="Z48" i="6"/>
  <c r="Z49" i="6"/>
  <c r="Q47" i="19"/>
  <c r="Q46" i="19"/>
  <c r="N46" i="19"/>
  <c r="N47" i="19"/>
  <c r="BG49" i="6"/>
  <c r="BG48" i="6"/>
  <c r="AN48" i="6"/>
  <c r="AN49" i="6"/>
  <c r="L48" i="6"/>
  <c r="L49" i="6" s="1"/>
  <c r="AP49" i="6"/>
  <c r="AP48" i="6"/>
  <c r="Q48" i="19"/>
  <c r="Q49" i="19"/>
  <c r="S46" i="19"/>
  <c r="S47" i="19"/>
  <c r="BJ51" i="6"/>
  <c r="BJ50" i="6"/>
  <c r="AB49" i="6"/>
  <c r="AB48" i="6"/>
  <c r="BJ49" i="6"/>
  <c r="BJ48" i="6"/>
  <c r="I50" i="6"/>
  <c r="I51" i="6" s="1"/>
  <c r="K58" i="18"/>
  <c r="M33" i="3" s="1"/>
  <c r="K48" i="8"/>
  <c r="R49" i="8"/>
  <c r="X46" i="19"/>
  <c r="X47" i="19"/>
  <c r="T46" i="19"/>
  <c r="T47" i="19"/>
  <c r="P46" i="19"/>
  <c r="P47" i="19"/>
  <c r="L46" i="19"/>
  <c r="L47" i="19"/>
  <c r="AA49" i="19"/>
  <c r="AA48" i="19"/>
  <c r="W49" i="19"/>
  <c r="W48" i="19"/>
  <c r="S49" i="19"/>
  <c r="S48" i="19"/>
  <c r="O49" i="19"/>
  <c r="O48" i="19"/>
  <c r="K49" i="19"/>
  <c r="K48" i="19"/>
  <c r="BG51" i="6"/>
  <c r="BG50" i="6"/>
  <c r="AH51" i="6"/>
  <c r="AH50" i="6"/>
  <c r="R50" i="6"/>
  <c r="R51" i="6" s="1"/>
  <c r="V50" i="6"/>
  <c r="V51" i="6"/>
  <c r="AP51" i="6"/>
  <c r="AP50" i="6"/>
  <c r="J50" i="6"/>
  <c r="J51" i="6" s="1"/>
  <c r="Y48" i="19"/>
  <c r="Y49" i="19"/>
  <c r="I48" i="19"/>
  <c r="I49" i="19"/>
  <c r="O46" i="19"/>
  <c r="O47" i="19"/>
  <c r="AR49" i="6"/>
  <c r="AR48" i="6"/>
  <c r="X48" i="6"/>
  <c r="X49" i="6"/>
  <c r="P48" i="6"/>
  <c r="P49" i="6" s="1"/>
  <c r="U49" i="6"/>
  <c r="U48" i="6"/>
  <c r="AL49" i="6"/>
  <c r="AL48" i="6"/>
  <c r="R48" i="6"/>
  <c r="R49" i="6" s="1"/>
  <c r="S48" i="8"/>
  <c r="X48" i="19"/>
  <c r="X49" i="19"/>
  <c r="T48" i="19"/>
  <c r="T49" i="19"/>
  <c r="P48" i="19"/>
  <c r="P49" i="19"/>
  <c r="L48" i="19"/>
  <c r="L49" i="19"/>
  <c r="W9" i="16"/>
  <c r="AS51" i="6"/>
  <c r="AS50" i="6"/>
  <c r="AC51" i="6"/>
  <c r="AC50" i="6"/>
  <c r="M50" i="6"/>
  <c r="M51" i="6" s="1"/>
  <c r="AL50" i="6"/>
  <c r="AL51" i="6"/>
  <c r="BM51" i="6"/>
  <c r="BM50" i="6"/>
  <c r="AV50" i="6"/>
  <c r="AV51" i="6"/>
  <c r="AN51" i="6"/>
  <c r="AN50" i="6"/>
  <c r="AF51" i="6"/>
  <c r="AF50" i="6"/>
  <c r="T50" i="6"/>
  <c r="T51" i="6"/>
  <c r="L50" i="6"/>
  <c r="L51" i="6" s="1"/>
  <c r="AK51" i="6"/>
  <c r="AK50" i="6"/>
  <c r="U48" i="19"/>
  <c r="U49" i="19"/>
  <c r="M48" i="19"/>
  <c r="M49" i="19"/>
  <c r="AA46" i="19"/>
  <c r="AA47" i="19"/>
  <c r="W46" i="19"/>
  <c r="W47" i="19"/>
  <c r="K46" i="19"/>
  <c r="K47" i="19"/>
  <c r="U51" i="6"/>
  <c r="U50" i="6"/>
  <c r="BI48" i="6"/>
  <c r="BI49" i="6"/>
  <c r="AJ48" i="6"/>
  <c r="AJ49" i="6"/>
  <c r="L49" i="8"/>
  <c r="X49" i="8"/>
  <c r="AA48" i="8"/>
  <c r="O49" i="8"/>
  <c r="Z48" i="19"/>
  <c r="Z49" i="19"/>
  <c r="V48" i="19"/>
  <c r="V49" i="19"/>
  <c r="R48" i="19"/>
  <c r="R49" i="19"/>
  <c r="N48" i="19"/>
  <c r="N49" i="19"/>
  <c r="J48" i="19"/>
  <c r="J49" i="19"/>
  <c r="W30" i="12"/>
  <c r="BK51" i="6"/>
  <c r="BK50" i="6"/>
  <c r="Z51" i="6"/>
  <c r="Z50" i="6"/>
  <c r="BI50" i="6"/>
  <c r="BI51" i="6"/>
  <c r="AR51" i="6"/>
  <c r="AR50" i="6"/>
  <c r="AJ50" i="6"/>
  <c r="AJ51" i="6"/>
  <c r="AB51" i="6"/>
  <c r="AB50" i="6"/>
  <c r="X50" i="6"/>
  <c r="X51" i="6"/>
  <c r="P50" i="6"/>
  <c r="P51" i="6" s="1"/>
  <c r="J30" i="21"/>
  <c r="D47" i="11"/>
  <c r="D45" i="13"/>
  <c r="T51" i="17"/>
  <c r="T50" i="17"/>
  <c r="P51" i="17"/>
  <c r="P50" i="17"/>
  <c r="N50" i="17"/>
  <c r="N51" i="17"/>
  <c r="S51" i="17"/>
  <c r="S50" i="17"/>
  <c r="Z50" i="17"/>
  <c r="Z51" i="17"/>
  <c r="J51" i="17"/>
  <c r="M50" i="17"/>
  <c r="M51" i="17"/>
  <c r="O51" i="17"/>
  <c r="O50" i="17"/>
  <c r="R52" i="17"/>
  <c r="R53" i="17"/>
  <c r="U50" i="17"/>
  <c r="U51" i="17"/>
  <c r="X51" i="17"/>
  <c r="X50" i="17"/>
  <c r="V50" i="17"/>
  <c r="V51" i="17"/>
  <c r="V52" i="17"/>
  <c r="V53" i="17"/>
  <c r="K53" i="17"/>
  <c r="K52" i="17"/>
  <c r="Y52" i="17"/>
  <c r="Y53" i="17"/>
  <c r="T53" i="17"/>
  <c r="T52" i="17"/>
  <c r="L51" i="17"/>
  <c r="L50" i="17"/>
  <c r="W51" i="17"/>
  <c r="W50" i="17"/>
  <c r="N52" i="17"/>
  <c r="N53" i="17"/>
  <c r="Y50" i="17"/>
  <c r="Y51" i="17"/>
  <c r="W53" i="17"/>
  <c r="W52" i="17"/>
  <c r="Q52" i="17"/>
  <c r="Q53" i="17"/>
  <c r="L53" i="17"/>
  <c r="L52" i="17"/>
  <c r="S53" i="17"/>
  <c r="S52" i="17"/>
  <c r="J44" i="17"/>
  <c r="J43" i="17"/>
  <c r="J45" i="17"/>
  <c r="R50" i="17"/>
  <c r="R51" i="17"/>
  <c r="P53" i="17"/>
  <c r="P52" i="17"/>
  <c r="AA51" i="17"/>
  <c r="AA50" i="17"/>
  <c r="K51" i="17"/>
  <c r="K50" i="17"/>
  <c r="U52" i="17"/>
  <c r="U53" i="17"/>
  <c r="Z52" i="17"/>
  <c r="Z53" i="17"/>
  <c r="J53" i="17"/>
  <c r="AA53" i="17"/>
  <c r="AA52" i="17"/>
  <c r="Q50" i="17"/>
  <c r="Q51" i="17"/>
  <c r="X53" i="17"/>
  <c r="X52" i="17"/>
  <c r="M52" i="17"/>
  <c r="M53" i="17"/>
  <c r="U22" i="8"/>
  <c r="U21" i="8"/>
  <c r="U49" i="8" s="1"/>
  <c r="Q22" i="8"/>
  <c r="Q21" i="8"/>
  <c r="Q49" i="8" s="1"/>
  <c r="M22" i="8"/>
  <c r="M21" i="8"/>
  <c r="M49" i="8" s="1"/>
  <c r="Y22" i="8"/>
  <c r="Y21" i="8"/>
  <c r="Y49" i="8" s="1"/>
  <c r="I22" i="8"/>
  <c r="I21" i="8"/>
  <c r="I49" i="8" s="1"/>
  <c r="T46" i="8"/>
  <c r="V47" i="8"/>
  <c r="Z47" i="8"/>
  <c r="AA47" i="8"/>
  <c r="M56" i="21"/>
  <c r="N113" i="12" s="1"/>
  <c r="H40" i="19"/>
  <c r="G40" i="19" s="1"/>
  <c r="H20" i="19"/>
  <c r="G20" i="19" s="1"/>
  <c r="I24" i="17"/>
  <c r="I52" i="17"/>
  <c r="I53" i="17"/>
  <c r="I48" i="6"/>
  <c r="I49" i="6" s="1"/>
  <c r="D49" i="6"/>
  <c r="D47" i="19"/>
  <c r="D51" i="17"/>
  <c r="M7" i="20"/>
  <c r="M108" i="21"/>
  <c r="N113" i="18" s="1"/>
  <c r="J108" i="21"/>
  <c r="K113" i="18" s="1"/>
  <c r="M43" i="21"/>
  <c r="N113" i="10" s="1"/>
  <c r="J56" i="21"/>
  <c r="K113" i="12" s="1"/>
  <c r="I43" i="3" s="1"/>
  <c r="J43" i="21"/>
  <c r="K113" i="10" s="1"/>
  <c r="H43" i="3" s="1"/>
  <c r="M30" i="21"/>
  <c r="J69" i="21"/>
  <c r="BQ5" i="4"/>
  <c r="D9" i="20" s="1"/>
  <c r="D47" i="8"/>
  <c r="W8" i="5"/>
  <c r="BQ4" i="4"/>
  <c r="H42" i="6"/>
  <c r="G42" i="6" s="1"/>
  <c r="H21" i="6"/>
  <c r="G21" i="6" s="1"/>
  <c r="H50" i="6"/>
  <c r="BQ6" i="4"/>
  <c r="E9" i="20" s="1"/>
  <c r="H48" i="11"/>
  <c r="E38" i="30"/>
  <c r="F38" i="30" s="1"/>
  <c r="T44" i="13"/>
  <c r="T45" i="13"/>
  <c r="P44" i="13"/>
  <c r="P45" i="13"/>
  <c r="L44" i="13"/>
  <c r="L45" i="13"/>
  <c r="X44" i="13"/>
  <c r="X45" i="13"/>
  <c r="H44" i="13"/>
  <c r="N45" i="13"/>
  <c r="N44" i="13"/>
  <c r="S47" i="13"/>
  <c r="S46" i="13"/>
  <c r="U46" i="13"/>
  <c r="U47" i="13"/>
  <c r="Z45" i="13"/>
  <c r="Z44" i="13"/>
  <c r="J45" i="13"/>
  <c r="J44" i="13"/>
  <c r="O47" i="13"/>
  <c r="O46" i="13"/>
  <c r="Q46" i="13"/>
  <c r="Q47" i="13"/>
  <c r="V45" i="13"/>
  <c r="V44" i="13"/>
  <c r="AA47" i="13"/>
  <c r="AA46" i="13"/>
  <c r="K47" i="13"/>
  <c r="K46" i="13"/>
  <c r="M46" i="13"/>
  <c r="M47" i="13"/>
  <c r="R45" i="13"/>
  <c r="R44" i="13"/>
  <c r="W47" i="13"/>
  <c r="W46" i="13"/>
  <c r="J38" i="30"/>
  <c r="Y46" i="13"/>
  <c r="Y47" i="13"/>
  <c r="I46" i="13"/>
  <c r="G46" i="13" s="1"/>
  <c r="I47" i="13"/>
  <c r="BB46" i="11"/>
  <c r="BB47" i="11"/>
  <c r="AF47" i="11"/>
  <c r="AF46" i="11"/>
  <c r="AV47" i="11"/>
  <c r="AV46" i="11"/>
  <c r="AA47" i="11"/>
  <c r="AA46" i="11"/>
  <c r="Z46" i="11"/>
  <c r="Z47" i="11"/>
  <c r="AQ47" i="11"/>
  <c r="AQ46" i="11"/>
  <c r="V46" i="11"/>
  <c r="V47" i="11"/>
  <c r="AL46" i="11"/>
  <c r="AL47" i="11"/>
  <c r="P47" i="11"/>
  <c r="P46" i="11"/>
  <c r="AP46" i="11"/>
  <c r="AP47" i="11"/>
  <c r="J46" i="11"/>
  <c r="J47" i="11"/>
  <c r="AJ47" i="11"/>
  <c r="AJ46" i="11"/>
  <c r="N46" i="11"/>
  <c r="N47" i="11"/>
  <c r="AP48" i="11"/>
  <c r="AP49" i="11"/>
  <c r="U49" i="11"/>
  <c r="U48" i="11"/>
  <c r="K47" i="11"/>
  <c r="K46" i="11"/>
  <c r="AO46" i="11"/>
  <c r="AO47" i="11"/>
  <c r="R46" i="11"/>
  <c r="R47" i="11"/>
  <c r="AD48" i="11"/>
  <c r="AD49" i="11"/>
  <c r="BD47" i="11"/>
  <c r="BD46" i="11"/>
  <c r="AB47" i="11"/>
  <c r="AB46" i="11"/>
  <c r="AS49" i="11"/>
  <c r="AS48" i="11"/>
  <c r="M49" i="11"/>
  <c r="M48" i="11"/>
  <c r="AS46" i="11"/>
  <c r="AS47" i="11"/>
  <c r="U46" i="11"/>
  <c r="U47" i="11"/>
  <c r="AG49" i="11"/>
  <c r="AG48" i="11"/>
  <c r="J37" i="30"/>
  <c r="AD46" i="11"/>
  <c r="AD47" i="11"/>
  <c r="I46" i="11"/>
  <c r="I47" i="11"/>
  <c r="AK49" i="11"/>
  <c r="AK48" i="11"/>
  <c r="O48" i="11"/>
  <c r="O49" i="11"/>
  <c r="BC47" i="11"/>
  <c r="BC46" i="11"/>
  <c r="AM47" i="11"/>
  <c r="AM46" i="11"/>
  <c r="W47" i="11"/>
  <c r="W46" i="11"/>
  <c r="AH46" i="11"/>
  <c r="AH47" i="11"/>
  <c r="M46" i="11"/>
  <c r="M47" i="11"/>
  <c r="Y49" i="11"/>
  <c r="Y48" i="11"/>
  <c r="AX46" i="11"/>
  <c r="AX47" i="11"/>
  <c r="AH48" i="11"/>
  <c r="AH49" i="11"/>
  <c r="AK46" i="11"/>
  <c r="AK47" i="11"/>
  <c r="V48" i="11"/>
  <c r="V49" i="11"/>
  <c r="AZ47" i="11"/>
  <c r="AZ46" i="11"/>
  <c r="Y46" i="11"/>
  <c r="Y47" i="11"/>
  <c r="BA49" i="11"/>
  <c r="BA48" i="11"/>
  <c r="AE48" i="11"/>
  <c r="AE49" i="11"/>
  <c r="J48" i="11"/>
  <c r="J49" i="11"/>
  <c r="AY47" i="11"/>
  <c r="AY46" i="11"/>
  <c r="AI47" i="11"/>
  <c r="AI46" i="11"/>
  <c r="S47" i="11"/>
  <c r="S46" i="11"/>
  <c r="BE46" i="11"/>
  <c r="BE47" i="11"/>
  <c r="AC46" i="11"/>
  <c r="AC47" i="11"/>
  <c r="AT48" i="11"/>
  <c r="AT49" i="11"/>
  <c r="N48" i="11"/>
  <c r="N49" i="11"/>
  <c r="AN47" i="11"/>
  <c r="AN46" i="11"/>
  <c r="Q46" i="11"/>
  <c r="Q47" i="11"/>
  <c r="AC49" i="11"/>
  <c r="AC48" i="11"/>
  <c r="Q49" i="11"/>
  <c r="Q48" i="11"/>
  <c r="AR47" i="11"/>
  <c r="AR46" i="11"/>
  <c r="T47" i="11"/>
  <c r="T46" i="11"/>
  <c r="AU48" i="11"/>
  <c r="AU49" i="11"/>
  <c r="Z48" i="11"/>
  <c r="Z49" i="11"/>
  <c r="AU47" i="11"/>
  <c r="AU46" i="11"/>
  <c r="AE47" i="11"/>
  <c r="AE46" i="11"/>
  <c r="O47" i="11"/>
  <c r="O46" i="11"/>
  <c r="AW46" i="11"/>
  <c r="AW47" i="11"/>
  <c r="X47" i="11"/>
  <c r="X46" i="11"/>
  <c r="AO49" i="11"/>
  <c r="AO48" i="11"/>
  <c r="I49" i="11"/>
  <c r="I48" i="11"/>
  <c r="AT46" i="11"/>
  <c r="AT47" i="11"/>
  <c r="AG46" i="11"/>
  <c r="AG47" i="11"/>
  <c r="L47" i="11"/>
  <c r="L46" i="11"/>
  <c r="R48" i="11"/>
  <c r="R49" i="11"/>
  <c r="BA46" i="11"/>
  <c r="BA47" i="11"/>
  <c r="AW49" i="11"/>
  <c r="AW48" i="11"/>
  <c r="E37" i="30"/>
  <c r="F37" i="30" s="1"/>
  <c r="AV10" i="4" l="1"/>
  <c r="AV11" i="4"/>
  <c r="AV12" i="4"/>
  <c r="AV9" i="4"/>
  <c r="X36" i="40"/>
  <c r="X19" i="40"/>
  <c r="X24" i="40"/>
  <c r="X27" i="40"/>
  <c r="X41" i="40"/>
  <c r="X45" i="40"/>
  <c r="X23" i="40"/>
  <c r="X46" i="40"/>
  <c r="X57" i="40"/>
  <c r="X16" i="40"/>
  <c r="X56" i="40"/>
  <c r="X26" i="40"/>
  <c r="X54" i="40"/>
  <c r="X30" i="40"/>
  <c r="X21" i="40"/>
  <c r="X42" i="40"/>
  <c r="X52" i="40"/>
  <c r="X12" i="40"/>
  <c r="X20" i="40"/>
  <c r="X32" i="40"/>
  <c r="X51" i="40"/>
  <c r="X22" i="40"/>
  <c r="X11" i="40"/>
  <c r="X38" i="40"/>
  <c r="X17" i="40"/>
  <c r="X53" i="40"/>
  <c r="X15" i="40"/>
  <c r="X37" i="40"/>
  <c r="X48" i="40"/>
  <c r="X29" i="40"/>
  <c r="X40" i="40"/>
  <c r="X47" i="40"/>
  <c r="X14" i="40"/>
  <c r="X31" i="40"/>
  <c r="X35" i="40"/>
  <c r="X28" i="40"/>
  <c r="D6" i="3"/>
  <c r="X18" i="40"/>
  <c r="X25" i="40"/>
  <c r="X34" i="40"/>
  <c r="X50" i="40"/>
  <c r="X43" i="40"/>
  <c r="X44" i="40"/>
  <c r="X49" i="40"/>
  <c r="X13" i="40"/>
  <c r="X55" i="40"/>
  <c r="X39" i="40"/>
  <c r="X10" i="40"/>
  <c r="X33" i="40"/>
  <c r="G50" i="6"/>
  <c r="J123" i="21"/>
  <c r="M123" i="21"/>
  <c r="G16" i="3"/>
  <c r="N113" i="7"/>
  <c r="K113" i="7"/>
  <c r="G43" i="3" s="1"/>
  <c r="G44" i="13"/>
  <c r="H49" i="11"/>
  <c r="G48" i="11"/>
  <c r="G41" i="8"/>
  <c r="J36" i="30" s="1"/>
  <c r="G41" i="19"/>
  <c r="J40" i="30" s="1"/>
  <c r="G22" i="8"/>
  <c r="G43" i="17"/>
  <c r="G21" i="8"/>
  <c r="G44" i="17"/>
  <c r="G24" i="17"/>
  <c r="G45" i="17"/>
  <c r="J39" i="30" s="1"/>
  <c r="C9" i="20"/>
  <c r="D15" i="3"/>
  <c r="D47" i="13"/>
  <c r="AY48" i="13" s="1"/>
  <c r="M6" i="20"/>
  <c r="H50" i="17"/>
  <c r="H52" i="17"/>
  <c r="H48" i="8"/>
  <c r="H46" i="8"/>
  <c r="H48" i="19"/>
  <c r="G48" i="19" s="1"/>
  <c r="J6" i="20" s="1"/>
  <c r="K113" i="16"/>
  <c r="J43" i="3" s="1"/>
  <c r="G47" i="13"/>
  <c r="D51" i="6"/>
  <c r="D53" i="17"/>
  <c r="D49" i="11"/>
  <c r="L50" i="11" s="1"/>
  <c r="D49" i="19"/>
  <c r="BD50" i="19" s="1"/>
  <c r="D49" i="8"/>
  <c r="H45" i="13"/>
  <c r="K163" i="5"/>
  <c r="N163" i="5"/>
  <c r="U48" i="8"/>
  <c r="C6" i="20"/>
  <c r="M48" i="8"/>
  <c r="Q48" i="8"/>
  <c r="Y48" i="8"/>
  <c r="J52" i="17"/>
  <c r="J46" i="17"/>
  <c r="G46" i="17" s="1"/>
  <c r="Y47" i="8"/>
  <c r="Y46" i="8"/>
  <c r="Q47" i="8"/>
  <c r="Q46" i="8"/>
  <c r="I47" i="8"/>
  <c r="I46" i="8"/>
  <c r="M46" i="8"/>
  <c r="M47" i="8"/>
  <c r="I48" i="8"/>
  <c r="U46" i="8"/>
  <c r="U47" i="8"/>
  <c r="M43" i="3"/>
  <c r="K43" i="3"/>
  <c r="K37" i="30"/>
  <c r="K38" i="30"/>
  <c r="H42" i="19"/>
  <c r="G42" i="19" s="1"/>
  <c r="H49" i="19"/>
  <c r="H22" i="19"/>
  <c r="G22" i="19" s="1"/>
  <c r="E40" i="30"/>
  <c r="F40" i="30" s="1"/>
  <c r="G49" i="19"/>
  <c r="E6" i="20"/>
  <c r="E39" i="30"/>
  <c r="F39" i="30" s="1"/>
  <c r="I51" i="17"/>
  <c r="I50" i="17"/>
  <c r="F33" i="3"/>
  <c r="D33" i="3" s="1"/>
  <c r="H44" i="6"/>
  <c r="G44" i="6" s="1"/>
  <c r="H23" i="6"/>
  <c r="G23" i="6" s="1"/>
  <c r="G49" i="6" s="1"/>
  <c r="H51" i="6"/>
  <c r="E35" i="30"/>
  <c r="F35" i="30" s="1"/>
  <c r="H33" i="3"/>
  <c r="G36" i="41" l="1"/>
  <c r="F17" i="2" s="1"/>
  <c r="I48" i="13"/>
  <c r="N48" i="13"/>
  <c r="T48" i="13"/>
  <c r="J41" i="30"/>
  <c r="F16" i="3"/>
  <c r="BE22" i="4" s="1"/>
  <c r="H48" i="13"/>
  <c r="U48" i="13"/>
  <c r="M48" i="13"/>
  <c r="K48" i="13"/>
  <c r="J48" i="13"/>
  <c r="R48" i="13"/>
  <c r="AD48" i="13"/>
  <c r="Q48" i="13"/>
  <c r="L48" i="13"/>
  <c r="Z48" i="13"/>
  <c r="W48" i="13"/>
  <c r="AE48" i="13"/>
  <c r="AP48" i="13"/>
  <c r="O48" i="13"/>
  <c r="P48" i="13"/>
  <c r="AJ48" i="13"/>
  <c r="AX48" i="13"/>
  <c r="BE48" i="13"/>
  <c r="AS48" i="13"/>
  <c r="AB48" i="13"/>
  <c r="BC48" i="13"/>
  <c r="AC48" i="13"/>
  <c r="AV48" i="13"/>
  <c r="AD50" i="8"/>
  <c r="DE50" i="8"/>
  <c r="BA54" i="17"/>
  <c r="DL54" i="17"/>
  <c r="DG54" i="17"/>
  <c r="EG54" i="17"/>
  <c r="EM54" i="17"/>
  <c r="DY54" i="17"/>
  <c r="DQ54" i="17"/>
  <c r="EU54" i="17"/>
  <c r="EF54" i="17"/>
  <c r="ES54" i="17"/>
  <c r="DT54" i="17"/>
  <c r="EN54" i="17"/>
  <c r="EA54" i="17"/>
  <c r="EJ54" i="17"/>
  <c r="DN54" i="17"/>
  <c r="EK54" i="17"/>
  <c r="FA54" i="17"/>
  <c r="DR54" i="17"/>
  <c r="DW54" i="17"/>
  <c r="DD54" i="17"/>
  <c r="DF54" i="17"/>
  <c r="DV54" i="17"/>
  <c r="DX54" i="17"/>
  <c r="ER54" i="17"/>
  <c r="EE54" i="17"/>
  <c r="ED54" i="17"/>
  <c r="BA52" i="6"/>
  <c r="DZ52" i="6"/>
  <c r="DN52" i="6"/>
  <c r="EG52" i="6"/>
  <c r="EP52" i="6"/>
  <c r="EM52" i="6"/>
  <c r="DJ52" i="6"/>
  <c r="DP52" i="6"/>
  <c r="EJ52" i="6"/>
  <c r="DI52" i="6"/>
  <c r="DF52" i="6"/>
  <c r="EX52" i="6"/>
  <c r="EF52" i="6"/>
  <c r="EC52" i="6"/>
  <c r="DX52" i="6"/>
  <c r="EU52" i="6"/>
  <c r="ET52" i="6"/>
  <c r="DL52" i="6"/>
  <c r="EW52" i="6"/>
  <c r="DV52" i="6"/>
  <c r="DK52" i="6"/>
  <c r="DH52" i="6"/>
  <c r="EK52" i="6"/>
  <c r="DM52" i="6"/>
  <c r="DG52" i="6"/>
  <c r="EA52" i="6"/>
  <c r="EN52" i="6"/>
  <c r="EZ52" i="6"/>
  <c r="H47" i="8"/>
  <c r="G46" i="8"/>
  <c r="H49" i="8"/>
  <c r="G48" i="8"/>
  <c r="C10" i="2" s="1"/>
  <c r="BN5" i="4" s="1"/>
  <c r="H8" i="20"/>
  <c r="I8" i="20"/>
  <c r="AV8" i="4"/>
  <c r="ER50" i="19"/>
  <c r="ES50" i="19"/>
  <c r="DK50" i="19"/>
  <c r="EL50" i="19"/>
  <c r="BG50" i="19"/>
  <c r="BP50" i="19"/>
  <c r="EX50" i="19"/>
  <c r="DM50" i="19"/>
  <c r="DW50" i="19"/>
  <c r="EE50" i="19"/>
  <c r="DS50" i="19"/>
  <c r="DV50" i="19"/>
  <c r="DB50" i="19"/>
  <c r="DX50" i="19"/>
  <c r="BF50" i="19"/>
  <c r="EB50" i="19"/>
  <c r="DI50" i="19"/>
  <c r="DT50" i="19"/>
  <c r="DR50" i="19"/>
  <c r="EC50" i="19"/>
  <c r="EI50" i="19"/>
  <c r="BJ50" i="19"/>
  <c r="EF50" i="19"/>
  <c r="CX50" i="19"/>
  <c r="BN50" i="19"/>
  <c r="EJ50" i="19"/>
  <c r="DY50" i="19"/>
  <c r="DH50" i="19"/>
  <c r="EY50" i="19"/>
  <c r="DP50" i="19"/>
  <c r="EU50" i="19"/>
  <c r="BM50" i="19"/>
  <c r="CB50" i="19"/>
  <c r="CP50" i="19"/>
  <c r="EV50" i="19"/>
  <c r="EM50" i="19"/>
  <c r="EO50" i="19"/>
  <c r="ED50" i="19"/>
  <c r="FA50" i="19"/>
  <c r="ET50" i="19"/>
  <c r="EK50" i="19"/>
  <c r="DO50" i="19"/>
  <c r="EG50" i="19"/>
  <c r="EN50" i="19"/>
  <c r="DQ50" i="19"/>
  <c r="DJ50" i="19"/>
  <c r="DF50" i="19"/>
  <c r="CJ50" i="19"/>
  <c r="BL50" i="19"/>
  <c r="CQ50" i="19"/>
  <c r="EQ50" i="19"/>
  <c r="DN50" i="19"/>
  <c r="DG50" i="19"/>
  <c r="DE50" i="19"/>
  <c r="EA50" i="19"/>
  <c r="EH50" i="19"/>
  <c r="DD50" i="19"/>
  <c r="DU50" i="19"/>
  <c r="EW50" i="19"/>
  <c r="EZ50" i="19"/>
  <c r="DL50" i="19"/>
  <c r="EP50" i="19"/>
  <c r="DZ50" i="19"/>
  <c r="CY50" i="19"/>
  <c r="CK50" i="19"/>
  <c r="BT50" i="19"/>
  <c r="CU50" i="19"/>
  <c r="CD50" i="19"/>
  <c r="CZ50" i="19"/>
  <c r="CA50" i="19"/>
  <c r="BU50" i="19"/>
  <c r="CW50" i="19"/>
  <c r="BQ50" i="19"/>
  <c r="CM50" i="19"/>
  <c r="BZ50" i="19"/>
  <c r="CE50" i="19"/>
  <c r="CT50" i="19"/>
  <c r="CN50" i="19"/>
  <c r="CV50" i="19"/>
  <c r="CO50" i="19"/>
  <c r="CG50" i="19"/>
  <c r="BO50" i="19"/>
  <c r="DA50" i="19"/>
  <c r="CR50" i="19"/>
  <c r="CL50" i="19"/>
  <c r="BI50" i="19"/>
  <c r="CF50" i="19"/>
  <c r="DC50" i="19"/>
  <c r="BH50" i="19"/>
  <c r="BV50" i="19"/>
  <c r="CH50" i="19"/>
  <c r="CS50" i="19"/>
  <c r="CI50" i="19"/>
  <c r="BX50" i="19"/>
  <c r="BS50" i="19"/>
  <c r="BR50" i="19"/>
  <c r="BY50" i="19"/>
  <c r="BW50" i="19"/>
  <c r="CC50" i="19"/>
  <c r="BK50" i="19"/>
  <c r="DJ54" i="17"/>
  <c r="DE54" i="17"/>
  <c r="EY54" i="17"/>
  <c r="DH54" i="17"/>
  <c r="EP54" i="17"/>
  <c r="DM54" i="17"/>
  <c r="DO54" i="17"/>
  <c r="ET54" i="17"/>
  <c r="EL54" i="17"/>
  <c r="DZ54" i="17"/>
  <c r="EW54" i="17"/>
  <c r="EZ54" i="17"/>
  <c r="CZ54" i="17"/>
  <c r="EO54" i="17"/>
  <c r="DI54" i="17"/>
  <c r="EX54" i="17"/>
  <c r="EH54" i="17"/>
  <c r="DS54" i="17"/>
  <c r="EQ54" i="17"/>
  <c r="EC54" i="17"/>
  <c r="DU54" i="17"/>
  <c r="DP54" i="17"/>
  <c r="EI54" i="17"/>
  <c r="DK54" i="17"/>
  <c r="EV54" i="17"/>
  <c r="EB54" i="17"/>
  <c r="H53" i="17"/>
  <c r="G52" i="17"/>
  <c r="BI54" i="17"/>
  <c r="H51" i="17"/>
  <c r="BO54" i="17"/>
  <c r="BF54" i="17"/>
  <c r="CJ54" i="17"/>
  <c r="CT54" i="17"/>
  <c r="BL54" i="17"/>
  <c r="DA54" i="17"/>
  <c r="BP54" i="17"/>
  <c r="CM54" i="17"/>
  <c r="BN54" i="17"/>
  <c r="CY54" i="17"/>
  <c r="BS54" i="17"/>
  <c r="CG54" i="17"/>
  <c r="CA54" i="17"/>
  <c r="CE54" i="17"/>
  <c r="BW54" i="17"/>
  <c r="BK54" i="17"/>
  <c r="CX54" i="17"/>
  <c r="CV54" i="17"/>
  <c r="CP54" i="17"/>
  <c r="BR54" i="17"/>
  <c r="CU54" i="17"/>
  <c r="DC54" i="17"/>
  <c r="BH54" i="17"/>
  <c r="CC54" i="17"/>
  <c r="CQ54" i="17"/>
  <c r="BG54" i="17"/>
  <c r="BU54" i="17"/>
  <c r="CR54" i="17"/>
  <c r="BY54" i="17"/>
  <c r="CN54" i="17"/>
  <c r="CS54" i="17"/>
  <c r="CH54" i="17"/>
  <c r="CW54" i="17"/>
  <c r="BT54" i="17"/>
  <c r="BV54" i="17"/>
  <c r="CK54" i="17"/>
  <c r="BX54" i="17"/>
  <c r="CL54" i="17"/>
  <c r="DB54" i="17"/>
  <c r="CD54" i="17"/>
  <c r="CI54" i="17"/>
  <c r="CF54" i="17"/>
  <c r="CO54" i="17"/>
  <c r="BM54" i="17"/>
  <c r="CB54" i="17"/>
  <c r="BQ54" i="17"/>
  <c r="BZ54" i="17"/>
  <c r="BJ54" i="17"/>
  <c r="CZ48" i="13"/>
  <c r="CF48" i="13"/>
  <c r="CQ48" i="13"/>
  <c r="BH48" i="13"/>
  <c r="CL48" i="13"/>
  <c r="CG48" i="13"/>
  <c r="DA48" i="13"/>
  <c r="DP48" i="13"/>
  <c r="EZ48" i="13"/>
  <c r="DH48" i="13"/>
  <c r="ED48" i="13"/>
  <c r="EJ48" i="13"/>
  <c r="EQ48" i="13"/>
  <c r="EM48" i="13"/>
  <c r="DK48" i="13"/>
  <c r="DG48" i="13"/>
  <c r="EA48" i="13"/>
  <c r="DQ48" i="13"/>
  <c r="EI48" i="13"/>
  <c r="BQ48" i="13"/>
  <c r="BX48" i="13"/>
  <c r="CD48" i="13"/>
  <c r="CK48" i="13"/>
  <c r="BK48" i="13"/>
  <c r="BV48" i="13"/>
  <c r="BZ48" i="13"/>
  <c r="DX48" i="13"/>
  <c r="EV48" i="13"/>
  <c r="DV48" i="13"/>
  <c r="EP48" i="13"/>
  <c r="DN48" i="13"/>
  <c r="DO48" i="13"/>
  <c r="EG48" i="13"/>
  <c r="DI48" i="13"/>
  <c r="EB48" i="13"/>
  <c r="DW48" i="13"/>
  <c r="DT48" i="13"/>
  <c r="EY48" i="13"/>
  <c r="Y48" i="13"/>
  <c r="AO48" i="13"/>
  <c r="AL48" i="13"/>
  <c r="AR48" i="13"/>
  <c r="AG48" i="13"/>
  <c r="AW48" i="13"/>
  <c r="BD48" i="13"/>
  <c r="CN48" i="13"/>
  <c r="CI48" i="13"/>
  <c r="CC48" i="13"/>
  <c r="CX48" i="13"/>
  <c r="BP48" i="13"/>
  <c r="CM48" i="13"/>
  <c r="EX48" i="13"/>
  <c r="DZ48" i="13"/>
  <c r="EC48" i="13"/>
  <c r="DF48" i="13"/>
  <c r="EH48" i="13"/>
  <c r="FA48" i="13"/>
  <c r="DE48" i="13"/>
  <c r="EU48" i="13"/>
  <c r="ER48" i="13"/>
  <c r="EK48" i="13"/>
  <c r="DU48" i="13"/>
  <c r="EE48" i="13"/>
  <c r="DS48" i="13"/>
  <c r="AM48" i="13"/>
  <c r="AT48" i="13"/>
  <c r="AH48" i="13"/>
  <c r="AZ48" i="13"/>
  <c r="BA48" i="13"/>
  <c r="CB48" i="13"/>
  <c r="BW48" i="13"/>
  <c r="DC48" i="13"/>
  <c r="CW48" i="13"/>
  <c r="CS48" i="13"/>
  <c r="CA48" i="13"/>
  <c r="EN48" i="13"/>
  <c r="DR48" i="13"/>
  <c r="EL48" i="13"/>
  <c r="EF48" i="13"/>
  <c r="ES48" i="13"/>
  <c r="EW48" i="13"/>
  <c r="EO48" i="13"/>
  <c r="DJ48" i="13"/>
  <c r="DD48" i="13"/>
  <c r="ET48" i="13"/>
  <c r="DL48" i="13"/>
  <c r="DY48" i="13"/>
  <c r="DM48" i="13"/>
  <c r="CV48" i="13"/>
  <c r="CR48" i="13"/>
  <c r="CJ48" i="13"/>
  <c r="CO48" i="13"/>
  <c r="DB48" i="13"/>
  <c r="BG48" i="13"/>
  <c r="CT48" i="13"/>
  <c r="BM48" i="13"/>
  <c r="BN48" i="13"/>
  <c r="BJ48" i="13"/>
  <c r="CY48" i="13"/>
  <c r="BF48" i="13"/>
  <c r="CP48" i="13"/>
  <c r="BT48" i="13"/>
  <c r="BY48" i="13"/>
  <c r="BR48" i="13"/>
  <c r="CE48" i="13"/>
  <c r="CH48" i="13"/>
  <c r="CU48" i="13"/>
  <c r="BI48" i="13"/>
  <c r="BS48" i="13"/>
  <c r="BL48" i="13"/>
  <c r="BO48" i="13"/>
  <c r="BU48" i="13"/>
  <c r="CJ50" i="11"/>
  <c r="BM50" i="11"/>
  <c r="CV50" i="11"/>
  <c r="DS50" i="11"/>
  <c r="EX50" i="11"/>
  <c r="EV50" i="11"/>
  <c r="DG50" i="11"/>
  <c r="DF50" i="11"/>
  <c r="EQ50" i="11"/>
  <c r="DK50" i="11"/>
  <c r="DU50" i="11"/>
  <c r="EL50" i="11"/>
  <c r="DT50" i="11"/>
  <c r="DX50" i="11"/>
  <c r="ES50" i="11"/>
  <c r="CU50" i="11"/>
  <c r="CO50" i="11"/>
  <c r="BN50" i="11"/>
  <c r="EM50" i="11"/>
  <c r="EU50" i="11"/>
  <c r="DP50" i="11"/>
  <c r="ED50" i="11"/>
  <c r="DH50" i="11"/>
  <c r="EW50" i="11"/>
  <c r="DM50" i="11"/>
  <c r="EN50" i="11"/>
  <c r="EK50" i="11"/>
  <c r="EO50" i="11"/>
  <c r="EA50" i="11"/>
  <c r="DI50" i="11"/>
  <c r="DC50" i="11"/>
  <c r="CM50" i="11"/>
  <c r="BZ50" i="11"/>
  <c r="EY50" i="11"/>
  <c r="EI50" i="11"/>
  <c r="EH50" i="11"/>
  <c r="ET50" i="11"/>
  <c r="ER50" i="11"/>
  <c r="DV50" i="11"/>
  <c r="EZ50" i="11"/>
  <c r="EP50" i="11"/>
  <c r="EE50" i="11"/>
  <c r="DO50" i="11"/>
  <c r="EC50" i="11"/>
  <c r="DL50" i="11"/>
  <c r="DQ50" i="11"/>
  <c r="CY50" i="11"/>
  <c r="CG50" i="11"/>
  <c r="CP50" i="11"/>
  <c r="EF50" i="11"/>
  <c r="DW50" i="11"/>
  <c r="DN50" i="11"/>
  <c r="DR50" i="11"/>
  <c r="DJ50" i="11"/>
  <c r="DZ50" i="11"/>
  <c r="DD50" i="11"/>
  <c r="EB50" i="11"/>
  <c r="DE50" i="11"/>
  <c r="EJ50" i="11"/>
  <c r="FA50" i="11"/>
  <c r="DY50" i="11"/>
  <c r="EG50" i="11"/>
  <c r="CZ50" i="11"/>
  <c r="BK50" i="11"/>
  <c r="BS50" i="11"/>
  <c r="CR50" i="11"/>
  <c r="BY50" i="11"/>
  <c r="BH50" i="11"/>
  <c r="CS50" i="11"/>
  <c r="BR50" i="11"/>
  <c r="CN50" i="11"/>
  <c r="BQ50" i="11"/>
  <c r="CL50" i="11"/>
  <c r="DB50" i="11"/>
  <c r="CB50" i="11"/>
  <c r="BL50" i="11"/>
  <c r="CI50" i="11"/>
  <c r="CE50" i="11"/>
  <c r="BG50" i="11"/>
  <c r="CK50" i="11"/>
  <c r="BP50" i="11"/>
  <c r="BJ50" i="11"/>
  <c r="BX50" i="11"/>
  <c r="BU50" i="11"/>
  <c r="CW50" i="11"/>
  <c r="BF50" i="11"/>
  <c r="BV50" i="11"/>
  <c r="CQ50" i="11"/>
  <c r="BT50" i="11"/>
  <c r="BW50" i="11"/>
  <c r="CA50" i="11"/>
  <c r="BO50" i="11"/>
  <c r="CH50" i="11"/>
  <c r="CC50" i="11"/>
  <c r="BI50" i="11"/>
  <c r="CF50" i="11"/>
  <c r="DA50" i="11"/>
  <c r="CX50" i="11"/>
  <c r="CT50" i="11"/>
  <c r="CD50" i="11"/>
  <c r="EY50" i="8"/>
  <c r="EX50" i="8"/>
  <c r="FA50" i="8"/>
  <c r="EI50" i="8"/>
  <c r="ES50" i="8"/>
  <c r="EH50" i="8"/>
  <c r="DG50" i="8"/>
  <c r="DH50" i="8"/>
  <c r="EM50" i="8"/>
  <c r="ED50" i="8"/>
  <c r="DF50" i="8"/>
  <c r="DX50" i="8"/>
  <c r="DZ50" i="8"/>
  <c r="DO50" i="8"/>
  <c r="EZ50" i="8"/>
  <c r="DL50" i="8"/>
  <c r="ET50" i="8"/>
  <c r="EO50" i="8"/>
  <c r="EN50" i="8"/>
  <c r="DR50" i="8"/>
  <c r="EE50" i="8"/>
  <c r="DP50" i="8"/>
  <c r="DY50" i="8"/>
  <c r="EP50" i="8"/>
  <c r="DI50" i="8"/>
  <c r="EJ50" i="8"/>
  <c r="EB50" i="8"/>
  <c r="EC50" i="8"/>
  <c r="DQ50" i="8"/>
  <c r="DJ50" i="8"/>
  <c r="DS50" i="8"/>
  <c r="EF50" i="8"/>
  <c r="EL50" i="8"/>
  <c r="EV50" i="8"/>
  <c r="EK50" i="8"/>
  <c r="EG50" i="8"/>
  <c r="EW50" i="8"/>
  <c r="ER50" i="8"/>
  <c r="DN50" i="8"/>
  <c r="DU50" i="8"/>
  <c r="DV50" i="8"/>
  <c r="DD50" i="8"/>
  <c r="DT50" i="8"/>
  <c r="EQ50" i="8"/>
  <c r="EA50" i="8"/>
  <c r="DK50" i="8"/>
  <c r="DW50" i="8"/>
  <c r="DM50" i="8"/>
  <c r="EU50" i="8"/>
  <c r="CA50" i="8"/>
  <c r="CV50" i="8"/>
  <c r="BF50" i="8"/>
  <c r="BJ50" i="8"/>
  <c r="BG50" i="8"/>
  <c r="BW50" i="8"/>
  <c r="BX50" i="8"/>
  <c r="DA50" i="8"/>
  <c r="BL50" i="8"/>
  <c r="CE50" i="8"/>
  <c r="CR50" i="8"/>
  <c r="BO50" i="8"/>
  <c r="CZ50" i="8"/>
  <c r="BU50" i="8"/>
  <c r="DC50" i="8"/>
  <c r="CF50" i="8"/>
  <c r="BI50" i="8"/>
  <c r="BM50" i="8"/>
  <c r="CD50" i="8"/>
  <c r="CI50" i="8"/>
  <c r="CY50" i="8"/>
  <c r="BR50" i="8"/>
  <c r="BK50" i="8"/>
  <c r="CB50" i="8"/>
  <c r="BP50" i="8"/>
  <c r="CG50" i="8"/>
  <c r="BY50" i="8"/>
  <c r="CS50" i="8"/>
  <c r="BS50" i="8"/>
  <c r="CJ50" i="8"/>
  <c r="CC50" i="8"/>
  <c r="CP50" i="8"/>
  <c r="CT50" i="8"/>
  <c r="BV50" i="8"/>
  <c r="BN50" i="8"/>
  <c r="CO50" i="8"/>
  <c r="CH50" i="8"/>
  <c r="CQ50" i="8"/>
  <c r="CK50" i="8"/>
  <c r="BT50" i="8"/>
  <c r="CM50" i="8"/>
  <c r="CW50" i="8"/>
  <c r="BQ50" i="8"/>
  <c r="BH50" i="8"/>
  <c r="CN50" i="8"/>
  <c r="BZ50" i="8"/>
  <c r="CX50" i="8"/>
  <c r="CU50" i="8"/>
  <c r="CL50" i="8"/>
  <c r="DB50" i="8"/>
  <c r="FA52" i="6"/>
  <c r="EY52" i="6"/>
  <c r="EB52" i="6"/>
  <c r="DT52" i="6"/>
  <c r="DS52" i="6"/>
  <c r="DU52" i="6"/>
  <c r="EI52" i="6"/>
  <c r="DR52" i="6"/>
  <c r="ES52" i="6"/>
  <c r="EL52" i="6"/>
  <c r="DY52" i="6"/>
  <c r="EQ52" i="6"/>
  <c r="DW52" i="6"/>
  <c r="ER52" i="6"/>
  <c r="EE52" i="6"/>
  <c r="EH52" i="6"/>
  <c r="EO52" i="6"/>
  <c r="ED52" i="6"/>
  <c r="EV52" i="6"/>
  <c r="DD52" i="6"/>
  <c r="DO52" i="6"/>
  <c r="DE52" i="6"/>
  <c r="DQ52" i="6"/>
  <c r="X19" i="37"/>
  <c r="X18" i="37"/>
  <c r="X37" i="37"/>
  <c r="X23" i="37"/>
  <c r="X44" i="37"/>
  <c r="X32" i="37"/>
  <c r="X15" i="37"/>
  <c r="X46" i="37"/>
  <c r="X50" i="37"/>
  <c r="X47" i="37"/>
  <c r="X57" i="37"/>
  <c r="X53" i="37"/>
  <c r="X21" i="37"/>
  <c r="X39" i="37"/>
  <c r="X41" i="37"/>
  <c r="X29" i="37"/>
  <c r="X54" i="37"/>
  <c r="X13" i="37"/>
  <c r="X51" i="37"/>
  <c r="X33" i="37"/>
  <c r="X38" i="37"/>
  <c r="X43" i="37"/>
  <c r="X34" i="37"/>
  <c r="X56" i="37"/>
  <c r="X40" i="37"/>
  <c r="X55" i="37"/>
  <c r="X17" i="37"/>
  <c r="X35" i="37"/>
  <c r="X26" i="37"/>
  <c r="X27" i="37"/>
  <c r="X25" i="37"/>
  <c r="X16" i="37"/>
  <c r="BE17" i="4"/>
  <c r="X10" i="37"/>
  <c r="X42" i="37"/>
  <c r="X52" i="37"/>
  <c r="X24" i="37"/>
  <c r="X36" i="37"/>
  <c r="X45" i="37"/>
  <c r="X14" i="37"/>
  <c r="X20" i="37"/>
  <c r="X48" i="37"/>
  <c r="X28" i="37"/>
  <c r="X31" i="37"/>
  <c r="X49" i="37"/>
  <c r="X11" i="37"/>
  <c r="X48" i="13"/>
  <c r="V48" i="13"/>
  <c r="AU48" i="13"/>
  <c r="AI48" i="13"/>
  <c r="AK48" i="13"/>
  <c r="BB48" i="13"/>
  <c r="S48" i="13"/>
  <c r="AA48" i="13"/>
  <c r="AQ48" i="13"/>
  <c r="AF48" i="13"/>
  <c r="AN48" i="13"/>
  <c r="F43" i="3"/>
  <c r="D43" i="3" s="1"/>
  <c r="G49" i="11"/>
  <c r="C16" i="2"/>
  <c r="BC52" i="6"/>
  <c r="W50" i="8"/>
  <c r="BE54" i="17"/>
  <c r="E36" i="30"/>
  <c r="F36" i="30" s="1"/>
  <c r="C11" i="2"/>
  <c r="BN6" i="4" s="1"/>
  <c r="AH52" i="6"/>
  <c r="BM52" i="6"/>
  <c r="AD52" i="6"/>
  <c r="X52" i="6"/>
  <c r="K52" i="6"/>
  <c r="CJ52" i="6"/>
  <c r="AO52" i="6"/>
  <c r="AL52" i="6"/>
  <c r="R52" i="6"/>
  <c r="CB52" i="6"/>
  <c r="AF52" i="6"/>
  <c r="AJ52" i="6"/>
  <c r="CQ52" i="6"/>
  <c r="I52" i="6"/>
  <c r="BJ52" i="6"/>
  <c r="BL52" i="6"/>
  <c r="V52" i="6"/>
  <c r="AU52" i="6"/>
  <c r="N52" i="6"/>
  <c r="AI52" i="6"/>
  <c r="AP52" i="6"/>
  <c r="BH52" i="6"/>
  <c r="CZ52" i="6"/>
  <c r="CE52" i="6"/>
  <c r="BU52" i="6"/>
  <c r="AR52" i="6"/>
  <c r="AG52" i="6"/>
  <c r="AM52" i="6"/>
  <c r="U52" i="6"/>
  <c r="AE52" i="6"/>
  <c r="Q52" i="6"/>
  <c r="J52" i="6"/>
  <c r="AV52" i="6"/>
  <c r="CN52" i="6"/>
  <c r="DA52" i="6"/>
  <c r="M52" i="6"/>
  <c r="BK52" i="6"/>
  <c r="BI52" i="6"/>
  <c r="O52" i="6"/>
  <c r="AQ52" i="6"/>
  <c r="BF52" i="6"/>
  <c r="T52" i="6"/>
  <c r="AC52" i="6"/>
  <c r="AA52" i="6"/>
  <c r="BQ52" i="6"/>
  <c r="DC52" i="6"/>
  <c r="AW52" i="6"/>
  <c r="G53" i="17"/>
  <c r="AV4" i="4"/>
  <c r="H50" i="8"/>
  <c r="N50" i="8"/>
  <c r="R54" i="17"/>
  <c r="G47" i="8"/>
  <c r="AS50" i="8"/>
  <c r="AQ54" i="17"/>
  <c r="J50" i="8"/>
  <c r="L54" i="17"/>
  <c r="AA50" i="8"/>
  <c r="AL50" i="8"/>
  <c r="K54" i="17"/>
  <c r="X44" i="7"/>
  <c r="AT50" i="11"/>
  <c r="BE50" i="8"/>
  <c r="AY50" i="8"/>
  <c r="AF50" i="11"/>
  <c r="CL52" i="6"/>
  <c r="CT52" i="6"/>
  <c r="CO52" i="6"/>
  <c r="CI52" i="6"/>
  <c r="CF52" i="6"/>
  <c r="BB52" i="6"/>
  <c r="AY52" i="6"/>
  <c r="Y52" i="6"/>
  <c r="AN52" i="6"/>
  <c r="W52" i="6"/>
  <c r="AS52" i="6"/>
  <c r="P52" i="6"/>
  <c r="AT52" i="6"/>
  <c r="AB52" i="6"/>
  <c r="BG52" i="6"/>
  <c r="Z52" i="6"/>
  <c r="AK52" i="6"/>
  <c r="S52" i="6"/>
  <c r="L52" i="6"/>
  <c r="BS52" i="6"/>
  <c r="CX52" i="6"/>
  <c r="CV52" i="6"/>
  <c r="CP52" i="6"/>
  <c r="BP52" i="6"/>
  <c r="CW52" i="6"/>
  <c r="AX52" i="6"/>
  <c r="AO50" i="11"/>
  <c r="AK50" i="11"/>
  <c r="BB50" i="11"/>
  <c r="K50" i="19"/>
  <c r="O50" i="19"/>
  <c r="BY52" i="6"/>
  <c r="BN52" i="6"/>
  <c r="BT52" i="6"/>
  <c r="BW52" i="6"/>
  <c r="CC52" i="6"/>
  <c r="CH52" i="6"/>
  <c r="DB52" i="6"/>
  <c r="CR52" i="6"/>
  <c r="CY52" i="6"/>
  <c r="BR52" i="6"/>
  <c r="CK52" i="6"/>
  <c r="BD52" i="6"/>
  <c r="AZ52" i="6"/>
  <c r="J50" i="19"/>
  <c r="CM52" i="6"/>
  <c r="BZ52" i="6"/>
  <c r="BV52" i="6"/>
  <c r="BX52" i="6"/>
  <c r="BO52" i="6"/>
  <c r="CA52" i="6"/>
  <c r="CU52" i="6"/>
  <c r="CS52" i="6"/>
  <c r="CD52" i="6"/>
  <c r="CG52" i="6"/>
  <c r="BE52" i="6"/>
  <c r="AD50" i="19"/>
  <c r="AL50" i="11"/>
  <c r="I50" i="11"/>
  <c r="O50" i="11"/>
  <c r="AQ50" i="11"/>
  <c r="Z50" i="11"/>
  <c r="M50" i="11"/>
  <c r="J50" i="11"/>
  <c r="Q50" i="11"/>
  <c r="AW50" i="11"/>
  <c r="V54" i="17"/>
  <c r="O54" i="17"/>
  <c r="V50" i="8"/>
  <c r="R50" i="8"/>
  <c r="X50" i="8"/>
  <c r="Q50" i="8"/>
  <c r="AB50" i="11"/>
  <c r="AX50" i="11"/>
  <c r="BC50" i="11"/>
  <c r="AF50" i="8"/>
  <c r="AC54" i="17"/>
  <c r="BC54" i="17"/>
  <c r="BA50" i="11"/>
  <c r="AZ50" i="11"/>
  <c r="AT54" i="17"/>
  <c r="Y50" i="11"/>
  <c r="P54" i="17"/>
  <c r="X54" i="17"/>
  <c r="L50" i="8"/>
  <c r="Q54" i="17"/>
  <c r="Z54" i="17"/>
  <c r="AD50" i="11"/>
  <c r="AV50" i="11"/>
  <c r="K50" i="11"/>
  <c r="AN50" i="11"/>
  <c r="AI50" i="8"/>
  <c r="AQ50" i="8"/>
  <c r="AJ54" i="17"/>
  <c r="AD54" i="17"/>
  <c r="Q50" i="19"/>
  <c r="P50" i="19"/>
  <c r="R50" i="19"/>
  <c r="AL50" i="19"/>
  <c r="T50" i="19"/>
  <c r="V50" i="19"/>
  <c r="BA50" i="19"/>
  <c r="AA50" i="19"/>
  <c r="W50" i="19"/>
  <c r="I50" i="19"/>
  <c r="U50" i="19"/>
  <c r="AC50" i="19"/>
  <c r="AI50" i="19"/>
  <c r="AM50" i="19"/>
  <c r="AN50" i="19"/>
  <c r="AV50" i="19"/>
  <c r="AG50" i="19"/>
  <c r="AS50" i="19"/>
  <c r="AW50" i="19"/>
  <c r="AX50" i="19"/>
  <c r="AB50" i="19"/>
  <c r="AQ50" i="19"/>
  <c r="BC50" i="19"/>
  <c r="AE50" i="8"/>
  <c r="AZ50" i="8"/>
  <c r="AP50" i="8"/>
  <c r="AM50" i="8"/>
  <c r="BB50" i="8"/>
  <c r="AN50" i="8"/>
  <c r="AO54" i="17"/>
  <c r="AS54" i="17"/>
  <c r="AR54" i="17"/>
  <c r="AI54" i="17"/>
  <c r="AF54" i="17"/>
  <c r="AV54" i="17"/>
  <c r="AZ54" i="17"/>
  <c r="AW54" i="17"/>
  <c r="W54" i="17"/>
  <c r="S54" i="17"/>
  <c r="H54" i="17"/>
  <c r="Z50" i="8"/>
  <c r="S50" i="8"/>
  <c r="K50" i="8"/>
  <c r="U50" i="8"/>
  <c r="N54" i="17"/>
  <c r="N50" i="19"/>
  <c r="Z50" i="19"/>
  <c r="S50" i="19"/>
  <c r="M50" i="8"/>
  <c r="L50" i="19"/>
  <c r="AA54" i="17"/>
  <c r="X50" i="19"/>
  <c r="BC50" i="8"/>
  <c r="AV50" i="8"/>
  <c r="AJ50" i="8"/>
  <c r="AK50" i="8"/>
  <c r="AX50" i="8"/>
  <c r="AH50" i="8"/>
  <c r="AG54" i="17"/>
  <c r="AK54" i="17"/>
  <c r="AU54" i="17"/>
  <c r="AE54" i="17"/>
  <c r="AL54" i="17"/>
  <c r="AX54" i="17"/>
  <c r="BB54" i="17"/>
  <c r="AK50" i="19"/>
  <c r="AH50" i="19"/>
  <c r="AE50" i="19"/>
  <c r="AP50" i="19"/>
  <c r="AT50" i="19"/>
  <c r="BE50" i="19"/>
  <c r="BB50" i="19"/>
  <c r="AY50" i="19"/>
  <c r="M54" i="17"/>
  <c r="Y54" i="17"/>
  <c r="U54" i="17"/>
  <c r="P50" i="8"/>
  <c r="Y50" i="8"/>
  <c r="T50" i="8"/>
  <c r="O50" i="8"/>
  <c r="T54" i="17"/>
  <c r="M50" i="19"/>
  <c r="Y50" i="19"/>
  <c r="AO50" i="8"/>
  <c r="BD50" i="8"/>
  <c r="AT50" i="8"/>
  <c r="AU50" i="8"/>
  <c r="BA50" i="8"/>
  <c r="AR50" i="8"/>
  <c r="AG50" i="8"/>
  <c r="AB54" i="17"/>
  <c r="AH54" i="17"/>
  <c r="AP54" i="17"/>
  <c r="AM54" i="17"/>
  <c r="AN54" i="17"/>
  <c r="BD54" i="17"/>
  <c r="AY54" i="17"/>
  <c r="AF50" i="19"/>
  <c r="AJ50" i="19"/>
  <c r="AU50" i="19"/>
  <c r="AR50" i="19"/>
  <c r="AO50" i="19"/>
  <c r="AZ50" i="19"/>
  <c r="AM50" i="11"/>
  <c r="N50" i="11"/>
  <c r="AH50" i="11"/>
  <c r="AU50" i="11"/>
  <c r="AG50" i="11"/>
  <c r="AE50" i="11"/>
  <c r="AJ50" i="11"/>
  <c r="BE50" i="11"/>
  <c r="AI50" i="11"/>
  <c r="AR50" i="11"/>
  <c r="AB50" i="8"/>
  <c r="AW50" i="8"/>
  <c r="AC50" i="8"/>
  <c r="AY50" i="11"/>
  <c r="S50" i="11"/>
  <c r="T50" i="11"/>
  <c r="V50" i="11"/>
  <c r="U50" i="11"/>
  <c r="AC50" i="11"/>
  <c r="AP50" i="11"/>
  <c r="R50" i="11"/>
  <c r="AS50" i="11"/>
  <c r="P50" i="11"/>
  <c r="AA50" i="11"/>
  <c r="BD50" i="11"/>
  <c r="W50" i="11"/>
  <c r="X50" i="11"/>
  <c r="X29" i="18"/>
  <c r="X27" i="18"/>
  <c r="X25" i="18"/>
  <c r="X23" i="18"/>
  <c r="X21" i="18"/>
  <c r="X30" i="18"/>
  <c r="X28" i="18"/>
  <c r="X26" i="18"/>
  <c r="X24" i="18"/>
  <c r="X22" i="18"/>
  <c r="X40" i="18"/>
  <c r="X38" i="18"/>
  <c r="X36" i="18"/>
  <c r="X34" i="18"/>
  <c r="X32" i="18"/>
  <c r="X39" i="18"/>
  <c r="X37" i="18"/>
  <c r="X35" i="18"/>
  <c r="X33" i="18"/>
  <c r="X31" i="18"/>
  <c r="X50" i="18"/>
  <c r="X46" i="18"/>
  <c r="X44" i="18"/>
  <c r="X48" i="18"/>
  <c r="X43" i="18"/>
  <c r="X49" i="18"/>
  <c r="X45" i="18"/>
  <c r="X41" i="18"/>
  <c r="X47" i="18"/>
  <c r="X42" i="18"/>
  <c r="X55" i="33"/>
  <c r="X53" i="33"/>
  <c r="X51" i="33"/>
  <c r="X49" i="33"/>
  <c r="X47" i="33"/>
  <c r="X54" i="33"/>
  <c r="X52" i="33"/>
  <c r="X50" i="33"/>
  <c r="X48" i="33"/>
  <c r="X46" i="33"/>
  <c r="X20" i="33"/>
  <c r="X22" i="33"/>
  <c r="X24" i="33"/>
  <c r="X26" i="33"/>
  <c r="X28" i="33"/>
  <c r="X21" i="33"/>
  <c r="X23" i="33"/>
  <c r="X25" i="33"/>
  <c r="X27" i="33"/>
  <c r="X29" i="33"/>
  <c r="X39" i="33"/>
  <c r="X56" i="33"/>
  <c r="X44" i="33"/>
  <c r="X42" i="33"/>
  <c r="X40" i="33"/>
  <c r="X38" i="33"/>
  <c r="X45" i="33"/>
  <c r="X43" i="33"/>
  <c r="X41" i="33"/>
  <c r="X37" i="33"/>
  <c r="X46" i="16"/>
  <c r="X44" i="16"/>
  <c r="X42" i="16"/>
  <c r="X40" i="16"/>
  <c r="X38" i="16"/>
  <c r="X45" i="16"/>
  <c r="X43" i="16"/>
  <c r="X41" i="16"/>
  <c r="X39" i="16"/>
  <c r="X37" i="16"/>
  <c r="X36" i="16"/>
  <c r="X34" i="16"/>
  <c r="X32" i="16"/>
  <c r="X30" i="16"/>
  <c r="X28" i="16"/>
  <c r="X35" i="16"/>
  <c r="X33" i="16"/>
  <c r="X31" i="16"/>
  <c r="X29" i="16"/>
  <c r="X27" i="16"/>
  <c r="X56" i="16"/>
  <c r="X54" i="16"/>
  <c r="X52" i="16"/>
  <c r="X50" i="16"/>
  <c r="X48" i="16"/>
  <c r="X55" i="16"/>
  <c r="X53" i="16"/>
  <c r="X51" i="16"/>
  <c r="X49" i="16"/>
  <c r="X47" i="16"/>
  <c r="X56" i="12"/>
  <c r="X55" i="12"/>
  <c r="X54" i="12"/>
  <c r="X52" i="12"/>
  <c r="X50" i="12"/>
  <c r="X48" i="12"/>
  <c r="X53" i="12"/>
  <c r="X51" i="12"/>
  <c r="X49" i="12"/>
  <c r="X47" i="12"/>
  <c r="X14" i="12"/>
  <c r="X11" i="12"/>
  <c r="X27" i="12"/>
  <c r="X25" i="12"/>
  <c r="X23" i="12"/>
  <c r="X21" i="12"/>
  <c r="X19" i="12"/>
  <c r="X17" i="12"/>
  <c r="X15" i="12"/>
  <c r="X12" i="12"/>
  <c r="X8" i="12"/>
  <c r="X13" i="12"/>
  <c r="X10" i="12"/>
  <c r="X26" i="12"/>
  <c r="X24" i="12"/>
  <c r="X22" i="12"/>
  <c r="X20" i="12"/>
  <c r="X18" i="12"/>
  <c r="X16" i="12"/>
  <c r="X9" i="12"/>
  <c r="X56" i="7"/>
  <c r="X54" i="7"/>
  <c r="X52" i="7"/>
  <c r="X50" i="7"/>
  <c r="X48" i="7"/>
  <c r="X55" i="7"/>
  <c r="X53" i="7"/>
  <c r="X51" i="7"/>
  <c r="X49" i="7"/>
  <c r="X47" i="7"/>
  <c r="X34" i="7"/>
  <c r="X36" i="7"/>
  <c r="X35" i="7"/>
  <c r="X37" i="7"/>
  <c r="X39" i="7"/>
  <c r="X41" i="7"/>
  <c r="X43" i="7"/>
  <c r="X45" i="7"/>
  <c r="X38" i="7"/>
  <c r="X40" i="7"/>
  <c r="X42" i="7"/>
  <c r="X46" i="7"/>
  <c r="X29" i="7"/>
  <c r="X33" i="7"/>
  <c r="X31" i="7"/>
  <c r="X32" i="7"/>
  <c r="X30" i="7"/>
  <c r="X27" i="7"/>
  <c r="X57" i="7"/>
  <c r="X13" i="5"/>
  <c r="X19" i="5"/>
  <c r="X21" i="5"/>
  <c r="X23" i="5"/>
  <c r="X27" i="5"/>
  <c r="X29" i="5"/>
  <c r="X31" i="5"/>
  <c r="X33" i="5"/>
  <c r="X35" i="5"/>
  <c r="X37" i="5"/>
  <c r="X12" i="5"/>
  <c r="X18" i="5"/>
  <c r="X22" i="5"/>
  <c r="X26" i="5"/>
  <c r="X28" i="5"/>
  <c r="X30" i="5"/>
  <c r="X32" i="5"/>
  <c r="X34" i="5"/>
  <c r="X36" i="5"/>
  <c r="X39" i="5"/>
  <c r="X41" i="5"/>
  <c r="X43" i="5"/>
  <c r="X45" i="5"/>
  <c r="X47" i="5"/>
  <c r="X49" i="5"/>
  <c r="X51" i="5"/>
  <c r="X53" i="5"/>
  <c r="X55" i="5"/>
  <c r="X57" i="5"/>
  <c r="X59" i="5"/>
  <c r="X61" i="5"/>
  <c r="X63" i="5"/>
  <c r="X65" i="5"/>
  <c r="X67" i="5"/>
  <c r="X69" i="5"/>
  <c r="X71" i="5"/>
  <c r="X73" i="5"/>
  <c r="X75" i="5"/>
  <c r="X77" i="5"/>
  <c r="X79" i="5"/>
  <c r="X81" i="5"/>
  <c r="X83" i="5"/>
  <c r="X85" i="5"/>
  <c r="X87" i="5"/>
  <c r="X89" i="5"/>
  <c r="X91" i="5"/>
  <c r="X93" i="5"/>
  <c r="X95" i="5"/>
  <c r="X97" i="5"/>
  <c r="X99" i="5"/>
  <c r="X101" i="5"/>
  <c r="X103" i="5"/>
  <c r="X105" i="5"/>
  <c r="X38" i="5"/>
  <c r="X40" i="5"/>
  <c r="X42" i="5"/>
  <c r="X44" i="5"/>
  <c r="X46" i="5"/>
  <c r="X48" i="5"/>
  <c r="X50" i="5"/>
  <c r="X52" i="5"/>
  <c r="X54" i="5"/>
  <c r="X56" i="5"/>
  <c r="X58" i="5"/>
  <c r="X60" i="5"/>
  <c r="X62" i="5"/>
  <c r="X64" i="5"/>
  <c r="X66" i="5"/>
  <c r="X68" i="5"/>
  <c r="X70" i="5"/>
  <c r="X72" i="5"/>
  <c r="X74" i="5"/>
  <c r="X76" i="5"/>
  <c r="X78" i="5"/>
  <c r="X80" i="5"/>
  <c r="X82" i="5"/>
  <c r="X84" i="5"/>
  <c r="X86" i="5"/>
  <c r="X88" i="5"/>
  <c r="X90" i="5"/>
  <c r="X92" i="5"/>
  <c r="X94" i="5"/>
  <c r="X96" i="5"/>
  <c r="X98" i="5"/>
  <c r="X100" i="5"/>
  <c r="X102" i="5"/>
  <c r="X104" i="5"/>
  <c r="X107" i="5"/>
  <c r="I50" i="8"/>
  <c r="C9" i="2"/>
  <c r="X31" i="33"/>
  <c r="X30" i="33"/>
  <c r="X15" i="33"/>
  <c r="X11" i="33"/>
  <c r="X13" i="33"/>
  <c r="AV5" i="4"/>
  <c r="X34" i="33"/>
  <c r="X36" i="33"/>
  <c r="X35" i="33"/>
  <c r="X19" i="33"/>
  <c r="AV6" i="4"/>
  <c r="X18" i="33"/>
  <c r="X57" i="33"/>
  <c r="X16" i="33"/>
  <c r="X33" i="33"/>
  <c r="X32" i="33"/>
  <c r="X17" i="33"/>
  <c r="X14" i="33"/>
  <c r="X12" i="33"/>
  <c r="AV7" i="4"/>
  <c r="F14" i="2"/>
  <c r="J50" i="17"/>
  <c r="J54" i="17" s="1"/>
  <c r="H48" i="6"/>
  <c r="G48" i="6" s="1"/>
  <c r="K40" i="30"/>
  <c r="K39" i="30"/>
  <c r="K35" i="30"/>
  <c r="H46" i="19"/>
  <c r="G46" i="19" s="1"/>
  <c r="J7" i="20" s="1"/>
  <c r="J8" i="20" s="1"/>
  <c r="I54" i="17"/>
  <c r="F15" i="29"/>
  <c r="X57" i="18"/>
  <c r="X56" i="18"/>
  <c r="X55" i="18"/>
  <c r="X54" i="18"/>
  <c r="X53" i="18"/>
  <c r="X52" i="18"/>
  <c r="X51" i="18"/>
  <c r="X20" i="18"/>
  <c r="X19" i="18"/>
  <c r="X18" i="18"/>
  <c r="X17" i="18"/>
  <c r="X16" i="18"/>
  <c r="X15" i="18"/>
  <c r="X14" i="18"/>
  <c r="X13" i="18"/>
  <c r="X12" i="18"/>
  <c r="X11" i="18"/>
  <c r="X10" i="18"/>
  <c r="X9" i="18"/>
  <c r="X57" i="16"/>
  <c r="X26" i="16"/>
  <c r="X25" i="16"/>
  <c r="X24" i="16"/>
  <c r="X23" i="16"/>
  <c r="X22" i="16"/>
  <c r="X21" i="16"/>
  <c r="X20" i="16"/>
  <c r="X19" i="16"/>
  <c r="X18" i="16"/>
  <c r="X17" i="16"/>
  <c r="X16" i="16"/>
  <c r="X15" i="16"/>
  <c r="X14" i="16"/>
  <c r="X13" i="16"/>
  <c r="X12" i="16"/>
  <c r="X11" i="16"/>
  <c r="X10" i="16"/>
  <c r="X9" i="16"/>
  <c r="X57" i="12"/>
  <c r="X46" i="12"/>
  <c r="X45" i="12"/>
  <c r="X44" i="12"/>
  <c r="X43" i="12"/>
  <c r="X42" i="12"/>
  <c r="X41" i="12"/>
  <c r="X40" i="12"/>
  <c r="X39" i="12"/>
  <c r="X38" i="12"/>
  <c r="X37" i="12"/>
  <c r="X36" i="12"/>
  <c r="X35" i="12"/>
  <c r="X34" i="12"/>
  <c r="X33" i="12"/>
  <c r="X32" i="12"/>
  <c r="X31" i="12"/>
  <c r="X30" i="12"/>
  <c r="X29" i="12"/>
  <c r="X28" i="12"/>
  <c r="X26" i="7"/>
  <c r="X25" i="7"/>
  <c r="X24" i="7"/>
  <c r="X23" i="7"/>
  <c r="X22" i="7"/>
  <c r="X21" i="7"/>
  <c r="X57" i="10"/>
  <c r="X56" i="10"/>
  <c r="X55" i="10"/>
  <c r="X54" i="10"/>
  <c r="X53" i="10"/>
  <c r="X52" i="10"/>
  <c r="X51" i="10"/>
  <c r="X50" i="10"/>
  <c r="X49" i="10"/>
  <c r="X48" i="10"/>
  <c r="X47" i="10"/>
  <c r="X46" i="10"/>
  <c r="X45" i="10"/>
  <c r="X44" i="10"/>
  <c r="X43" i="10"/>
  <c r="X42" i="10"/>
  <c r="X41" i="10"/>
  <c r="X40" i="10"/>
  <c r="X39" i="10"/>
  <c r="X38" i="10"/>
  <c r="X37" i="10"/>
  <c r="X36" i="10"/>
  <c r="X35" i="10"/>
  <c r="X34" i="10"/>
  <c r="X33" i="10"/>
  <c r="X32" i="10"/>
  <c r="X31" i="10"/>
  <c r="X30" i="10"/>
  <c r="X29" i="10"/>
  <c r="X28" i="10"/>
  <c r="X27" i="10"/>
  <c r="X26" i="10"/>
  <c r="X25" i="10"/>
  <c r="X24" i="10"/>
  <c r="X23" i="10"/>
  <c r="X22" i="10"/>
  <c r="X21" i="10"/>
  <c r="X20" i="10"/>
  <c r="X19" i="10"/>
  <c r="X18" i="10"/>
  <c r="X17" i="10"/>
  <c r="X16" i="10"/>
  <c r="X15" i="10"/>
  <c r="X14" i="10"/>
  <c r="X13" i="10"/>
  <c r="X12" i="10"/>
  <c r="X11" i="10"/>
  <c r="X10" i="10"/>
  <c r="X9" i="10"/>
  <c r="X8" i="10"/>
  <c r="X20" i="7"/>
  <c r="X19" i="7"/>
  <c r="X18" i="7"/>
  <c r="X17" i="7"/>
  <c r="X16" i="7"/>
  <c r="X15" i="7"/>
  <c r="X14" i="7"/>
  <c r="X13" i="7"/>
  <c r="X12" i="7"/>
  <c r="X11" i="7"/>
  <c r="X10" i="7"/>
  <c r="X9" i="7"/>
  <c r="C12" i="2"/>
  <c r="BN7" i="4" s="1"/>
  <c r="F6" i="20"/>
  <c r="F7" i="20"/>
  <c r="D12" i="2"/>
  <c r="H46" i="11"/>
  <c r="S8" i="4" l="1"/>
  <c r="L52" i="1" s="1"/>
  <c r="H52" i="6"/>
  <c r="BN4" i="4"/>
  <c r="Y16" i="40"/>
  <c r="Y14" i="40"/>
  <c r="Y36" i="40"/>
  <c r="Y27" i="40"/>
  <c r="Y42" i="40"/>
  <c r="Y38" i="40"/>
  <c r="Y37" i="40"/>
  <c r="Y11" i="40"/>
  <c r="Y43" i="40"/>
  <c r="Y22" i="40"/>
  <c r="Y17" i="40"/>
  <c r="Y44" i="40"/>
  <c r="Y15" i="40"/>
  <c r="Y26" i="40"/>
  <c r="Y40" i="40"/>
  <c r="Y12" i="40"/>
  <c r="Y21" i="40"/>
  <c r="Y29" i="40"/>
  <c r="Y23" i="40"/>
  <c r="Y24" i="40"/>
  <c r="Y18" i="40"/>
  <c r="Y51" i="40"/>
  <c r="Y28" i="40"/>
  <c r="Y31" i="40"/>
  <c r="Y47" i="40"/>
  <c r="Y45" i="40"/>
  <c r="Y32" i="40"/>
  <c r="Y10" i="40"/>
  <c r="Y57" i="40"/>
  <c r="Y13" i="40"/>
  <c r="Y46" i="40"/>
  <c r="Y55" i="40"/>
  <c r="Y35" i="40"/>
  <c r="Y33" i="40"/>
  <c r="Y49" i="40"/>
  <c r="Y25" i="40"/>
  <c r="Y39" i="40"/>
  <c r="Y19" i="40"/>
  <c r="Y30" i="40"/>
  <c r="Y50" i="40"/>
  <c r="Y56" i="40"/>
  <c r="Y41" i="40"/>
  <c r="Y53" i="40"/>
  <c r="Y20" i="40"/>
  <c r="Y34" i="40"/>
  <c r="Y52" i="40"/>
  <c r="Y48" i="40"/>
  <c r="Y54" i="40"/>
  <c r="H47" i="11"/>
  <c r="G46" i="11"/>
  <c r="G50" i="8"/>
  <c r="F10" i="2" s="1"/>
  <c r="G10" i="2" s="1"/>
  <c r="J30" i="30"/>
  <c r="BN11" i="4"/>
  <c r="G48" i="13"/>
  <c r="F12" i="2" s="1"/>
  <c r="C13" i="2"/>
  <c r="C18" i="2" s="1"/>
  <c r="J19" i="30" s="1"/>
  <c r="J20" i="30" s="1"/>
  <c r="G6" i="20"/>
  <c r="G50" i="17"/>
  <c r="G7" i="20" s="1"/>
  <c r="G54" i="17"/>
  <c r="F13" i="2" s="1"/>
  <c r="G13" i="2" s="1"/>
  <c r="Y51" i="37"/>
  <c r="Y43" i="37"/>
  <c r="Y35" i="37"/>
  <c r="Y27" i="37"/>
  <c r="Y19" i="37"/>
  <c r="Y11" i="37"/>
  <c r="Y52" i="37"/>
  <c r="Y44" i="37"/>
  <c r="Y36" i="37"/>
  <c r="Y28" i="37"/>
  <c r="Y20" i="37"/>
  <c r="Y53" i="37"/>
  <c r="Y45" i="37"/>
  <c r="Y37" i="37"/>
  <c r="Y29" i="37"/>
  <c r="Y21" i="37"/>
  <c r="Y13" i="37"/>
  <c r="Y54" i="37"/>
  <c r="Y46" i="37"/>
  <c r="Y38" i="37"/>
  <c r="Y14" i="37"/>
  <c r="Y55" i="37"/>
  <c r="Y47" i="37"/>
  <c r="Y39" i="37"/>
  <c r="Y31" i="37"/>
  <c r="Y23" i="37"/>
  <c r="Y15" i="37"/>
  <c r="Y56" i="37"/>
  <c r="Y48" i="37"/>
  <c r="Y40" i="37"/>
  <c r="Y32" i="37"/>
  <c r="Y24" i="37"/>
  <c r="Y16" i="37"/>
  <c r="Y57" i="37"/>
  <c r="Y49" i="37"/>
  <c r="Y41" i="37"/>
  <c r="Y33" i="37"/>
  <c r="Y25" i="37"/>
  <c r="Y17" i="37"/>
  <c r="Y50" i="37"/>
  <c r="Y42" i="37"/>
  <c r="Y34" i="37"/>
  <c r="Y26" i="37"/>
  <c r="Y18" i="37"/>
  <c r="Y10" i="37"/>
  <c r="D6" i="20"/>
  <c r="G49" i="8"/>
  <c r="K36" i="30"/>
  <c r="E41" i="30"/>
  <c r="J27" i="30"/>
  <c r="J22" i="3"/>
  <c r="H47" i="19"/>
  <c r="G51" i="17"/>
  <c r="Y23" i="18"/>
  <c r="Y27" i="18"/>
  <c r="Y22" i="18"/>
  <c r="Y26" i="18"/>
  <c r="Y30" i="18"/>
  <c r="Y21" i="18"/>
  <c r="Y25" i="18"/>
  <c r="Y29" i="18"/>
  <c r="Y24" i="18"/>
  <c r="Y28" i="18"/>
  <c r="Y31" i="18"/>
  <c r="Y35" i="18"/>
  <c r="Y39" i="18"/>
  <c r="Y34" i="18"/>
  <c r="Y38" i="18"/>
  <c r="Y33" i="18"/>
  <c r="Y37" i="18"/>
  <c r="Y32" i="18"/>
  <c r="Y36" i="18"/>
  <c r="Y40" i="18"/>
  <c r="Y48" i="18"/>
  <c r="Y45" i="18"/>
  <c r="Y49" i="18"/>
  <c r="Y44" i="18"/>
  <c r="Y41" i="18"/>
  <c r="Y46" i="18"/>
  <c r="Y47" i="18"/>
  <c r="Y42" i="18"/>
  <c r="Y50" i="18"/>
  <c r="Y43" i="18"/>
  <c r="Y46" i="33"/>
  <c r="Y50" i="33"/>
  <c r="Y54" i="33"/>
  <c r="Y49" i="33"/>
  <c r="Y53" i="33"/>
  <c r="Y48" i="33"/>
  <c r="Y52" i="33"/>
  <c r="Y47" i="33"/>
  <c r="Y51" i="33"/>
  <c r="Y55" i="33"/>
  <c r="Y20" i="33"/>
  <c r="Y22" i="33"/>
  <c r="Y24" i="33"/>
  <c r="Y26" i="33"/>
  <c r="Y28" i="33"/>
  <c r="Y21" i="33"/>
  <c r="Y23" i="33"/>
  <c r="Y25" i="33"/>
  <c r="Y27" i="33"/>
  <c r="Y29" i="33"/>
  <c r="Y41" i="33"/>
  <c r="Y45" i="33"/>
  <c r="Y40" i="33"/>
  <c r="Y44" i="33"/>
  <c r="Y37" i="33"/>
  <c r="Y43" i="33"/>
  <c r="Y38" i="33"/>
  <c r="Y42" i="33"/>
  <c r="Y56" i="33"/>
  <c r="Y39" i="33"/>
  <c r="Y38" i="16"/>
  <c r="Y42" i="16"/>
  <c r="Y46" i="16"/>
  <c r="Y39" i="16"/>
  <c r="Y43" i="16"/>
  <c r="Y40" i="16"/>
  <c r="Y44" i="16"/>
  <c r="Y37" i="16"/>
  <c r="Y41" i="16"/>
  <c r="Y45" i="16"/>
  <c r="Y28" i="16"/>
  <c r="Y32" i="16"/>
  <c r="Y36" i="16"/>
  <c r="Y29" i="16"/>
  <c r="Y33" i="16"/>
  <c r="Y30" i="16"/>
  <c r="Y34" i="16"/>
  <c r="Y27" i="16"/>
  <c r="Y31" i="16"/>
  <c r="Y35" i="16"/>
  <c r="Y47" i="16"/>
  <c r="Y53" i="16"/>
  <c r="Y48" i="16"/>
  <c r="Y52" i="16"/>
  <c r="Y56" i="16"/>
  <c r="Y51" i="16"/>
  <c r="Y55" i="16"/>
  <c r="Y50" i="16"/>
  <c r="Y54" i="16"/>
  <c r="Y49" i="16"/>
  <c r="X58" i="12"/>
  <c r="E12" i="2" s="1"/>
  <c r="Y56" i="12"/>
  <c r="Y47" i="12"/>
  <c r="Y50" i="12"/>
  <c r="Y54" i="12"/>
  <c r="Y51" i="12"/>
  <c r="Y55" i="12"/>
  <c r="Y48" i="12"/>
  <c r="Y52" i="12"/>
  <c r="Y49" i="12"/>
  <c r="Y53" i="12"/>
  <c r="Y8" i="12"/>
  <c r="Y14" i="12"/>
  <c r="Y18" i="12"/>
  <c r="Y22" i="12"/>
  <c r="Y26" i="12"/>
  <c r="Y17" i="12"/>
  <c r="Y21" i="12"/>
  <c r="Y25" i="12"/>
  <c r="Y9" i="12"/>
  <c r="Y12" i="12"/>
  <c r="Y10" i="12"/>
  <c r="Y16" i="12"/>
  <c r="Y20" i="12"/>
  <c r="Y24" i="12"/>
  <c r="Y15" i="12"/>
  <c r="Y19" i="12"/>
  <c r="Y23" i="12"/>
  <c r="Y27" i="12"/>
  <c r="Y11" i="12"/>
  <c r="Y13" i="12"/>
  <c r="Y47" i="7"/>
  <c r="Y51" i="7"/>
  <c r="Y55" i="7"/>
  <c r="Y50" i="7"/>
  <c r="Y54" i="7"/>
  <c r="Y49" i="7"/>
  <c r="Y53" i="7"/>
  <c r="Y48" i="7"/>
  <c r="Y52" i="7"/>
  <c r="Y56" i="7"/>
  <c r="Y37" i="7"/>
  <c r="Y39" i="7"/>
  <c r="Y41" i="7"/>
  <c r="Y43" i="7"/>
  <c r="Y45" i="7"/>
  <c r="Y35" i="7"/>
  <c r="Y34" i="7"/>
  <c r="Y36" i="7"/>
  <c r="Y38" i="7"/>
  <c r="Y40" i="7"/>
  <c r="Y42" i="7"/>
  <c r="Y44" i="7"/>
  <c r="Y46" i="7"/>
  <c r="Y27" i="7"/>
  <c r="Y29" i="7"/>
  <c r="Y32" i="7"/>
  <c r="Y33" i="7"/>
  <c r="Y30" i="7"/>
  <c r="Y31" i="7"/>
  <c r="Y28" i="7"/>
  <c r="Y13" i="5"/>
  <c r="Y19" i="5"/>
  <c r="Y21" i="5"/>
  <c r="Y23" i="5"/>
  <c r="Y27" i="5"/>
  <c r="Y29" i="5"/>
  <c r="Y31" i="5"/>
  <c r="Y33" i="5"/>
  <c r="Y35" i="5"/>
  <c r="Y37" i="5"/>
  <c r="Y39" i="5"/>
  <c r="Y41" i="5"/>
  <c r="Y43" i="5"/>
  <c r="Y45" i="5"/>
  <c r="Y47" i="5"/>
  <c r="Y49" i="5"/>
  <c r="Y51" i="5"/>
  <c r="Y53" i="5"/>
  <c r="Y55" i="5"/>
  <c r="Y57" i="5"/>
  <c r="Y59" i="5"/>
  <c r="Y61" i="5"/>
  <c r="Y63" i="5"/>
  <c r="Y65" i="5"/>
  <c r="Y67" i="5"/>
  <c r="Y69" i="5"/>
  <c r="Y71" i="5"/>
  <c r="Y73" i="5"/>
  <c r="Y75" i="5"/>
  <c r="Y77" i="5"/>
  <c r="Y79" i="5"/>
  <c r="Y81" i="5"/>
  <c r="Y83" i="5"/>
  <c r="Y85" i="5"/>
  <c r="Y87" i="5"/>
  <c r="Y89" i="5"/>
  <c r="Y91" i="5"/>
  <c r="Y93" i="5"/>
  <c r="Y95" i="5"/>
  <c r="Y97" i="5"/>
  <c r="Y99" i="5"/>
  <c r="Y101" i="5"/>
  <c r="Y103" i="5"/>
  <c r="Y105" i="5"/>
  <c r="Y12" i="5"/>
  <c r="Y28" i="5"/>
  <c r="Y32" i="5"/>
  <c r="Y36" i="5"/>
  <c r="Y40" i="5"/>
  <c r="Y44" i="5"/>
  <c r="Y48" i="5"/>
  <c r="Y52" i="5"/>
  <c r="Y56" i="5"/>
  <c r="Y60" i="5"/>
  <c r="Y64" i="5"/>
  <c r="Y68" i="5"/>
  <c r="Y72" i="5"/>
  <c r="Y76" i="5"/>
  <c r="Y80" i="5"/>
  <c r="Y84" i="5"/>
  <c r="Y88" i="5"/>
  <c r="Y92" i="5"/>
  <c r="Y96" i="5"/>
  <c r="Y100" i="5"/>
  <c r="Y104" i="5"/>
  <c r="Y18" i="5"/>
  <c r="Y22" i="5"/>
  <c r="Y26" i="5"/>
  <c r="Y30" i="5"/>
  <c r="Y34" i="5"/>
  <c r="Y38" i="5"/>
  <c r="Y42" i="5"/>
  <c r="Y46" i="5"/>
  <c r="Y50" i="5"/>
  <c r="Y54" i="5"/>
  <c r="Y58" i="5"/>
  <c r="Y62" i="5"/>
  <c r="Y66" i="5"/>
  <c r="Y70" i="5"/>
  <c r="Y74" i="5"/>
  <c r="Y78" i="5"/>
  <c r="Y82" i="5"/>
  <c r="Y86" i="5"/>
  <c r="Y90" i="5"/>
  <c r="Y94" i="5"/>
  <c r="Y98" i="5"/>
  <c r="Y102" i="5"/>
  <c r="Y107" i="5"/>
  <c r="H49" i="6"/>
  <c r="D9" i="2"/>
  <c r="J25" i="30"/>
  <c r="J26" i="30"/>
  <c r="G52" i="6"/>
  <c r="D10" i="2"/>
  <c r="D7" i="20"/>
  <c r="F8" i="20"/>
  <c r="D16" i="3"/>
  <c r="Y57" i="33"/>
  <c r="Y35" i="33"/>
  <c r="Y34" i="33"/>
  <c r="Y33" i="33"/>
  <c r="Y32" i="33"/>
  <c r="Y31" i="33"/>
  <c r="Y30" i="33"/>
  <c r="Y19" i="33"/>
  <c r="Y17" i="33"/>
  <c r="Y16" i="33"/>
  <c r="Y15" i="33"/>
  <c r="Y14" i="33"/>
  <c r="Y13" i="33"/>
  <c r="Y11" i="33"/>
  <c r="Y36" i="33"/>
  <c r="Y18" i="33"/>
  <c r="Y12" i="33"/>
  <c r="G47" i="19"/>
  <c r="H50" i="19"/>
  <c r="G50" i="19" s="1"/>
  <c r="Y57" i="18"/>
  <c r="Y56" i="18"/>
  <c r="Y55" i="18"/>
  <c r="Y54" i="18"/>
  <c r="Y53" i="18"/>
  <c r="Y52" i="18"/>
  <c r="Y51" i="18"/>
  <c r="Y20" i="18"/>
  <c r="Y19" i="18"/>
  <c r="Y18" i="18"/>
  <c r="Y17" i="18"/>
  <c r="Y16" i="18"/>
  <c r="Y15" i="18"/>
  <c r="Y14" i="18"/>
  <c r="Y13" i="18"/>
  <c r="Y12" i="18"/>
  <c r="Y11" i="18"/>
  <c r="Y10" i="18"/>
  <c r="Y9" i="18"/>
  <c r="Y57" i="16"/>
  <c r="Y26" i="16"/>
  <c r="Y25" i="16"/>
  <c r="Y24" i="16"/>
  <c r="Y23" i="16"/>
  <c r="Y22" i="16"/>
  <c r="Y21" i="16"/>
  <c r="Y20" i="16"/>
  <c r="Y19" i="16"/>
  <c r="Y18" i="16"/>
  <c r="Y17" i="16"/>
  <c r="Y16" i="16"/>
  <c r="Y15" i="16"/>
  <c r="Y14" i="16"/>
  <c r="Y13" i="16"/>
  <c r="Y12" i="16"/>
  <c r="Y11" i="16"/>
  <c r="Y10" i="16"/>
  <c r="Y9" i="16"/>
  <c r="Y45" i="12"/>
  <c r="Y41" i="12"/>
  <c r="Y57" i="7"/>
  <c r="Y26" i="7"/>
  <c r="Y25" i="7"/>
  <c r="Y24" i="7"/>
  <c r="Y23" i="7"/>
  <c r="Y22" i="7"/>
  <c r="Y21" i="7"/>
  <c r="Y46" i="12"/>
  <c r="Y42" i="12"/>
  <c r="Y57" i="12"/>
  <c r="Y43" i="12"/>
  <c r="Y57" i="10"/>
  <c r="Y56" i="10"/>
  <c r="Y55" i="10"/>
  <c r="Y54" i="10"/>
  <c r="Y53" i="10"/>
  <c r="Y52" i="10"/>
  <c r="Y51" i="10"/>
  <c r="Y50" i="10"/>
  <c r="Y49" i="10"/>
  <c r="Y48" i="10"/>
  <c r="Y47" i="10"/>
  <c r="Y46" i="10"/>
  <c r="Y45" i="10"/>
  <c r="Y44" i="10"/>
  <c r="Y43" i="10"/>
  <c r="Y42" i="10"/>
  <c r="Y41" i="10"/>
  <c r="Y40" i="10"/>
  <c r="Y39" i="10"/>
  <c r="Y38" i="10"/>
  <c r="Y37" i="10"/>
  <c r="Y36" i="10"/>
  <c r="Y35" i="10"/>
  <c r="Y34" i="10"/>
  <c r="Y33" i="10"/>
  <c r="Y32" i="10"/>
  <c r="Y31" i="10"/>
  <c r="Y30" i="10"/>
  <c r="Y29" i="10"/>
  <c r="Y28" i="10"/>
  <c r="Y27" i="10"/>
  <c r="Y26" i="10"/>
  <c r="Y25" i="10"/>
  <c r="Y24" i="10"/>
  <c r="Y23" i="10"/>
  <c r="Y22" i="10"/>
  <c r="Y21" i="10"/>
  <c r="Y20" i="10"/>
  <c r="Y19" i="10"/>
  <c r="Y18" i="10"/>
  <c r="Y17" i="10"/>
  <c r="Y16" i="10"/>
  <c r="Y15" i="10"/>
  <c r="Y14" i="10"/>
  <c r="Y13" i="10"/>
  <c r="Y12" i="10"/>
  <c r="Y11" i="10"/>
  <c r="Y10" i="10"/>
  <c r="Y9" i="10"/>
  <c r="Y8" i="10"/>
  <c r="Y44" i="12"/>
  <c r="Y40" i="12"/>
  <c r="Y39" i="12"/>
  <c r="Y38" i="12"/>
  <c r="Y37" i="12"/>
  <c r="Y36" i="12"/>
  <c r="Y35" i="12"/>
  <c r="Y34" i="12"/>
  <c r="Y33" i="12"/>
  <c r="Y32" i="12"/>
  <c r="Y31" i="12"/>
  <c r="Y30" i="12"/>
  <c r="Y29" i="12"/>
  <c r="Y28" i="12"/>
  <c r="Y20" i="7"/>
  <c r="Y19" i="7"/>
  <c r="Y18" i="7"/>
  <c r="Y17" i="7"/>
  <c r="Y16" i="7"/>
  <c r="Y15" i="7"/>
  <c r="Y14" i="7"/>
  <c r="Y13" i="7"/>
  <c r="Y12" i="7"/>
  <c r="Y11" i="7"/>
  <c r="Y10" i="7"/>
  <c r="Y9" i="7"/>
  <c r="J28" i="30"/>
  <c r="H50" i="11"/>
  <c r="G47" i="11"/>
  <c r="J12" i="2" l="1"/>
  <c r="G12" i="2"/>
  <c r="G50" i="13" s="1"/>
  <c r="J54" i="30"/>
  <c r="F54" i="30" s="1"/>
  <c r="J49" i="30"/>
  <c r="F49" i="30" s="1"/>
  <c r="J45" i="30"/>
  <c r="J52" i="30"/>
  <c r="F52" i="30" s="1"/>
  <c r="J56" i="30"/>
  <c r="F56" i="30" s="1"/>
  <c r="J50" i="30"/>
  <c r="F50" i="30" s="1"/>
  <c r="J53" i="30"/>
  <c r="F53" i="30" s="1"/>
  <c r="J55" i="30"/>
  <c r="F55" i="30" s="1"/>
  <c r="J47" i="30"/>
  <c r="F47" i="30" s="1"/>
  <c r="J48" i="30"/>
  <c r="F48" i="30" s="1"/>
  <c r="J51" i="30"/>
  <c r="F51" i="30" s="1"/>
  <c r="J46" i="30"/>
  <c r="F46" i="30" s="1"/>
  <c r="G50" i="11"/>
  <c r="F11" i="2" s="1"/>
  <c r="K41" i="30"/>
  <c r="F41" i="30"/>
  <c r="G8" i="20"/>
  <c r="J29" i="30"/>
  <c r="BN8" i="4"/>
  <c r="M7" i="4"/>
  <c r="D8" i="20"/>
  <c r="J10" i="2"/>
  <c r="G52" i="8"/>
  <c r="F16" i="2"/>
  <c r="G16" i="2" s="1"/>
  <c r="Y58" i="12"/>
  <c r="I12" i="2" s="1"/>
  <c r="L49" i="1"/>
  <c r="F19" i="29"/>
  <c r="F9" i="2"/>
  <c r="C7" i="20"/>
  <c r="C8" i="20" s="1"/>
  <c r="D13" i="2"/>
  <c r="D16" i="2"/>
  <c r="E7" i="20"/>
  <c r="E8" i="20" s="1"/>
  <c r="D11" i="2"/>
  <c r="G9" i="2" l="1"/>
  <c r="F18" i="2"/>
  <c r="J11" i="2"/>
  <c r="G11" i="2"/>
  <c r="BQ13" i="4"/>
  <c r="H12" i="20" s="1"/>
  <c r="D18" i="2"/>
  <c r="F20" i="29" s="1"/>
  <c r="R60" i="10"/>
  <c r="J57" i="30"/>
  <c r="F57" i="30" s="1"/>
  <c r="F45" i="30"/>
  <c r="R60" i="12"/>
  <c r="R60" i="7"/>
  <c r="G52" i="11"/>
  <c r="K48" i="30"/>
  <c r="K53" i="30"/>
  <c r="K52" i="30"/>
  <c r="K47" i="30"/>
  <c r="K46" i="30"/>
  <c r="K50" i="30"/>
  <c r="K54" i="30"/>
  <c r="K56" i="30"/>
  <c r="K51" i="30"/>
  <c r="K49" i="30"/>
  <c r="K45" i="30"/>
  <c r="K55" i="30"/>
  <c r="L50" i="1" l="1"/>
  <c r="J21" i="30"/>
  <c r="K57" i="30"/>
  <c r="Y58" i="10"/>
  <c r="I11" i="2" s="1"/>
  <c r="X58" i="10"/>
  <c r="E11" i="2" s="1"/>
  <c r="M6" i="4" l="1"/>
  <c r="X8" i="7" l="1"/>
  <c r="Y8" i="16" l="1"/>
  <c r="Y58" i="16" s="1"/>
  <c r="I13" i="2" s="1"/>
  <c r="J13" i="2" s="1"/>
  <c r="X8" i="16"/>
  <c r="X58" i="16" s="1"/>
  <c r="E13" i="2" s="1"/>
  <c r="M8" i="4" s="1"/>
  <c r="X28" i="7"/>
  <c r="X58" i="7" s="1"/>
  <c r="E10" i="2" s="1"/>
  <c r="M5" i="4" s="1"/>
  <c r="Y8" i="7"/>
  <c r="Y58" i="7" s="1"/>
  <c r="I10" i="2" s="1"/>
  <c r="R60" i="16" l="1"/>
  <c r="G56" i="17"/>
  <c r="G52" i="19"/>
  <c r="R60" i="18"/>
  <c r="Y106" i="5" l="1"/>
  <c r="Y8" i="18"/>
  <c r="Y58" i="18" s="1"/>
  <c r="I16" i="2" s="1"/>
  <c r="J16" i="2" s="1"/>
  <c r="X106" i="5"/>
  <c r="X8" i="18" l="1"/>
  <c r="X58" i="18" s="1"/>
  <c r="E16" i="2" s="1"/>
  <c r="M11" i="4" s="1"/>
  <c r="X12" i="37" l="1"/>
  <c r="Y12" i="37" l="1"/>
  <c r="X30" i="37"/>
  <c r="Y30" i="37"/>
  <c r="Y22" i="37"/>
  <c r="X22" i="37"/>
  <c r="AV13" i="4"/>
  <c r="L22" i="36" l="1"/>
  <c r="L63" i="40" s="1"/>
  <c r="M22" i="36"/>
  <c r="M63" i="40" s="1"/>
  <c r="L33" i="36"/>
  <c r="L64" i="40" s="1"/>
  <c r="L44" i="36"/>
  <c r="L65" i="40" s="1"/>
  <c r="M33" i="36"/>
  <c r="M64" i="40" s="1"/>
  <c r="M44" i="36"/>
  <c r="M65" i="40" s="1"/>
  <c r="N44" i="36"/>
  <c r="N65" i="40" s="1"/>
  <c r="N33" i="36"/>
  <c r="N64" i="40" s="1"/>
  <c r="N22" i="36"/>
  <c r="N63" i="40" s="1"/>
  <c r="K22" i="36"/>
  <c r="K63" i="40" s="1"/>
  <c r="K33" i="36"/>
  <c r="K64" i="40" s="1"/>
  <c r="K44" i="36"/>
  <c r="K65" i="40" s="1"/>
  <c r="L38" i="28"/>
  <c r="L90" i="40" s="1"/>
  <c r="M38" i="28"/>
  <c r="M90" i="40" s="1"/>
  <c r="L38" i="25"/>
  <c r="L89" i="40" s="1"/>
  <c r="M38" i="25"/>
  <c r="M89" i="40" s="1"/>
  <c r="N38" i="28"/>
  <c r="N90" i="40" s="1"/>
  <c r="K38" i="28"/>
  <c r="K90" i="40" s="1"/>
  <c r="N38" i="25"/>
  <c r="N89" i="40" s="1"/>
  <c r="K38" i="25"/>
  <c r="K89" i="40" s="1"/>
  <c r="BB12" i="4"/>
  <c r="BH12" i="4"/>
  <c r="K61" i="40" s="1"/>
  <c r="N37" i="28"/>
  <c r="N90" i="18" s="1"/>
  <c r="N36" i="28"/>
  <c r="N90" i="37" s="1"/>
  <c r="N35" i="28"/>
  <c r="N34" i="28"/>
  <c r="N90" i="16" s="1"/>
  <c r="M37" i="28"/>
  <c r="M90" i="18" s="1"/>
  <c r="M36" i="28"/>
  <c r="M90" i="37" s="1"/>
  <c r="M35" i="28"/>
  <c r="M34" i="28"/>
  <c r="M90" i="16" s="1"/>
  <c r="L37" i="28"/>
  <c r="L90" i="18" s="1"/>
  <c r="L36" i="28"/>
  <c r="L90" i="37" s="1"/>
  <c r="L35" i="28"/>
  <c r="L34" i="28"/>
  <c r="L90" i="16" s="1"/>
  <c r="K37" i="28"/>
  <c r="K90" i="18" s="1"/>
  <c r="M41" i="3" s="1"/>
  <c r="K36" i="28"/>
  <c r="K90" i="37" s="1"/>
  <c r="L41" i="3" s="1"/>
  <c r="K35" i="28"/>
  <c r="K34" i="28"/>
  <c r="K90" i="16" s="1"/>
  <c r="J41" i="3" s="1"/>
  <c r="N37" i="25"/>
  <c r="N89" i="18" s="1"/>
  <c r="N36" i="25"/>
  <c r="N89" i="37" s="1"/>
  <c r="N35" i="25"/>
  <c r="N34" i="25"/>
  <c r="N89" i="16" s="1"/>
  <c r="M37" i="25"/>
  <c r="M89" i="18" s="1"/>
  <c r="M36" i="25"/>
  <c r="M89" i="37" s="1"/>
  <c r="M35" i="25"/>
  <c r="M34" i="25"/>
  <c r="M89" i="16" s="1"/>
  <c r="L37" i="25"/>
  <c r="L89" i="18" s="1"/>
  <c r="L36" i="25"/>
  <c r="L89" i="37" s="1"/>
  <c r="L35" i="25"/>
  <c r="L34" i="25"/>
  <c r="L89" i="16" s="1"/>
  <c r="K37" i="25"/>
  <c r="K89" i="18" s="1"/>
  <c r="K36" i="25"/>
  <c r="K89" i="37" s="1"/>
  <c r="K35" i="25"/>
  <c r="K89" i="33" s="1"/>
  <c r="K34" i="25"/>
  <c r="K89" i="16" s="1"/>
  <c r="J40" i="3" s="1"/>
  <c r="N43" i="36"/>
  <c r="N65" i="18" s="1"/>
  <c r="N42" i="36"/>
  <c r="N65" i="37" s="1"/>
  <c r="N41" i="36"/>
  <c r="N40" i="36"/>
  <c r="N65" i="16" s="1"/>
  <c r="M43" i="36"/>
  <c r="M65" i="18" s="1"/>
  <c r="M42" i="36"/>
  <c r="M65" i="37" s="1"/>
  <c r="M41" i="36"/>
  <c r="M40" i="36"/>
  <c r="M65" i="16" s="1"/>
  <c r="L43" i="36"/>
  <c r="L65" i="18" s="1"/>
  <c r="L42" i="36"/>
  <c r="L65" i="37" s="1"/>
  <c r="L41" i="36"/>
  <c r="L40" i="36"/>
  <c r="L65" i="16" s="1"/>
  <c r="N32" i="36"/>
  <c r="N64" i="18" s="1"/>
  <c r="N31" i="36"/>
  <c r="N64" i="37" s="1"/>
  <c r="N30" i="36"/>
  <c r="N29" i="36"/>
  <c r="N64" i="16" s="1"/>
  <c r="M32" i="36"/>
  <c r="M64" i="18" s="1"/>
  <c r="M31" i="36"/>
  <c r="M64" i="37" s="1"/>
  <c r="M30" i="36"/>
  <c r="M29" i="36"/>
  <c r="M64" i="16" s="1"/>
  <c r="L32" i="36"/>
  <c r="L64" i="18" s="1"/>
  <c r="L31" i="36"/>
  <c r="L64" i="37" s="1"/>
  <c r="L30" i="36"/>
  <c r="L29" i="36"/>
  <c r="L64" i="16" s="1"/>
  <c r="N21" i="36"/>
  <c r="N63" i="18" s="1"/>
  <c r="N20" i="36"/>
  <c r="N63" i="37" s="1"/>
  <c r="N19" i="36"/>
  <c r="N18" i="36"/>
  <c r="N63" i="16" s="1"/>
  <c r="M21" i="36"/>
  <c r="M63" i="18" s="1"/>
  <c r="M20" i="36"/>
  <c r="M63" i="37" s="1"/>
  <c r="M19" i="36"/>
  <c r="M18" i="36"/>
  <c r="M63" i="16" s="1"/>
  <c r="L21" i="36"/>
  <c r="L63" i="18" s="1"/>
  <c r="L20" i="36"/>
  <c r="L63" i="37" s="1"/>
  <c r="L19" i="36"/>
  <c r="L18" i="36"/>
  <c r="L63" i="16" s="1"/>
  <c r="K43" i="36"/>
  <c r="K65" i="18" s="1"/>
  <c r="K42" i="36"/>
  <c r="K65" i="37" s="1"/>
  <c r="K41" i="36"/>
  <c r="K40" i="36"/>
  <c r="K65" i="16" s="1"/>
  <c r="K32" i="36"/>
  <c r="K64" i="18" s="1"/>
  <c r="K31" i="36"/>
  <c r="K64" i="37" s="1"/>
  <c r="K30" i="36"/>
  <c r="K29" i="36"/>
  <c r="K64" i="16" s="1"/>
  <c r="K21" i="36"/>
  <c r="K63" i="18" s="1"/>
  <c r="K20" i="36"/>
  <c r="K63" i="37" s="1"/>
  <c r="K19" i="36"/>
  <c r="K18" i="36"/>
  <c r="K63" i="16" s="1"/>
  <c r="BH5" i="4"/>
  <c r="K61" i="7" s="1"/>
  <c r="BH9" i="4"/>
  <c r="BB7" i="4"/>
  <c r="BB11" i="4"/>
  <c r="BH11" i="4"/>
  <c r="K61" i="18" s="1"/>
  <c r="BH8" i="4"/>
  <c r="K61" i="16" s="1"/>
  <c r="BB10" i="4"/>
  <c r="BH6" i="4"/>
  <c r="K61" i="10" s="1"/>
  <c r="BH10" i="4"/>
  <c r="K61" i="37" s="1"/>
  <c r="BB8" i="4"/>
  <c r="BH7" i="4"/>
  <c r="K61" i="12" s="1"/>
  <c r="BB5" i="4"/>
  <c r="BB9" i="4"/>
  <c r="BB6" i="4"/>
  <c r="K33" i="25"/>
  <c r="K89" i="12" s="1"/>
  <c r="I40" i="3" s="1"/>
  <c r="M39" i="36"/>
  <c r="M65" i="12" s="1"/>
  <c r="L26" i="36"/>
  <c r="L64" i="7" s="1"/>
  <c r="K31" i="25"/>
  <c r="K89" i="7" s="1"/>
  <c r="G40" i="3" s="1"/>
  <c r="L16" i="36"/>
  <c r="L63" i="10" s="1"/>
  <c r="K16" i="36"/>
  <c r="K63" i="10" s="1"/>
  <c r="K32" i="28"/>
  <c r="K90" i="10" s="1"/>
  <c r="H41" i="3" s="1"/>
  <c r="K38" i="36"/>
  <c r="K65" i="10" s="1"/>
  <c r="L25" i="36"/>
  <c r="L114" i="5" s="1"/>
  <c r="N38" i="36"/>
  <c r="N65" i="10" s="1"/>
  <c r="M15" i="36"/>
  <c r="M63" i="7" s="1"/>
  <c r="K15" i="36"/>
  <c r="K63" i="7" s="1"/>
  <c r="L28" i="36"/>
  <c r="L64" i="12" s="1"/>
  <c r="M16" i="36"/>
  <c r="M63" i="10" s="1"/>
  <c r="N28" i="36"/>
  <c r="N64" i="12" s="1"/>
  <c r="N33" i="28"/>
  <c r="N90" i="12" s="1"/>
  <c r="M33" i="25"/>
  <c r="M89" i="12" s="1"/>
  <c r="M17" i="36"/>
  <c r="M63" i="12" s="1"/>
  <c r="L17" i="36"/>
  <c r="L63" i="12" s="1"/>
  <c r="K37" i="36"/>
  <c r="K65" i="7" s="1"/>
  <c r="L36" i="36"/>
  <c r="L115" i="5" s="1"/>
  <c r="N17" i="36"/>
  <c r="N63" i="12" s="1"/>
  <c r="K33" i="28"/>
  <c r="K90" i="12" s="1"/>
  <c r="I41" i="3" s="1"/>
  <c r="M31" i="28"/>
  <c r="M90" i="7" s="1"/>
  <c r="M30" i="28"/>
  <c r="M140" i="5" s="1"/>
  <c r="M38" i="36"/>
  <c r="M65" i="10" s="1"/>
  <c r="N31" i="25"/>
  <c r="N89" i="7" s="1"/>
  <c r="L27" i="36"/>
  <c r="L64" i="10" s="1"/>
  <c r="L30" i="25"/>
  <c r="L139" i="5" s="1"/>
  <c r="N30" i="25"/>
  <c r="N139" i="5" s="1"/>
  <c r="L39" i="36"/>
  <c r="L65" i="12" s="1"/>
  <c r="M31" i="25"/>
  <c r="M89" i="7" s="1"/>
  <c r="BH4" i="4"/>
  <c r="M36" i="36"/>
  <c r="M115" i="5" s="1"/>
  <c r="N31" i="28"/>
  <c r="N90" i="7" s="1"/>
  <c r="L32" i="25"/>
  <c r="L89" i="10" s="1"/>
  <c r="N16" i="36"/>
  <c r="N63" i="10" s="1"/>
  <c r="L31" i="25"/>
  <c r="L89" i="7" s="1"/>
  <c r="K36" i="36"/>
  <c r="K115" i="5" s="1"/>
  <c r="M28" i="36"/>
  <c r="M64" i="12" s="1"/>
  <c r="M25" i="36"/>
  <c r="M114" i="5" s="1"/>
  <c r="K27" i="36"/>
  <c r="K64" i="10" s="1"/>
  <c r="N26" i="36"/>
  <c r="N64" i="7" s="1"/>
  <c r="K17" i="36"/>
  <c r="K63" i="12" s="1"/>
  <c r="M32" i="25"/>
  <c r="M89" i="10" s="1"/>
  <c r="M27" i="36"/>
  <c r="M64" i="10" s="1"/>
  <c r="N36" i="36"/>
  <c r="N115" i="5" s="1"/>
  <c r="L38" i="36"/>
  <c r="L65" i="10" s="1"/>
  <c r="N27" i="36"/>
  <c r="N64" i="10" s="1"/>
  <c r="N32" i="28"/>
  <c r="N90" i="10" s="1"/>
  <c r="K26" i="36"/>
  <c r="K64" i="7" s="1"/>
  <c r="N32" i="25"/>
  <c r="N89" i="10" s="1"/>
  <c r="M30" i="25"/>
  <c r="M139" i="5" s="1"/>
  <c r="N39" i="36"/>
  <c r="N65" i="12" s="1"/>
  <c r="L14" i="36"/>
  <c r="L113" i="5" s="1"/>
  <c r="L37" i="36"/>
  <c r="L65" i="7" s="1"/>
  <c r="N15" i="36"/>
  <c r="N63" i="7" s="1"/>
  <c r="M26" i="36"/>
  <c r="M64" i="7" s="1"/>
  <c r="M37" i="36"/>
  <c r="M65" i="7" s="1"/>
  <c r="M32" i="28"/>
  <c r="M90" i="10" s="1"/>
  <c r="L30" i="28"/>
  <c r="L140" i="5" s="1"/>
  <c r="N30" i="28"/>
  <c r="N140" i="5" s="1"/>
  <c r="L31" i="28"/>
  <c r="L90" i="7" s="1"/>
  <c r="L15" i="36"/>
  <c r="L63" i="7" s="1"/>
  <c r="K28" i="36"/>
  <c r="K64" i="12" s="1"/>
  <c r="N25" i="36"/>
  <c r="N114" i="5" s="1"/>
  <c r="L33" i="25"/>
  <c r="L89" i="12" s="1"/>
  <c r="N37" i="36"/>
  <c r="N65" i="7" s="1"/>
  <c r="L32" i="28"/>
  <c r="L90" i="10" s="1"/>
  <c r="K39" i="36"/>
  <c r="K65" i="12" s="1"/>
  <c r="K32" i="25"/>
  <c r="K89" i="10" s="1"/>
  <c r="N14" i="36"/>
  <c r="N113" i="5" s="1"/>
  <c r="N33" i="25"/>
  <c r="N89" i="12" s="1"/>
  <c r="BB4" i="4"/>
  <c r="K30" i="25"/>
  <c r="K139" i="5" s="1"/>
  <c r="K30" i="28"/>
  <c r="K140" i="5" s="1"/>
  <c r="M33" i="28"/>
  <c r="M90" i="12" s="1"/>
  <c r="K31" i="28"/>
  <c r="K90" i="7" s="1"/>
  <c r="K25" i="36"/>
  <c r="K114" i="5" s="1"/>
  <c r="M14" i="36"/>
  <c r="M113" i="5" s="1"/>
  <c r="L33" i="28"/>
  <c r="L90" i="12" s="1"/>
  <c r="K14" i="36"/>
  <c r="K113" i="5" s="1"/>
  <c r="N114" i="40" l="1"/>
  <c r="N40" i="3"/>
  <c r="N61" i="40"/>
  <c r="N37" i="3"/>
  <c r="L114" i="40"/>
  <c r="L83" i="40"/>
  <c r="L85" i="40" s="1"/>
  <c r="L86" i="40" s="1"/>
  <c r="F13" i="3"/>
  <c r="BE19" i="4" s="1"/>
  <c r="BH13" i="4"/>
  <c r="L89" i="33"/>
  <c r="G13" i="3" s="1"/>
  <c r="N90" i="33"/>
  <c r="L90" i="33"/>
  <c r="G14" i="3" s="1"/>
  <c r="N89" i="33"/>
  <c r="K64" i="33"/>
  <c r="K63" i="33"/>
  <c r="K65" i="33"/>
  <c r="M83" i="40"/>
  <c r="M85" i="40" s="1"/>
  <c r="M86" i="40" s="1"/>
  <c r="N83" i="40"/>
  <c r="M89" i="33"/>
  <c r="H13" i="3" s="1"/>
  <c r="K90" i="33"/>
  <c r="K41" i="3" s="1"/>
  <c r="M90" i="33"/>
  <c r="H14" i="3" s="1"/>
  <c r="M114" i="18"/>
  <c r="J37" i="3"/>
  <c r="K61" i="33"/>
  <c r="N61" i="33" s="1"/>
  <c r="M114" i="16"/>
  <c r="M83" i="18"/>
  <c r="M85" i="18" s="1"/>
  <c r="M86" i="18" s="1"/>
  <c r="N114" i="18"/>
  <c r="L114" i="18"/>
  <c r="L83" i="18"/>
  <c r="L85" i="18" s="1"/>
  <c r="L86" i="18" s="1"/>
  <c r="K114" i="18"/>
  <c r="M40" i="3"/>
  <c r="M44" i="3" s="1"/>
  <c r="K83" i="18"/>
  <c r="M35" i="3" s="1"/>
  <c r="N83" i="18"/>
  <c r="N114" i="12"/>
  <c r="M114" i="7"/>
  <c r="N114" i="37"/>
  <c r="L83" i="7"/>
  <c r="L85" i="7" s="1"/>
  <c r="L86" i="7" s="1"/>
  <c r="L133" i="5"/>
  <c r="N114" i="7"/>
  <c r="N83" i="10"/>
  <c r="N114" i="10"/>
  <c r="N164" i="5"/>
  <c r="N83" i="12"/>
  <c r="I44" i="3"/>
  <c r="K133" i="5"/>
  <c r="L114" i="37"/>
  <c r="L114" i="10"/>
  <c r="L65" i="33"/>
  <c r="K164" i="5"/>
  <c r="F40" i="3"/>
  <c r="K114" i="16"/>
  <c r="N61" i="7"/>
  <c r="G37" i="3"/>
  <c r="N83" i="7"/>
  <c r="K111" i="5"/>
  <c r="M114" i="37"/>
  <c r="N65" i="33"/>
  <c r="K40" i="3"/>
  <c r="I37" i="3"/>
  <c r="N61" i="12"/>
  <c r="N63" i="33"/>
  <c r="N133" i="5"/>
  <c r="J44" i="3"/>
  <c r="L63" i="33"/>
  <c r="K83" i="12"/>
  <c r="I35" i="3" s="1"/>
  <c r="L164" i="5"/>
  <c r="N83" i="16"/>
  <c r="M64" i="33"/>
  <c r="L37" i="3"/>
  <c r="N61" i="37"/>
  <c r="K83" i="16"/>
  <c r="J35" i="3" s="1"/>
  <c r="M83" i="12"/>
  <c r="M85" i="12" s="1"/>
  <c r="M86" i="12" s="1"/>
  <c r="K114" i="12"/>
  <c r="L64" i="33"/>
  <c r="N61" i="10"/>
  <c r="H37" i="3"/>
  <c r="N64" i="33"/>
  <c r="F41" i="3"/>
  <c r="M65" i="33"/>
  <c r="G41" i="3"/>
  <c r="G44" i="3" s="1"/>
  <c r="K114" i="7"/>
  <c r="L114" i="12"/>
  <c r="M37" i="3"/>
  <c r="N61" i="18"/>
  <c r="L83" i="12"/>
  <c r="L85" i="12" s="1"/>
  <c r="L86" i="12" s="1"/>
  <c r="M114" i="12"/>
  <c r="M83" i="10"/>
  <c r="M85" i="10" s="1"/>
  <c r="M86" i="10" s="1"/>
  <c r="K83" i="7"/>
  <c r="G35" i="3" s="1"/>
  <c r="K83" i="10"/>
  <c r="H35" i="3" s="1"/>
  <c r="H40" i="3"/>
  <c r="H44" i="3" s="1"/>
  <c r="K114" i="10"/>
  <c r="M133" i="5"/>
  <c r="M63" i="33"/>
  <c r="M164" i="5"/>
  <c r="M114" i="10"/>
  <c r="L114" i="7"/>
  <c r="K83" i="37"/>
  <c r="L35" i="3" s="1"/>
  <c r="M83" i="16"/>
  <c r="M85" i="16" s="1"/>
  <c r="M86" i="16" s="1"/>
  <c r="L114" i="16"/>
  <c r="L40" i="3"/>
  <c r="L44" i="3" s="1"/>
  <c r="K114" i="37"/>
  <c r="M83" i="7"/>
  <c r="M85" i="7" s="1"/>
  <c r="M86" i="7" s="1"/>
  <c r="L83" i="10"/>
  <c r="L85" i="10" s="1"/>
  <c r="L86" i="10" s="1"/>
  <c r="L83" i="16"/>
  <c r="L85" i="16" s="1"/>
  <c r="L86" i="16" s="1"/>
  <c r="N114" i="16"/>
  <c r="N61" i="16"/>
  <c r="L115" i="40" l="1"/>
  <c r="F10" i="3"/>
  <c r="D10" i="3" s="1"/>
  <c r="N114" i="33"/>
  <c r="K114" i="40"/>
  <c r="N41" i="3"/>
  <c r="N44" i="3" s="1"/>
  <c r="F14" i="3"/>
  <c r="BE20" i="4" s="1"/>
  <c r="D40" i="3"/>
  <c r="L114" i="33"/>
  <c r="K114" i="33"/>
  <c r="L115" i="10"/>
  <c r="K37" i="3"/>
  <c r="K44" i="3"/>
  <c r="M115" i="18"/>
  <c r="K83" i="33"/>
  <c r="K35" i="3" s="1"/>
  <c r="K83" i="40"/>
  <c r="M114" i="40"/>
  <c r="M115" i="40" s="1"/>
  <c r="M114" i="33"/>
  <c r="M115" i="16"/>
  <c r="F35" i="3"/>
  <c r="L135" i="5"/>
  <c r="L136" i="5" s="1"/>
  <c r="L165" i="5" s="1"/>
  <c r="L115" i="18"/>
  <c r="L115" i="7"/>
  <c r="M115" i="7"/>
  <c r="L115" i="16"/>
  <c r="G17" i="3"/>
  <c r="M83" i="33"/>
  <c r="M85" i="33" s="1"/>
  <c r="M86" i="33" s="1"/>
  <c r="L83" i="33"/>
  <c r="L85" i="33" s="1"/>
  <c r="L86" i="33" s="1"/>
  <c r="M135" i="5"/>
  <c r="M136" i="5" s="1"/>
  <c r="M165" i="5" s="1"/>
  <c r="H17" i="3"/>
  <c r="M115" i="12"/>
  <c r="N83" i="33"/>
  <c r="F37" i="3"/>
  <c r="N111" i="5"/>
  <c r="M83" i="37"/>
  <c r="M85" i="37" s="1"/>
  <c r="M86" i="37" s="1"/>
  <c r="M115" i="37" s="1"/>
  <c r="M115" i="10"/>
  <c r="N83" i="37"/>
  <c r="F44" i="3"/>
  <c r="L115" i="12"/>
  <c r="L83" i="37"/>
  <c r="D13" i="3"/>
  <c r="D41" i="3" l="1"/>
  <c r="D37" i="3"/>
  <c r="L115" i="33"/>
  <c r="F8" i="3"/>
  <c r="BE18" i="4" s="1"/>
  <c r="N35" i="3"/>
  <c r="D35" i="3" s="1"/>
  <c r="G8" i="3"/>
  <c r="G11" i="3" s="1"/>
  <c r="G18" i="3" s="1"/>
  <c r="H8" i="3"/>
  <c r="H11" i="3" s="1"/>
  <c r="H18" i="3" s="1"/>
  <c r="J24" i="3"/>
  <c r="D14" i="3"/>
  <c r="F45" i="29" s="1"/>
  <c r="F17" i="3"/>
  <c r="M115" i="33"/>
  <c r="D44" i="3"/>
  <c r="L85" i="37"/>
  <c r="L86" i="37" s="1"/>
  <c r="L115" i="37" s="1"/>
  <c r="D12" i="20" l="1"/>
  <c r="D13" i="20" s="1"/>
  <c r="H11" i="20" s="1"/>
  <c r="B26" i="20" s="1"/>
  <c r="D8" i="3"/>
  <c r="D17" i="3"/>
  <c r="BE13" i="4"/>
  <c r="AY21" i="4"/>
  <c r="AY13" i="4" s="1"/>
  <c r="H13" i="20" l="1"/>
  <c r="B27" i="20" s="1"/>
  <c r="E25" i="20"/>
  <c r="BE12" i="4"/>
  <c r="K84" i="40" s="1"/>
  <c r="BE8" i="4"/>
  <c r="K84" i="16" s="1"/>
  <c r="J36" i="3" s="1"/>
  <c r="BE5" i="4"/>
  <c r="K84" i="7" s="1"/>
  <c r="BE10" i="4"/>
  <c r="K84" i="37" s="1"/>
  <c r="BE7" i="4"/>
  <c r="K84" i="12" s="1"/>
  <c r="BE11" i="4"/>
  <c r="K84" i="18" s="1"/>
  <c r="M36" i="3" s="1"/>
  <c r="BE6" i="4"/>
  <c r="K84" i="10" s="1"/>
  <c r="BE9" i="4"/>
  <c r="K84" i="33" s="1"/>
  <c r="AY11" i="4"/>
  <c r="K60" i="18" s="1"/>
  <c r="AY6" i="4"/>
  <c r="K60" i="10" s="1"/>
  <c r="AY9" i="4"/>
  <c r="K60" i="33" s="1"/>
  <c r="AY8" i="4"/>
  <c r="K60" i="16" s="1"/>
  <c r="J34" i="3" s="1"/>
  <c r="AY12" i="4"/>
  <c r="K60" i="40" s="1"/>
  <c r="N34" i="3" s="1"/>
  <c r="AY10" i="4"/>
  <c r="K60" i="37" s="1"/>
  <c r="AY7" i="4"/>
  <c r="K60" i="12" s="1"/>
  <c r="AY5" i="4"/>
  <c r="K60" i="7" s="1"/>
  <c r="F26" i="20"/>
  <c r="E26" i="20" s="1"/>
  <c r="G26" i="20"/>
  <c r="H26" i="20" s="1"/>
  <c r="L26" i="20"/>
  <c r="AY4" i="4"/>
  <c r="K110" i="5" s="1"/>
  <c r="BE4" i="4"/>
  <c r="K134" i="5" s="1"/>
  <c r="I26" i="20" l="1"/>
  <c r="J26" i="20" s="1"/>
  <c r="M26" i="20" s="1"/>
  <c r="N26" i="20" s="1"/>
  <c r="F9" i="3"/>
  <c r="D9" i="3" s="1"/>
  <c r="N84" i="40"/>
  <c r="N36" i="3"/>
  <c r="N38" i="3" s="1"/>
  <c r="N45" i="3" s="1"/>
  <c r="F7" i="3"/>
  <c r="N60" i="40"/>
  <c r="N85" i="40" s="1"/>
  <c r="N86" i="40" s="1"/>
  <c r="N115" i="40" s="1"/>
  <c r="K85" i="40"/>
  <c r="K86" i="40" s="1"/>
  <c r="K115" i="40" s="1"/>
  <c r="N84" i="18"/>
  <c r="L27" i="20"/>
  <c r="F27" i="20"/>
  <c r="B28" i="20"/>
  <c r="B29" i="20" s="1"/>
  <c r="G27" i="20"/>
  <c r="H27" i="20" s="1"/>
  <c r="K36" i="3"/>
  <c r="N84" i="33"/>
  <c r="K85" i="10"/>
  <c r="K86" i="10" s="1"/>
  <c r="K115" i="10" s="1"/>
  <c r="F38" i="29" s="1"/>
  <c r="N60" i="10"/>
  <c r="H34" i="3"/>
  <c r="N84" i="10"/>
  <c r="H36" i="3"/>
  <c r="F34" i="3"/>
  <c r="N110" i="5"/>
  <c r="K135" i="5"/>
  <c r="K136" i="5" s="1"/>
  <c r="K165" i="5" s="1"/>
  <c r="F36" i="29" s="1"/>
  <c r="I36" i="3"/>
  <c r="N84" i="12"/>
  <c r="K85" i="12"/>
  <c r="K86" i="12" s="1"/>
  <c r="K115" i="12" s="1"/>
  <c r="F39" i="29" s="1"/>
  <c r="N60" i="12"/>
  <c r="I34" i="3"/>
  <c r="F36" i="3"/>
  <c r="N134" i="5"/>
  <c r="N60" i="18"/>
  <c r="K85" i="18"/>
  <c r="K86" i="18" s="1"/>
  <c r="K115" i="18" s="1"/>
  <c r="F42" i="29" s="1"/>
  <c r="M34" i="3"/>
  <c r="M38" i="3" s="1"/>
  <c r="M45" i="3" s="1"/>
  <c r="N60" i="16"/>
  <c r="K85" i="16"/>
  <c r="K86" i="16" s="1"/>
  <c r="K115" i="16" s="1"/>
  <c r="F40" i="29" s="1"/>
  <c r="N60" i="37"/>
  <c r="K85" i="37"/>
  <c r="K86" i="37" s="1"/>
  <c r="K115" i="37" s="1"/>
  <c r="L34" i="3"/>
  <c r="N84" i="37"/>
  <c r="L36" i="3"/>
  <c r="N84" i="7"/>
  <c r="G36" i="3"/>
  <c r="N84" i="16"/>
  <c r="N60" i="7"/>
  <c r="K85" i="7"/>
  <c r="K86" i="7" s="1"/>
  <c r="K115" i="7" s="1"/>
  <c r="F37" i="29" s="1"/>
  <c r="G34" i="3"/>
  <c r="K34" i="3"/>
  <c r="N60" i="33"/>
  <c r="K85" i="33"/>
  <c r="K86" i="33" s="1"/>
  <c r="K115" i="33" s="1"/>
  <c r="F41" i="29" s="1"/>
  <c r="I27" i="20" l="1"/>
  <c r="K27" i="20" s="1"/>
  <c r="M27" i="20" s="1"/>
  <c r="N27" i="20" s="1"/>
  <c r="E27" i="20"/>
  <c r="D34" i="3"/>
  <c r="D36" i="3"/>
  <c r="F11" i="3"/>
  <c r="D7" i="3"/>
  <c r="D11" i="3" s="1"/>
  <c r="D18" i="3" s="1"/>
  <c r="Y9" i="40" s="1"/>
  <c r="N85" i="18"/>
  <c r="N86" i="18" s="1"/>
  <c r="N115" i="18" s="1"/>
  <c r="L28" i="20"/>
  <c r="G28" i="20"/>
  <c r="H28" i="20" s="1"/>
  <c r="F28" i="20"/>
  <c r="E28" i="20" s="1"/>
  <c r="I28" i="20"/>
  <c r="L29" i="20"/>
  <c r="F29" i="20"/>
  <c r="E29" i="20" s="1"/>
  <c r="G29" i="20"/>
  <c r="H29" i="20" s="1"/>
  <c r="I29" i="20" s="1"/>
  <c r="B30" i="20"/>
  <c r="I38" i="3"/>
  <c r="I45" i="3" s="1"/>
  <c r="N85" i="7"/>
  <c r="N86" i="7" s="1"/>
  <c r="N115" i="7" s="1"/>
  <c r="N85" i="33"/>
  <c r="N86" i="33" s="1"/>
  <c r="N115" i="33" s="1"/>
  <c r="N85" i="12"/>
  <c r="N86" i="12" s="1"/>
  <c r="N115" i="12" s="1"/>
  <c r="J38" i="3"/>
  <c r="J45" i="3" s="1"/>
  <c r="N85" i="16"/>
  <c r="N86" i="16" s="1"/>
  <c r="N115" i="16" s="1"/>
  <c r="N135" i="5"/>
  <c r="N136" i="5" s="1"/>
  <c r="N165" i="5" s="1"/>
  <c r="N85" i="37"/>
  <c r="N86" i="37" s="1"/>
  <c r="N115" i="37" s="1"/>
  <c r="F18" i="3"/>
  <c r="X9" i="40" s="1"/>
  <c r="F38" i="3"/>
  <c r="F45" i="3" s="1"/>
  <c r="K38" i="3"/>
  <c r="K45" i="3" s="1"/>
  <c r="G38" i="3"/>
  <c r="G45" i="3" s="1"/>
  <c r="H38" i="3"/>
  <c r="H45" i="3" s="1"/>
  <c r="L38" i="3"/>
  <c r="L45" i="3" s="1"/>
  <c r="N85" i="10"/>
  <c r="N86" i="10" s="1"/>
  <c r="N115" i="10" s="1"/>
  <c r="K28" i="20" l="1"/>
  <c r="M28" i="20" s="1"/>
  <c r="X8" i="40"/>
  <c r="X58" i="40" s="1"/>
  <c r="E17" i="2" s="1"/>
  <c r="X10" i="33"/>
  <c r="X9" i="33"/>
  <c r="X8" i="33"/>
  <c r="Y8" i="40"/>
  <c r="Y58" i="40" s="1"/>
  <c r="I17" i="2" s="1"/>
  <c r="J17" i="2" s="1"/>
  <c r="Y10" i="33"/>
  <c r="Y9" i="33"/>
  <c r="Y8" i="33"/>
  <c r="N28" i="20"/>
  <c r="K29" i="20"/>
  <c r="M29" i="20" s="1"/>
  <c r="N29" i="20"/>
  <c r="F30" i="20"/>
  <c r="E30" i="20" s="1"/>
  <c r="G30" i="20"/>
  <c r="B31" i="20"/>
  <c r="H30" i="20"/>
  <c r="L30" i="20"/>
  <c r="AB50" i="1"/>
  <c r="AB49" i="1"/>
  <c r="X9" i="37"/>
  <c r="X16" i="5"/>
  <c r="X15" i="5"/>
  <c r="X17" i="5"/>
  <c r="X20" i="5"/>
  <c r="X24" i="5"/>
  <c r="X10" i="5"/>
  <c r="X11" i="5"/>
  <c r="X9" i="5"/>
  <c r="X25" i="5"/>
  <c r="X14" i="5"/>
  <c r="X8" i="5"/>
  <c r="Y9" i="37"/>
  <c r="Y11" i="5"/>
  <c r="Y10" i="5"/>
  <c r="Y16" i="5"/>
  <c r="Y14" i="5"/>
  <c r="Y25" i="5"/>
  <c r="Y15" i="5"/>
  <c r="Y20" i="5"/>
  <c r="Y17" i="5"/>
  <c r="Y24" i="5"/>
  <c r="Y9" i="5"/>
  <c r="Y8" i="5"/>
  <c r="D38" i="3"/>
  <c r="D45" i="3" s="1"/>
  <c r="E34" i="3" s="1"/>
  <c r="H21" i="3"/>
  <c r="H23" i="3"/>
  <c r="L48" i="1"/>
  <c r="H26" i="3"/>
  <c r="X8" i="37"/>
  <c r="H27" i="3"/>
  <c r="H24" i="3"/>
  <c r="F16" i="29"/>
  <c r="H22" i="3"/>
  <c r="H25" i="3"/>
  <c r="F32" i="29"/>
  <c r="Y8" i="37"/>
  <c r="E16" i="3"/>
  <c r="E15" i="3"/>
  <c r="F47" i="29"/>
  <c r="F33" i="29"/>
  <c r="E8" i="3"/>
  <c r="E7" i="3"/>
  <c r="E14" i="3"/>
  <c r="E13" i="3"/>
  <c r="E6" i="3"/>
  <c r="E9" i="3"/>
  <c r="AB48" i="1"/>
  <c r="E10" i="3"/>
  <c r="I30" i="20" l="1"/>
  <c r="K30" i="20" s="1"/>
  <c r="M30" i="20" s="1"/>
  <c r="M12" i="4"/>
  <c r="G17" i="2"/>
  <c r="Y58" i="33"/>
  <c r="I14" i="2" s="1"/>
  <c r="J14" i="2" s="1"/>
  <c r="X58" i="33"/>
  <c r="E14" i="2" s="1"/>
  <c r="N30" i="20"/>
  <c r="G31" i="20"/>
  <c r="H31" i="20" s="1"/>
  <c r="B32" i="20"/>
  <c r="L31" i="20"/>
  <c r="F31" i="20"/>
  <c r="X58" i="37"/>
  <c r="E15" i="2" s="1"/>
  <c r="M10" i="4" s="1"/>
  <c r="Y58" i="37"/>
  <c r="I15" i="2" s="1"/>
  <c r="J15" i="2" s="1"/>
  <c r="Y108" i="5"/>
  <c r="I9" i="2" s="1"/>
  <c r="X108" i="5"/>
  <c r="E9" i="2" s="1"/>
  <c r="E37" i="3"/>
  <c r="E36" i="3"/>
  <c r="E42" i="3"/>
  <c r="E41" i="3"/>
  <c r="E40" i="3"/>
  <c r="E43" i="3"/>
  <c r="E33" i="3"/>
  <c r="E35" i="3"/>
  <c r="E11" i="3"/>
  <c r="E17" i="3"/>
  <c r="B55" i="1"/>
  <c r="I31" i="20" l="1"/>
  <c r="K31" i="20" s="1"/>
  <c r="M31" i="20" s="1"/>
  <c r="R60" i="40"/>
  <c r="G38" i="41"/>
  <c r="M9" i="4"/>
  <c r="G14" i="2"/>
  <c r="I18" i="2"/>
  <c r="J18" i="2" s="1"/>
  <c r="K9" i="2" s="1"/>
  <c r="E18" i="2"/>
  <c r="E31" i="20"/>
  <c r="F32" i="20" s="1"/>
  <c r="N31" i="20"/>
  <c r="L32" i="20"/>
  <c r="G32" i="20"/>
  <c r="B33" i="20"/>
  <c r="M4" i="4"/>
  <c r="J9" i="2"/>
  <c r="E38" i="3"/>
  <c r="E18" i="3"/>
  <c r="E44" i="3"/>
  <c r="H32" i="20" l="1"/>
  <c r="I32" i="20" s="1"/>
  <c r="K32" i="20" s="1"/>
  <c r="M32" i="20" s="1"/>
  <c r="N32" i="20" s="1"/>
  <c r="AJ37" i="1"/>
  <c r="J37" i="1"/>
  <c r="G20" i="34"/>
  <c r="R60" i="33"/>
  <c r="G18" i="2"/>
  <c r="H9" i="2" s="1"/>
  <c r="G39" i="41" s="1"/>
  <c r="R60" i="37"/>
  <c r="G30" i="38"/>
  <c r="E32" i="20"/>
  <c r="F33" i="20" s="1"/>
  <c r="B34" i="20"/>
  <c r="G33" i="20"/>
  <c r="H33" i="20" s="1"/>
  <c r="L33" i="20"/>
  <c r="R110" i="5"/>
  <c r="G54" i="6"/>
  <c r="E45" i="3"/>
  <c r="G53" i="11" l="1"/>
  <c r="G51" i="13"/>
  <c r="R111" i="5"/>
  <c r="G57" i="17"/>
  <c r="R61" i="7"/>
  <c r="G53" i="8"/>
  <c r="R61" i="10"/>
  <c r="AA52" i="1"/>
  <c r="R61" i="16"/>
  <c r="G53" i="19"/>
  <c r="R61" i="37"/>
  <c r="R61" i="12"/>
  <c r="R61" i="18"/>
  <c r="G55" i="6"/>
  <c r="G21" i="34"/>
  <c r="F12" i="29"/>
  <c r="G31" i="38"/>
  <c r="D20" i="2"/>
  <c r="R61" i="33"/>
  <c r="R61" i="40"/>
  <c r="I33" i="20"/>
  <c r="E33" i="20"/>
  <c r="F34" i="20" s="1"/>
  <c r="E34" i="20" s="1"/>
  <c r="G34" i="20"/>
  <c r="H34" i="20" s="1"/>
  <c r="B35" i="20"/>
  <c r="L34" i="20"/>
  <c r="I34" i="20" l="1"/>
  <c r="K34" i="20" s="1"/>
  <c r="M34" i="20" s="1"/>
  <c r="N34" i="20" s="1"/>
  <c r="K33" i="20"/>
  <c r="M33" i="20" s="1"/>
  <c r="N33" i="20" s="1"/>
  <c r="L35" i="20"/>
  <c r="B36" i="20"/>
  <c r="G35" i="20"/>
  <c r="H35" i="20" s="1"/>
  <c r="F35" i="20"/>
  <c r="E35" i="20" s="1"/>
  <c r="I35" i="20" l="1"/>
  <c r="L36" i="20"/>
  <c r="G36" i="20"/>
  <c r="H36" i="20" s="1"/>
  <c r="B37" i="20"/>
  <c r="F36" i="20"/>
  <c r="E36" i="20" s="1"/>
  <c r="I36" i="20" l="1"/>
  <c r="K36" i="20" s="1"/>
  <c r="M36" i="20" s="1"/>
  <c r="N36" i="20" s="1"/>
  <c r="K35" i="20"/>
  <c r="M35" i="20" s="1"/>
  <c r="N35" i="20" s="1"/>
  <c r="L37" i="20"/>
  <c r="B38" i="20"/>
  <c r="G37" i="20"/>
  <c r="H37" i="20" s="1"/>
  <c r="I37" i="20" s="1"/>
  <c r="K37" i="20" s="1"/>
  <c r="M37" i="20" s="1"/>
  <c r="F37" i="20"/>
  <c r="E37" i="20" s="1"/>
  <c r="N37" i="20" l="1"/>
  <c r="L38" i="20"/>
  <c r="F38" i="20"/>
  <c r="G38" i="20"/>
  <c r="H38" i="20" s="1"/>
  <c r="B39" i="20"/>
  <c r="I38" i="20" l="1"/>
  <c r="E38" i="20"/>
  <c r="F39" i="20" s="1"/>
  <c r="B40" i="20"/>
  <c r="G39" i="20"/>
  <c r="H39" i="20" s="1"/>
  <c r="L39" i="20"/>
  <c r="I39" i="20" l="1"/>
  <c r="E39" i="20"/>
  <c r="F40" i="20" s="1"/>
  <c r="E40" i="20" s="1"/>
  <c r="K38" i="20"/>
  <c r="M38" i="20" s="1"/>
  <c r="N38" i="20" s="1"/>
  <c r="L40" i="20"/>
  <c r="G40" i="20"/>
  <c r="H40" i="20"/>
  <c r="B41" i="20"/>
  <c r="I40" i="20" l="1"/>
  <c r="K40" i="20" s="1"/>
  <c r="M40" i="20" s="1"/>
  <c r="N40" i="20" s="1"/>
  <c r="K39" i="20"/>
  <c r="M39" i="20" s="1"/>
  <c r="N39" i="20" s="1"/>
  <c r="B42" i="20"/>
  <c r="L41" i="20"/>
  <c r="F41" i="20"/>
  <c r="E41" i="20" s="1"/>
  <c r="G41" i="20"/>
  <c r="H41" i="20" s="1"/>
  <c r="I41" i="20" s="1"/>
  <c r="K41" i="20" l="1"/>
  <c r="M41" i="20" s="1"/>
  <c r="N41" i="20" s="1"/>
  <c r="L42" i="20"/>
  <c r="B43" i="20"/>
  <c r="F42" i="20"/>
  <c r="E42" i="20" s="1"/>
  <c r="G42" i="20"/>
  <c r="H42" i="20" s="1"/>
  <c r="I42" i="20" s="1"/>
  <c r="K42" i="20" l="1"/>
  <c r="M42" i="20" s="1"/>
  <c r="N42" i="20" s="1"/>
  <c r="G43" i="20"/>
  <c r="H43" i="20" s="1"/>
  <c r="B44" i="20"/>
  <c r="F43" i="20"/>
  <c r="E43" i="20" s="1"/>
  <c r="L43" i="20"/>
  <c r="I43" i="20" l="1"/>
  <c r="K43" i="20"/>
  <c r="M43" i="20" s="1"/>
  <c r="N43" i="20" s="1"/>
  <c r="G44" i="20"/>
  <c r="H44" i="20" s="1"/>
  <c r="B45" i="20"/>
  <c r="L44" i="20"/>
  <c r="F44" i="20"/>
  <c r="E44" i="20" s="1"/>
  <c r="I44" i="20" l="1"/>
  <c r="K44" i="20" s="1"/>
  <c r="M44" i="20" s="1"/>
  <c r="N44" i="20" s="1"/>
  <c r="L45" i="20"/>
  <c r="G45" i="20"/>
  <c r="H45" i="20" s="1"/>
  <c r="F45" i="20"/>
  <c r="E45" i="20" s="1"/>
  <c r="B46" i="20"/>
  <c r="I45" i="20" l="1"/>
  <c r="G46" i="20"/>
  <c r="H46" i="20" s="1"/>
  <c r="F46" i="20"/>
  <c r="E46" i="20" s="1"/>
  <c r="L46" i="20"/>
  <c r="B47" i="20"/>
  <c r="I46" i="20" l="1"/>
  <c r="K46" i="20"/>
  <c r="M46" i="20" s="1"/>
  <c r="N46" i="20" s="1"/>
  <c r="K45" i="20"/>
  <c r="M45" i="20" s="1"/>
  <c r="N45" i="20" s="1"/>
  <c r="F47" i="20"/>
  <c r="E47" i="20" s="1"/>
  <c r="G47" i="20"/>
  <c r="H47" i="20" s="1"/>
  <c r="L47" i="20"/>
  <c r="B48" i="20"/>
  <c r="I47" i="20" l="1"/>
  <c r="K47" i="20" s="1"/>
  <c r="M47" i="20" s="1"/>
  <c r="N47" i="20" s="1"/>
  <c r="L48" i="20"/>
  <c r="B49" i="20"/>
  <c r="F48" i="20"/>
  <c r="E48" i="20" s="1"/>
  <c r="G48" i="20"/>
  <c r="H48" i="20" s="1"/>
  <c r="I48" i="20" l="1"/>
  <c r="B50" i="20"/>
  <c r="G49" i="20"/>
  <c r="H49" i="20" s="1"/>
  <c r="F49" i="20"/>
  <c r="E49" i="20" s="1"/>
  <c r="L49" i="20"/>
  <c r="I49" i="20" l="1"/>
  <c r="K49" i="20" s="1"/>
  <c r="M49" i="20" s="1"/>
  <c r="N49" i="20" s="1"/>
  <c r="K48" i="20"/>
  <c r="M48" i="20" s="1"/>
  <c r="N48" i="20" s="1"/>
  <c r="G50" i="20"/>
  <c r="H50" i="20" s="1"/>
  <c r="B51" i="20"/>
  <c r="F50" i="20"/>
  <c r="I50" i="20" s="1"/>
  <c r="L50" i="20"/>
  <c r="K50" i="20" l="1"/>
  <c r="M50" i="20" s="1"/>
  <c r="N50" i="20" s="1"/>
  <c r="E50" i="20"/>
  <c r="G51" i="20"/>
  <c r="H51" i="20" s="1"/>
  <c r="B52" i="20"/>
  <c r="L51" i="20"/>
  <c r="F51" i="20" l="1"/>
  <c r="E51" i="20" s="1"/>
  <c r="F52" i="20" s="1"/>
  <c r="E52" i="20" s="1"/>
  <c r="I51" i="20"/>
  <c r="G52" i="20"/>
  <c r="L52" i="20"/>
  <c r="B53" i="20"/>
  <c r="H52" i="20" l="1"/>
  <c r="I52" i="20" s="1"/>
  <c r="K51" i="20"/>
  <c r="M51" i="20" s="1"/>
  <c r="N51" i="20" s="1"/>
  <c r="G53" i="20"/>
  <c r="H53" i="20" s="1"/>
  <c r="F53" i="20"/>
  <c r="E53" i="20" s="1"/>
  <c r="B54" i="20"/>
  <c r="L53" i="20"/>
  <c r="I53" i="20" l="1"/>
  <c r="K52" i="20"/>
  <c r="M52" i="20" s="1"/>
  <c r="N52" i="20" s="1"/>
  <c r="F54" i="20"/>
  <c r="B55" i="20"/>
  <c r="E54" i="20"/>
  <c r="L54" i="20"/>
  <c r="G54" i="20"/>
  <c r="H54" i="20" s="1"/>
  <c r="I54" i="20" s="1"/>
  <c r="K54" i="20" l="1"/>
  <c r="M54" i="20" s="1"/>
  <c r="N54" i="20" s="1"/>
  <c r="K53" i="20"/>
  <c r="M53" i="20" s="1"/>
  <c r="N53" i="20"/>
  <c r="L55" i="20"/>
  <c r="B56" i="20"/>
  <c r="F55" i="20"/>
  <c r="E55" i="20" s="1"/>
  <c r="G55" i="20"/>
  <c r="H55" i="20" s="1"/>
  <c r="I55" i="20" l="1"/>
  <c r="K55" i="20" s="1"/>
  <c r="M55" i="20" s="1"/>
  <c r="N55" i="20" s="1"/>
  <c r="F56" i="20"/>
  <c r="E56" i="20" s="1"/>
  <c r="B57" i="20"/>
  <c r="G56" i="20"/>
  <c r="H56" i="20" s="1"/>
  <c r="I56" i="20" s="1"/>
  <c r="L56" i="20"/>
  <c r="K56" i="20" l="1"/>
  <c r="M56" i="20" s="1"/>
  <c r="N56" i="20" s="1"/>
  <c r="B58" i="20"/>
  <c r="F57" i="20"/>
  <c r="L57" i="20"/>
  <c r="G57" i="20"/>
  <c r="H57" i="20" s="1"/>
  <c r="I57" i="20" s="1"/>
  <c r="E57" i="20"/>
  <c r="K57" i="20" l="1"/>
  <c r="M57" i="20" s="1"/>
  <c r="N57" i="20"/>
  <c r="G58" i="20"/>
  <c r="H58" i="20" s="1"/>
  <c r="B59" i="20"/>
  <c r="F58" i="20"/>
  <c r="I58" i="20" s="1"/>
  <c r="L58" i="20"/>
  <c r="K58" i="20" l="1"/>
  <c r="M58" i="20" s="1"/>
  <c r="N58" i="20"/>
  <c r="E58" i="20"/>
  <c r="L59" i="20"/>
  <c r="F59" i="20"/>
  <c r="G59" i="20"/>
  <c r="H59" i="20" s="1"/>
  <c r="B60" i="20"/>
  <c r="I59" i="20" l="1"/>
  <c r="K59" i="20"/>
  <c r="M59" i="20" s="1"/>
  <c r="N59" i="20"/>
  <c r="E59" i="20"/>
  <c r="F60" i="20"/>
  <c r="B61" i="20"/>
  <c r="G60" i="20"/>
  <c r="L60" i="20"/>
  <c r="E60" i="20" l="1"/>
  <c r="H60" i="20"/>
  <c r="I60" i="20" s="1"/>
  <c r="B62" i="20"/>
  <c r="G61" i="20"/>
  <c r="H61" i="20" s="1"/>
  <c r="F61" i="20"/>
  <c r="L61" i="20"/>
  <c r="I61" i="20" l="1"/>
  <c r="K61" i="20" s="1"/>
  <c r="M61" i="20" s="1"/>
  <c r="N61" i="20" s="1"/>
  <c r="K60" i="20"/>
  <c r="M60" i="20" s="1"/>
  <c r="N60" i="20" s="1"/>
  <c r="E61" i="20"/>
  <c r="B63" i="20"/>
  <c r="L62" i="20"/>
  <c r="G62" i="20"/>
  <c r="H62" i="20" l="1"/>
  <c r="F62" i="20"/>
  <c r="B64" i="20"/>
  <c r="G63" i="20"/>
  <c r="L63" i="20"/>
  <c r="I62" i="20" l="1"/>
  <c r="E62" i="20"/>
  <c r="B65" i="20"/>
  <c r="L64" i="20"/>
  <c r="G64" i="20"/>
  <c r="F63" i="20" l="1"/>
  <c r="H63" i="20"/>
  <c r="K62" i="20"/>
  <c r="M62" i="20" s="1"/>
  <c r="N62" i="20" s="1"/>
  <c r="B66" i="20"/>
  <c r="L65" i="20"/>
  <c r="G65" i="20"/>
  <c r="I63" i="20" l="1"/>
  <c r="K63" i="20"/>
  <c r="M63" i="20" s="1"/>
  <c r="N63" i="20" s="1"/>
  <c r="E63" i="20"/>
  <c r="G66" i="20"/>
  <c r="L66" i="20"/>
  <c r="B67" i="20"/>
  <c r="H64" i="20" l="1"/>
  <c r="F64" i="20"/>
  <c r="I64" i="20" s="1"/>
  <c r="B68" i="20"/>
  <c r="L67" i="20"/>
  <c r="G67" i="20"/>
  <c r="K64" i="20" l="1"/>
  <c r="M64" i="20" s="1"/>
  <c r="N64" i="20" s="1"/>
  <c r="E64" i="20"/>
  <c r="L68" i="20"/>
  <c r="G68" i="20"/>
  <c r="B69" i="20"/>
  <c r="H65" i="20" l="1"/>
  <c r="F65" i="20"/>
  <c r="I65" i="20" s="1"/>
  <c r="B70" i="20"/>
  <c r="G69" i="20"/>
  <c r="L69" i="20"/>
  <c r="K65" i="20" l="1"/>
  <c r="M65" i="20" s="1"/>
  <c r="N65" i="20" s="1"/>
  <c r="E65" i="20"/>
  <c r="B71" i="20"/>
  <c r="L70" i="20"/>
  <c r="G70" i="20"/>
  <c r="H66" i="20" l="1"/>
  <c r="F66" i="20"/>
  <c r="I66" i="20" s="1"/>
  <c r="B72" i="20"/>
  <c r="L71" i="20"/>
  <c r="G71" i="20"/>
  <c r="E66" i="20" l="1"/>
  <c r="K66" i="20"/>
  <c r="M66" i="20" s="1"/>
  <c r="N66" i="20" s="1"/>
  <c r="G72" i="20"/>
  <c r="L72" i="20"/>
  <c r="B73" i="20"/>
  <c r="H67" i="20" l="1"/>
  <c r="F67" i="20"/>
  <c r="I67" i="20" s="1"/>
  <c r="B74" i="20"/>
  <c r="L73" i="20"/>
  <c r="G73" i="20"/>
  <c r="K67" i="20" l="1"/>
  <c r="M67" i="20" s="1"/>
  <c r="N67" i="20" s="1"/>
  <c r="E67" i="20"/>
  <c r="L74" i="20"/>
  <c r="B75" i="20"/>
  <c r="G74" i="20"/>
  <c r="H68" i="20" l="1"/>
  <c r="F68" i="20"/>
  <c r="I68" i="20" s="1"/>
  <c r="L75" i="20"/>
  <c r="B76" i="20"/>
  <c r="G75" i="20"/>
  <c r="K68" i="20" l="1"/>
  <c r="M68" i="20" s="1"/>
  <c r="N68" i="20" s="1"/>
  <c r="E68" i="20"/>
  <c r="G76" i="20"/>
  <c r="B77" i="20"/>
  <c r="L76" i="20"/>
  <c r="H69" i="20" l="1"/>
  <c r="F69" i="20"/>
  <c r="I69" i="20" s="1"/>
  <c r="B78" i="20"/>
  <c r="L77" i="20"/>
  <c r="G77" i="20"/>
  <c r="K69" i="20" l="1"/>
  <c r="M69" i="20" s="1"/>
  <c r="N69" i="20"/>
  <c r="E69" i="20"/>
  <c r="B79" i="20"/>
  <c r="G78" i="20"/>
  <c r="L78" i="20"/>
  <c r="F70" i="20" l="1"/>
  <c r="E70" i="20" s="1"/>
  <c r="H70" i="20"/>
  <c r="B80" i="20"/>
  <c r="L79" i="20"/>
  <c r="G79" i="20"/>
  <c r="H71" i="20" l="1"/>
  <c r="F71" i="20"/>
  <c r="I71" i="20" s="1"/>
  <c r="E71" i="20"/>
  <c r="I70" i="20"/>
  <c r="B81" i="20"/>
  <c r="L80" i="20"/>
  <c r="G80" i="20"/>
  <c r="K70" i="20" l="1"/>
  <c r="M70" i="20" s="1"/>
  <c r="N70" i="20" s="1"/>
  <c r="K71" i="20"/>
  <c r="M71" i="20" s="1"/>
  <c r="N71" i="20" s="1"/>
  <c r="H72" i="20"/>
  <c r="F72" i="20"/>
  <c r="I72" i="20" s="1"/>
  <c r="B82" i="20"/>
  <c r="G81" i="20"/>
  <c r="L81" i="20"/>
  <c r="K72" i="20" l="1"/>
  <c r="M72" i="20" s="1"/>
  <c r="N72" i="20" s="1"/>
  <c r="E72" i="20"/>
  <c r="L82" i="20"/>
  <c r="G82" i="20"/>
  <c r="B83" i="20"/>
  <c r="F73" i="20" l="1"/>
  <c r="I73" i="20" s="1"/>
  <c r="H73" i="20"/>
  <c r="E73" i="20"/>
  <c r="B84" i="20"/>
  <c r="L83" i="20"/>
  <c r="G83" i="20"/>
  <c r="F74" i="20" l="1"/>
  <c r="E74" i="20" s="1"/>
  <c r="H74" i="20"/>
  <c r="K73" i="20"/>
  <c r="M73" i="20" s="1"/>
  <c r="N73" i="20"/>
  <c r="B85" i="20"/>
  <c r="G84" i="20"/>
  <c r="L84" i="20"/>
  <c r="H75" i="20" l="1"/>
  <c r="F75" i="20"/>
  <c r="I75" i="20" s="1"/>
  <c r="I74" i="20"/>
  <c r="B86" i="20"/>
  <c r="L85" i="20"/>
  <c r="G85" i="20"/>
  <c r="K74" i="20" l="1"/>
  <c r="M74" i="20" s="1"/>
  <c r="N74" i="20"/>
  <c r="K75" i="20"/>
  <c r="M75" i="20" s="1"/>
  <c r="N75" i="20" s="1"/>
  <c r="E75" i="20"/>
  <c r="F86" i="20"/>
  <c r="L86" i="20"/>
  <c r="K86" i="20"/>
  <c r="H86" i="20"/>
  <c r="G86" i="20"/>
  <c r="I86" i="20"/>
  <c r="B87" i="20"/>
  <c r="N86" i="20"/>
  <c r="E86" i="20"/>
  <c r="M86" i="20"/>
  <c r="H76" i="20" l="1"/>
  <c r="F76" i="20"/>
  <c r="I76" i="20" s="1"/>
  <c r="F87" i="20"/>
  <c r="G87" i="20"/>
  <c r="B88" i="20"/>
  <c r="L87" i="20"/>
  <c r="H87" i="20"/>
  <c r="M87" i="20"/>
  <c r="N87" i="20"/>
  <c r="K87" i="20"/>
  <c r="I87" i="20"/>
  <c r="E87" i="20"/>
  <c r="K76" i="20" l="1"/>
  <c r="M76" i="20" s="1"/>
  <c r="N76" i="20" s="1"/>
  <c r="E76" i="20"/>
  <c r="M88" i="20"/>
  <c r="H88" i="20"/>
  <c r="E88" i="20"/>
  <c r="B89" i="20"/>
  <c r="G88" i="20"/>
  <c r="I88" i="20"/>
  <c r="F88" i="20"/>
  <c r="N88" i="20"/>
  <c r="K88" i="20"/>
  <c r="L88" i="20"/>
  <c r="H77" i="20" l="1"/>
  <c r="F77" i="20"/>
  <c r="I77" i="20" s="1"/>
  <c r="B90" i="20"/>
  <c r="K89" i="20"/>
  <c r="N89" i="20"/>
  <c r="E89" i="20"/>
  <c r="H89" i="20"/>
  <c r="L89" i="20"/>
  <c r="G89" i="20"/>
  <c r="F89" i="20"/>
  <c r="M89" i="20"/>
  <c r="I89" i="20"/>
  <c r="K77" i="20" l="1"/>
  <c r="M77" i="20" s="1"/>
  <c r="N77" i="20" s="1"/>
  <c r="E77" i="20"/>
  <c r="F90" i="20"/>
  <c r="G90" i="20"/>
  <c r="B91" i="20"/>
  <c r="H90" i="20"/>
  <c r="I90" i="20"/>
  <c r="N90" i="20"/>
  <c r="L90" i="20"/>
  <c r="M90" i="20"/>
  <c r="K90" i="20"/>
  <c r="E90" i="20"/>
  <c r="H78" i="20" l="1"/>
  <c r="F78" i="20"/>
  <c r="I78" i="20" s="1"/>
  <c r="E78" i="20"/>
  <c r="N91" i="20"/>
  <c r="E91" i="20"/>
  <c r="F91" i="20"/>
  <c r="M91" i="20"/>
  <c r="B92" i="20"/>
  <c r="K91" i="20"/>
  <c r="L91" i="20"/>
  <c r="H91" i="20"/>
  <c r="G91" i="20"/>
  <c r="I91" i="20"/>
  <c r="H79" i="20" l="1"/>
  <c r="F79" i="20"/>
  <c r="I79" i="20" s="1"/>
  <c r="E79" i="20"/>
  <c r="K78" i="20"/>
  <c r="M78" i="20" s="1"/>
  <c r="N78" i="20" s="1"/>
  <c r="N92" i="20"/>
  <c r="H92" i="20"/>
  <c r="B93" i="20"/>
  <c r="K92" i="20"/>
  <c r="G92" i="20"/>
  <c r="M92" i="20"/>
  <c r="I92" i="20"/>
  <c r="F92" i="20"/>
  <c r="E92" i="20"/>
  <c r="L92" i="20"/>
  <c r="K79" i="20" l="1"/>
  <c r="M79" i="20" s="1"/>
  <c r="N79" i="20" s="1"/>
  <c r="H80" i="20"/>
  <c r="F80" i="20"/>
  <c r="I80" i="20" s="1"/>
  <c r="E80" i="20"/>
  <c r="B94" i="20"/>
  <c r="I93" i="20"/>
  <c r="F93" i="20"/>
  <c r="L93" i="20"/>
  <c r="N93" i="20"/>
  <c r="G93" i="20"/>
  <c r="H93" i="20"/>
  <c r="M93" i="20"/>
  <c r="E93" i="20"/>
  <c r="K93" i="20"/>
  <c r="F81" i="20" l="1"/>
  <c r="I81" i="20" s="1"/>
  <c r="H81" i="20"/>
  <c r="E81" i="20"/>
  <c r="K80" i="20"/>
  <c r="M80" i="20" s="1"/>
  <c r="N80" i="20" s="1"/>
  <c r="F94" i="20"/>
  <c r="N94" i="20"/>
  <c r="H94" i="20"/>
  <c r="L94" i="20"/>
  <c r="I94" i="20"/>
  <c r="B95" i="20"/>
  <c r="K94" i="20"/>
  <c r="M94" i="20"/>
  <c r="E94" i="20"/>
  <c r="G94" i="20"/>
  <c r="F82" i="20" l="1"/>
  <c r="E82" i="20"/>
  <c r="H82" i="20"/>
  <c r="K81" i="20"/>
  <c r="M81" i="20" s="1"/>
  <c r="N81" i="20"/>
  <c r="F95" i="20"/>
  <c r="G95" i="20"/>
  <c r="L95" i="20"/>
  <c r="H95" i="20"/>
  <c r="K95" i="20"/>
  <c r="B96" i="20"/>
  <c r="N95" i="20"/>
  <c r="I95" i="20"/>
  <c r="E95" i="20"/>
  <c r="M95" i="20"/>
  <c r="F83" i="20" l="1"/>
  <c r="I83" i="20" s="1"/>
  <c r="H83" i="20"/>
  <c r="E83" i="20"/>
  <c r="I82" i="20"/>
  <c r="M96" i="20"/>
  <c r="L96" i="20"/>
  <c r="N96" i="20"/>
  <c r="E96" i="20"/>
  <c r="K96" i="20"/>
  <c r="B97" i="20"/>
  <c r="G96" i="20"/>
  <c r="F96" i="20"/>
  <c r="H96" i="20"/>
  <c r="I96" i="20"/>
  <c r="F84" i="20" l="1"/>
  <c r="H84" i="20"/>
  <c r="K82" i="20"/>
  <c r="M82" i="20" s="1"/>
  <c r="N82" i="20"/>
  <c r="K83" i="20"/>
  <c r="M83" i="20" s="1"/>
  <c r="N83" i="20" s="1"/>
  <c r="B98" i="20"/>
  <c r="K97" i="20"/>
  <c r="M97" i="20"/>
  <c r="H97" i="20"/>
  <c r="G97" i="20"/>
  <c r="N97" i="20"/>
  <c r="E97" i="20"/>
  <c r="F97" i="20"/>
  <c r="L97" i="20"/>
  <c r="I97" i="20"/>
  <c r="I84" i="20" l="1"/>
  <c r="E84" i="20"/>
  <c r="F98" i="20"/>
  <c r="G98" i="20"/>
  <c r="N98" i="20"/>
  <c r="B99" i="20"/>
  <c r="M98" i="20"/>
  <c r="H98" i="20"/>
  <c r="K98" i="20"/>
  <c r="L98" i="20"/>
  <c r="E98" i="20"/>
  <c r="I98" i="20"/>
  <c r="F85" i="20" l="1"/>
  <c r="I85" i="20" s="1"/>
  <c r="H85" i="20"/>
  <c r="E85" i="20"/>
  <c r="K84" i="20"/>
  <c r="M84" i="20" s="1"/>
  <c r="N84" i="20" s="1"/>
  <c r="N99" i="20"/>
  <c r="K99" i="20"/>
  <c r="F99" i="20"/>
  <c r="L99" i="20"/>
  <c r="M99" i="20"/>
  <c r="H99" i="20"/>
  <c r="I99" i="20"/>
  <c r="E99" i="20"/>
  <c r="B100" i="20"/>
  <c r="G99" i="20"/>
  <c r="K85" i="20" l="1"/>
  <c r="M85" i="20" s="1"/>
  <c r="N85" i="20" s="1"/>
  <c r="N100" i="20"/>
  <c r="G100" i="20"/>
  <c r="M100" i="20"/>
  <c r="K100" i="20"/>
  <c r="F100" i="20"/>
  <c r="I100" i="20"/>
  <c r="H100" i="20"/>
  <c r="E100" i="20"/>
  <c r="B101" i="20"/>
  <c r="L100" i="20"/>
  <c r="B102" i="20" l="1"/>
  <c r="E101" i="20"/>
  <c r="N101" i="20"/>
  <c r="G101" i="20"/>
  <c r="M101" i="20"/>
  <c r="F101" i="20"/>
  <c r="L101" i="20"/>
  <c r="K101" i="20"/>
  <c r="H101" i="20"/>
  <c r="I101" i="20"/>
  <c r="F102" i="20" l="1"/>
  <c r="G102" i="20"/>
  <c r="M102" i="20"/>
  <c r="H102" i="20"/>
  <c r="L102" i="20"/>
  <c r="E102" i="20"/>
  <c r="B103" i="20"/>
  <c r="K102" i="20"/>
  <c r="N102" i="20"/>
  <c r="I102" i="20"/>
  <c r="F103" i="20" l="1"/>
  <c r="L103" i="20"/>
  <c r="B104" i="20"/>
  <c r="G103" i="20"/>
  <c r="M103" i="20"/>
  <c r="N103" i="20"/>
  <c r="I103" i="20"/>
  <c r="E103" i="20"/>
  <c r="H103" i="20"/>
  <c r="K103" i="20"/>
  <c r="M104" i="20" l="1"/>
  <c r="I104" i="20"/>
  <c r="N104" i="20"/>
  <c r="F104" i="20"/>
  <c r="G104" i="20"/>
  <c r="H104" i="20"/>
  <c r="B105" i="20"/>
  <c r="L104" i="20"/>
  <c r="E104" i="20"/>
  <c r="K104" i="20"/>
  <c r="B106" i="20" l="1"/>
  <c r="E105" i="20"/>
  <c r="N105" i="20"/>
  <c r="I105" i="20"/>
  <c r="M105" i="20"/>
  <c r="G105" i="20"/>
  <c r="L105" i="20"/>
  <c r="K105" i="20"/>
  <c r="H105" i="20"/>
  <c r="F105" i="20"/>
  <c r="F106" i="20" l="1"/>
  <c r="L106" i="20"/>
  <c r="M106" i="20"/>
  <c r="K106" i="20"/>
  <c r="E106" i="20"/>
  <c r="N106" i="20"/>
  <c r="G106" i="20"/>
  <c r="B107" i="20"/>
  <c r="H106" i="20"/>
  <c r="I106" i="20"/>
  <c r="N107" i="20" l="1"/>
  <c r="I107" i="20"/>
  <c r="B108" i="20"/>
  <c r="L107" i="20"/>
  <c r="E107" i="20"/>
  <c r="F107" i="20"/>
  <c r="K107" i="20"/>
  <c r="M107" i="20"/>
  <c r="G107" i="20"/>
  <c r="H107" i="20"/>
  <c r="N108" i="20" l="1"/>
  <c r="E108" i="20"/>
  <c r="H108" i="20"/>
  <c r="B109" i="20"/>
  <c r="I108" i="20"/>
  <c r="K108" i="20"/>
  <c r="M108" i="20"/>
  <c r="L108" i="20"/>
  <c r="G108" i="20"/>
  <c r="F108" i="20"/>
  <c r="B110" i="20" l="1"/>
  <c r="L109" i="20"/>
  <c r="N109" i="20"/>
  <c r="G109" i="20"/>
  <c r="H109" i="20"/>
  <c r="F109" i="20"/>
  <c r="M109" i="20"/>
  <c r="I109" i="20"/>
  <c r="E109" i="20"/>
  <c r="K109" i="20"/>
  <c r="F110" i="20" l="1"/>
  <c r="L110" i="20"/>
  <c r="K110" i="20"/>
  <c r="M110" i="20"/>
  <c r="N110" i="20"/>
  <c r="E110" i="20"/>
  <c r="B111" i="20"/>
  <c r="I110" i="20"/>
  <c r="H110" i="20"/>
  <c r="G110" i="20"/>
  <c r="F111" i="20" l="1"/>
  <c r="G111" i="20"/>
  <c r="H111" i="20"/>
  <c r="E111" i="20"/>
  <c r="I111" i="20"/>
  <c r="B112" i="20"/>
  <c r="L111" i="20"/>
  <c r="K111" i="20"/>
  <c r="N111" i="20"/>
  <c r="M111" i="20"/>
  <c r="M112" i="20" l="1"/>
  <c r="H112" i="20"/>
  <c r="L112" i="20"/>
  <c r="F112" i="20"/>
  <c r="G112" i="20"/>
  <c r="E112" i="20"/>
  <c r="I112" i="20"/>
  <c r="B113" i="20"/>
  <c r="N112" i="20"/>
  <c r="K112" i="20"/>
  <c r="B114" i="20" l="1"/>
  <c r="G113" i="20"/>
  <c r="N113" i="20"/>
  <c r="K113" i="20"/>
  <c r="M113" i="20"/>
  <c r="L113" i="20"/>
  <c r="H113" i="20"/>
  <c r="F113" i="20"/>
  <c r="I113" i="20"/>
  <c r="E113" i="20"/>
  <c r="F114" i="20" l="1"/>
  <c r="K114" i="20"/>
  <c r="E114" i="20"/>
  <c r="I114" i="20"/>
  <c r="L114" i="20"/>
  <c r="N114" i="20"/>
  <c r="M114" i="20"/>
  <c r="G114" i="20"/>
  <c r="B115" i="20"/>
  <c r="H114" i="20"/>
  <c r="N115" i="20" l="1"/>
  <c r="G115" i="20"/>
  <c r="F115" i="20"/>
  <c r="M115" i="20"/>
  <c r="K115" i="20"/>
  <c r="E115" i="20"/>
  <c r="L115" i="20"/>
  <c r="I115" i="20"/>
  <c r="H115" i="20"/>
  <c r="B116" i="20"/>
  <c r="N116" i="20" l="1"/>
  <c r="F116" i="20"/>
  <c r="M116" i="20"/>
  <c r="B117" i="20"/>
  <c r="I116" i="20"/>
  <c r="H116" i="20"/>
  <c r="E116" i="20"/>
  <c r="K116" i="20"/>
  <c r="L116" i="20"/>
  <c r="G116" i="20"/>
  <c r="B118" i="20" l="1"/>
  <c r="M117" i="20"/>
  <c r="G117" i="20"/>
  <c r="K117" i="20"/>
  <c r="L117" i="20"/>
  <c r="N117" i="20"/>
  <c r="H117" i="20"/>
  <c r="I117" i="20"/>
  <c r="E117" i="20"/>
  <c r="F117" i="20"/>
  <c r="F118" i="20" l="1"/>
  <c r="M118" i="20"/>
  <c r="K118" i="20"/>
  <c r="G118" i="20"/>
  <c r="I118" i="20"/>
  <c r="B119" i="20"/>
  <c r="H118" i="20"/>
  <c r="E118" i="20"/>
  <c r="N118" i="20"/>
  <c r="L118" i="20"/>
  <c r="F119" i="20" l="1"/>
  <c r="E119" i="20"/>
  <c r="B120" i="20"/>
  <c r="K119" i="20"/>
  <c r="I119" i="20"/>
  <c r="N119" i="20"/>
  <c r="L119" i="20"/>
  <c r="G119" i="20"/>
  <c r="M119" i="20"/>
  <c r="H119" i="20"/>
  <c r="M120" i="20" l="1"/>
  <c r="L120" i="20"/>
  <c r="F120" i="20"/>
  <c r="K120" i="20"/>
  <c r="N120" i="20"/>
  <c r="E120" i="20"/>
  <c r="G120" i="20"/>
  <c r="I120" i="20"/>
  <c r="B121" i="20"/>
  <c r="H120" i="20"/>
  <c r="B122" i="20" l="1"/>
  <c r="G121" i="20"/>
  <c r="N121" i="20"/>
  <c r="L121" i="20"/>
  <c r="F121" i="20"/>
  <c r="E121" i="20"/>
  <c r="I121" i="20"/>
  <c r="M121" i="20"/>
  <c r="H121" i="20"/>
  <c r="K121" i="20"/>
  <c r="F122" i="20" l="1"/>
  <c r="K122" i="20"/>
  <c r="G122" i="20"/>
  <c r="M122" i="20"/>
  <c r="I122" i="20"/>
  <c r="N122" i="20"/>
  <c r="B123" i="20"/>
  <c r="E122" i="20"/>
  <c r="H122" i="20"/>
  <c r="L122" i="20"/>
  <c r="N123" i="20" l="1"/>
  <c r="G123" i="20"/>
  <c r="F123" i="20"/>
  <c r="L123" i="20"/>
  <c r="M123" i="20"/>
  <c r="K123" i="20"/>
  <c r="I123" i="20"/>
  <c r="H123" i="20"/>
  <c r="B124" i="20"/>
  <c r="E123" i="20"/>
  <c r="N124" i="20" l="1"/>
  <c r="H124" i="20"/>
  <c r="I124" i="20"/>
  <c r="G124" i="20"/>
  <c r="F124" i="20"/>
  <c r="K124" i="20"/>
  <c r="M124" i="20"/>
  <c r="L124" i="20"/>
  <c r="E124" i="20"/>
  <c r="B125" i="20"/>
  <c r="B126" i="20" l="1"/>
  <c r="F125" i="20"/>
  <c r="G125" i="20"/>
  <c r="M125" i="20"/>
  <c r="N125" i="20"/>
  <c r="E125" i="20"/>
  <c r="L125" i="20"/>
  <c r="H125" i="20"/>
  <c r="K125" i="20"/>
  <c r="I125" i="20"/>
  <c r="F126" i="20" l="1"/>
  <c r="N126" i="20"/>
  <c r="B127" i="20"/>
  <c r="G126" i="20"/>
  <c r="H126" i="20"/>
  <c r="E126" i="20"/>
  <c r="I126" i="20"/>
  <c r="M126" i="20"/>
  <c r="L126" i="20"/>
  <c r="K126" i="20"/>
  <c r="F127" i="20" l="1"/>
  <c r="M127" i="20"/>
  <c r="B128" i="20"/>
  <c r="G127" i="20"/>
  <c r="L127" i="20"/>
  <c r="K127" i="20"/>
  <c r="N127" i="20"/>
  <c r="I127" i="20"/>
  <c r="H127" i="20"/>
  <c r="E127" i="20"/>
  <c r="M128" i="20" l="1"/>
  <c r="H128" i="20"/>
  <c r="B129" i="20"/>
  <c r="I128" i="20"/>
  <c r="E128" i="20"/>
  <c r="K128" i="20"/>
  <c r="G128" i="20"/>
  <c r="N128" i="20"/>
  <c r="L128" i="20"/>
  <c r="F128" i="20"/>
  <c r="B130" i="20" l="1"/>
  <c r="I129" i="20"/>
  <c r="L129" i="20"/>
  <c r="G129" i="20"/>
  <c r="F129" i="20"/>
  <c r="E129" i="20"/>
  <c r="N129" i="20"/>
  <c r="K129" i="20"/>
  <c r="M129" i="20"/>
  <c r="H129" i="20"/>
  <c r="F130" i="20" l="1"/>
  <c r="K130" i="20"/>
  <c r="N130" i="20"/>
  <c r="L130" i="20"/>
  <c r="M130" i="20"/>
  <c r="I130" i="20"/>
  <c r="H130" i="20"/>
  <c r="B131" i="20"/>
  <c r="E130" i="20"/>
  <c r="G130" i="20"/>
  <c r="N131" i="20" l="1"/>
  <c r="H131" i="20"/>
  <c r="F131" i="20"/>
  <c r="G131" i="20"/>
  <c r="M131" i="20"/>
  <c r="E131" i="20"/>
  <c r="I131" i="20"/>
  <c r="B132" i="20"/>
  <c r="K131" i="20"/>
  <c r="L131" i="20"/>
  <c r="N132" i="20" l="1"/>
  <c r="K132" i="20"/>
  <c r="M132" i="20"/>
  <c r="I132" i="20"/>
  <c r="G132" i="20"/>
  <c r="L132" i="20"/>
  <c r="H132" i="20"/>
  <c r="B133" i="20"/>
  <c r="E132" i="20"/>
  <c r="F132" i="20"/>
  <c r="B134" i="20" l="1"/>
  <c r="G133" i="20"/>
  <c r="L133" i="20"/>
  <c r="K133" i="20"/>
  <c r="M133" i="20"/>
  <c r="N133" i="20"/>
  <c r="E133" i="20"/>
  <c r="I133" i="20"/>
  <c r="H133" i="20"/>
  <c r="F133" i="20"/>
  <c r="F134" i="20" l="1"/>
  <c r="L134" i="20"/>
  <c r="B135" i="20"/>
  <c r="N134" i="20"/>
  <c r="H134" i="20"/>
  <c r="I134" i="20"/>
  <c r="E134" i="20"/>
  <c r="K134" i="20"/>
  <c r="M134" i="20"/>
  <c r="G134" i="20"/>
  <c r="F135" i="20" l="1"/>
  <c r="N135" i="20"/>
  <c r="B136" i="20"/>
  <c r="M135" i="20"/>
  <c r="I135" i="20"/>
  <c r="L135" i="20"/>
  <c r="H135" i="20"/>
  <c r="G135" i="20"/>
  <c r="E135" i="20"/>
  <c r="K135" i="20"/>
  <c r="M136" i="20" l="1"/>
  <c r="H136" i="20"/>
  <c r="K136" i="20"/>
  <c r="L136" i="20"/>
  <c r="F136" i="20"/>
  <c r="N136" i="20"/>
  <c r="B137" i="20"/>
  <c r="I136" i="20"/>
  <c r="G136" i="20"/>
  <c r="E136" i="20"/>
  <c r="B138" i="20" l="1"/>
  <c r="F137" i="20"/>
  <c r="G137" i="20"/>
  <c r="M137" i="20"/>
  <c r="H137" i="20"/>
  <c r="I137" i="20"/>
  <c r="N137" i="20"/>
  <c r="L137" i="20"/>
  <c r="E137" i="20"/>
  <c r="K137" i="20"/>
  <c r="F138" i="20" l="1"/>
  <c r="E138" i="20"/>
  <c r="M138" i="20"/>
  <c r="I138" i="20"/>
  <c r="H138" i="20"/>
  <c r="N138" i="20"/>
  <c r="G138" i="20"/>
  <c r="B139" i="20"/>
  <c r="K138" i="20"/>
  <c r="L138" i="20"/>
  <c r="N139" i="20" l="1"/>
  <c r="E139" i="20"/>
  <c r="M139" i="20"/>
  <c r="I139" i="20"/>
  <c r="L139" i="20"/>
  <c r="F139" i="20"/>
  <c r="H139" i="20"/>
  <c r="B140" i="20"/>
  <c r="K139" i="20"/>
  <c r="G139" i="20"/>
  <c r="N140" i="20" l="1"/>
  <c r="E140" i="20"/>
  <c r="I140" i="20"/>
  <c r="F140" i="20"/>
  <c r="B141" i="20"/>
  <c r="K140" i="20"/>
  <c r="M140" i="20"/>
  <c r="G140" i="20"/>
  <c r="L140" i="20"/>
  <c r="H140" i="20"/>
  <c r="B142" i="20" l="1"/>
  <c r="G141" i="20"/>
  <c r="H141" i="20"/>
  <c r="E141" i="20"/>
  <c r="I141" i="20"/>
  <c r="N141" i="20"/>
  <c r="M141" i="20"/>
  <c r="K141" i="20"/>
  <c r="F141" i="20"/>
  <c r="L141" i="20"/>
  <c r="F142" i="20" l="1"/>
  <c r="L142" i="20"/>
  <c r="B143" i="20"/>
  <c r="G142" i="20"/>
  <c r="M142" i="20"/>
  <c r="N142" i="20"/>
  <c r="H142" i="20"/>
  <c r="I142" i="20"/>
  <c r="K142" i="20"/>
  <c r="E142" i="20"/>
  <c r="F143" i="20" l="1"/>
  <c r="I143" i="20"/>
  <c r="B144" i="20"/>
  <c r="E143" i="20"/>
  <c r="M143" i="20"/>
  <c r="G143" i="20"/>
  <c r="N143" i="20"/>
  <c r="L143" i="20"/>
  <c r="K143" i="20"/>
  <c r="H143" i="20"/>
  <c r="M144" i="20" l="1"/>
  <c r="N144" i="20"/>
  <c r="G144" i="20"/>
  <c r="E144" i="20"/>
  <c r="I144" i="20"/>
  <c r="K144" i="20"/>
  <c r="B145" i="20"/>
  <c r="L144" i="20"/>
  <c r="H144" i="20"/>
  <c r="F144" i="20"/>
  <c r="B146" i="20" l="1"/>
  <c r="G145" i="20"/>
  <c r="M145" i="20"/>
  <c r="K145" i="20"/>
  <c r="I145" i="20"/>
  <c r="N145" i="20"/>
  <c r="E145" i="20"/>
  <c r="L145" i="20"/>
  <c r="H145" i="20"/>
  <c r="F145" i="20"/>
  <c r="F146" i="20" l="1"/>
  <c r="K146" i="20"/>
  <c r="N146" i="20"/>
  <c r="L146" i="20"/>
  <c r="B147" i="20"/>
  <c r="M146" i="20"/>
  <c r="I146" i="20"/>
  <c r="E146" i="20"/>
  <c r="G146" i="20"/>
  <c r="H146" i="20"/>
  <c r="N147" i="20" l="1"/>
  <c r="L147" i="20"/>
  <c r="F147" i="20"/>
  <c r="H147" i="20"/>
  <c r="M147" i="20"/>
  <c r="B148" i="20"/>
  <c r="I147" i="20"/>
  <c r="K147" i="20"/>
  <c r="E147" i="20"/>
  <c r="G147" i="20"/>
  <c r="N148" i="20" l="1"/>
  <c r="H148" i="20"/>
  <c r="L148" i="20"/>
  <c r="G148" i="20"/>
  <c r="E148" i="20"/>
  <c r="M148" i="20"/>
  <c r="I148" i="20"/>
  <c r="K148" i="20"/>
  <c r="B149" i="20"/>
  <c r="F148" i="20"/>
  <c r="B150" i="20" l="1"/>
  <c r="L149" i="20"/>
  <c r="N149" i="20"/>
  <c r="G149" i="20"/>
  <c r="F149" i="20"/>
  <c r="H149" i="20"/>
  <c r="K149" i="20"/>
  <c r="I149" i="20"/>
  <c r="M149" i="20"/>
  <c r="E149" i="20"/>
  <c r="F150" i="20" l="1"/>
  <c r="L150" i="20"/>
  <c r="B151" i="20"/>
  <c r="G150" i="20"/>
  <c r="H150" i="20"/>
  <c r="K150" i="20"/>
  <c r="I150" i="20"/>
  <c r="N150" i="20"/>
  <c r="M150" i="20"/>
  <c r="E150" i="20"/>
  <c r="F151" i="20" l="1"/>
  <c r="E151" i="20"/>
  <c r="G151" i="20"/>
  <c r="M151" i="20"/>
  <c r="B152" i="20"/>
  <c r="K151" i="20"/>
  <c r="I151" i="20"/>
  <c r="L151" i="20"/>
  <c r="H151" i="20"/>
  <c r="N151" i="20"/>
  <c r="F152" i="20" l="1"/>
  <c r="K152" i="20"/>
  <c r="B153" i="20"/>
  <c r="L152" i="20"/>
  <c r="N152" i="20"/>
  <c r="M152" i="20"/>
  <c r="G152" i="20"/>
  <c r="H152" i="20"/>
  <c r="E152" i="20"/>
  <c r="I152" i="20"/>
  <c r="B154" i="20" l="1"/>
  <c r="G153" i="20"/>
  <c r="I153" i="20"/>
  <c r="M153" i="20"/>
  <c r="H153" i="20"/>
  <c r="F153" i="20"/>
  <c r="N153" i="20"/>
  <c r="L153" i="20"/>
  <c r="E153" i="20"/>
  <c r="K153" i="20"/>
  <c r="F154" i="20" l="1"/>
  <c r="E154" i="20"/>
  <c r="N154" i="20"/>
  <c r="G154" i="20"/>
  <c r="B155" i="20"/>
  <c r="K154" i="20"/>
  <c r="I154" i="20"/>
  <c r="M154" i="20"/>
  <c r="L154" i="20"/>
  <c r="H154" i="20"/>
  <c r="N155" i="20" l="1"/>
  <c r="G155" i="20"/>
  <c r="H155" i="20"/>
  <c r="I155" i="20"/>
  <c r="F155" i="20"/>
  <c r="K155" i="20"/>
  <c r="E155" i="20"/>
  <c r="M155" i="20"/>
  <c r="B156" i="20"/>
  <c r="L155" i="20"/>
  <c r="N156" i="20" l="1"/>
  <c r="H156" i="20"/>
  <c r="I156" i="20"/>
  <c r="L156" i="20"/>
  <c r="F156" i="20"/>
  <c r="K156" i="20"/>
  <c r="M156" i="20"/>
  <c r="G156" i="20"/>
  <c r="B157" i="20"/>
  <c r="E156" i="20"/>
  <c r="B158" i="20" l="1"/>
  <c r="F157" i="20"/>
  <c r="N157" i="20"/>
  <c r="G157" i="20"/>
  <c r="K157" i="20"/>
  <c r="E157" i="20"/>
  <c r="I157" i="20"/>
  <c r="M157" i="20"/>
  <c r="H157" i="20"/>
  <c r="L157" i="20"/>
  <c r="F158" i="20" l="1"/>
  <c r="K158" i="20"/>
  <c r="L158" i="20"/>
  <c r="H158" i="20"/>
  <c r="I158" i="20"/>
  <c r="M158" i="20"/>
  <c r="G158" i="20"/>
  <c r="B159" i="20"/>
  <c r="E158" i="20"/>
  <c r="N158" i="20"/>
  <c r="F159" i="20" l="1"/>
  <c r="M159" i="20"/>
  <c r="I159" i="20"/>
  <c r="N159" i="20"/>
  <c r="E159" i="20"/>
  <c r="G159" i="20"/>
  <c r="L159" i="20"/>
  <c r="B160" i="20"/>
  <c r="H159" i="20"/>
  <c r="K159" i="20"/>
  <c r="M160" i="20" l="1"/>
  <c r="F160" i="20"/>
  <c r="N160" i="20"/>
  <c r="I160" i="20"/>
  <c r="G160" i="20"/>
  <c r="E160" i="20"/>
  <c r="B161" i="20"/>
  <c r="H160" i="20"/>
  <c r="K160" i="20"/>
  <c r="L160" i="20"/>
  <c r="L161" i="20" l="1"/>
  <c r="N161" i="20"/>
  <c r="I161" i="20"/>
  <c r="K161" i="20"/>
  <c r="M161" i="20"/>
  <c r="G161" i="20"/>
  <c r="F161" i="20"/>
  <c r="H161" i="20"/>
  <c r="B162" i="20"/>
  <c r="E161" i="20"/>
  <c r="F162" i="20" l="1"/>
  <c r="G162" i="20"/>
  <c r="N162" i="20"/>
  <c r="B163" i="20"/>
  <c r="I162" i="20"/>
  <c r="L162" i="20"/>
  <c r="K162" i="20"/>
  <c r="E162" i="20"/>
  <c r="H162" i="20"/>
  <c r="M162" i="20"/>
  <c r="N163" i="20" l="1"/>
  <c r="K163" i="20"/>
  <c r="F163" i="20"/>
  <c r="L163" i="20"/>
  <c r="M163" i="20"/>
  <c r="B164" i="20"/>
  <c r="E163" i="20"/>
  <c r="G163" i="20"/>
  <c r="H163" i="20"/>
  <c r="I163" i="20"/>
  <c r="N164" i="20" l="1"/>
  <c r="I164" i="20"/>
  <c r="M164" i="20"/>
  <c r="B165" i="20"/>
  <c r="L164" i="20"/>
  <c r="G164" i="20"/>
  <c r="E164" i="20"/>
  <c r="H164" i="20"/>
  <c r="K164" i="20"/>
  <c r="F164" i="20"/>
  <c r="B166" i="20" l="1"/>
  <c r="G165" i="20"/>
  <c r="L165" i="20"/>
  <c r="H165" i="20"/>
  <c r="K165" i="20"/>
  <c r="N165" i="20"/>
  <c r="E165" i="20"/>
  <c r="F165" i="20"/>
  <c r="M165" i="20"/>
  <c r="I165" i="20"/>
  <c r="F166" i="20" l="1"/>
  <c r="K166" i="20"/>
  <c r="B167" i="20"/>
  <c r="G166" i="20"/>
  <c r="N166" i="20"/>
  <c r="I166" i="20"/>
  <c r="M166" i="20"/>
  <c r="H166" i="20"/>
  <c r="E166" i="20"/>
  <c r="L166" i="20"/>
  <c r="F167" i="20" l="1"/>
  <c r="K167" i="20"/>
  <c r="G167" i="20"/>
  <c r="B168" i="20"/>
  <c r="I167" i="20"/>
  <c r="E167" i="20"/>
  <c r="L167" i="20"/>
  <c r="M167" i="20"/>
  <c r="H167" i="20"/>
  <c r="N167" i="20"/>
  <c r="M168" i="20" l="1"/>
  <c r="H168" i="20"/>
  <c r="E168" i="20"/>
  <c r="B169" i="20"/>
  <c r="K168" i="20"/>
  <c r="N168" i="20"/>
  <c r="F168" i="20"/>
  <c r="G168" i="20"/>
  <c r="L168" i="20"/>
  <c r="I168" i="20"/>
  <c r="B170" i="20" l="1"/>
  <c r="F169" i="20"/>
  <c r="I169" i="20"/>
  <c r="G169" i="20"/>
  <c r="K169" i="20"/>
  <c r="N169" i="20"/>
  <c r="M169" i="20"/>
  <c r="H169" i="20"/>
  <c r="E169" i="20"/>
  <c r="L169" i="20"/>
  <c r="F170" i="20" l="1"/>
  <c r="L170" i="20"/>
  <c r="E170" i="20"/>
  <c r="M170" i="20"/>
  <c r="G170" i="20"/>
  <c r="N170" i="20"/>
  <c r="B171" i="20"/>
  <c r="K170" i="20"/>
  <c r="H170" i="20"/>
  <c r="I170" i="20"/>
  <c r="N171" i="20" l="1"/>
  <c r="K171" i="20"/>
  <c r="F171" i="20"/>
  <c r="M171" i="20"/>
  <c r="B172" i="20"/>
  <c r="I171" i="20"/>
  <c r="H171" i="20"/>
  <c r="L171" i="20"/>
  <c r="E171" i="20"/>
  <c r="G171" i="20"/>
  <c r="N172" i="20" l="1"/>
  <c r="E172" i="20"/>
  <c r="M172" i="20"/>
  <c r="F172" i="20"/>
  <c r="G172" i="20"/>
  <c r="B173" i="20"/>
  <c r="K172" i="20"/>
  <c r="H172" i="20"/>
  <c r="L172" i="20"/>
  <c r="I172" i="20"/>
  <c r="B174" i="20" l="1"/>
  <c r="G173" i="20"/>
  <c r="M173" i="20"/>
  <c r="K173" i="20"/>
  <c r="F173" i="20"/>
  <c r="N173" i="20"/>
  <c r="H173" i="20"/>
  <c r="E173" i="20"/>
  <c r="I173" i="20"/>
  <c r="L173" i="20"/>
  <c r="F174" i="20" l="1"/>
  <c r="G174" i="20"/>
  <c r="K174" i="20"/>
  <c r="M174" i="20"/>
  <c r="E174" i="20"/>
  <c r="L174" i="20"/>
  <c r="B175" i="20"/>
  <c r="H174" i="20"/>
  <c r="N174" i="20"/>
  <c r="I174" i="20"/>
  <c r="F175" i="20" l="1"/>
  <c r="K175" i="20"/>
  <c r="I175" i="20"/>
  <c r="E175" i="20"/>
  <c r="H175" i="20"/>
  <c r="M175" i="20"/>
  <c r="B176" i="20"/>
  <c r="G175" i="20"/>
  <c r="L175" i="20"/>
  <c r="N175" i="20"/>
  <c r="M176" i="20" l="1"/>
  <c r="I176" i="20"/>
  <c r="B177" i="20"/>
  <c r="F176" i="20"/>
  <c r="H176" i="20"/>
  <c r="E176" i="20"/>
  <c r="N176" i="20"/>
  <c r="K176" i="20"/>
  <c r="G176" i="20"/>
  <c r="L176" i="20"/>
  <c r="B178" i="20" l="1"/>
  <c r="N177" i="20"/>
  <c r="L177" i="20"/>
  <c r="M177" i="20"/>
  <c r="G177" i="20"/>
  <c r="H177" i="20"/>
  <c r="K177" i="20"/>
  <c r="F177" i="20"/>
  <c r="E177" i="20"/>
  <c r="I177" i="20"/>
  <c r="F178" i="20" l="1"/>
  <c r="E178" i="20"/>
  <c r="G178" i="20"/>
  <c r="B179" i="20"/>
  <c r="I178" i="20"/>
  <c r="N178" i="20"/>
  <c r="M178" i="20"/>
  <c r="L178" i="20"/>
  <c r="H178" i="20"/>
  <c r="K178" i="20"/>
  <c r="N179" i="20" l="1"/>
  <c r="E179" i="20"/>
  <c r="F179" i="20"/>
  <c r="H179" i="20"/>
  <c r="M179" i="20"/>
  <c r="K179" i="20"/>
  <c r="I179" i="20"/>
  <c r="B180" i="20"/>
  <c r="G179" i="20"/>
  <c r="L179" i="20"/>
  <c r="N180" i="20" l="1"/>
  <c r="I180" i="20"/>
  <c r="M180" i="20"/>
  <c r="E180" i="20"/>
  <c r="L180" i="20"/>
  <c r="G180" i="20"/>
  <c r="K180" i="20"/>
  <c r="H180" i="20"/>
  <c r="B181" i="20"/>
  <c r="F180" i="20"/>
  <c r="B182" i="20" l="1"/>
  <c r="G181" i="20"/>
  <c r="N181" i="20"/>
  <c r="M181" i="20"/>
  <c r="F181" i="20"/>
  <c r="H181" i="20"/>
  <c r="E181" i="20"/>
  <c r="K181" i="20"/>
  <c r="I181" i="20"/>
  <c r="L181" i="20"/>
  <c r="F182" i="20" l="1"/>
  <c r="M182" i="20"/>
  <c r="B183" i="20"/>
  <c r="L182" i="20"/>
  <c r="N182" i="20"/>
  <c r="H182" i="20"/>
  <c r="E182" i="20"/>
  <c r="I182" i="20"/>
  <c r="K182" i="20"/>
  <c r="G182" i="20"/>
  <c r="F183" i="20" l="1"/>
  <c r="E183" i="20"/>
  <c r="I183" i="20"/>
  <c r="H183" i="20"/>
  <c r="B184" i="20"/>
  <c r="K183" i="20"/>
  <c r="M183" i="20"/>
  <c r="N183" i="20"/>
  <c r="G183" i="20"/>
  <c r="L183" i="20"/>
  <c r="M184" i="20" l="1"/>
  <c r="H184" i="20"/>
  <c r="I184" i="20"/>
  <c r="B185" i="20"/>
  <c r="E184" i="20"/>
  <c r="G184" i="20"/>
  <c r="F184" i="20"/>
  <c r="K184" i="20"/>
  <c r="N184" i="20"/>
  <c r="L184" i="20"/>
  <c r="N185" i="20" l="1"/>
  <c r="L18" i="20" s="1"/>
  <c r="G185" i="20"/>
  <c r="M185" i="20"/>
  <c r="F19" i="20" s="1"/>
  <c r="K185" i="20"/>
  <c r="I185" i="20"/>
  <c r="L185" i="20"/>
  <c r="H185" i="20"/>
  <c r="F18" i="20" s="1"/>
  <c r="E185" i="20"/>
  <c r="F185" i="20"/>
  <c r="F17" i="20" s="1"/>
  <c r="M41" i="39" l="1"/>
  <c r="M42" i="39"/>
  <c r="M47" i="39"/>
  <c r="M38" i="39"/>
  <c r="M43" i="39"/>
  <c r="M39" i="39"/>
  <c r="M46" i="39"/>
  <c r="M45" i="39"/>
  <c r="M37" i="39"/>
  <c r="M40" i="39"/>
  <c r="M44" i="39"/>
  <c r="M36" i="39"/>
  <c r="L48" i="39" l="1"/>
  <c r="M48" i="39" s="1"/>
  <c r="AC49" i="43"/>
  <c r="AC51" i="43"/>
  <c r="AC53" i="4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Autor</author>
    <author>c056295</author>
  </authors>
  <commentList>
    <comment ref="J11" authorId="0" shapeId="0" xr:uid="{4756886D-0C7E-4347-908C-A85EB0CCB290}">
      <text>
        <r>
          <rPr>
            <b/>
            <sz val="9"/>
            <color indexed="81"/>
            <rFont val="Segoe UI"/>
            <family val="2"/>
          </rPr>
          <t xml:space="preserve">Selecione a opção a que se destina a Planilha RCB:
</t>
        </r>
        <r>
          <rPr>
            <sz val="9"/>
            <color indexed="81"/>
            <rFont val="Segoe UI"/>
            <family val="2"/>
          </rPr>
          <t xml:space="preserve">
- </t>
        </r>
        <r>
          <rPr>
            <b/>
            <sz val="9"/>
            <color indexed="81"/>
            <rFont val="Segoe UI"/>
            <family val="2"/>
          </rPr>
          <t>Planilha RCB - Geral Viáveis</t>
        </r>
        <r>
          <rPr>
            <sz val="9"/>
            <color indexed="81"/>
            <rFont val="Segoe UI"/>
            <family val="2"/>
          </rPr>
          <t xml:space="preserve">: opção para planilha consolidada de todas as Unidades Consumidoras dos usos finais viáveis. 
- </t>
        </r>
        <r>
          <rPr>
            <b/>
            <sz val="9"/>
            <color indexed="81"/>
            <rFont val="Segoe UI"/>
            <family val="2"/>
          </rPr>
          <t>Planilha RCB - Geral Inviáveis</t>
        </r>
        <r>
          <rPr>
            <sz val="9"/>
            <color indexed="81"/>
            <rFont val="Segoe UI"/>
            <family val="2"/>
          </rPr>
          <t xml:space="preserve">: opção para planilha consolidada de todas as Unidades Consumidoras dos usos finais inviáveis.
</t>
        </r>
        <r>
          <rPr>
            <b/>
            <sz val="9"/>
            <color indexed="81"/>
            <rFont val="Segoe UI"/>
            <family val="2"/>
          </rPr>
          <t>Observação: Não enviar Planilha RCB para cada Unidade Consumidora. A nova Planilha RCB já contempla o uso para 1 (uma) ou mais Unidades Consumidoras.</t>
        </r>
      </text>
    </comment>
    <comment ref="J15" authorId="0" shapeId="0" xr:uid="{E30B9BFC-F60D-41A5-A4E0-9518F3A8D865}">
      <text>
        <r>
          <rPr>
            <b/>
            <sz val="9"/>
            <color indexed="81"/>
            <rFont val="Tahoma"/>
            <family val="2"/>
          </rPr>
          <t xml:space="preserve">Siga a formatação de escrita:
</t>
        </r>
        <r>
          <rPr>
            <sz val="9"/>
            <color indexed="81"/>
            <rFont val="Tahoma"/>
            <family val="2"/>
          </rPr>
          <t>Rua Xxxxxx, nº X.XXX, Bairro Xxxxxx</t>
        </r>
      </text>
    </comment>
    <comment ref="J1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Inserir apenas números</t>
        </r>
      </text>
    </comment>
    <comment ref="J1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Inserir apenas números. Código de até quatorze dígitos que pode ser obtido na fatura de energia elétrica.</t>
        </r>
      </text>
    </comment>
    <comment ref="J18" authorId="0" shapeId="0" xr:uid="{ABB4B1E8-94D2-4A7F-A55F-3BA5375EE23B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J19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Inserir apenas números para corresponder a um dos seguintes formatos:
(xx) xxxx-xxxx
(xx) xxxxx-xxxx</t>
        </r>
      </text>
    </comment>
    <comment ref="J23" authorId="2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 xml:space="preserve">A seleção da modalidade tarifária é apenas informativa. Não impacta nos cálculos de viabilidade.
</t>
        </r>
      </text>
    </comment>
    <comment ref="J29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Inserir apenas números</t>
        </r>
      </text>
    </comment>
    <comment ref="J31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Inserir apenas números para corresponder a um dos seguintes formatos:
(xx) xxxx-xxxx
(xx) xxxxx-xxxx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Usuario</author>
  </authors>
  <commentList>
    <comment ref="R2" authorId="0" shapeId="0" xr:uid="{9A098618-8CC6-41AC-B188-69AAB1F567AE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Y2" authorId="0" shapeId="0" xr:uid="{9251BBFD-BF89-4893-B05F-59A5D3710FB0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AF2" authorId="0" shapeId="0" xr:uid="{823F1F17-737B-4E80-A6DF-C175D6B91E4F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AM2" authorId="0" shapeId="0" xr:uid="{33121D32-BC2A-4BF6-8844-DAB2AAEA6A71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AT2" authorId="0" shapeId="0" xr:uid="{66678B4E-DBCF-47B9-B149-33CDCDAFA8E2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BA2" authorId="0" shapeId="0" xr:uid="{A69AC6C1-FFF6-4241-89F9-2B9F69772340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BH2" authorId="0" shapeId="0" xr:uid="{0E7C9C61-DDF8-4C2D-8D38-69A7197E8C9F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BO2" authorId="0" shapeId="0" xr:uid="{337950BF-079A-444D-B6B4-98341A2A06FB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BV2" authorId="0" shapeId="0" xr:uid="{B094EC36-7A5C-4247-AB14-91F4BF4A5692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CC2" authorId="0" shapeId="0" xr:uid="{A9D4EE04-115A-47B0-9C15-CF98B4C3D0F1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CJ2" authorId="0" shapeId="0" xr:uid="{F501CE44-4E16-46FD-9315-AAD5C64AB063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CQ2" authorId="0" shapeId="0" xr:uid="{E8C86974-B720-461F-AE83-3938E50D6A88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CX2" authorId="0" shapeId="0" xr:uid="{65E6DECD-B3E7-457F-A3D8-3CD5B90FF5DF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DE2" authorId="0" shapeId="0" xr:uid="{AAAA9AC9-4103-4E39-8DE8-7AB0CEF65850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DL2" authorId="0" shapeId="0" xr:uid="{4AB86E19-9DAB-4BD5-B3BB-400E473798BC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DS2" authorId="0" shapeId="0" xr:uid="{9444D0B4-CAFA-4E32-9F3F-D7A71DD183AB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DZ2" authorId="0" shapeId="0" xr:uid="{162235C0-1B9F-4118-B711-AA71EBC918C1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EG2" authorId="0" shapeId="0" xr:uid="{D1116F2F-69DD-4BAF-8C7F-FA8DBB6424DC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EN2" authorId="0" shapeId="0" xr:uid="{7A924AB0-85E8-4781-A30A-B95676CBE0A5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EU2" authorId="0" shapeId="0" xr:uid="{23D6D2F5-8B36-47F5-BE09-F850B8C427A9}">
      <text>
        <r>
          <rPr>
            <b/>
            <sz val="9"/>
            <color indexed="81"/>
            <rFont val="Segoe UI"/>
            <family val="2"/>
          </rPr>
          <t>Inserir apenas números. Código de até quatorze dígitos que pode ser obtido na fatura de energia elétrica.</t>
        </r>
      </text>
    </comment>
    <comment ref="Q3" authorId="0" shapeId="0" xr:uid="{75708D48-FB8B-4CFD-AD09-0FC962B5A9BD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X3" authorId="0" shapeId="0" xr:uid="{E6E38645-521A-489E-A983-1A55E4D02C62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E3" authorId="0" shapeId="0" xr:uid="{69C1B93E-0D37-4F12-874E-8EDE0C2316E9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L3" authorId="0" shapeId="0" xr:uid="{3492A17D-9087-4BC3-BADE-91AECD03B2D9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S3" authorId="0" shapeId="0" xr:uid="{0580DFD3-1062-47A0-ADE1-51E8F650A212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Z3" authorId="0" shapeId="0" xr:uid="{51E4C430-480D-4B10-BB13-44E6042F56C0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G3" authorId="0" shapeId="0" xr:uid="{F1967591-3164-4704-9572-D20821E189AF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N3" authorId="0" shapeId="0" xr:uid="{E7E8F67E-2714-44B3-A662-A45853D6A5FE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U3" authorId="0" shapeId="0" xr:uid="{36357A71-82C2-4127-870F-4BDC971C3411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B3" authorId="0" shapeId="0" xr:uid="{84E7A1EE-B34E-45F8-8459-F71E4FBAC0D5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I3" authorId="0" shapeId="0" xr:uid="{E445D11C-D8ED-4B36-AD9B-97272D78C090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P3" authorId="0" shapeId="0" xr:uid="{10615E73-1212-45D7-966F-B042F93997A3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W3" authorId="0" shapeId="0" xr:uid="{A2E17B02-D614-4E15-8C02-F49CD03F4D6A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D3" authorId="0" shapeId="0" xr:uid="{AA68E40F-3C5E-4FD0-9741-1F024E2A803B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K3" authorId="0" shapeId="0" xr:uid="{4A8FFA37-A3FF-4E83-9F98-965457CE84DD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R3" authorId="0" shapeId="0" xr:uid="{573CC43C-C071-4BFF-ABC9-FE8E0B231AE4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Y3" authorId="0" shapeId="0" xr:uid="{4A4F660F-4432-4EA1-B1B0-188988919FCC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F3" authorId="0" shapeId="0" xr:uid="{0BCCB2AE-FE7E-4B95-B77F-473872E7DF99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M3" authorId="0" shapeId="0" xr:uid="{3D644208-3CD2-41B9-A636-6852AC6D83E8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T3" authorId="0" shapeId="0" xr:uid="{7A16DD62-8CD2-4E71-9BFE-80DC08FD6255}">
      <text>
        <r>
          <rPr>
            <b/>
            <sz val="9"/>
            <color indexed="81"/>
            <rFont val="Segoe UI"/>
            <family val="2"/>
          </rPr>
          <t>Identificação com nome curto da Unidade Consumidora: 
"Matriz...", "Filial...", "Sede...", "Campus...", "Escola...", "Hospital...", "UBS...", etc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Q5" authorId="0" shapeId="0" xr:uid="{675CCA60-C8BF-44FD-89E7-AB43B96A78BB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X5" authorId="0" shapeId="0" xr:uid="{B2DECAC2-290F-4B62-A80B-4352D48F896C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E5" authorId="0" shapeId="0" xr:uid="{638330E9-0C4A-47A5-AEE4-8CDD9170234D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L5" authorId="0" shapeId="0" xr:uid="{2405AAC3-9F7A-4816-8C3A-D7830EED729B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S5" authorId="0" shapeId="0" xr:uid="{0511DA97-75AC-4AF6-9BF1-C07B0A6B72A2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Z5" authorId="0" shapeId="0" xr:uid="{AC768D7E-F540-4123-8994-22D550CFA3C3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G5" authorId="0" shapeId="0" xr:uid="{3F9769F6-0F78-4508-A99E-C286864DD42D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N5" authorId="0" shapeId="0" xr:uid="{01A8E8F4-5B1B-4C40-9342-A0A60300503A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U5" authorId="0" shapeId="0" xr:uid="{EF2FB0CC-889C-431A-B81B-7DCE459BC37C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B5" authorId="0" shapeId="0" xr:uid="{17E84931-C080-480C-9A41-41F5B292E2E8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I5" authorId="0" shapeId="0" xr:uid="{AF588C9D-04E2-45D7-A2AC-DEDCC5AA9972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P5" authorId="0" shapeId="0" xr:uid="{6E8243C9-7466-4BEF-B826-5CACFE251CB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W5" authorId="0" shapeId="0" xr:uid="{208D479C-3FE7-453D-8A3D-493E472AEC8C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D5" authorId="0" shapeId="0" xr:uid="{84E8F21A-06AD-4B34-8A30-5360D7D727A4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K5" authorId="0" shapeId="0" xr:uid="{7B0E06EE-4742-460E-BFE2-562F32DE24F1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R5" authorId="0" shapeId="0" xr:uid="{3F3F0E93-E22A-4FFE-9101-1974F548A28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Y5" authorId="0" shapeId="0" xr:uid="{F64D03E0-E18E-49FF-8CF2-6C9C535E8102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F5" authorId="0" shapeId="0" xr:uid="{762D70FF-BB1F-43B2-B9DE-6E6B1FEFE4E7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M5" authorId="0" shapeId="0" xr:uid="{D4F760A3-2F17-479A-A40B-DFD347432B7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T5" authorId="0" shapeId="0" xr:uid="{65CA05D0-0015-44FD-BF73-6FF234D460AF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P6" authorId="0" shapeId="0" xr:uid="{E2128A33-D3D0-43F0-98EC-9FB46D6E1B03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W6" authorId="0" shapeId="0" xr:uid="{34E0A2F3-0108-4C64-B0FB-85276899AFA7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AD6" authorId="0" shapeId="0" xr:uid="{87201E63-44C3-493B-90E7-FBD4A084E90D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AK6" authorId="0" shapeId="0" xr:uid="{ADC5DB4E-40D7-4A39-AA51-D8F0FFB05D29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AR6" authorId="0" shapeId="0" xr:uid="{2D938FE1-0500-4EAF-8FE6-811CC3322587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AY6" authorId="0" shapeId="0" xr:uid="{15111F79-8314-4572-BB02-3B5AECA14166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BF6" authorId="0" shapeId="0" xr:uid="{CEF4D2E8-C6AF-4433-9178-63BC70AC185D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BM6" authorId="0" shapeId="0" xr:uid="{4AF251F7-4828-4FA1-AE14-E027EA4360FD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BT6" authorId="0" shapeId="0" xr:uid="{B129ADB7-B12E-45E6-91D3-9ED5A1F4B6CB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CA6" authorId="0" shapeId="0" xr:uid="{4916A200-2304-447B-BD10-71E6C40CCDCD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CH6" authorId="0" shapeId="0" xr:uid="{564436ED-3105-416D-9F39-4467ED22A90E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CO6" authorId="0" shapeId="0" xr:uid="{FFE3A9FA-C4EF-4D1D-8C98-1D2C160AB0D0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CV6" authorId="0" shapeId="0" xr:uid="{2E2EE24A-9119-4F1C-98EB-D53D3D42AA7A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DC6" authorId="0" shapeId="0" xr:uid="{751533B4-77A6-44BF-846B-57EB4D77EAB0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DJ6" authorId="0" shapeId="0" xr:uid="{ADEBB40C-54A6-4278-BF9E-B62D11D41931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DQ6" authorId="0" shapeId="0" xr:uid="{510BD782-1B1D-4254-B189-77AB257E12DA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DX6" authorId="0" shapeId="0" xr:uid="{8F3F6576-01E7-46E8-88DA-FB403E45F1D3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EE6" authorId="0" shapeId="0" xr:uid="{1F09734C-F5DA-4E69-8F2E-55F7CC74EE0C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EL6" authorId="0" shapeId="0" xr:uid="{624EACB7-1D33-4C1B-BCF1-193E64C07464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ES6" authorId="0" shapeId="0" xr:uid="{F4AB8FAF-2C1C-42C0-9930-D6B5CFEA38B2}">
      <text>
        <r>
          <rPr>
            <b/>
            <sz val="9"/>
            <color indexed="81"/>
            <rFont val="Segoe UI"/>
            <family val="2"/>
          </rPr>
          <t>Insira no formato de escrita:
Rua Xxxxxx, nº X.XXX, Bairro Xxxxxx</t>
        </r>
      </text>
    </comment>
    <comment ref="Q9" authorId="0" shapeId="0" xr:uid="{84A17B6F-87F3-4C0A-8F7A-732E8BE6EA0B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X9" authorId="0" shapeId="0" xr:uid="{5BF5DF49-D3B9-4100-8B2D-537E30055277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E9" authorId="0" shapeId="0" xr:uid="{42817365-12B2-4452-B505-FFB8B85DC71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L9" authorId="0" shapeId="0" xr:uid="{54D48556-9201-4334-9613-51A28FC61604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S9" authorId="0" shapeId="0" xr:uid="{52BC613A-5F47-4B92-AEB8-B3700DFB81D1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AZ9" authorId="0" shapeId="0" xr:uid="{545ACE36-40D8-4EF2-94DA-48FC6C35C4EF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G9" authorId="0" shapeId="0" xr:uid="{DE294E5D-7526-4029-BF1D-508E5B071DB1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N9" authorId="0" shapeId="0" xr:uid="{79EDDA07-1E9E-47E8-B7BC-92E3E0EFA40D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BU9" authorId="0" shapeId="0" xr:uid="{4E6D2DD6-E320-4525-8257-2F5C9F6E0D67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B9" authorId="0" shapeId="0" xr:uid="{30DE841E-EA96-4FB8-9FFE-5BE48C7EDA87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I9" authorId="0" shapeId="0" xr:uid="{F9632497-A5E9-4A43-9845-796A823B9EF1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P9" authorId="0" shapeId="0" xr:uid="{1F7F5F46-DE8F-4A53-A0D1-8B5E81B0596F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CW9" authorId="0" shapeId="0" xr:uid="{DAF33B76-40CF-42F5-8450-65F4FB67C03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D9" authorId="0" shapeId="0" xr:uid="{ECC499A0-F7C0-488B-9973-172E3067F888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K9" authorId="0" shapeId="0" xr:uid="{B115D36D-5C36-4994-AA3B-9D5B2E46B940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R9" authorId="0" shapeId="0" xr:uid="{388E70DD-FAB2-4625-AEB3-78CA8BF124CE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DY9" authorId="0" shapeId="0" xr:uid="{656EAF95-C84F-48B9-A2E0-DB3018F19110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F9" authorId="0" shapeId="0" xr:uid="{92E96571-F392-4869-9ADE-2C62F6DB5467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M9" authorId="0" shapeId="0" xr:uid="{E333C982-3756-4A42-9289-B900E4406636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ET9" authorId="0" shapeId="0" xr:uid="{C8DCCA74-3F77-4CBE-BA5C-8AC054E1CC78}">
      <text>
        <r>
          <rPr>
            <b/>
            <sz val="9"/>
            <color indexed="81"/>
            <rFont val="Segoe UI"/>
            <family val="2"/>
          </rPr>
          <t>Inserir apenas números.</t>
        </r>
      </text>
    </comment>
    <comment ref="Q10" authorId="0" shapeId="0" xr:uid="{6EE01217-21C8-458E-BF46-41A1E24DB70B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S10" authorId="0" shapeId="0" xr:uid="{B9C370BE-BE0A-454C-9F6C-1A6AA6BC7F3B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X10" authorId="0" shapeId="0" xr:uid="{8FCA8F04-C4DD-40E8-92C3-311BEBC08657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Z10" authorId="0" shapeId="0" xr:uid="{AEF7C060-5416-41A1-97B7-6AEE70E6C8C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E10" authorId="0" shapeId="0" xr:uid="{312B5549-167A-4588-9D81-55981D90B158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G10" authorId="0" shapeId="0" xr:uid="{287B5B5F-9212-472F-AF05-990BE9ED9CBC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L10" authorId="0" shapeId="0" xr:uid="{2DFE5ED2-0238-4B5A-B0AB-0D2BE500501D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N10" authorId="0" shapeId="0" xr:uid="{84B2F195-F70B-4B21-B350-FC990F7D633C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S10" authorId="0" shapeId="0" xr:uid="{ADF23E34-8237-4951-BDBD-EC6FDF1CD92F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U10" authorId="0" shapeId="0" xr:uid="{FA9196AD-4F90-4539-8F39-9999BE2F8468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AZ10" authorId="0" shapeId="0" xr:uid="{81767911-68B3-4A8F-B596-4217C94E05CF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B10" authorId="0" shapeId="0" xr:uid="{41752D86-26D2-4606-8BD7-C798DB02A5B6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G10" authorId="0" shapeId="0" xr:uid="{68BD722F-6A83-4693-A726-A435FBCA10B5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I10" authorId="0" shapeId="0" xr:uid="{741495A7-1621-4A76-A0BC-D9054AA34285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N10" authorId="0" shapeId="0" xr:uid="{F58A0A80-75B4-445B-9460-6E3E966B8236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P10" authorId="0" shapeId="0" xr:uid="{601ACB52-4783-4243-A65C-0E71DEEF025D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U10" authorId="0" shapeId="0" xr:uid="{230D9557-E280-40F3-B31C-3C09873BDD8E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BW10" authorId="0" shapeId="0" xr:uid="{A62DC72E-0F31-4388-A6FC-E7CD525EA9AA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B10" authorId="0" shapeId="0" xr:uid="{35B04020-4CB8-4124-8677-B16CF4BB6A07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D10" authorId="0" shapeId="0" xr:uid="{FCD16ECE-7F4C-4D13-B4F0-E6D877422F8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I10" authorId="0" shapeId="0" xr:uid="{AB89CB75-A854-41F1-A2E4-0178E912BD6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K10" authorId="0" shapeId="0" xr:uid="{62F90647-8B41-4A57-8ADA-AE1F8D3D9859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P10" authorId="0" shapeId="0" xr:uid="{DA18B8A3-9273-4448-8326-50B4A159883C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R10" authorId="0" shapeId="0" xr:uid="{75386AA9-C01A-42B9-AA8D-BD1B7C50CD2E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W10" authorId="0" shapeId="0" xr:uid="{A707F0D7-2329-4A02-B703-D42523170E8E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CY10" authorId="0" shapeId="0" xr:uid="{B05E8BDC-8EFC-4E1B-A210-16610AE4A35A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D10" authorId="0" shapeId="0" xr:uid="{D476E2C5-E004-4C6B-A978-BA5602B42F76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F10" authorId="0" shapeId="0" xr:uid="{6B0D4BCD-6466-4B7F-86ED-E02AECA61FCD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K10" authorId="0" shapeId="0" xr:uid="{CD8C968E-727C-4FEC-A6D9-8CE177C2BF3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M10" authorId="0" shapeId="0" xr:uid="{46B1E130-C45B-4DC9-8806-0970B225140F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R10" authorId="0" shapeId="0" xr:uid="{763E987B-ACBD-4C12-B219-E4E6B58406F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T10" authorId="0" shapeId="0" xr:uid="{B5CE9BFF-AEED-49B3-A1C4-0EBBA07CDAE1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DY10" authorId="0" shapeId="0" xr:uid="{BE9E67BC-E254-4470-9B0A-0D91ABAC7AF3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A10" authorId="0" shapeId="0" xr:uid="{072BE42E-F2BC-4907-BF80-26C60A6A30F4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F10" authorId="0" shapeId="0" xr:uid="{5257727A-FAA9-469D-AE8C-2A574A45AAA6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H10" authorId="0" shapeId="0" xr:uid="{A928B541-082A-4DFF-BCD3-7FBAF5005AB9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M10" authorId="0" shapeId="0" xr:uid="{7A94E594-F04E-44D6-8702-5D0A6CC6791D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O10" authorId="0" shapeId="0" xr:uid="{FBEDE1B7-864B-4E3D-B86C-18DB922914EB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T10" authorId="0" shapeId="0" xr:uid="{84383C6C-58C9-43BD-869E-39B6E168F539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EV10" authorId="0" shapeId="0" xr:uid="{47BCBBEF-27BF-4790-909C-ED362BE8368E}">
      <text>
        <r>
          <rPr>
            <b/>
            <sz val="9"/>
            <color indexed="81"/>
            <rFont val="Segoe UI"/>
            <family val="2"/>
          </rPr>
          <t>Inserir apenas números. Formato:
hh:mm " h"</t>
        </r>
      </text>
    </comment>
    <comment ref="Q12" authorId="0" shapeId="0" xr:uid="{5FD23B3C-7186-4097-B708-1BBA99A90CCA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X12" authorId="0" shapeId="0" xr:uid="{062A3CA2-C4DF-44BC-BEA3-0E66BCFA5C22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AE12" authorId="0" shapeId="0" xr:uid="{B8942833-067F-43F8-AC34-CF1E02D343D9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AL12" authorId="0" shapeId="0" xr:uid="{E8DD8318-9E00-4DC0-A039-027940851786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AS12" authorId="0" shapeId="0" xr:uid="{5BEC4423-15F0-4B6D-8E44-243539C5F6E1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AZ12" authorId="0" shapeId="0" xr:uid="{0F7097DD-FE7B-4E4D-9D37-07CF14785CFA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BG12" authorId="0" shapeId="0" xr:uid="{54DEB945-69B3-4EEF-A627-2ADDA93BEEBF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BN12" authorId="0" shapeId="0" xr:uid="{91A6405C-679A-4205-90F4-01F22F4CC1B2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BU12" authorId="0" shapeId="0" xr:uid="{82130E73-EDFE-4A8A-BDEF-25193A74A518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CB12" authorId="0" shapeId="0" xr:uid="{DF91A4DF-C403-4EA3-8C61-C0E574D14071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CI12" authorId="0" shapeId="0" xr:uid="{0F8632F9-E6EA-4A23-B44E-1B5375C7EC92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CP12" authorId="0" shapeId="0" xr:uid="{2FE1362A-2DE1-4B9F-8349-5D1E3E326D5B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CW12" authorId="0" shapeId="0" xr:uid="{597637E2-539F-4C0E-BDF2-5C5DE4DE48AC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DD12" authorId="0" shapeId="0" xr:uid="{E21DDF9D-C998-4D9A-BE7E-DBA25F20D705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DK12" authorId="0" shapeId="0" xr:uid="{FBB44ECB-6C24-4D9E-9E0F-DE1EDF498880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DR12" authorId="0" shapeId="0" xr:uid="{4641C762-2284-4327-997B-85B4DCF15848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DY12" authorId="0" shapeId="0" xr:uid="{3D637616-B924-458F-9D7E-9553A53C3500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EF12" authorId="0" shapeId="0" xr:uid="{6B10C731-38FD-487A-8333-9408526A7EA7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EM12" authorId="0" shapeId="0" xr:uid="{9FEAB838-B4A1-4B84-B898-1D32A4BC2F27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ET12" authorId="0" shapeId="0" xr:uid="{A92DEAC6-403C-4A01-80C6-62BEDE1994C2}">
      <text>
        <r>
          <rPr>
            <b/>
            <sz val="9"/>
            <color indexed="81"/>
            <rFont val="Segoe UI"/>
            <family val="2"/>
          </rPr>
          <t>Inserir nome completo.</t>
        </r>
      </text>
    </comment>
    <comment ref="Q13" authorId="0" shapeId="0" xr:uid="{ACA5D19A-C1EE-4C83-B2EE-B8C75C07FC15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X13" authorId="0" shapeId="0" xr:uid="{8573C999-556A-4A51-B9F6-C7B00A4AD4FE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AE13" authorId="0" shapeId="0" xr:uid="{9F1B753B-17B0-4EBC-AF9B-6320A9822D2E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AL13" authorId="0" shapeId="0" xr:uid="{BBC7D97B-5D51-494B-809B-ED33E35AA3FA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AS13" authorId="0" shapeId="0" xr:uid="{855F0212-E671-4880-9267-6D4856FBDBC5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AZ13" authorId="0" shapeId="0" xr:uid="{FAF28837-D97D-4BD8-B6E0-DF1942C893BD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BG13" authorId="0" shapeId="0" xr:uid="{260E5455-C946-42AD-82A2-4CE59F5EE711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BN13" authorId="0" shapeId="0" xr:uid="{056A80ED-961F-4074-8427-A7E861385A6A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BU13" authorId="0" shapeId="0" xr:uid="{D7127D5F-B158-4451-99C9-01AC97932163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CB13" authorId="0" shapeId="0" xr:uid="{736E3221-26F3-4862-BFB2-B11289907B6B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CI13" authorId="0" shapeId="0" xr:uid="{B2BB5FC8-55E7-4FC4-B858-84797F7D761C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CP13" authorId="0" shapeId="0" xr:uid="{35CE859C-31D3-4CFC-9B67-AE474555F44E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CW13" authorId="0" shapeId="0" xr:uid="{26FF5700-C4A6-464D-B073-BF0728E09AAE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DD13" authorId="0" shapeId="0" xr:uid="{58046514-7E11-4C99-AE60-3464AE5E7C47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DK13" authorId="0" shapeId="0" xr:uid="{05061293-0176-44FB-A2C3-0413796ED9A0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DR13" authorId="0" shapeId="0" xr:uid="{72FD407D-7E7C-49C4-B149-94F986FD6F56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DY13" authorId="0" shapeId="0" xr:uid="{F4F1886F-BCB7-478E-B9B8-3FD8E2F76D3C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EF13" authorId="0" shapeId="0" xr:uid="{9E410464-EEFE-4255-BD20-708254F1298B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EM13" authorId="0" shapeId="0" xr:uid="{DE037C28-627F-41A0-8152-7DBB69BF76E8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ET13" authorId="0" shapeId="0" xr:uid="{D7B810E7-6B39-4C9F-B883-54F5C9A11C73}">
      <text>
        <r>
          <rPr>
            <b/>
            <sz val="9"/>
            <color indexed="81"/>
            <rFont val="Segoe UI"/>
            <family val="2"/>
          </rPr>
          <t>Inserir apenas números para corresponder a um dos seguintes formatos:
(xx) xxxx-xxxx
(xx) xxxxx-xxxx</t>
        </r>
      </text>
    </comment>
    <comment ref="N23" authorId="1" shapeId="0" xr:uid="{627AAC77-53E0-4BB9-B96B-3E7883BDFACC}">
      <text>
        <r>
          <rPr>
            <b/>
            <sz val="9"/>
            <color indexed="81"/>
            <rFont val="Segoe UI"/>
            <family val="2"/>
          </rPr>
          <t>Insira os dados na seguinte ordem, para gerar o gráfico corretamente:
 "mê 1": mês mais antigo
 "mê 12": mês mais recente
Se estiver invertida a ordem, selecionar todos os dados inseridos nesta tabela e ir na ferramenta:
"Dados" &gt;&gt;&gt; "Classificar de A a Z"</t>
        </r>
      </text>
    </comment>
    <comment ref="O23" authorId="0" shapeId="0" xr:uid="{632CAB2E-0EC5-41F8-9C4C-6454C79E7737}">
      <text>
        <r>
          <rPr>
            <b/>
            <sz val="9"/>
            <color indexed="81"/>
            <rFont val="Segoe UI"/>
            <family val="2"/>
          </rPr>
          <t>Se tarifa for baixa tensão deixar em branco.</t>
        </r>
      </text>
    </comment>
    <comment ref="P23" authorId="0" shapeId="0" xr:uid="{09A1421B-46EC-4ED3-997D-FEE3787D8DE4}">
      <text>
        <r>
          <rPr>
            <b/>
            <sz val="9"/>
            <color indexed="81"/>
            <rFont val="Segoe UI"/>
            <family val="2"/>
          </rPr>
          <t>Se tarifa for baixa tensão deixar em branco.</t>
        </r>
      </text>
    </comment>
    <comment ref="Q23" authorId="0" shapeId="0" xr:uid="{B835D28D-864D-4281-9384-7801035C1A23}">
      <text>
        <r>
          <rPr>
            <b/>
            <sz val="9"/>
            <color indexed="81"/>
            <rFont val="Segoe UI"/>
            <family val="2"/>
          </rPr>
          <t>Se tarifa for baixa tensão deixar em branco.</t>
        </r>
      </text>
    </comment>
    <comment ref="R23" authorId="0" shapeId="0" xr:uid="{2F1D87B6-B8E3-4F21-9A21-4238CA8AA63C}">
      <text>
        <r>
          <rPr>
            <b/>
            <sz val="9"/>
            <color indexed="81"/>
            <rFont val="Segoe UI"/>
            <family val="2"/>
          </rPr>
          <t>Se for baixa tensão, preencher esta coluna para refletir na coluna "Consumo Total".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c057297</author>
  </authors>
  <commentList>
    <comment ref="B7" authorId="0" shapeId="0" xr:uid="{DE875EC6-9F2A-4337-8036-EE0873DDBDED}">
      <text>
        <r>
          <rPr>
            <sz val="12"/>
            <color indexed="81"/>
            <rFont val="Segoe UI"/>
            <family val="2"/>
          </rPr>
          <t xml:space="preserve">Inserir na formatação:
</t>
        </r>
        <r>
          <rPr>
            <b/>
            <sz val="12"/>
            <color indexed="81"/>
            <rFont val="Segoe UI"/>
            <family val="2"/>
          </rPr>
          <t>Tecnologia - Potência - Marca - Modelo</t>
        </r>
        <r>
          <rPr>
            <sz val="12"/>
            <color indexed="81"/>
            <rFont val="Segoe UI"/>
            <family val="2"/>
          </rPr>
          <t xml:space="preserve">
Exemplo (fazer as adaptações necessárias):
</t>
        </r>
        <r>
          <rPr>
            <b/>
            <sz val="12"/>
            <color indexed="81"/>
            <rFont val="Segoe UI"/>
            <family val="2"/>
          </rPr>
          <t>Split Hi-Wall inverter - 10.000 BTU/h - Marca: XXX - Modelo Evaparadora: YYY</t>
        </r>
      </text>
    </comment>
    <comment ref="H7" authorId="1" shapeId="0" xr:uid="{00000000-0006-0000-0600-000001000000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- A vida útil em anos deverá ser obitida dividindo-se a vida útil em horas pelo número de horas em que a lâmpada é utilizada em um ano. (dado utilizado na guia "ilumBenef")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e609174</author>
  </authors>
  <commentList>
    <comment ref="C6" authorId="0" shapeId="0" xr:uid="{C5A536F8-EAE1-4B6B-ACEA-9CD9DAF678B7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  <comment ref="C7" authorId="1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 xml:space="preserve">Ex: Lâmpada Led / fluorescente / incandescente.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E5B61AD0-79CB-4963-A915-0DD667D69B71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>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C6" authorId="0" shapeId="0" xr:uid="{86E818F7-2D94-4743-9893-1CF51E065F22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8C9818C1-6334-4F7F-BE90-1354AF4CBD08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>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E2" authorId="0" shapeId="0" xr:uid="{5D8634D4-0743-491C-AFF1-2E9EEE264746}">
      <text>
        <r>
          <rPr>
            <sz val="9"/>
            <color indexed="81"/>
            <rFont val="Segoe UI"/>
            <family val="2"/>
          </rPr>
          <t>Informe um nome curto que descreva o sistema/equipamento do uso final "Sistemas Motrizes".
Exemplos:
"Motor"
"Motores e bombas"</t>
        </r>
      </text>
    </comment>
    <comment ref="C6" authorId="0" shapeId="0" xr:uid="{9C64434C-1BB1-4B81-BB96-369712D23783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4563EEC6-F48E-4BD8-A4C7-9FB0633A1E1E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>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c057297</author>
  </authors>
  <commentList>
    <comment ref="E2" authorId="0" shapeId="0" xr:uid="{D9C77E2E-9CE6-4F92-BD7B-37B4194182EB}">
      <text>
        <r>
          <rPr>
            <sz val="9"/>
            <color indexed="81"/>
            <rFont val="Segoe UI"/>
            <family val="2"/>
          </rPr>
          <t>Informe um nome curto que descreva o sistema/equipamento do uso final "Sistemas de Refrigeração".
Exemplos:
"Geladeira"
"Geladeiras e freezers"</t>
        </r>
      </text>
    </comment>
    <comment ref="C6" authorId="0" shapeId="0" xr:uid="{DA3E61BE-FA07-462F-8225-B535294E3C2D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  <comment ref="C7" authorId="1" shapeId="0" xr:uid="{00000000-0006-0000-0D00-000001000000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Geladeira, freezer, frost free, etc</t>
        </r>
      </text>
    </comment>
    <comment ref="C8" authorId="1" shapeId="0" xr:uid="{00000000-0006-0000-0D00-000002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Informar se não possuir dado de consumo mensal</t>
        </r>
      </text>
    </comment>
    <comment ref="C9" authorId="1" shapeId="0" xr:uid="{00000000-0006-0000-0D00-000003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Informar se não possuir dado de consumo mensal</t>
        </r>
      </text>
    </comment>
    <comment ref="C10" authorId="1" shapeId="0" xr:uid="{00000000-0006-0000-0D00-000004000000}">
      <text>
        <r>
          <rPr>
            <b/>
            <sz val="9"/>
            <color indexed="81"/>
            <rFont val="Tahoma"/>
            <family val="2"/>
          </rPr>
          <t xml:space="preserve">CEMIG:
</t>
        </r>
        <r>
          <rPr>
            <sz val="9"/>
            <color indexed="81"/>
            <rFont val="Tahoma"/>
            <family val="2"/>
          </rPr>
          <t>Informar se não possuir informação da Potência e fator de utilização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AFF1C5EC-0CFC-41D8-8B98-2E8339D183D4}">
      <text>
        <r>
          <rPr>
            <sz val="12"/>
            <color indexed="81"/>
            <rFont val="Segoe UI"/>
            <family val="2"/>
          </rPr>
          <t xml:space="preserve">Inserir na formatação:
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>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E2" authorId="0" shapeId="0" xr:uid="{4B7269E2-E2E9-4DD7-9E55-5F49882D85AD}">
      <text>
        <r>
          <rPr>
            <sz val="9"/>
            <color indexed="81"/>
            <rFont val="Segoe UI"/>
            <family val="2"/>
          </rPr>
          <t>Informe um nome curto que descreva o sistema/equipamento do uso final "Equipamentos Hospitalares".
Exemplos:
"Autoclave"
"Autoclaves, calandras e secadoras"</t>
        </r>
      </text>
    </comment>
    <comment ref="C6" authorId="0" shapeId="0" xr:uid="{CA804EE3-9B71-4B47-BC28-9934042F4F95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77980223-D057-4E02-87D0-8D5706B85E07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 xml:space="preserve">
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c057297</author>
  </authors>
  <commentList>
    <comment ref="C6" authorId="0" shapeId="0" xr:uid="{BA2E284F-C3EA-40E5-8762-A2B6BED08B14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  <comment ref="C13" authorId="1" shapeId="0" xr:uid="{00000000-0006-0000-1300-000001000000}">
      <text>
        <r>
          <rPr>
            <b/>
            <sz val="9"/>
            <color indexed="81"/>
            <rFont val="Tahoma"/>
            <family val="2"/>
          </rPr>
          <t>CEMIG:
Obrigatório a apresentação de memória de cálculo da tarifa no diagnóstico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5" authorId="0" shapeId="0" xr:uid="{EA07865E-6221-471F-BD3B-BA73DD1EA0E5}">
      <text>
        <r>
          <rPr>
            <b/>
            <sz val="9"/>
            <color indexed="81"/>
            <rFont val="Segoe UI"/>
            <family val="2"/>
          </rPr>
          <t>Selecione o SAE no qual está vinculado fisicamente a UFV.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E1D8D658-6721-4553-8C7F-B0EEE8CEA5A5}">
      <text>
        <r>
          <rPr>
            <sz val="12"/>
            <color indexed="81"/>
            <rFont val="Segoe UI"/>
            <family val="2"/>
          </rPr>
          <t xml:space="preserve">Inserir na formatação:
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>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  <author>Arthur Rangel Laureano</author>
  </authors>
  <commentList>
    <comment ref="E2" authorId="0" shapeId="0" xr:uid="{106C9657-5E2B-4702-98FC-7EB1EC625A20}">
      <text>
        <r>
          <rPr>
            <sz val="9"/>
            <color indexed="81"/>
            <rFont val="Segoe UI"/>
            <family val="2"/>
          </rPr>
          <t>Informe um nome curto que descreva o sistema/equipamento do uso final "Outras Fontes Incentivadas".</t>
        </r>
      </text>
    </comment>
    <comment ref="C6" authorId="0" shapeId="0" xr:uid="{7516F323-4843-46AE-9043-0F401F77E39C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  <comment ref="C20" authorId="1" shapeId="0" xr:uid="{1CB75775-2CF7-48AA-BD84-7CAF323C8558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21" authorId="1" shapeId="0" xr:uid="{5E05E21F-6A8D-4358-80BC-FA2061051CAE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Obrigatória a apresentação de memória de cálculo da tarifa no diagnóstico</t>
        </r>
      </text>
    </comment>
    <comment ref="C22" authorId="1" shapeId="0" xr:uid="{8D963255-AEDD-4B3B-9CF5-68A562F3721D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23" authorId="1" shapeId="0" xr:uid="{C10BFE38-C9E6-4043-A220-670AE4C5105B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24" authorId="1" shapeId="0" xr:uid="{A3ECD1A5-4241-4988-965E-79CAA02ACA7B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Obrigatória a apresentação de memória de cálculo da tarifa no diagnóstico</t>
        </r>
      </text>
    </comment>
    <comment ref="C25" authorId="1" shapeId="0" xr:uid="{125D708A-B796-45D8-B5A7-A2CCE7080D85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26" authorId="1" shapeId="0" xr:uid="{2911CB71-9755-41B3-AA0E-9061982D3A91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Obrigatória a apresentação de memória de cálculo da tarifa no diagnóstico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7" authorId="0" shapeId="0" xr:uid="{F6C5BD3B-6110-4B3D-8208-CFFCA16C0DAB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 xml:space="preserve">
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E2" authorId="0" shapeId="0" xr:uid="{AD0EE540-64F7-49CF-9D35-5C4134FB1DFA}">
      <text>
        <r>
          <rPr>
            <sz val="9"/>
            <color indexed="81"/>
            <rFont val="Segoe UI"/>
            <family val="2"/>
          </rPr>
          <t>Informe um nome curto que descreva o sistema/equipamento do uso final "Outros".</t>
        </r>
      </text>
    </comment>
    <comment ref="C6" authorId="0" shapeId="0" xr:uid="{B3656568-09F8-4C77-813D-FD1303BEA97D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B4" authorId="0" shapeId="0" xr:uid="{A8518164-ED32-4780-80A9-106F0CF2FA50}">
      <text>
        <r>
          <rPr>
            <b/>
            <sz val="9"/>
            <color indexed="81"/>
            <rFont val="Segoe UI"/>
            <family val="2"/>
          </rPr>
          <t>O SISTEMA DE ARMAZENAMENTO DE ENERGIA (SAE) deve estar obrigatoriamente associado a uma Fonte Incentivada.</t>
        </r>
      </text>
    </comment>
    <comment ref="B7" authorId="0" shapeId="0" xr:uid="{643CC9FE-5642-4224-9F71-5AC78B1B1BB3}">
      <text>
        <r>
          <rPr>
            <sz val="12"/>
            <color indexed="81"/>
            <rFont val="Segoe UI"/>
            <family val="2"/>
          </rPr>
          <t>Inserir na formatação:</t>
        </r>
        <r>
          <rPr>
            <b/>
            <sz val="12"/>
            <color indexed="81"/>
            <rFont val="Segoe UI"/>
            <family val="2"/>
          </rPr>
          <t xml:space="preserve">
Tecnologia - Potência - Marca - Modelo
</t>
        </r>
        <r>
          <rPr>
            <sz val="12"/>
            <color indexed="81"/>
            <rFont val="Segoe UI"/>
            <family val="2"/>
          </rPr>
          <t xml:space="preserve">
Exemplo (fazer as adaptações necessárias):</t>
        </r>
        <r>
          <rPr>
            <b/>
            <sz val="12"/>
            <color indexed="81"/>
            <rFont val="Segoe UI"/>
            <family val="2"/>
          </rPr>
          <t xml:space="preserve">
Split Hi-Wall inverter - 10.000 BTU/h - Marca: XXX - Modelo Evaparadora: YYY</t>
        </r>
        <r>
          <rPr>
            <sz val="12"/>
            <color indexed="81"/>
            <rFont val="Segoe UI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c059541</author>
    <author>Arthur Rangel Laureano</author>
  </authors>
  <commentList>
    <comment ref="B4" authorId="0" shapeId="0" xr:uid="{6CCD5AAC-3968-4221-BA9E-68947CD80EAB}">
      <text>
        <r>
          <rPr>
            <b/>
            <sz val="9"/>
            <color indexed="81"/>
            <rFont val="Segoe UI"/>
            <family val="2"/>
          </rPr>
          <t>O SISTEMA DE ARMAZENAMENTO DE ENERGIA (SAE) tem que estar vinculado obrigatoriamente a uma Fonte Incentivada.</t>
        </r>
      </text>
    </comment>
    <comment ref="C6" authorId="1" shapeId="0" xr:uid="{13463FA9-1F48-444B-90C1-92CCA0BDFD1F}">
      <text>
        <r>
          <rPr>
            <sz val="9"/>
            <color indexed="81"/>
            <rFont val="Segoe UI"/>
            <family val="2"/>
          </rPr>
          <t>Selecione a Unidade Consumidora 
onde está o equipamento.</t>
        </r>
      </text>
    </comment>
    <comment ref="C31" authorId="2" shapeId="0" xr:uid="{F9D60BDE-1133-4105-A8F4-51E3F4E04417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32" authorId="2" shapeId="0" xr:uid="{5BDCDDC1-CD45-4C14-B0AB-A5167E3AECD9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Obrigatória a apresentação de memória de cálculo da tarifa no diagnóstico</t>
        </r>
      </text>
    </comment>
    <comment ref="C33" authorId="2" shapeId="0" xr:uid="{6BB16C38-C1C3-4BEE-AE82-D604F06E675B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Memorial de cálculo deverá ser apresentado.</t>
        </r>
      </text>
    </comment>
    <comment ref="C34" authorId="2" shapeId="0" xr:uid="{B799115E-633D-404F-B666-E19675F6FE10}">
      <text>
        <r>
          <rPr>
            <b/>
            <sz val="9"/>
            <color indexed="81"/>
            <rFont val="Tahoma"/>
            <family val="2"/>
          </rPr>
          <t>CEMIG:</t>
        </r>
        <r>
          <rPr>
            <sz val="9"/>
            <color indexed="81"/>
            <rFont val="Tahoma"/>
            <family val="2"/>
          </rPr>
          <t xml:space="preserve">
Obrigatória a apresentação de memória de cálculo da tarifa no diagnóstico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C14" authorId="0" shapeId="0" xr:uid="{1734E50F-EFA3-4289-80A9-8E073D0A9816}">
      <text>
        <r>
          <rPr>
            <b/>
            <sz val="9"/>
            <color indexed="81"/>
            <rFont val="Segoe UI"/>
            <family val="2"/>
          </rPr>
          <t xml:space="preserve">Para geração distribuída com menos de 12 meses de geração, preencher mês e ano (início) que efetivamente houve geração por completo durante todos os dias do(s) mês(es). </t>
        </r>
      </text>
    </comment>
    <comment ref="C17" authorId="0" shapeId="0" xr:uid="{A8DD3644-1F3D-4ADC-A4B8-7607525A6865}">
      <text>
        <r>
          <rPr>
            <b/>
            <sz val="9"/>
            <color indexed="81"/>
            <rFont val="Segoe UI"/>
            <family val="2"/>
          </rPr>
          <t>Para geração distribuída com menos de 12 meses de geração, a Fatura de energia refletirá um período antes da implantação da Fonte Incentivada e um período após a efetiva produção de energia pela Fonte Incentiva.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c059541</author>
  </authors>
  <commentList>
    <comment ref="C17" authorId="0" shapeId="0" xr:uid="{D22EABDC-794F-4808-9333-9E5ABB3AC197}">
      <text>
        <r>
          <rPr>
            <b/>
            <sz val="9"/>
            <color indexed="81"/>
            <rFont val="Segoe UI"/>
            <family val="2"/>
          </rPr>
          <t>Dados da aba "UCs", tabela "Consumo Global".</t>
        </r>
      </text>
    </comment>
  </commentList>
</comments>
</file>

<file path=xl/sharedStrings.xml><?xml version="1.0" encoding="utf-8"?>
<sst xmlns="http://schemas.openxmlformats.org/spreadsheetml/2006/main" count="9459" uniqueCount="3501">
  <si>
    <t>ÍNDICE</t>
  </si>
  <si>
    <t>Voltar ao topo</t>
  </si>
  <si>
    <t>1.</t>
  </si>
  <si>
    <t>Orientações gerais sobre a planilha</t>
  </si>
  <si>
    <t>2.</t>
  </si>
  <si>
    <t>Guia do Cálculo dos custos do projeto</t>
  </si>
  <si>
    <t>3.</t>
  </si>
  <si>
    <t>Guia do Cálculo dos benefícios do projeto</t>
  </si>
  <si>
    <t>4.</t>
  </si>
  <si>
    <t>Ações de medição e verificação do projeto</t>
  </si>
  <si>
    <t>5.</t>
  </si>
  <si>
    <t>Cronograma físico e financeiro</t>
  </si>
  <si>
    <t>6.</t>
  </si>
  <si>
    <t>Projeção de economia de energia</t>
  </si>
  <si>
    <t>7.</t>
  </si>
  <si>
    <t>Simulação das parcelas do contrato de desempenho</t>
  </si>
  <si>
    <t>8.</t>
  </si>
  <si>
    <t>Disposições gerais</t>
  </si>
  <si>
    <t>ORIENTAÇÕES GERAIS SOBRE A PLANILHA</t>
  </si>
  <si>
    <t>As seguintes avaliações devem ser realizadas nos projetos de eficiência energética, dependendo do estágio do projeto.</t>
  </si>
  <si>
    <t>Avaliação ex ante:</t>
  </si>
  <si>
    <t>4.1.</t>
  </si>
  <si>
    <t>Avaliação realizada através de valores estimados, na fase de definição do projeto.</t>
  </si>
  <si>
    <t>4.2.</t>
  </si>
  <si>
    <t>Custos e benefícios são avaliados através de levantamentos, dados de catálogos e estimativas.</t>
  </si>
  <si>
    <t>4.3.</t>
  </si>
  <si>
    <t>É a avaliação inicial do projeto, realizada antes do início do projeto.</t>
  </si>
  <si>
    <t>4.4.</t>
  </si>
  <si>
    <t>Avaliação realizada para avaliar a viabilidade dos investimentos a serem realizados.</t>
  </si>
  <si>
    <t>4.5.</t>
  </si>
  <si>
    <t>A avaliação ex ante apresentada nesta planilha é baseada no disposto no PROPEE.</t>
  </si>
  <si>
    <t>Avaliação ex post:</t>
  </si>
  <si>
    <t>5.1.</t>
  </si>
  <si>
    <t>Avaliação realizada através de valores consolidados, na fase de fechamento do projeto.</t>
  </si>
  <si>
    <t>5.2.</t>
  </si>
  <si>
    <t>Custos e benefícios são avaliados em função dos custos despendidos e medições realizadas.</t>
  </si>
  <si>
    <t>5.3.</t>
  </si>
  <si>
    <t>É a avaliação final do projeto, realizada após seu encerramento.</t>
  </si>
  <si>
    <t>5.4.</t>
  </si>
  <si>
    <t>Avaliação realizada para apurar a viabilidade dos investimentos realizados.</t>
  </si>
  <si>
    <t>5.5.</t>
  </si>
  <si>
    <t>A avaliação ex post será feita através da planilha disponibilizada pela Agência Nacional de Energia</t>
  </si>
  <si>
    <r>
      <t xml:space="preserve">A planilha realiza somente a avaliação </t>
    </r>
    <r>
      <rPr>
        <b/>
        <sz val="11"/>
        <rFont val="Calibri"/>
        <family val="2"/>
        <scheme val="minor"/>
      </rPr>
      <t>ex ante</t>
    </r>
    <r>
      <rPr>
        <sz val="11"/>
        <rFont val="Calibri"/>
        <family val="2"/>
        <scheme val="minor"/>
      </rPr>
      <t xml:space="preserve"> do projeto.</t>
    </r>
  </si>
  <si>
    <t>A planilha realiza a avaliação dos custos do projeto nas duas situações descritas pelo Propee:</t>
  </si>
  <si>
    <t>7.1.</t>
  </si>
  <si>
    <r>
      <rPr>
        <b/>
        <sz val="11"/>
        <color theme="1"/>
        <rFont val="Calibri"/>
        <family val="2"/>
        <scheme val="minor"/>
      </rPr>
      <t>Ponto de vista do PEE</t>
    </r>
    <r>
      <rPr>
        <sz val="11"/>
        <color theme="1"/>
        <rFont val="Calibri"/>
        <family val="2"/>
        <scheme val="minor"/>
      </rPr>
      <t>: avaliam-se somente os custos despendidos pelo PEE.</t>
    </r>
  </si>
  <si>
    <t>7.2.</t>
  </si>
  <si>
    <r>
      <rPr>
        <b/>
        <sz val="11"/>
        <color theme="1"/>
        <rFont val="Calibri"/>
        <family val="2"/>
        <scheme val="minor"/>
      </rPr>
      <t>Ponto de vista do projeto</t>
    </r>
    <r>
      <rPr>
        <sz val="11"/>
        <color theme="1"/>
        <rFont val="Calibri"/>
        <family val="2"/>
        <scheme val="minor"/>
      </rPr>
      <t>: avaliam-se todos os custos despendidos no projeto, independente da origem do recurso.</t>
    </r>
  </si>
  <si>
    <t>A planilha realiza a avaliação dos benefícios do projeto em uma situação descrita pelo PROPEE:</t>
  </si>
  <si>
    <t>8.1</t>
  </si>
  <si>
    <r>
      <rPr>
        <b/>
        <sz val="11"/>
        <color theme="1"/>
        <rFont val="Calibri"/>
        <family val="2"/>
        <scheme val="minor"/>
      </rPr>
      <t>Ótica do sistema elétrico</t>
    </r>
    <r>
      <rPr>
        <sz val="11"/>
        <color theme="1"/>
        <rFont val="Calibri"/>
        <family val="2"/>
        <scheme val="minor"/>
      </rPr>
      <t>: valorando os benefícios em comparação pelo custo marginal de expansão do sistema.</t>
    </r>
  </si>
  <si>
    <t>8.2</t>
  </si>
  <si>
    <r>
      <rPr>
        <b/>
        <sz val="11"/>
        <color theme="1"/>
        <rFont val="Calibri"/>
        <family val="2"/>
        <scheme val="minor"/>
      </rPr>
      <t>Ótica do do consumidor</t>
    </r>
    <r>
      <rPr>
        <sz val="11"/>
        <color theme="1"/>
        <rFont val="Calibri"/>
        <family val="2"/>
        <scheme val="minor"/>
      </rPr>
      <t>: valorando os benefícios pelo custo efetivamente pago pelo consumidor (Fonte Incentivada).</t>
    </r>
  </si>
  <si>
    <t>9.</t>
  </si>
  <si>
    <t>A planilha apresenta uma estimativa das parcelas do contrato de desempenho, não refletindo necessariamente a</t>
  </si>
  <si>
    <t>situação final, uma vez que podem haver diferenças entre as metas previstas e realizadas de custos e benefícios, bem</t>
  </si>
  <si>
    <t>como pode haver a variação da taxa de referência utilizada na simulação (IPCA).</t>
  </si>
  <si>
    <t>10.</t>
  </si>
  <si>
    <t>A planilha realiza uma projeção da economia de energia a ser obtida com a realização do projeto de eficiência energética.</t>
  </si>
  <si>
    <t xml:space="preserve">A utilização desta planilha é obrigatória. O principal objetivo desta projeção é proporcionar uma ferramenta para a verificação </t>
  </si>
  <si>
    <t>da coerência dos dados utilizados nos cálculos.</t>
  </si>
  <si>
    <t>11.</t>
  </si>
  <si>
    <r>
      <t xml:space="preserve">O preenchimento de toda planilha deve ser feito apenas nas células </t>
    </r>
    <r>
      <rPr>
        <b/>
        <u/>
        <sz val="11"/>
        <color theme="1"/>
        <rFont val="Calibri"/>
        <family val="2"/>
        <scheme val="minor"/>
      </rPr>
      <t>em branco</t>
    </r>
    <r>
      <rPr>
        <sz val="11"/>
        <color theme="1"/>
        <rFont val="Calibri"/>
        <family val="2"/>
        <scheme val="minor"/>
      </rPr>
      <t xml:space="preserve">. Todas as outras células de cor azul </t>
    </r>
  </si>
  <si>
    <t xml:space="preserve">estão protegidas e serão automaticamente preenchidas conforme o acréscimo de dados na planilha. </t>
  </si>
  <si>
    <t>12.</t>
  </si>
  <si>
    <t>Para que não haja alteração das fórmulas na planilha, as células protegidas serão verificadas se possuem a mesma senha de</t>
  </si>
  <si>
    <t xml:space="preserve"> bloqueio de quando foram enviadas.</t>
  </si>
  <si>
    <t>GUIA DO CÁLCULO DOS CUSTOS DO PROJETO</t>
  </si>
  <si>
    <t>Os equipamentos deverão ser agrupados de acordo com suas características nominais e perfis de funcionamento. Desta</t>
  </si>
  <si>
    <t>forma, os materiais ficarão agrupados de acordo com as respectivas características técnicas e vidas úteis.</t>
  </si>
  <si>
    <t>Recomenda-se que os custos do projeto fiquem diretamente referenciados ao benefício proporcionado pela substituição,</t>
  </si>
  <si>
    <t>ou seja, o item 1 do custo da iluminação referenciado ao item 1 do benefício da iluminação (ilumin 1), o item 2 do custo</t>
  </si>
  <si>
    <r>
      <t xml:space="preserve">referenciado ao item 2 do benefício e assim por diante. </t>
    </r>
    <r>
      <rPr>
        <b/>
        <sz val="11"/>
        <color theme="1"/>
        <rFont val="Calibri"/>
        <family val="2"/>
        <scheme val="minor"/>
      </rPr>
      <t>Este procedimento torna mais claro o entendimento do projeto</t>
    </r>
    <r>
      <rPr>
        <sz val="11"/>
        <color theme="1"/>
        <rFont val="Calibri"/>
        <family val="2"/>
        <scheme val="minor"/>
      </rPr>
      <t>.</t>
    </r>
  </si>
  <si>
    <t>A planilha calcula o valor global de cada custo do projeto, sendo que a origem dos recursos é inserida posteriormente.</t>
  </si>
  <si>
    <t>Os custos do projeto devem ser lançados da seguinte forma:</t>
  </si>
  <si>
    <r>
      <rPr>
        <b/>
        <sz val="11"/>
        <color theme="1"/>
        <rFont val="Calibri"/>
        <family val="2"/>
        <scheme val="minor"/>
      </rPr>
      <t>Custos dos usos finais</t>
    </r>
    <r>
      <rPr>
        <sz val="11"/>
        <color theme="1"/>
        <rFont val="Calibri"/>
        <family val="2"/>
        <scheme val="minor"/>
      </rPr>
      <t>: todos os custos relacionados diretamente com um uso final deverá ser lançado na planilha do</t>
    </r>
  </si>
  <si>
    <t>uso final correspondente (materiais e equipamentos, mão de obra para instalação, descarte e eventuais outros custos).</t>
  </si>
  <si>
    <r>
      <rPr>
        <b/>
        <sz val="11"/>
        <color theme="1"/>
        <rFont val="Calibri"/>
        <family val="2"/>
        <scheme val="minor"/>
      </rPr>
      <t>Custos de marketing, treinamento, diagnóstico, gerenciamento do projeto e relatório final</t>
    </r>
    <r>
      <rPr>
        <sz val="11"/>
        <color theme="1"/>
        <rFont val="Calibri"/>
        <family val="2"/>
        <scheme val="minor"/>
      </rPr>
      <t xml:space="preserve">: como estes custos não são </t>
    </r>
  </si>
  <si>
    <t xml:space="preserve"> referentes a uma ação específica e sim ao projeto como um todo, estes custos são lançados em separado para que sejam </t>
  </si>
  <si>
    <t>rateados entre os usos finais do projeto.</t>
  </si>
  <si>
    <r>
      <rPr>
        <b/>
        <sz val="11"/>
        <color theme="1"/>
        <rFont val="Calibri"/>
        <family val="2"/>
        <scheme val="minor"/>
      </rPr>
      <t>Custos com medição e verificação</t>
    </r>
    <r>
      <rPr>
        <sz val="11"/>
        <color theme="1"/>
        <rFont val="Calibri"/>
        <family val="2"/>
        <scheme val="minor"/>
      </rPr>
      <t xml:space="preserve">: deverão ser lançados na planilha os custos somente com o plano de M&amp;V e medições </t>
    </r>
  </si>
  <si>
    <t xml:space="preserve">para a Linha de Base e os custos com o Relatório de M&amp;V e medições para o período de Determinação da Economia. </t>
  </si>
  <si>
    <t>a serem medidas bem como a justificativa pra o CV utilizado.</t>
  </si>
  <si>
    <r>
      <t xml:space="preserve">Deverão ser inseridos os </t>
    </r>
    <r>
      <rPr>
        <b/>
        <sz val="11"/>
        <color theme="1"/>
        <rFont val="Calibri"/>
        <family val="2"/>
        <scheme val="minor"/>
      </rPr>
      <t>valores globais de cada item de custo</t>
    </r>
    <r>
      <rPr>
        <sz val="11"/>
        <color theme="1"/>
        <rFont val="Calibri"/>
        <family val="2"/>
        <scheme val="minor"/>
      </rPr>
      <t xml:space="preserve"> em cada campo de inserção de custos, ou seja, o custo total</t>
    </r>
  </si>
  <si>
    <t>relacionado ao material ou serviço, independente da origem do recurso que irá custeá-lo.</t>
  </si>
  <si>
    <t>Os valores de outras origem de recursos deverão ser inseridos nos campos específicos "terceiros" e "consumidor",</t>
  </si>
  <si>
    <r>
      <t>dispostos nas colunas de "</t>
    </r>
    <r>
      <rPr>
        <b/>
        <sz val="11"/>
        <color theme="1"/>
        <rFont val="Calibri"/>
        <family val="2"/>
        <scheme val="minor"/>
      </rPr>
      <t>ORIGEM DOS RECURSOS</t>
    </r>
    <r>
      <rPr>
        <sz val="11"/>
        <color theme="1"/>
        <rFont val="Calibri"/>
        <family val="2"/>
        <scheme val="minor"/>
      </rPr>
      <t>". O custo das outras origens inseridos serão substraídos do custo total e</t>
    </r>
  </si>
  <si>
    <t>o restante irá compor o custo aportado com recursos do PEE. Sobre a origem dos recursos, entende-se:</t>
  </si>
  <si>
    <t>6.1.</t>
  </si>
  <si>
    <r>
      <rPr>
        <b/>
        <sz val="11"/>
        <color theme="1"/>
        <rFont val="Calibri"/>
        <family val="2"/>
        <scheme val="minor"/>
      </rPr>
      <t>PEE</t>
    </r>
    <r>
      <rPr>
        <sz val="11"/>
        <color theme="1"/>
        <rFont val="Calibri"/>
        <family val="2"/>
        <scheme val="minor"/>
      </rPr>
      <t>: recursos financeiros aportados pelo Programa de Eficiência Energética, ou seja, pela concessionária.</t>
    </r>
  </si>
  <si>
    <t>6.2.</t>
  </si>
  <si>
    <r>
      <rPr>
        <b/>
        <sz val="11"/>
        <color theme="1"/>
        <rFont val="Calibri"/>
        <family val="2"/>
        <scheme val="minor"/>
      </rPr>
      <t>Terceiros</t>
    </r>
    <r>
      <rPr>
        <sz val="11"/>
        <color theme="1"/>
        <rFont val="Calibri"/>
        <family val="2"/>
        <scheme val="minor"/>
      </rPr>
      <t>: recursos financeiros aportados por entidades parceiras (instuições financeiras, etc).</t>
    </r>
  </si>
  <si>
    <t>6.3.</t>
  </si>
  <si>
    <r>
      <rPr>
        <b/>
        <sz val="11"/>
        <color theme="1"/>
        <rFont val="Calibri"/>
        <family val="2"/>
        <scheme val="minor"/>
      </rPr>
      <t>Consumidor</t>
    </r>
    <r>
      <rPr>
        <sz val="11"/>
        <color theme="1"/>
        <rFont val="Calibri"/>
        <family val="2"/>
        <scheme val="minor"/>
      </rPr>
      <t>: recursos financeiros aportados pelo consumidor beneficiado pela ação de eficiência energética.</t>
    </r>
  </si>
  <si>
    <r>
      <t>Havendo a inserção de custos de outras origens, a planilha calculará na aba "</t>
    </r>
    <r>
      <rPr>
        <b/>
        <sz val="11"/>
        <color theme="1"/>
        <rFont val="Calibri"/>
        <family val="2"/>
        <scheme val="minor"/>
      </rPr>
      <t>RCB</t>
    </r>
    <r>
      <rPr>
        <sz val="11"/>
        <color theme="1"/>
        <rFont val="Calibri"/>
        <family val="2"/>
        <scheme val="minor"/>
      </rPr>
      <t>" a relação custo-benefício do projeto</t>
    </r>
  </si>
  <si>
    <r>
      <t xml:space="preserve">sobre o </t>
    </r>
    <r>
      <rPr>
        <b/>
        <sz val="11"/>
        <color theme="1"/>
        <rFont val="Calibri"/>
        <family val="2"/>
        <scheme val="minor"/>
      </rPr>
      <t>ponto de vista do projeto</t>
    </r>
    <r>
      <rPr>
        <sz val="11"/>
        <color theme="1"/>
        <rFont val="Calibri"/>
        <family val="2"/>
        <scheme val="minor"/>
      </rPr>
      <t>. Esta analise é ilustrativa e tem como objetivo demonstrar que, com a inserção de</t>
    </r>
  </si>
  <si>
    <t>recursos de outras origens, foi possível uma otimização dos recursos do Programa de Eficiência Energética.</t>
  </si>
  <si>
    <t xml:space="preserve">8. </t>
  </si>
  <si>
    <t>Todos os materiais que forem substituídos deverão ser descartados.</t>
  </si>
  <si>
    <t>GUIA DO CÁLCULO DOS BENEFÍCIOS DO PROJETO</t>
  </si>
  <si>
    <t xml:space="preserve">Os dados a serem preenchidos em cada guia de benefícios variam de acordo com o uso final da energia. </t>
  </si>
  <si>
    <t>As guias destinadas aos usos finais de energia que serão substituídos possuem duas tabelas que devem ser preenchidas:</t>
  </si>
  <si>
    <t>2.1.</t>
  </si>
  <si>
    <t xml:space="preserve">Sistema atual </t>
  </si>
  <si>
    <t>2.2.</t>
  </si>
  <si>
    <t>Sistema proposto</t>
  </si>
  <si>
    <t xml:space="preserve">As guias destinadas à implantação de fontes incentivadas de energia deverão ser preenchidas com os dados pedidos </t>
  </si>
  <si>
    <t>da nova instalação.</t>
  </si>
  <si>
    <t>Os tempos de utilização informados na planilha devem estar dentro das premissas abaixo (valor igual ou menor):</t>
  </si>
  <si>
    <t>Tempo de utilização do sistema:</t>
  </si>
  <si>
    <r>
      <rPr>
        <b/>
        <sz val="11"/>
        <color theme="1"/>
        <rFont val="Calibri"/>
        <family val="2"/>
        <scheme val="minor"/>
      </rPr>
      <t>24 horas</t>
    </r>
    <r>
      <rPr>
        <sz val="11"/>
        <color theme="1"/>
        <rFont val="Calibri"/>
        <family val="2"/>
        <scheme val="minor"/>
      </rPr>
      <t xml:space="preserve"> por dia</t>
    </r>
  </si>
  <si>
    <r>
      <rPr>
        <b/>
        <sz val="11"/>
        <color theme="1"/>
        <rFont val="Calibri"/>
        <family val="2"/>
        <scheme val="minor"/>
      </rPr>
      <t>365 dias</t>
    </r>
    <r>
      <rPr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</si>
  <si>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theme="1"/>
        <rFont val="Calibri"/>
        <family val="2"/>
        <scheme val="minor"/>
      </rPr>
      <t>8.760 horas</t>
    </r>
    <r>
      <rPr>
        <sz val="11"/>
        <color theme="1"/>
        <rFont val="Calibri"/>
        <family val="2"/>
        <scheme val="minor"/>
      </rPr>
      <t xml:space="preserve"> por ano</t>
    </r>
  </si>
  <si>
    <t>Fator de coincidência na ponta:</t>
  </si>
  <si>
    <r>
      <rPr>
        <b/>
        <sz val="11"/>
        <color theme="1"/>
        <rFont val="Calibri"/>
        <family val="2"/>
        <scheme val="minor"/>
      </rPr>
      <t>3 horas</t>
    </r>
    <r>
      <rPr>
        <sz val="11"/>
        <color theme="1"/>
        <rFont val="Calibri"/>
        <family val="2"/>
        <scheme val="minor"/>
      </rPr>
      <t xml:space="preserve"> por dia</t>
    </r>
  </si>
  <si>
    <r>
      <rPr>
        <b/>
        <sz val="11"/>
        <color theme="1"/>
        <rFont val="Calibri"/>
        <family val="2"/>
        <scheme val="minor"/>
      </rPr>
      <t>22 dias úteis</t>
    </r>
    <r>
      <rPr>
        <sz val="11"/>
        <color theme="1"/>
        <rFont val="Calibri"/>
        <family val="2"/>
        <scheme val="minor"/>
      </rPr>
      <t xml:space="preserve"> por mês</t>
    </r>
  </si>
  <si>
    <r>
      <rPr>
        <b/>
        <sz val="11"/>
        <color theme="1"/>
        <rFont val="Calibri"/>
        <family val="2"/>
        <scheme val="minor"/>
      </rPr>
      <t>12 meses</t>
    </r>
    <r>
      <rPr>
        <sz val="11"/>
        <color theme="1"/>
        <rFont val="Calibri"/>
        <family val="2"/>
        <scheme val="minor"/>
      </rPr>
      <t xml:space="preserve"> por ano</t>
    </r>
  </si>
  <si>
    <r>
      <rPr>
        <b/>
        <sz val="11"/>
        <color theme="1"/>
        <rFont val="Calibri"/>
        <family val="2"/>
        <scheme val="minor"/>
      </rPr>
      <t>792 horas na ponta</t>
    </r>
    <r>
      <rPr>
        <sz val="11"/>
        <color theme="1"/>
        <rFont val="Calibri"/>
        <family val="2"/>
        <scheme val="minor"/>
      </rPr>
      <t xml:space="preserve"> por ano</t>
    </r>
  </si>
  <si>
    <t>AÇÕES DE MEDIÇÃO E VERIFICAÇÃO DO PROJETO</t>
  </si>
  <si>
    <t>Devem ser atendidos os níveis de precisão e de confiança determinados pelo PROPEE:</t>
  </si>
  <si>
    <t>1.1.</t>
  </si>
  <si>
    <r>
      <t xml:space="preserve">Nível de precisão: </t>
    </r>
    <r>
      <rPr>
        <b/>
        <sz val="11"/>
        <color theme="1"/>
        <rFont val="Calibri"/>
        <family val="2"/>
      </rPr>
      <t>± 10%</t>
    </r>
  </si>
  <si>
    <t>1.2.</t>
  </si>
  <si>
    <r>
      <t xml:space="preserve">Nível de confiança : </t>
    </r>
    <r>
      <rPr>
        <b/>
        <sz val="11"/>
        <color theme="1"/>
        <rFont val="Calibri"/>
        <family val="2"/>
        <scheme val="minor"/>
      </rPr>
      <t>95%</t>
    </r>
  </si>
  <si>
    <t>Preenchimento da Guia M&amp;V:</t>
  </si>
  <si>
    <t>2.1</t>
  </si>
  <si>
    <r>
      <rPr>
        <b/>
        <sz val="11"/>
        <rFont val="Calibri"/>
        <family val="2"/>
        <scheme val="minor"/>
      </rPr>
      <t>Plano de M&amp;V:</t>
    </r>
    <r>
      <rPr>
        <sz val="11"/>
        <rFont val="Calibri"/>
        <family val="2"/>
        <scheme val="minor"/>
      </rPr>
      <t xml:space="preserve"> Lançar os custos referente à elaboração do plano de M&amp;V para o período de </t>
    </r>
  </si>
  <si>
    <t xml:space="preserve"> linha de base.</t>
  </si>
  <si>
    <t>2.2</t>
  </si>
  <si>
    <r>
      <rPr>
        <b/>
        <sz val="11"/>
        <rFont val="Calibri"/>
        <family val="2"/>
        <scheme val="minor"/>
      </rPr>
      <t>Medições de Linha de Base:</t>
    </r>
    <r>
      <rPr>
        <sz val="11"/>
        <rFont val="Calibri"/>
        <family val="2"/>
        <scheme val="minor"/>
      </rPr>
      <t xml:space="preserve"> Lançar os custos referentes às medições de linha de base.</t>
    </r>
  </si>
  <si>
    <t>2.3</t>
  </si>
  <si>
    <r>
      <rPr>
        <b/>
        <sz val="11"/>
        <rFont val="Calibri"/>
        <family val="2"/>
        <scheme val="minor"/>
      </rPr>
      <t>Relatório de M&amp;V:</t>
    </r>
    <r>
      <rPr>
        <sz val="11"/>
        <rFont val="Calibri"/>
        <family val="2"/>
        <scheme val="minor"/>
      </rPr>
      <t xml:space="preserve"> Lançar os custos refererente à elaboração do relatório de M&amp;V.</t>
    </r>
  </si>
  <si>
    <t>2.4</t>
  </si>
  <si>
    <r>
      <rPr>
        <b/>
        <sz val="11"/>
        <rFont val="Calibri"/>
        <family val="2"/>
        <scheme val="minor"/>
      </rPr>
      <t>Medições de Detreminação da Economia:</t>
    </r>
    <r>
      <rPr>
        <sz val="11"/>
        <rFont val="Calibri"/>
        <family val="2"/>
        <scheme val="minor"/>
      </rPr>
      <t xml:space="preserve"> Lançar os custos referentes às medições do período de</t>
    </r>
  </si>
  <si>
    <t xml:space="preserve"> determinação da economia.</t>
  </si>
  <si>
    <t>CRONOGRAMA FÍSICO E FINANCEIRO</t>
  </si>
  <si>
    <r>
      <rPr>
        <b/>
        <sz val="11"/>
        <rFont val="Calibri"/>
        <family val="2"/>
        <scheme val="minor"/>
      </rPr>
      <t xml:space="preserve">Cronograma físico: </t>
    </r>
    <r>
      <rPr>
        <sz val="11"/>
        <rFont val="Calibri"/>
        <family val="2"/>
        <scheme val="minor"/>
      </rPr>
      <t>indicação dos meses nos quais serão realizadas as etapas do projeto de eficiência energética.</t>
    </r>
  </si>
  <si>
    <r>
      <rPr>
        <b/>
        <sz val="11"/>
        <rFont val="Calibri"/>
        <family val="2"/>
        <scheme val="minor"/>
      </rPr>
      <t>Cronograma financeiro:</t>
    </r>
    <r>
      <rPr>
        <sz val="11"/>
        <rFont val="Calibri"/>
        <family val="2"/>
        <scheme val="minor"/>
      </rPr>
      <t xml:space="preserve"> os recursos financeiros do projeto devem ser separados de acordo com a origem dos recursos:</t>
    </r>
  </si>
  <si>
    <r>
      <rPr>
        <b/>
        <sz val="11"/>
        <rFont val="Calibri"/>
        <family val="2"/>
        <scheme val="minor"/>
      </rPr>
      <t>PEE:</t>
    </r>
    <r>
      <rPr>
        <sz val="11"/>
        <rFont val="Calibri"/>
        <family val="2"/>
        <scheme val="minor"/>
      </rPr>
      <t xml:space="preserve"> recursos adivindos somente do Programa de Eficiência Energética, ou seja, pela concessionária.</t>
    </r>
  </si>
  <si>
    <t>PROJEÇÃO DE ECONOMIA DE ENERGIA</t>
  </si>
  <si>
    <r>
      <rPr>
        <b/>
        <sz val="11"/>
        <rFont val="Calibri"/>
        <family val="2"/>
        <scheme val="minor"/>
      </rPr>
      <t>A projeção de economia de energia é meramente ilustrativa</t>
    </r>
    <r>
      <rPr>
        <sz val="11"/>
        <rFont val="Calibri"/>
        <family val="2"/>
        <scheme val="minor"/>
      </rPr>
      <t>, não representando necessariamente a situação que ocorrerá</t>
    </r>
  </si>
  <si>
    <t>na prática, uma vez a economia de energia está associada ao consumo dos equipamentos utilizados e de seus perfis de uso,</t>
  </si>
  <si>
    <t>condição esta que será verificada durante a execução do projeto de eficiência energética, através da etapa de medição e</t>
  </si>
  <si>
    <t>verificação de resultados.</t>
  </si>
  <si>
    <r>
      <rPr>
        <b/>
        <sz val="11"/>
        <rFont val="Calibri"/>
        <family val="2"/>
        <scheme val="minor"/>
      </rPr>
      <t>A utilização desta projeção é obrigatória.</t>
    </r>
    <r>
      <rPr>
        <sz val="11"/>
        <rFont val="Calibri"/>
        <family val="2"/>
        <scheme val="minor"/>
      </rPr>
      <t xml:space="preserve"> Esta planilha serve como orientativo para verificação da coerência dos dados </t>
    </r>
  </si>
  <si>
    <t xml:space="preserve"> apresentados, uma vez que nenhum projeto de eficiência energética pode propor uma economia maior do que o consumo</t>
  </si>
  <si>
    <t xml:space="preserve"> da própria instalação, bem como o consumo do sistema atual (ineficiente) não pode ser maior do que o consumo da própria </t>
  </si>
  <si>
    <t>instalação.</t>
  </si>
  <si>
    <t>SIMULAÇÃO DAS PARCELAS DO CONTRATO DE DESEMPENHO</t>
  </si>
  <si>
    <r>
      <rPr>
        <b/>
        <sz val="11"/>
        <rFont val="Calibri"/>
        <family val="2"/>
        <scheme val="minor"/>
      </rPr>
      <t>A simulação das parcelas do contrato de desempenho é meramente ilustrativa</t>
    </r>
    <r>
      <rPr>
        <sz val="11"/>
        <rFont val="Calibri"/>
        <family val="2"/>
        <scheme val="minor"/>
      </rPr>
      <t>, não representando necessariamente a</t>
    </r>
  </si>
  <si>
    <t>situação que ocorrerá na prática, uma vez que a definição das parcelas do contrato de desempenho depende:</t>
  </si>
  <si>
    <r>
      <t xml:space="preserve">Da </t>
    </r>
    <r>
      <rPr>
        <b/>
        <sz val="11"/>
        <rFont val="Calibri"/>
        <family val="2"/>
        <scheme val="minor"/>
      </rPr>
      <t>economia de energia</t>
    </r>
    <r>
      <rPr>
        <sz val="11"/>
        <rFont val="Calibri"/>
        <family val="2"/>
        <scheme val="minor"/>
      </rPr>
      <t xml:space="preserve"> e </t>
    </r>
    <r>
      <rPr>
        <b/>
        <sz val="11"/>
        <rFont val="Calibri"/>
        <family val="2"/>
        <scheme val="minor"/>
      </rPr>
      <t>retirada de demanda</t>
    </r>
    <r>
      <rPr>
        <sz val="11"/>
        <rFont val="Calibri"/>
        <family val="2"/>
        <scheme val="minor"/>
      </rPr>
      <t xml:space="preserve"> em horário de ponta efetivamente realizadas, mensuradas através da</t>
    </r>
  </si>
  <si>
    <t>etapa de medição e verificação de resultados do projeto.</t>
  </si>
  <si>
    <r>
      <t xml:space="preserve">Das variações positivas do </t>
    </r>
    <r>
      <rPr>
        <b/>
        <sz val="11"/>
        <rFont val="Calibri"/>
        <family val="2"/>
        <scheme val="minor"/>
      </rPr>
      <t>Índice de Preços ao Consumidor Amplo - IPCA</t>
    </r>
    <r>
      <rPr>
        <sz val="11"/>
        <rFont val="Calibri"/>
        <family val="2"/>
        <scheme val="minor"/>
      </rPr>
      <t>, uma vez que este é o índice de correção</t>
    </r>
  </si>
  <si>
    <t>monetária aplicado aos contratos de desempenho.</t>
  </si>
  <si>
    <t>O montante a ser retornado via contrato de desempenho corresponde aos recursos relativos à implantação do projeto de</t>
  </si>
  <si>
    <t>eficiência energética, correspondendo às condições estabelecidas no edital da chamada pública.</t>
  </si>
  <si>
    <r>
      <t xml:space="preserve">O índice de correção monetária utilizado para simulação corresponde a seguinte variação percentual do </t>
    </r>
    <r>
      <rPr>
        <b/>
        <sz val="11"/>
        <rFont val="Calibri"/>
        <family val="2"/>
        <scheme val="minor"/>
      </rPr>
      <t>Índice de Preços</t>
    </r>
  </si>
  <si>
    <r>
      <rPr>
        <b/>
        <sz val="11"/>
        <rFont val="Calibri"/>
        <family val="2"/>
        <scheme val="minor"/>
      </rPr>
      <t>ao Consumidor Amplo - IPCA</t>
    </r>
    <r>
      <rPr>
        <sz val="11"/>
        <rFont val="Calibri"/>
        <family val="2"/>
        <scheme val="minor"/>
      </rPr>
      <t>:</t>
    </r>
  </si>
  <si>
    <t>3.1.</t>
  </si>
  <si>
    <t>3.2.</t>
  </si>
  <si>
    <t>3.3.</t>
  </si>
  <si>
    <t>Consulta dos índices de variação do IPCA estão disponíveis em</t>
  </si>
  <si>
    <t>www.ibge.gov.br</t>
  </si>
  <si>
    <t>DISPOSIÇÕES GERAIS</t>
  </si>
  <si>
    <t>Esta planilha é uma ferramenta auxiliar de cálculo para elaboração de propostas de projeto de eficiência energética para</t>
  </si>
  <si>
    <r>
      <t xml:space="preserve">a chamada pública de projetos de eficiência energética, sendo que o seu uso, em </t>
    </r>
    <r>
      <rPr>
        <b/>
        <sz val="11"/>
        <color theme="1"/>
        <rFont val="Calibri"/>
        <family val="2"/>
        <scheme val="minor"/>
      </rPr>
      <t>hipótese alguma</t>
    </r>
    <r>
      <rPr>
        <sz val="11"/>
        <color theme="1"/>
        <rFont val="Calibri"/>
        <family val="2"/>
        <scheme val="minor"/>
      </rPr>
      <t>, implicará a aprovação</t>
    </r>
  </si>
  <si>
    <t>automática da proposta de projeto.</t>
  </si>
  <si>
    <t xml:space="preserve">2. </t>
  </si>
  <si>
    <t>Esta planilha foi desenvolvida no Microsoft Excel 2010®. As macros desta planilha poderão não funcionar em outras versões</t>
  </si>
  <si>
    <t>do Microsoft Excel®, o que não deverá impedir a utilização da planilha para cálculo da relação custo-benefício.</t>
  </si>
  <si>
    <t>Caso seja encontrado algum problema na planilha, favor comunicar através do e-mail de contato</t>
  </si>
  <si>
    <t>chamadapublicapee@cemig.com.br</t>
  </si>
  <si>
    <t>*** As células possuem links para as respectivas guias do arquivo.</t>
  </si>
  <si>
    <t>Legenda:</t>
  </si>
  <si>
    <t>Planilha RCB (preenchimento obrigatório)</t>
  </si>
  <si>
    <t>Planilha "Tabelas Auxiliares CEMIG" (preenchimento obrigatório)</t>
  </si>
  <si>
    <t>CEE E CED</t>
  </si>
  <si>
    <t>Valores de CEE e CED para utilização em projetos de eficiência energética</t>
  </si>
  <si>
    <t>Subclasse tarifária</t>
  </si>
  <si>
    <t>CEE</t>
  </si>
  <si>
    <t>CED</t>
  </si>
  <si>
    <t>FC</t>
  </si>
  <si>
    <t>k</t>
  </si>
  <si>
    <t>Selecione a subclasse tarifária</t>
  </si>
  <si>
    <t>A1 - Acima de 230 kV</t>
  </si>
  <si>
    <t>A2 - De 88 kV a 230 kV</t>
  </si>
  <si>
    <t>A3 - 69 kV</t>
  </si>
  <si>
    <t>A3a - De 30 kV a 44 kV</t>
  </si>
  <si>
    <t>A4 - De 2,3 kV a 25 kV</t>
  </si>
  <si>
    <t>AS - Subterrâneo</t>
  </si>
  <si>
    <t>B1 - Baixa tensão (residencial)</t>
  </si>
  <si>
    <t>B2 - Baixa tensão (rural)</t>
  </si>
  <si>
    <t>B3 - Baixa tensão (demais classes)</t>
  </si>
  <si>
    <t>B4 - Iluminação Pública</t>
  </si>
  <si>
    <t>Número</t>
  </si>
  <si>
    <t>Data</t>
  </si>
  <si>
    <t>Resolução Homologatória ANEEL</t>
  </si>
  <si>
    <t>CRITÉRIOS PARA AVALIAÇÃO DA CHAMADA PÚBLICA</t>
  </si>
  <si>
    <t>Nesta planilha estão dispostos os critérios para pontuação dos projetos apresentados na chamada pública. Os demais</t>
  </si>
  <si>
    <t>critérios são dependentes da documentação apresentada pelo proponente, dos demais projetos apresentados ou da</t>
  </si>
  <si>
    <t>avaliação da comissão julgadora.</t>
  </si>
  <si>
    <t>ITEM</t>
  </si>
  <si>
    <t>CRITÉRIO</t>
  </si>
  <si>
    <t>VALOR</t>
  </si>
  <si>
    <t>A</t>
  </si>
  <si>
    <t>Relação custo-benefício</t>
  </si>
  <si>
    <t>RCB</t>
  </si>
  <si>
    <t>Relação custo-benefício do projeto</t>
  </si>
  <si>
    <t>B</t>
  </si>
  <si>
    <t>Peso do investimento em equipamentos no custo total</t>
  </si>
  <si>
    <t>K</t>
  </si>
  <si>
    <t>Custo do equipamento comparticipado pelo PEE</t>
  </si>
  <si>
    <t>CT</t>
  </si>
  <si>
    <t>Custo total do investimento considerando os custos aportados pelo PEE</t>
  </si>
  <si>
    <t>C</t>
  </si>
  <si>
    <t>Impacto direto na economia de energia e na redução de demanda</t>
  </si>
  <si>
    <t>EP</t>
  </si>
  <si>
    <t>Energia economizada pelo projeto (MWh/ano)</t>
  </si>
  <si>
    <t>DP</t>
  </si>
  <si>
    <t>Demanda evitada pelo projeto (kW)</t>
  </si>
  <si>
    <t>D</t>
  </si>
  <si>
    <t>Qualidade na apresentação do projeto</t>
  </si>
  <si>
    <t>n/a</t>
  </si>
  <si>
    <t>Prova documental / comissão julgadora</t>
  </si>
  <si>
    <t>E</t>
  </si>
  <si>
    <t>Capacidade de superar barreiras de mercado e efeito multiplicador</t>
  </si>
  <si>
    <t>F</t>
  </si>
  <si>
    <t>Experiência em projetos semelhantes</t>
  </si>
  <si>
    <t>G</t>
  </si>
  <si>
    <t>Contrapartida</t>
  </si>
  <si>
    <r>
      <t>INV</t>
    </r>
    <r>
      <rPr>
        <vertAlign val="subscript"/>
        <sz val="11"/>
        <color theme="1"/>
        <rFont val="Calibri"/>
        <family val="2"/>
        <scheme val="minor"/>
      </rPr>
      <t>PEE</t>
    </r>
  </si>
  <si>
    <t>Investimento aportado pelo PEE</t>
  </si>
  <si>
    <r>
      <t>INV</t>
    </r>
    <r>
      <rPr>
        <vertAlign val="subscript"/>
        <sz val="11"/>
        <color theme="1"/>
        <rFont val="Calibri"/>
        <family val="2"/>
        <scheme val="minor"/>
      </rPr>
      <t>total</t>
    </r>
  </si>
  <si>
    <t>Investimento total do projeto</t>
  </si>
  <si>
    <t>H</t>
  </si>
  <si>
    <t>Incentico à usos finais</t>
  </si>
  <si>
    <r>
      <t>UF</t>
    </r>
    <r>
      <rPr>
        <vertAlign val="subscript"/>
        <sz val="11"/>
        <color theme="1"/>
        <rFont val="Calibri"/>
        <family val="2"/>
        <scheme val="minor"/>
      </rPr>
      <t>1</t>
    </r>
  </si>
  <si>
    <t>Investimento do PEE considerado para o uso final 1 (iluminação)</t>
  </si>
  <si>
    <r>
      <t>UF</t>
    </r>
    <r>
      <rPr>
        <vertAlign val="subscript"/>
        <sz val="11"/>
        <color theme="1"/>
        <rFont val="Calibri"/>
        <family val="2"/>
        <scheme val="minor"/>
      </rPr>
      <t>2</t>
    </r>
  </si>
  <si>
    <t>Investimento do PEE considerado para o uso final 2 (condicionamento ambiental)</t>
  </si>
  <si>
    <r>
      <t>UF</t>
    </r>
    <r>
      <rPr>
        <vertAlign val="subscript"/>
        <sz val="11"/>
        <color theme="1"/>
        <rFont val="Calibri"/>
        <family val="2"/>
        <scheme val="minor"/>
      </rPr>
      <t>3</t>
    </r>
  </si>
  <si>
    <t>Investimento do PEE considerado para o uso final 3 (sistemas motrizes)</t>
  </si>
  <si>
    <r>
      <t>UF</t>
    </r>
    <r>
      <rPr>
        <vertAlign val="subscript"/>
        <sz val="11"/>
        <color theme="1"/>
        <rFont val="Calibri"/>
        <family val="2"/>
        <scheme val="minor"/>
      </rPr>
      <t>4</t>
    </r>
  </si>
  <si>
    <t>Investimento do PEE considerado para o uso final 4 (sistemas de refrigeração)</t>
  </si>
  <si>
    <r>
      <t>UF</t>
    </r>
    <r>
      <rPr>
        <vertAlign val="subscript"/>
        <sz val="11"/>
        <color theme="1"/>
        <rFont val="Calibri"/>
        <family val="2"/>
        <scheme val="minor"/>
      </rPr>
      <t>6</t>
    </r>
  </si>
  <si>
    <t>Investimento do PEE considerado para o uso final 6 (equipamentos hospitalares)</t>
  </si>
  <si>
    <r>
      <t>UF</t>
    </r>
    <r>
      <rPr>
        <vertAlign val="sub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</si>
  <si>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UF</t>
    </r>
    <r>
      <rPr>
        <vertAlign val="subscript"/>
        <sz val="11"/>
        <color theme="1"/>
        <rFont val="Calibri"/>
        <family val="2"/>
        <scheme val="minor"/>
      </rPr>
      <t>8</t>
    </r>
  </si>
  <si>
    <t>Investimento do PEE considerado para o uso final 8 (outros)</t>
  </si>
  <si>
    <t>I</t>
  </si>
  <si>
    <t>Ações educacionais, divulgação e gestão</t>
  </si>
  <si>
    <r>
      <t>INV</t>
    </r>
    <r>
      <rPr>
        <vertAlign val="subscript"/>
        <sz val="11"/>
        <color theme="1"/>
        <rFont val="Calibri"/>
        <family val="2"/>
        <scheme val="minor"/>
      </rPr>
      <t>aed</t>
    </r>
  </si>
  <si>
    <t>Investimento aplicado em treinamentos</t>
  </si>
  <si>
    <r>
      <t>INV</t>
    </r>
    <r>
      <rPr>
        <vertAlign val="subscript"/>
        <sz val="11"/>
        <color theme="1"/>
        <rFont val="Calibri"/>
        <family val="2"/>
        <scheme val="minor"/>
      </rPr>
      <t>ge</t>
    </r>
  </si>
  <si>
    <t>Investimento aplicado em gestão energética</t>
  </si>
  <si>
    <t>INFORMAÇÕES SOBRE O PROJETO - Planilha_RCB_CPP2026_REV01</t>
  </si>
  <si>
    <t>INFORMAÇÕES SOBRE AS FATURAS DE ENERGIA ELÉTRICA DAS UCs</t>
  </si>
  <si>
    <t>INFORMAÇÕES SOBRE A UNIDADE CONSUMIDORA</t>
  </si>
  <si>
    <t>ESTIMATIVA DE CUSTOS DA CONCESSIONÁRIA APLICADOS NO PROJETO</t>
  </si>
  <si>
    <t>CONTRATO DE DESEMPENHO</t>
  </si>
  <si>
    <t>AQUECIMENTO SOLAR DE ÁGUA</t>
  </si>
  <si>
    <t>Localização</t>
  </si>
  <si>
    <t>Distância</t>
  </si>
  <si>
    <t>Tipologia</t>
  </si>
  <si>
    <t>Tipo desta Planilha RCB</t>
  </si>
  <si>
    <t>Usos finais previstos - Ex ante</t>
  </si>
  <si>
    <t>Chamada pública</t>
  </si>
  <si>
    <t>RCB limite</t>
  </si>
  <si>
    <t>RCB limite CP</t>
  </si>
  <si>
    <t>Mensagem avaliação RCB</t>
  </si>
  <si>
    <t>Ambiente de contratação de energia</t>
  </si>
  <si>
    <t>Forma de contratação</t>
  </si>
  <si>
    <t>Atividade</t>
  </si>
  <si>
    <t>Retorno do investimento</t>
  </si>
  <si>
    <t>Tarifa</t>
  </si>
  <si>
    <t>Divisão de valores</t>
  </si>
  <si>
    <t>Mão de obra própria CEMIG</t>
  </si>
  <si>
    <t>Transporte CEMIG</t>
  </si>
  <si>
    <t>Administração própria CEMIG</t>
  </si>
  <si>
    <t>Auditoria Contábil e Financeira CEMIG</t>
  </si>
  <si>
    <t>Taxas</t>
  </si>
  <si>
    <t>Divisão da vida útil ex ante</t>
  </si>
  <si>
    <t>Vida útil (anos)</t>
  </si>
  <si>
    <t>Cidade</t>
  </si>
  <si>
    <t>Fator de correção</t>
  </si>
  <si>
    <t>Selecione o município</t>
  </si>
  <si>
    <t>Selecione a tipologia</t>
  </si>
  <si>
    <t>Selecione o tipo desta Planilha RCB</t>
  </si>
  <si>
    <t>Iluminação</t>
  </si>
  <si>
    <t>Marcar para chamada pública</t>
  </si>
  <si>
    <t>X</t>
  </si>
  <si>
    <t>Selecione o tipo de contratação</t>
  </si>
  <si>
    <t>Selecione a forma de Contratação</t>
  </si>
  <si>
    <t>Selecione o tipo de empresa</t>
  </si>
  <si>
    <t>Não selecionado</t>
  </si>
  <si>
    <t>Selecione a modalidade tarifária</t>
  </si>
  <si>
    <t>IPCA mensal de referência</t>
  </si>
  <si>
    <t>MWh/ano</t>
  </si>
  <si>
    <t>Aracaju - SE</t>
  </si>
  <si>
    <t>ABADIA DOS DOURADOS</t>
  </si>
  <si>
    <t>Industrial</t>
  </si>
  <si>
    <t>Geral Viáveis</t>
  </si>
  <si>
    <t>Condicionamento ambiental</t>
  </si>
  <si>
    <t>Cliente Cativo</t>
  </si>
  <si>
    <t>Contrato de Desempenho</t>
  </si>
  <si>
    <t>Micro ou pequena empresa</t>
  </si>
  <si>
    <t>Tarifa convencional</t>
  </si>
  <si>
    <t>Convencional</t>
  </si>
  <si>
    <t>Mês referência IPCA</t>
  </si>
  <si>
    <t>Belém - PA</t>
  </si>
  <si>
    <t>ABAETÉ</t>
  </si>
  <si>
    <t>Comércio e serviços</t>
  </si>
  <si>
    <t>Sistemas motrizes</t>
  </si>
  <si>
    <t>Avaliação preliminar do projeto conforme chamada pública</t>
  </si>
  <si>
    <t>Cliente Livre</t>
  </si>
  <si>
    <t>Fundo Perdido</t>
  </si>
  <si>
    <t>Demais empresas</t>
  </si>
  <si>
    <t>Tarifa verde</t>
  </si>
  <si>
    <t>Central de água quente</t>
  </si>
  <si>
    <t>Motores</t>
  </si>
  <si>
    <t>Multa atraso</t>
  </si>
  <si>
    <t>Belo Horizonte - MG</t>
  </si>
  <si>
    <t>ABRE CAMPO</t>
  </si>
  <si>
    <t>Poder Público</t>
  </si>
  <si>
    <t>Geral Inviáveis</t>
  </si>
  <si>
    <t>Sistemas de refrigeração</t>
  </si>
  <si>
    <t>Não se aplica (fundo perdido)</t>
  </si>
  <si>
    <t>Não se aplica</t>
  </si>
  <si>
    <t>Tarifa azul</t>
  </si>
  <si>
    <t>Brasília - DF</t>
  </si>
  <si>
    <t>ACAIACA</t>
  </si>
  <si>
    <t>Rural</t>
  </si>
  <si>
    <t>Equipamentos hospitalares</t>
  </si>
  <si>
    <t>Tarifa branca</t>
  </si>
  <si>
    <t>Selecione o Tipo do Sistema</t>
  </si>
  <si>
    <t>Campo Grande - MS</t>
  </si>
  <si>
    <t>AÇUCENA</t>
  </si>
  <si>
    <t>Residencial (Condomínios)</t>
  </si>
  <si>
    <t>Fotovoltaico</t>
  </si>
  <si>
    <t>Cuiabá - MT</t>
  </si>
  <si>
    <t>ÁGUA BOA</t>
  </si>
  <si>
    <t>Serviço público</t>
  </si>
  <si>
    <t>Outras Fontes Incentivadas</t>
  </si>
  <si>
    <t>Curitiba - PR</t>
  </si>
  <si>
    <t>ÁGUA COMPRIDA</t>
  </si>
  <si>
    <t>Iluminação Pública</t>
  </si>
  <si>
    <t>Outros</t>
  </si>
  <si>
    <t>Florianópolis - SC</t>
  </si>
  <si>
    <t>AGUANIL</t>
  </si>
  <si>
    <t>SAE</t>
  </si>
  <si>
    <t>Fortaleza - CE</t>
  </si>
  <si>
    <t>ÁGUAS FORMOSAS</t>
  </si>
  <si>
    <t>TOTAL</t>
  </si>
  <si>
    <t>Goiânia - GO</t>
  </si>
  <si>
    <t>ÁGUAS VERMELHAS</t>
  </si>
  <si>
    <t>João Pessoa - PB</t>
  </si>
  <si>
    <t>AIMORÉS</t>
  </si>
  <si>
    <t>Parcela fixa</t>
  </si>
  <si>
    <t>Distância entre a cidade e BH</t>
  </si>
  <si>
    <t>Parcela variável</t>
  </si>
  <si>
    <t>Custo Fixo</t>
  </si>
  <si>
    <t>Macapá - AP</t>
  </si>
  <si>
    <t>AIURUOCA</t>
  </si>
  <si>
    <t>Horas utilizadas</t>
  </si>
  <si>
    <t>Porcentagem</t>
  </si>
  <si>
    <t>Maceió - AL</t>
  </si>
  <si>
    <t>ALAGOA</t>
  </si>
  <si>
    <t>Custo homem-hora</t>
  </si>
  <si>
    <t>Tempo do Projeto (meses)</t>
  </si>
  <si>
    <t>Materiais e Equipamentos</t>
  </si>
  <si>
    <t>Manaus - AM</t>
  </si>
  <si>
    <t>ALBERTINA</t>
  </si>
  <si>
    <t>Custo do km (CEMIG)</t>
  </si>
  <si>
    <t>Mão de obra de terceiros</t>
  </si>
  <si>
    <t>Natal - RN</t>
  </si>
  <si>
    <t>ALFENAS</t>
  </si>
  <si>
    <t>Marketing</t>
  </si>
  <si>
    <t>Porto Alegre - RS</t>
  </si>
  <si>
    <t>ALFREDO VASCONCELOS</t>
  </si>
  <si>
    <t>Treinamento e capacitação</t>
  </si>
  <si>
    <t>Porto Nacional - TO</t>
  </si>
  <si>
    <t>ALMENARA</t>
  </si>
  <si>
    <t>Equip + MOT + MKT + Trein +</t>
  </si>
  <si>
    <t>Descarte de materiais</t>
  </si>
  <si>
    <t>Porto Velho - RO</t>
  </si>
  <si>
    <t>ALPERCATA</t>
  </si>
  <si>
    <t>Desc + M&amp;V</t>
  </si>
  <si>
    <t>Medição e verificação</t>
  </si>
  <si>
    <t>Recife - PE</t>
  </si>
  <si>
    <t>ALPINÓPOLIS</t>
  </si>
  <si>
    <t>Ribeirão Preto - SP</t>
  </si>
  <si>
    <t>ALTEROSA</t>
  </si>
  <si>
    <t>Rio de Janeiro - RJ</t>
  </si>
  <si>
    <t>ALTO CAPARAÓ</t>
  </si>
  <si>
    <t>Salvador - BA</t>
  </si>
  <si>
    <t>ALTO RIO DOCE</t>
  </si>
  <si>
    <t>São Luís - MA</t>
  </si>
  <si>
    <t>ALVARENGA</t>
  </si>
  <si>
    <t>São Paulo - SP</t>
  </si>
  <si>
    <t>ALVINÓPOLIS</t>
  </si>
  <si>
    <t>Teresina - PI</t>
  </si>
  <si>
    <t>ALVORADA DE MINAS</t>
  </si>
  <si>
    <t>Vitória - ES</t>
  </si>
  <si>
    <t>AMPARO DO SERRA</t>
  </si>
  <si>
    <t>Condições:</t>
  </si>
  <si>
    <t>ANDRADAS</t>
  </si>
  <si>
    <t>Temperatura de armazenamento = 40°C</t>
  </si>
  <si>
    <t>ANDRELÂNDIA</t>
  </si>
  <si>
    <t>Volume armazenado = Volume consumido</t>
  </si>
  <si>
    <t>ANGELÂNDIA</t>
  </si>
  <si>
    <t>ANTÔNIO CARLOS</t>
  </si>
  <si>
    <t>ANTÔNIO DIAS</t>
  </si>
  <si>
    <t>ARAÇAÍ</t>
  </si>
  <si>
    <t>ARACITABA</t>
  </si>
  <si>
    <t>ARAÇUAÍ</t>
  </si>
  <si>
    <t>ARAGUARI</t>
  </si>
  <si>
    <t>ARANTINA</t>
  </si>
  <si>
    <t>ARAPORÃ</t>
  </si>
  <si>
    <t>ARAPUÁ</t>
  </si>
  <si>
    <t>ARAÚJOS</t>
  </si>
  <si>
    <t>ARAXÁ</t>
  </si>
  <si>
    <t>ARCOS</t>
  </si>
  <si>
    <t>AREADO</t>
  </si>
  <si>
    <t>ARICANDUVA</t>
  </si>
  <si>
    <t>ARINOS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</si>
  <si>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</si>
  <si>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</si>
  <si>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</si>
  <si>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</si>
  <si>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</si>
  <si>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</si>
  <si>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</si>
  <si>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</si>
  <si>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</si>
  <si>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</si>
  <si>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</si>
  <si>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</si>
  <si>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</si>
  <si>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</si>
  <si>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</si>
  <si>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</si>
  <si>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</si>
  <si>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</si>
  <si>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BERTÓPOLIS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</si>
  <si>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</si>
  <si>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</si>
  <si>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</si>
  <si>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</si>
  <si>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</si>
  <si>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</si>
  <si>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</si>
  <si>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</si>
  <si>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</si>
  <si>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</si>
  <si>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</si>
  <si>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</si>
  <si>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</si>
  <si>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</si>
  <si>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</si>
  <si>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</si>
  <si>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</si>
  <si>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</si>
  <si>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</si>
  <si>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</si>
  <si>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BRÁS PIRES</t>
  </si>
  <si>
    <t>BRASILÂNDIA DE MINAS</t>
  </si>
  <si>
    <t>BRASÍLIA DE MINAS</t>
  </si>
  <si>
    <t>BRASÓPOLIS</t>
  </si>
  <si>
    <t>BRAÚNAS</t>
  </si>
  <si>
    <t>BRUMADINHO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</si>
  <si>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</si>
  <si>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</si>
  <si>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</si>
  <si>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</si>
  <si>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</si>
  <si>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</si>
  <si>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</si>
  <si>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</si>
  <si>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PAJEÚ</t>
  </si>
  <si>
    <t>CACHOEIRA DOURADA</t>
  </si>
  <si>
    <t>CAETANÓPOLIS</t>
  </si>
  <si>
    <t>CAETÉ</t>
  </si>
  <si>
    <t>CAIANA</t>
  </si>
  <si>
    <t>CALDAS</t>
  </si>
  <si>
    <t>CAMACHO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</si>
  <si>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</si>
  <si>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</si>
  <si>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</si>
  <si>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</si>
  <si>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</si>
  <si>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</si>
  <si>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</si>
  <si>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</si>
  <si>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</si>
  <si>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</si>
  <si>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</si>
  <si>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</si>
  <si>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CANÁPOLIS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</si>
  <si>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</si>
  <si>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</si>
  <si>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</si>
  <si>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</si>
  <si>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</si>
  <si>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</si>
  <si>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</si>
  <si>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</si>
  <si>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</si>
  <si>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</si>
  <si>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</si>
  <si>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</si>
  <si>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</si>
  <si>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</si>
  <si>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</si>
  <si>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</si>
  <si>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</si>
  <si>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</si>
  <si>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</si>
  <si>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</si>
  <si>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</si>
  <si>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</si>
  <si>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</si>
  <si>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</si>
  <si>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</si>
  <si>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</si>
  <si>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</si>
  <si>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</si>
  <si>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</si>
  <si>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</si>
  <si>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</si>
  <si>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</si>
  <si>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</si>
  <si>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</si>
  <si>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</si>
  <si>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</si>
  <si>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</si>
  <si>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</si>
  <si>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</si>
  <si>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</si>
  <si>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</si>
  <si>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</si>
  <si>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</si>
  <si>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</si>
  <si>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</si>
  <si>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</si>
  <si>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</si>
  <si>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</si>
  <si>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</si>
  <si>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</si>
  <si>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</si>
  <si>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COLUNA</t>
  </si>
  <si>
    <t>COMENDADOR GOMES</t>
  </si>
  <si>
    <t>COMERCINHO</t>
  </si>
  <si>
    <t>CONCEIÇÃO DA APARECIDA</t>
  </si>
  <si>
    <t>CONCEIÇÃO DA BARRA DE MINAS</t>
  </si>
  <si>
    <t>CONCEIÇÃO DAS ALAGOAS</t>
  </si>
  <si>
    <t>CONCEIÇÃO DAS PEDRAS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</si>
  <si>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</si>
  <si>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</si>
  <si>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</si>
  <si>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</si>
  <si>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</si>
  <si>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</si>
  <si>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</si>
  <si>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</si>
  <si>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</si>
  <si>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</si>
  <si>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</si>
  <si>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</si>
  <si>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</si>
  <si>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</si>
  <si>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</si>
  <si>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</si>
  <si>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</si>
  <si>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</si>
  <si>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</si>
  <si>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</si>
  <si>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</si>
  <si>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</si>
  <si>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</si>
  <si>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</si>
  <si>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</si>
  <si>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</si>
  <si>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</si>
  <si>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</si>
  <si>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</si>
  <si>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</si>
  <si>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</si>
  <si>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</si>
  <si>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</si>
  <si>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</si>
  <si>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</si>
  <si>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</si>
  <si>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</si>
  <si>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</si>
  <si>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</si>
  <si>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</si>
  <si>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</si>
  <si>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</si>
  <si>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</si>
  <si>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</si>
  <si>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</si>
  <si>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DESTERRO DE ENTRE RIOS</t>
  </si>
  <si>
    <t>DESTERRO DO MELO</t>
  </si>
  <si>
    <t>DIAMANTINA</t>
  </si>
  <si>
    <t>DIOGO DE VASCONCELOS</t>
  </si>
  <si>
    <t>DIONÍSIO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</si>
  <si>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</si>
  <si>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</si>
  <si>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</si>
  <si>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</si>
  <si>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</si>
  <si>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</si>
  <si>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</si>
  <si>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</si>
  <si>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</si>
  <si>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</si>
  <si>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</si>
  <si>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</si>
  <si>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DORES DE CAMPOS</t>
  </si>
  <si>
    <t>DORES DE GUANHÃES</t>
  </si>
  <si>
    <t>DORES DO INDAIÁ</t>
  </si>
  <si>
    <t>DORES DO TURVO</t>
  </si>
  <si>
    <t>DORESÓPOLIS</t>
  </si>
  <si>
    <t>DOURADOQUARA</t>
  </si>
  <si>
    <t>ELÓI MENDES</t>
  </si>
  <si>
    <t>ENGENHEIRO CALDAS</t>
  </si>
  <si>
    <t>ENGENHEIRO NAVARRO</t>
  </si>
  <si>
    <t>ENTRE FOLHAS</t>
  </si>
  <si>
    <t>ENTRE RIOS DE MINAS</t>
  </si>
  <si>
    <t>ESMERALDAS</t>
  </si>
  <si>
    <t>ESPERA FELIZ</t>
  </si>
  <si>
    <t>ESPINOSA</t>
  </si>
  <si>
    <t>ESPÍRITO SANTO DO DOURADO</t>
  </si>
  <si>
    <t>ESTRELA DALVA</t>
  </si>
  <si>
    <t>ESTRELA DO INDAIÁ</t>
  </si>
  <si>
    <t>ESTRELA DO SUL</t>
  </si>
  <si>
    <t>EWBANK DA CÂMARA</t>
  </si>
  <si>
    <t>FAMA</t>
  </si>
  <si>
    <t>FARIA LEMOS</t>
  </si>
  <si>
    <t>FELÍCIO DOS SANTOS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</si>
  <si>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</si>
  <si>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</si>
  <si>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</si>
  <si>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</si>
  <si>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</si>
  <si>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</si>
  <si>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</si>
  <si>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</si>
  <si>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</si>
  <si>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</si>
  <si>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</si>
  <si>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</si>
  <si>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</si>
  <si>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</si>
  <si>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</si>
  <si>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</si>
  <si>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</si>
  <si>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</si>
  <si>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</si>
  <si>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</si>
  <si>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</si>
  <si>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</si>
  <si>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</si>
  <si>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</si>
  <si>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</si>
  <si>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</si>
  <si>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</si>
  <si>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</si>
  <si>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</si>
  <si>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</si>
  <si>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</si>
  <si>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</si>
  <si>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</si>
  <si>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</si>
  <si>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</si>
  <si>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</si>
  <si>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</si>
  <si>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</si>
  <si>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GUARARÁ</t>
  </si>
  <si>
    <t>GUARDA-MOR</t>
  </si>
  <si>
    <t>GUAXUPÉ</t>
  </si>
  <si>
    <t>GUIMARÂNIA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</si>
  <si>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</si>
  <si>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</si>
  <si>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</si>
  <si>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</si>
  <si>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</si>
  <si>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</si>
  <si>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</si>
  <si>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</si>
  <si>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</si>
  <si>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</si>
  <si>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</si>
  <si>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</si>
  <si>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</si>
  <si>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</si>
  <si>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</si>
  <si>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</si>
  <si>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</si>
  <si>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</si>
  <si>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</si>
  <si>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</si>
  <si>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</si>
  <si>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</si>
  <si>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</si>
  <si>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</si>
  <si>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</si>
  <si>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</si>
  <si>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</si>
  <si>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</si>
  <si>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</si>
  <si>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</si>
  <si>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</si>
  <si>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</si>
  <si>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</si>
  <si>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</si>
  <si>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</si>
  <si>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</si>
  <si>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</si>
  <si>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</si>
  <si>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</si>
  <si>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</si>
  <si>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ITAMBACURI</t>
  </si>
  <si>
    <t>ITAMBÉ DO MATO DENTRO</t>
  </si>
  <si>
    <t>ITAMONTE</t>
  </si>
  <si>
    <t>ITANHANDU</t>
  </si>
  <si>
    <t>ITANHOMI</t>
  </si>
  <si>
    <t>ITAOBIM</t>
  </si>
  <si>
    <t>ITAPAGIPE</t>
  </si>
  <si>
    <t>ITAPECERICA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</si>
  <si>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</si>
  <si>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</si>
  <si>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</si>
  <si>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</si>
  <si>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</si>
  <si>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</si>
  <si>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</si>
  <si>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</si>
  <si>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</si>
  <si>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</si>
  <si>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</si>
  <si>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</si>
  <si>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</si>
  <si>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</si>
  <si>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</si>
  <si>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</si>
  <si>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</si>
  <si>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</si>
  <si>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</si>
  <si>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</si>
  <si>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</si>
  <si>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</si>
  <si>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</si>
  <si>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</si>
  <si>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</si>
  <si>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</si>
  <si>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11 5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</si>
  <si>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</si>
  <si>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</si>
  <si>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</si>
  <si>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</si>
  <si>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</si>
  <si>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</si>
  <si>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</si>
  <si>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</si>
  <si>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</si>
  <si>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</si>
  <si>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</si>
  <si>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</si>
  <si>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</si>
  <si>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</si>
  <si>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</si>
  <si>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</si>
  <si>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</si>
  <si>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</si>
  <si>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</si>
  <si>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</si>
  <si>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</si>
  <si>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</si>
  <si>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</si>
  <si>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</si>
  <si>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</si>
  <si>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</si>
  <si>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</si>
  <si>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LASSANCE</t>
  </si>
  <si>
    <t>LAVRAS</t>
  </si>
  <si>
    <t>LEANDRO FERREIRA</t>
  </si>
  <si>
    <t>LEME DO PRADO</t>
  </si>
  <si>
    <t>LIBERDADE</t>
  </si>
  <si>
    <t>LIMA DUARTE</t>
  </si>
  <si>
    <t>LIMEIRA DO OESTE</t>
  </si>
  <si>
    <t>LONTRA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</si>
  <si>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</si>
  <si>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</si>
  <si>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</si>
  <si>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</si>
  <si>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</si>
  <si>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</si>
  <si>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</si>
  <si>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</si>
  <si>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</si>
  <si>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MANTENA</t>
  </si>
  <si>
    <t>MAR DE ESPANHA</t>
  </si>
  <si>
    <t>MARAVILHAS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</si>
  <si>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</si>
  <si>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</si>
  <si>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</si>
  <si>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</si>
  <si>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</si>
  <si>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</si>
  <si>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</si>
  <si>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</si>
  <si>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MATA VERDE</t>
  </si>
  <si>
    <t>MATERLÂNDIA</t>
  </si>
  <si>
    <t>MATEUS LEME</t>
  </si>
  <si>
    <t>MATHIAS LOBATO</t>
  </si>
  <si>
    <t>MATIAS BARBOSA</t>
  </si>
  <si>
    <t>MATIAS CARDOSO</t>
  </si>
  <si>
    <t>MATO VERDE</t>
  </si>
  <si>
    <t>MATOZINHOS</t>
  </si>
  <si>
    <t>MATUTINA</t>
  </si>
  <si>
    <t>MEDEIROS</t>
  </si>
  <si>
    <t>MEDINA</t>
  </si>
  <si>
    <t>MENDES PIMENTEL</t>
  </si>
  <si>
    <t>MESQUITA</t>
  </si>
  <si>
    <t>MINAS NOVAS</t>
  </si>
  <si>
    <t>MINDURI</t>
  </si>
  <si>
    <t>MIRABELA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</si>
  <si>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</si>
  <si>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</si>
  <si>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</si>
  <si>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</si>
  <si>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</si>
  <si>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</si>
  <si>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</si>
  <si>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</si>
  <si>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</si>
  <si>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</si>
  <si>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</si>
  <si>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SIÃO</t>
  </si>
  <si>
    <t>MONTES CLAROS</t>
  </si>
  <si>
    <t>MONTEZUMA</t>
  </si>
  <si>
    <t>MORADA NOVA DE MINAS</t>
  </si>
  <si>
    <t>MORRO DA GARÇA</t>
  </si>
  <si>
    <t>MORRO DO PILAR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</si>
  <si>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</si>
  <si>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</si>
  <si>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</si>
  <si>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</si>
  <si>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</si>
  <si>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</si>
  <si>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</si>
  <si>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</si>
  <si>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</si>
  <si>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</si>
  <si>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</si>
  <si>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</si>
  <si>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</si>
  <si>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</si>
  <si>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</si>
  <si>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</si>
  <si>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</si>
  <si>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</si>
  <si>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NOVA UNIÃO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</si>
  <si>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</si>
  <si>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</si>
  <si>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</si>
  <si>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</si>
  <si>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</si>
  <si>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</si>
  <si>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</si>
  <si>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</si>
  <si>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</si>
  <si>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</si>
  <si>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</si>
  <si>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</si>
  <si>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</si>
  <si>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</si>
  <si>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</si>
  <si>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</si>
  <si>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</si>
  <si>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 PEDRO</t>
  </si>
  <si>
    <t>PAINEIRAS</t>
  </si>
  <si>
    <t>PAINS</t>
  </si>
  <si>
    <t>PAIVA</t>
  </si>
  <si>
    <t>PALMÓPOLIS</t>
  </si>
  <si>
    <t>PAPAGAIOS</t>
  </si>
  <si>
    <t>PARÁ DE MINAS</t>
  </si>
  <si>
    <t>PARACATU</t>
  </si>
  <si>
    <t>PARAGUAÇU</t>
  </si>
  <si>
    <t>PARAISÓPOLIS</t>
  </si>
  <si>
    <t>PARAOPEBA</t>
  </si>
  <si>
    <t>PASSA QUATRO</t>
  </si>
  <si>
    <t>PASSA TEMPO</t>
  </si>
  <si>
    <t>PASSABÉM</t>
  </si>
  <si>
    <t>PASSA-VINTE</t>
  </si>
  <si>
    <t>PASSOS</t>
  </si>
  <si>
    <t>PATIS</t>
  </si>
  <si>
    <t>PATOS DE MINAS</t>
  </si>
  <si>
    <t>PATROCÍNIO</t>
  </si>
  <si>
    <t>PAULISTAS</t>
  </si>
  <si>
    <t>PAVÃO</t>
  </si>
  <si>
    <t>PEÇANHA</t>
  </si>
  <si>
    <t>PEDRA AZUL</t>
  </si>
  <si>
    <t>PEDRA BONITA</t>
  </si>
  <si>
    <t>PEDRA DO INDAIÁ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</si>
  <si>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</si>
  <si>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</si>
  <si>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</si>
  <si>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</si>
  <si>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</si>
  <si>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</si>
  <si>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</si>
  <si>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</si>
  <si>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</si>
  <si>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</si>
  <si>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</si>
  <si>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</si>
  <si>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</si>
  <si>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</si>
  <si>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</si>
  <si>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</si>
  <si>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</si>
  <si>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</si>
  <si>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</si>
  <si>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</si>
  <si>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</si>
  <si>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</si>
  <si>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</si>
  <si>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</si>
  <si>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</si>
  <si>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PIRAPORA</t>
  </si>
  <si>
    <t>PITANGUI</t>
  </si>
  <si>
    <t>PIUMHI</t>
  </si>
  <si>
    <t>PLANURA</t>
  </si>
  <si>
    <t>POÇO FUNDO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</si>
  <si>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</si>
  <si>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</si>
  <si>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</si>
  <si>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</si>
  <si>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</si>
  <si>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</si>
  <si>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</si>
  <si>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</si>
  <si>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</si>
  <si>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</si>
  <si>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</si>
  <si>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</si>
  <si>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</si>
  <si>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</si>
  <si>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</si>
  <si>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</si>
  <si>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</si>
  <si>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</si>
  <si>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PRUDENTE DE MORAIS</t>
  </si>
  <si>
    <t>QUARTEL GERAL</t>
  </si>
  <si>
    <t>QUELUZITO</t>
  </si>
  <si>
    <t>RAPOSOS</t>
  </si>
  <si>
    <t>RAUL SOARES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</si>
  <si>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</si>
  <si>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</si>
  <si>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</si>
  <si>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</si>
  <si>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</si>
  <si>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</si>
  <si>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</si>
  <si>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</si>
  <si>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</si>
  <si>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 PRADO</t>
  </si>
  <si>
    <t>RIO DOCE</t>
  </si>
  <si>
    <t>RIO ESPERA</t>
  </si>
  <si>
    <t>RIO MANSO</t>
  </si>
  <si>
    <t>RIO PARANAÍBA</t>
  </si>
  <si>
    <t>RIO PARDO DE MINAS</t>
  </si>
  <si>
    <t>RIO PIRACICABA</t>
  </si>
  <si>
    <t>RIO PRETO</t>
  </si>
  <si>
    <t>RIO VERMELHO</t>
  </si>
  <si>
    <t>RITÁPOLIS</t>
  </si>
  <si>
    <t>ROMARIA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</si>
  <si>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</si>
  <si>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</si>
  <si>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</si>
  <si>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</si>
  <si>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</si>
  <si>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</si>
  <si>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</si>
  <si>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</si>
  <si>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</si>
  <si>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</si>
  <si>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</si>
  <si>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</si>
  <si>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</si>
  <si>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</si>
  <si>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</si>
  <si>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</si>
  <si>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</si>
  <si>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</si>
  <si>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</si>
  <si>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MARIA DE ITABIRA</t>
  </si>
  <si>
    <t>SANTA MARIA DO SALTO</t>
  </si>
  <si>
    <t>SANTA MARIA DO SUAÇUÍ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</si>
  <si>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</si>
  <si>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</si>
  <si>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</si>
  <si>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</si>
  <si>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</si>
  <si>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SAPUCAÍ</t>
  </si>
  <si>
    <t>SANTA ROSA DA SERRA</t>
  </si>
  <si>
    <t>SANTA VITÓRIA</t>
  </si>
  <si>
    <t>SANTANA DA VARGEM</t>
  </si>
  <si>
    <t>SANTANA DE PIRAPAMA</t>
  </si>
  <si>
    <t>SANTANA DO DESERTO</t>
  </si>
  <si>
    <t>SANTANA DO GARAMBÉU</t>
  </si>
  <si>
    <t>SANTANA DO JACARÉ</t>
  </si>
  <si>
    <t>SANTANA DO PARAÍSO</t>
  </si>
  <si>
    <t>SANTANA DO RIACHO</t>
  </si>
  <si>
    <t>SANTANA DOS MONTES</t>
  </si>
  <si>
    <t>SANTO ANTÔNIO DO AMPARO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</si>
  <si>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</si>
  <si>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</si>
  <si>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</si>
  <si>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</si>
  <si>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</si>
  <si>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</si>
  <si>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</si>
  <si>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</si>
  <si>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</si>
  <si>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</si>
  <si>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</si>
  <si>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</si>
  <si>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</si>
  <si>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</si>
  <si>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</si>
  <si>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</si>
  <si>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</si>
  <si>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 DA PIEDADE</t>
  </si>
  <si>
    <t>SÃO GERALDO DO BAIXIO</t>
  </si>
  <si>
    <t>SÃO GONÇALO DO ABAETÉ</t>
  </si>
  <si>
    <t>SÃO GONÇALO DO PARÁ</t>
  </si>
  <si>
    <t>11 8</t>
  </si>
  <si>
    <t>SÃO GONÇALO DO RIO ABAIXO</t>
  </si>
  <si>
    <t>SÃO GONÇALO DO RIO PRETO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</si>
  <si>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</si>
  <si>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</si>
  <si>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</si>
  <si>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</si>
  <si>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</si>
  <si>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</si>
  <si>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</si>
  <si>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</si>
  <si>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MANTENINHA</t>
  </si>
  <si>
    <t>SÃO JOÃO DO ORIENTE</t>
  </si>
  <si>
    <t>SÃO JOÃO DO PACUÍ</t>
  </si>
  <si>
    <t>SÃO JOÃO DO PARAÍSO</t>
  </si>
  <si>
    <t>SÃO JOÃO EVANGELISTA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</si>
  <si>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</si>
  <si>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</si>
  <si>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</si>
  <si>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</si>
  <si>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</si>
  <si>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</si>
  <si>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</si>
  <si>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</si>
  <si>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</si>
  <si>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</si>
  <si>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</si>
  <si>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PEDRO DA UNIÃO</t>
  </si>
  <si>
    <t>SÃO PEDRO DO SUAÇUÍ</t>
  </si>
  <si>
    <t>SÃO PEDRO DOS FERROS</t>
  </si>
  <si>
    <t>SÃO ROMÃO</t>
  </si>
  <si>
    <t>SÃO ROQUE DE MINAS</t>
  </si>
  <si>
    <t>SÃO SEBASTIÃO DA BELA VISTA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</si>
  <si>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</si>
  <si>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</si>
  <si>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</si>
  <si>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</si>
  <si>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</si>
  <si>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</si>
  <si>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THOMÉ DAS LETRAS</t>
  </si>
  <si>
    <t>SÃO TIAGO</t>
  </si>
  <si>
    <t>SÃO TOMÁS DE AQUINO</t>
  </si>
  <si>
    <t>SÃO VICENTE DE MINAS</t>
  </si>
  <si>
    <t>SAPUCAÍ-MIRIM</t>
  </si>
  <si>
    <t>SARDOÁ</t>
  </si>
  <si>
    <t>SARZEDO</t>
  </si>
  <si>
    <t>SEM-PEIXE</t>
  </si>
  <si>
    <t>SENADOR CORTES</t>
  </si>
  <si>
    <t>SENADOR JOSÉ BENTO</t>
  </si>
  <si>
    <t>SENADOR MODESTINO GONÇALVES</t>
  </si>
  <si>
    <t>SENHORA DE OLIVEIRA</t>
  </si>
  <si>
    <t>SENHORA DO PORTO</t>
  </si>
  <si>
    <t>SENHORA DOS REMÉDIOS</t>
  </si>
  <si>
    <t>SERITINGA</t>
  </si>
  <si>
    <t>SERRA AZUL DE MINAS</t>
  </si>
  <si>
    <t>SERRA DA SAUDADE</t>
  </si>
  <si>
    <t>SERRA DO SALITRE</t>
  </si>
  <si>
    <t>SERRA DOS AIMORÉS</t>
  </si>
  <si>
    <t>SERRANIA</t>
  </si>
  <si>
    <t>SERRANÓPOLIS DE MINAS</t>
  </si>
  <si>
    <t>SERRANOS</t>
  </si>
  <si>
    <t>SERRO</t>
  </si>
  <si>
    <t>SETE LAGOAS</t>
  </si>
  <si>
    <t>SETUBINHA</t>
  </si>
  <si>
    <t>SILVIANÓPOLIS</t>
  </si>
  <si>
    <t>SIMÃO PEREIRA</t>
  </si>
  <si>
    <t>SOBRÁLIA</t>
  </si>
  <si>
    <t>SOLEDADE DE MINAS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</si>
  <si>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</si>
  <si>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</si>
  <si>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</si>
  <si>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</si>
  <si>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</si>
  <si>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</si>
  <si>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</si>
  <si>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</si>
  <si>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</si>
  <si>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</si>
  <si>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</si>
  <si>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TOCOS DO MOJI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</si>
  <si>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</si>
  <si>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</si>
  <si>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</si>
  <si>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</si>
  <si>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</si>
  <si>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</si>
  <si>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</si>
  <si>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</si>
  <si>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</si>
  <si>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</si>
  <si>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</si>
  <si>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</si>
  <si>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</si>
  <si>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</si>
  <si>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</si>
  <si>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</si>
  <si>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</si>
  <si>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</si>
  <si>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</si>
  <si>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</si>
  <si>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</si>
  <si>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</si>
  <si>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</si>
  <si>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</si>
  <si>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</si>
  <si>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</si>
  <si>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</si>
  <si>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</si>
  <si>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</si>
  <si>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</si>
  <si>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</si>
  <si>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</si>
  <si>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VIRGEM DA LAPA</t>
  </si>
  <si>
    <t>VIRGÍNIA</t>
  </si>
  <si>
    <t>VIRGINÓPOLIS</t>
  </si>
  <si>
    <t>VIRGOLÂNDIA</t>
  </si>
  <si>
    <t>VOLTA GRANDE</t>
  </si>
  <si>
    <t>WENCESLAU BRAZ</t>
  </si>
  <si>
    <t>PROGRAMA DE EFICIÊNCIA ENERGÉTICA - CHAMADA PÚBLICA DE PROJETOS</t>
  </si>
  <si>
    <t>IDENTIFICAÇÃO DO PROJETO</t>
  </si>
  <si>
    <t>Concessionária</t>
  </si>
  <si>
    <t>Cemig Distribuição S.A.</t>
  </si>
  <si>
    <t>CNPJ</t>
  </si>
  <si>
    <t>Nome do projeto</t>
  </si>
  <si>
    <t>Tipologia do projeto</t>
  </si>
  <si>
    <t>Taxa de desconto (i)</t>
  </si>
  <si>
    <t>IDENTIFICAÇÃO DO CONSUMIDOR BENEFICIADO (UC Principal)</t>
  </si>
  <si>
    <t>Nome</t>
  </si>
  <si>
    <t>Endereço</t>
  </si>
  <si>
    <t>Nº da Unidade Consumidora</t>
  </si>
  <si>
    <t>Responsável</t>
  </si>
  <si>
    <t>Telefone</t>
  </si>
  <si>
    <t>e-mail</t>
  </si>
  <si>
    <t>Município</t>
  </si>
  <si>
    <t>Forma de Contratação</t>
  </si>
  <si>
    <t>Porte de empresa</t>
  </si>
  <si>
    <t>Modalidade tarifária</t>
  </si>
  <si>
    <t>IDENTIFICAÇÃO DA EMPRESA RESPONSÁVEL PELO PROJETO</t>
  </si>
  <si>
    <t>Nome da empresa</t>
  </si>
  <si>
    <t>Responsável técnico</t>
  </si>
  <si>
    <t>AVALIAÇÃO EX ANTE - RESUMO DAS AÇÕES PREVISTAS NO PROJETO</t>
  </si>
  <si>
    <t>VALORES DE CEE E CED - EX ANTE</t>
  </si>
  <si>
    <t xml:space="preserve">CEE = </t>
  </si>
  <si>
    <t>R$/MWh</t>
  </si>
  <si>
    <t xml:space="preserve">Fator de carga </t>
  </si>
  <si>
    <t xml:space="preserve">CED = </t>
  </si>
  <si>
    <t>R$/kW ano</t>
  </si>
  <si>
    <t xml:space="preserve">Constante k </t>
  </si>
  <si>
    <t xml:space="preserve">Resolução homologatória ANEEL </t>
  </si>
  <si>
    <t xml:space="preserve">Resolução publicada em </t>
  </si>
  <si>
    <t>CUSTO TOTAL DO PEE</t>
  </si>
  <si>
    <t>Valor total do projeto</t>
  </si>
  <si>
    <t>ENERGIA ECONOMIZADA</t>
  </si>
  <si>
    <t>Custo da energia economizada</t>
  </si>
  <si>
    <t>REDUÇÃO DE DEMANDA NA PONTA</t>
  </si>
  <si>
    <t>kW</t>
  </si>
  <si>
    <t>Custo da demanda evitada</t>
  </si>
  <si>
    <t>R$/kW</t>
  </si>
  <si>
    <r>
      <t>RCB</t>
    </r>
    <r>
      <rPr>
        <b/>
        <vertAlign val="subscript"/>
        <sz val="22"/>
        <color theme="1"/>
        <rFont val="Calibri"/>
        <family val="2"/>
        <scheme val="minor"/>
      </rPr>
      <t>LIMITE</t>
    </r>
    <r>
      <rPr>
        <b/>
        <sz val="22"/>
        <color theme="1"/>
        <rFont val="Calibri"/>
        <family val="2"/>
        <scheme val="minor"/>
      </rPr>
      <t xml:space="preserve"> = </t>
    </r>
  </si>
  <si>
    <r>
      <t>RCB</t>
    </r>
    <r>
      <rPr>
        <b/>
        <vertAlign val="subscript"/>
        <sz val="22"/>
        <color theme="1"/>
        <rFont val="Calibri"/>
        <family val="2"/>
        <scheme val="minor"/>
      </rPr>
      <t>EX ANTE</t>
    </r>
    <r>
      <rPr>
        <b/>
        <sz val="22"/>
        <color theme="1"/>
        <rFont val="Calibri"/>
        <family val="2"/>
        <scheme val="minor"/>
      </rPr>
      <t xml:space="preserve"> = </t>
    </r>
  </si>
  <si>
    <t>- Unidade consumidora:</t>
  </si>
  <si>
    <t>Modalidade Tarifária</t>
  </si>
  <si>
    <t>CONSUMO GLOBAL</t>
  </si>
  <si>
    <t>Mês/Ano</t>
  </si>
  <si>
    <t>Demanda Ponta 
(kW)</t>
  </si>
  <si>
    <t>Demanda Fora Ponta 
(kW)</t>
  </si>
  <si>
    <t>Consumo Ponta (kWh/mês)</t>
  </si>
  <si>
    <t>Consumo Fora Ponta (kWh/mês)</t>
  </si>
  <si>
    <t>Consumo Total (kWh/mês)</t>
  </si>
  <si>
    <t>Mês</t>
  </si>
  <si>
    <t>MÉDIA</t>
  </si>
  <si>
    <t>ILUMINAÇÃO</t>
  </si>
  <si>
    <t xml:space="preserve">CUSTOS DIRETOS </t>
  </si>
  <si>
    <t>CUSTOS ANUALIZADOS</t>
  </si>
  <si>
    <t>MATERIAIS E EQUIPAMENTOS</t>
  </si>
  <si>
    <t>ORIGEM DOS RECURSOS</t>
  </si>
  <si>
    <t>Materiais e equipamentos</t>
  </si>
  <si>
    <t>Quantidade</t>
  </si>
  <si>
    <t>Preço unitário</t>
  </si>
  <si>
    <t>PEE</t>
  </si>
  <si>
    <t>Terceiros</t>
  </si>
  <si>
    <t>Consumidor</t>
  </si>
  <si>
    <t>Total</t>
  </si>
  <si>
    <t>Vida útil</t>
  </si>
  <si>
    <t>FRC</t>
  </si>
  <si>
    <r>
      <t>CA</t>
    </r>
    <r>
      <rPr>
        <b/>
        <vertAlign val="subscript"/>
        <sz val="11"/>
        <color indexed="8"/>
        <rFont val="Calibri"/>
        <family val="2"/>
        <scheme val="minor"/>
      </rPr>
      <t>PEE</t>
    </r>
  </si>
  <si>
    <r>
      <t>CA</t>
    </r>
    <r>
      <rPr>
        <b/>
        <vertAlign val="subscript"/>
        <sz val="11"/>
        <color indexed="8"/>
        <rFont val="Calibri"/>
        <family val="2"/>
        <scheme val="minor"/>
      </rPr>
      <t>TOTAL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</si>
  <si>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ILUM</t>
    </r>
  </si>
  <si>
    <t>MÃO DE OBRA E ADMINISTRAÇÃO PRÓPRIA - CEMIG</t>
  </si>
  <si>
    <t>Mão de obra própria - CEMIG</t>
  </si>
  <si>
    <r>
      <t>RCB</t>
    </r>
    <r>
      <rPr>
        <vertAlign val="subscript"/>
        <sz val="11"/>
        <color theme="1"/>
        <rFont val="Calibri"/>
        <family val="2"/>
        <scheme val="minor"/>
      </rPr>
      <t>ILUM_PEE</t>
    </r>
  </si>
  <si>
    <t>Auditoria Contábil e Financeira - CEMIG</t>
  </si>
  <si>
    <r>
      <t>RCB</t>
    </r>
    <r>
      <rPr>
        <vertAlign val="subscript"/>
        <sz val="11"/>
        <color theme="1"/>
        <rFont val="Calibri"/>
        <family val="2"/>
        <scheme val="minor"/>
      </rPr>
      <t>PEE</t>
    </r>
  </si>
  <si>
    <t>Diagnóstico Energético - Rateio</t>
  </si>
  <si>
    <t>Gerenciamento do Projeto - Rateio</t>
  </si>
  <si>
    <t>Relatório Final - Rateio</t>
  </si>
  <si>
    <t>Administração Própria - CEMIG</t>
  </si>
  <si>
    <t>Sub total - Mão de obra de terceiros e Administração Própria CEMIG</t>
  </si>
  <si>
    <t>Sub total - Custos diretos</t>
  </si>
  <si>
    <t>CUSTOS INDIRETOS</t>
  </si>
  <si>
    <t>Sub total - Custos indiretos</t>
  </si>
  <si>
    <t>ILUMINAÇÃO - SISTEMA ATUAL</t>
  </si>
  <si>
    <t>ilumin1</t>
  </si>
  <si>
    <t>ilumin2</t>
  </si>
  <si>
    <t>ilumin3</t>
  </si>
  <si>
    <t>ilumin4</t>
  </si>
  <si>
    <t>ilumin5</t>
  </si>
  <si>
    <t>ilumin6</t>
  </si>
  <si>
    <t>ilumin7</t>
  </si>
  <si>
    <t>ilumin8</t>
  </si>
  <si>
    <t>ilumin9</t>
  </si>
  <si>
    <t>ilumin10</t>
  </si>
  <si>
    <t>ilumin11</t>
  </si>
  <si>
    <t>ilumin12</t>
  </si>
  <si>
    <t>ilumin13</t>
  </si>
  <si>
    <t>ilumin14</t>
  </si>
  <si>
    <t>ilumin15</t>
  </si>
  <si>
    <t>ilumin16</t>
  </si>
  <si>
    <t>ilumin17</t>
  </si>
  <si>
    <t>ilumin18</t>
  </si>
  <si>
    <t>ilumin19</t>
  </si>
  <si>
    <t>ilumin20</t>
  </si>
  <si>
    <t>ilumin21</t>
  </si>
  <si>
    <t>ilumin22</t>
  </si>
  <si>
    <t>ilumin23</t>
  </si>
  <si>
    <t>ilumin24</t>
  </si>
  <si>
    <t>ilumin25</t>
  </si>
  <si>
    <t>ilumin26</t>
  </si>
  <si>
    <t>ilumin27</t>
  </si>
  <si>
    <t>ilumin28</t>
  </si>
  <si>
    <t>ilumin29</t>
  </si>
  <si>
    <t>ilumin30</t>
  </si>
  <si>
    <t>ilumin31</t>
  </si>
  <si>
    <t>ilumin32</t>
  </si>
  <si>
    <t>ilumin33</t>
  </si>
  <si>
    <t>ilumin34</t>
  </si>
  <si>
    <t>ilumin35</t>
  </si>
  <si>
    <t>ilumin36</t>
  </si>
  <si>
    <t>ilumin37</t>
  </si>
  <si>
    <t>ilumin38</t>
  </si>
  <si>
    <t>ilumin39</t>
  </si>
  <si>
    <t>ilumin40</t>
  </si>
  <si>
    <t>ilumin41</t>
  </si>
  <si>
    <t>ilumin42</t>
  </si>
  <si>
    <t>ilumin43</t>
  </si>
  <si>
    <t>ilumin44</t>
  </si>
  <si>
    <t>ilumin45</t>
  </si>
  <si>
    <t>ilumin46</t>
  </si>
  <si>
    <t>ilumin47</t>
  </si>
  <si>
    <t>ilumin48</t>
  </si>
  <si>
    <t>ilumin49</t>
  </si>
  <si>
    <t>ilumin50</t>
  </si>
  <si>
    <t>ilumin51</t>
  </si>
  <si>
    <t>ilumin52</t>
  </si>
  <si>
    <t>ilumin53</t>
  </si>
  <si>
    <t>ilumin54</t>
  </si>
  <si>
    <t>ilumin55</t>
  </si>
  <si>
    <t>ilumin56</t>
  </si>
  <si>
    <t>ilumin57</t>
  </si>
  <si>
    <t>ilumin58</t>
  </si>
  <si>
    <t>ilumin59</t>
  </si>
  <si>
    <t>ilumin60</t>
  </si>
  <si>
    <t>ilumin61</t>
  </si>
  <si>
    <t>ilumin62</t>
  </si>
  <si>
    <t>ilumin63</t>
  </si>
  <si>
    <t>ilumin64</t>
  </si>
  <si>
    <t>ilumin65</t>
  </si>
  <si>
    <t>ilumin66</t>
  </si>
  <si>
    <t>ilumin67</t>
  </si>
  <si>
    <t>ilumin68</t>
  </si>
  <si>
    <t>ilumin69</t>
  </si>
  <si>
    <t>ilumin70</t>
  </si>
  <si>
    <t>ilumin71</t>
  </si>
  <si>
    <t>ilumin72</t>
  </si>
  <si>
    <t>ilumin73</t>
  </si>
  <si>
    <t>ilumin74</t>
  </si>
  <si>
    <t>ilumin75</t>
  </si>
  <si>
    <t>ilumin76</t>
  </si>
  <si>
    <t>ilumin77</t>
  </si>
  <si>
    <t>ilumin78</t>
  </si>
  <si>
    <t>ilumin79</t>
  </si>
  <si>
    <t>ilumin80</t>
  </si>
  <si>
    <t>ilumin81</t>
  </si>
  <si>
    <t>ilumin82</t>
  </si>
  <si>
    <t>ilumin83</t>
  </si>
  <si>
    <t>ilumin84</t>
  </si>
  <si>
    <t>ilumin85</t>
  </si>
  <si>
    <t>ilumin86</t>
  </si>
  <si>
    <t>ilumin87</t>
  </si>
  <si>
    <t>ilumin88</t>
  </si>
  <si>
    <t>ilumin89</t>
  </si>
  <si>
    <t>ilumin90</t>
  </si>
  <si>
    <t>ilumin91</t>
  </si>
  <si>
    <t>ilumin92</t>
  </si>
  <si>
    <t>ilumin93</t>
  </si>
  <si>
    <t>ilumin94</t>
  </si>
  <si>
    <t>ilumin95</t>
  </si>
  <si>
    <t>ilumin96</t>
  </si>
  <si>
    <t>ilumin97</t>
  </si>
  <si>
    <t>ilumin98</t>
  </si>
  <si>
    <t>ilumin99</t>
  </si>
  <si>
    <t>ilumin100</t>
  </si>
  <si>
    <t>ilumin101</t>
  </si>
  <si>
    <t>ilumin102</t>
  </si>
  <si>
    <t>ilumin103</t>
  </si>
  <si>
    <t>ilumin104</t>
  </si>
  <si>
    <t>ilumin105</t>
  </si>
  <si>
    <t>ilumin106</t>
  </si>
  <si>
    <t>ilumin107</t>
  </si>
  <si>
    <t>ilumin108</t>
  </si>
  <si>
    <t>ilumin109</t>
  </si>
  <si>
    <t>ilumin110</t>
  </si>
  <si>
    <t>ilumin111</t>
  </si>
  <si>
    <t>ilumin112</t>
  </si>
  <si>
    <t>ilumin113</t>
  </si>
  <si>
    <t>ilumin114</t>
  </si>
  <si>
    <t>ilumin115</t>
  </si>
  <si>
    <t>ilumin116</t>
  </si>
  <si>
    <t>ilumin117</t>
  </si>
  <si>
    <t>ilumin118</t>
  </si>
  <si>
    <t>ilumin119</t>
  </si>
  <si>
    <t>ilumin120</t>
  </si>
  <si>
    <t>ilumin121</t>
  </si>
  <si>
    <t>ilumin122</t>
  </si>
  <si>
    <t>ilumin123</t>
  </si>
  <si>
    <t>ilumin124</t>
  </si>
  <si>
    <t>ilumin125</t>
  </si>
  <si>
    <t>ilumin126</t>
  </si>
  <si>
    <t>ilumin127</t>
  </si>
  <si>
    <t>ilumin128</t>
  </si>
  <si>
    <t>ilumin129</t>
  </si>
  <si>
    <t>ilumin130</t>
  </si>
  <si>
    <t>ilumin131</t>
  </si>
  <si>
    <t>ilumin132</t>
  </si>
  <si>
    <t>ilumin133</t>
  </si>
  <si>
    <t>ilumin134</t>
  </si>
  <si>
    <t>ilumin135</t>
  </si>
  <si>
    <t>ilumin136</t>
  </si>
  <si>
    <t>ilumin137</t>
  </si>
  <si>
    <t>ilumin138</t>
  </si>
  <si>
    <t>ilumin139</t>
  </si>
  <si>
    <t>ilumin140</t>
  </si>
  <si>
    <t>ilumin141</t>
  </si>
  <si>
    <t>ilumin142</t>
  </si>
  <si>
    <t>ilumin143</t>
  </si>
  <si>
    <t>ilumin144</t>
  </si>
  <si>
    <t>ilumin145</t>
  </si>
  <si>
    <t>ilumin146</t>
  </si>
  <si>
    <t>ilumin147</t>
  </si>
  <si>
    <t>ilumin148</t>
  </si>
  <si>
    <t>ilumin149</t>
  </si>
  <si>
    <t>ilumin150</t>
  </si>
  <si>
    <t>Tipo de equipamento / tecnologia</t>
  </si>
  <si>
    <t>Quantidade de luminárias</t>
  </si>
  <si>
    <t>Lâmpadas</t>
  </si>
  <si>
    <t>Potência</t>
  </si>
  <si>
    <t>W</t>
  </si>
  <si>
    <r>
      <t>pla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</si>
  <si>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qla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</si>
  <si>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Reatores</t>
  </si>
  <si>
    <r>
      <t>pra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</si>
  <si>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qra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</si>
  <si>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Potência instalada</t>
  </si>
  <si>
    <r>
      <t>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</si>
  <si>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Tempo de utilização do sistema, em um dia</t>
  </si>
  <si>
    <t>h/dia</t>
  </si>
  <si>
    <t>Dias de utilização do sistema, em um ano</t>
  </si>
  <si>
    <t>dia/ano</t>
  </si>
  <si>
    <t>Funcionamento</t>
  </si>
  <si>
    <t>h/ano</t>
  </si>
  <si>
    <r>
      <t>ha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</si>
  <si>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Horas de utilização em horário de ponta, em um dia</t>
  </si>
  <si>
    <r>
      <t>nupa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</si>
  <si>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Dias úteis de utilização em horário de ponta, em um mês</t>
  </si>
  <si>
    <t>dia/mês</t>
  </si>
  <si>
    <r>
      <t>nda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</si>
  <si>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Meses de utilização em horário de ponta, em um ano</t>
  </si>
  <si>
    <t>mês/ano</t>
  </si>
  <si>
    <r>
      <t>nma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</si>
  <si>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Potência média na ponta</t>
  </si>
  <si>
    <r>
      <t>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</si>
  <si>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Fator de coincidência na ponta</t>
  </si>
  <si>
    <r>
      <t>FCPa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</si>
  <si>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Energia consumida</t>
  </si>
  <si>
    <r>
      <t>Ea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</si>
  <si>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Demanda média na ponta</t>
  </si>
  <si>
    <r>
      <t>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</si>
  <si>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ILUMINAÇÃO - SISTEMA PROPOSTO</t>
  </si>
  <si>
    <t>ilumin 1</t>
  </si>
  <si>
    <t>ilumin 2</t>
  </si>
  <si>
    <t>ilumin 3</t>
  </si>
  <si>
    <t>ilumin 4</t>
  </si>
  <si>
    <t>ilumin 5</t>
  </si>
  <si>
    <t>ilumin 6</t>
  </si>
  <si>
    <t>ilumin 7</t>
  </si>
  <si>
    <t>ilumin 8</t>
  </si>
  <si>
    <t>ilumin 9</t>
  </si>
  <si>
    <t>ilumin 10</t>
  </si>
  <si>
    <t>ilumin 11</t>
  </si>
  <si>
    <t>ilumin 12</t>
  </si>
  <si>
    <t>ilumin 13</t>
  </si>
  <si>
    <t>ilumin 14</t>
  </si>
  <si>
    <t>ilumin 15</t>
  </si>
  <si>
    <t>ilumin 16</t>
  </si>
  <si>
    <t>ilumin 17</t>
  </si>
  <si>
    <t>ilumin 18</t>
  </si>
  <si>
    <t>ilumin 19</t>
  </si>
  <si>
    <t>ilumin 20</t>
  </si>
  <si>
    <t>ilumin 21</t>
  </si>
  <si>
    <t>ilumin 22</t>
  </si>
  <si>
    <t>ilumin 23</t>
  </si>
  <si>
    <t>ilumin 24</t>
  </si>
  <si>
    <t>ilumin 25</t>
  </si>
  <si>
    <t>ilumin 26</t>
  </si>
  <si>
    <t>ilumin 27</t>
  </si>
  <si>
    <t>ilumin 28</t>
  </si>
  <si>
    <t>ilumin 29</t>
  </si>
  <si>
    <t>ilumin 30</t>
  </si>
  <si>
    <t>ilumin 31</t>
  </si>
  <si>
    <t>ilumin 32</t>
  </si>
  <si>
    <t>ilumin 33</t>
  </si>
  <si>
    <t>ilumin 34</t>
  </si>
  <si>
    <t>ilumin 35</t>
  </si>
  <si>
    <t>ilumin 36</t>
  </si>
  <si>
    <t>ilumin 37</t>
  </si>
  <si>
    <t>ilumin 38</t>
  </si>
  <si>
    <t>ilumin 39</t>
  </si>
  <si>
    <t>ilumin 40</t>
  </si>
  <si>
    <t>ilumin 41</t>
  </si>
  <si>
    <t>ilumin 42</t>
  </si>
  <si>
    <t>ilumin 43</t>
  </si>
  <si>
    <t>ilumin 44</t>
  </si>
  <si>
    <t>ilumin 45</t>
  </si>
  <si>
    <t>ilumin 46</t>
  </si>
  <si>
    <t>ilumin 47</t>
  </si>
  <si>
    <t>ilumin 48</t>
  </si>
  <si>
    <t>ilumin 49</t>
  </si>
  <si>
    <t>ilumin 50</t>
  </si>
  <si>
    <t>ilumin 51</t>
  </si>
  <si>
    <t>ilumin 52</t>
  </si>
  <si>
    <t>ilumin 53</t>
  </si>
  <si>
    <t>ilumin 54</t>
  </si>
  <si>
    <t>ilumin 55</t>
  </si>
  <si>
    <t>ilumin 56</t>
  </si>
  <si>
    <t>ilumin 57</t>
  </si>
  <si>
    <t>ilumin 58</t>
  </si>
  <si>
    <t>ilumin 59</t>
  </si>
  <si>
    <t>ilumin 60</t>
  </si>
  <si>
    <t>ilumin 61</t>
  </si>
  <si>
    <t>ilumin 62</t>
  </si>
  <si>
    <t>ilumin 63</t>
  </si>
  <si>
    <t>ilumin 64</t>
  </si>
  <si>
    <t>ilumin 65</t>
  </si>
  <si>
    <t>ilumin 66</t>
  </si>
  <si>
    <t>ilumin 67</t>
  </si>
  <si>
    <t>ilumin 68</t>
  </si>
  <si>
    <t>ilumin 69</t>
  </si>
  <si>
    <t>ilumin 70</t>
  </si>
  <si>
    <t>ilumin 71</t>
  </si>
  <si>
    <t>ilumin 72</t>
  </si>
  <si>
    <t>ilumin 73</t>
  </si>
  <si>
    <t>ilumin 74</t>
  </si>
  <si>
    <t>ilumin 75</t>
  </si>
  <si>
    <t>ilumin 76</t>
  </si>
  <si>
    <t>ilumin 77</t>
  </si>
  <si>
    <t>ilumin 78</t>
  </si>
  <si>
    <t>ilumin 79</t>
  </si>
  <si>
    <t>ilumin 80</t>
  </si>
  <si>
    <t>ilumin 81</t>
  </si>
  <si>
    <t>ilumin 82</t>
  </si>
  <si>
    <t>ilumin 83</t>
  </si>
  <si>
    <t>ilumin 84</t>
  </si>
  <si>
    <t>ilumin 85</t>
  </si>
  <si>
    <t>ilumin 86</t>
  </si>
  <si>
    <t>ilumin 87</t>
  </si>
  <si>
    <t>ilumin 88</t>
  </si>
  <si>
    <t>ilumin 89</t>
  </si>
  <si>
    <t>ilumin 90</t>
  </si>
  <si>
    <t>ilumin 91</t>
  </si>
  <si>
    <t>ilumin 92</t>
  </si>
  <si>
    <t>ilumin 93</t>
  </si>
  <si>
    <t>ilumin 94</t>
  </si>
  <si>
    <t>ilumin 95</t>
  </si>
  <si>
    <t>ilumin 96</t>
  </si>
  <si>
    <t>ilumin 97</t>
  </si>
  <si>
    <t>ilumin 98</t>
  </si>
  <si>
    <t>ilumin 99</t>
  </si>
  <si>
    <t>ilumin 100</t>
  </si>
  <si>
    <t>ilumin 101</t>
  </si>
  <si>
    <t>ilumin 102</t>
  </si>
  <si>
    <t>ilumin 103</t>
  </si>
  <si>
    <t>ilumin 104</t>
  </si>
  <si>
    <t>ilumin 105</t>
  </si>
  <si>
    <t>ilumin 106</t>
  </si>
  <si>
    <t>ilumin 107</t>
  </si>
  <si>
    <t>ilumin 108</t>
  </si>
  <si>
    <t>ilumin 109</t>
  </si>
  <si>
    <t>ilumin 110</t>
  </si>
  <si>
    <t>ilumin 111</t>
  </si>
  <si>
    <t>ilumin 112</t>
  </si>
  <si>
    <t>ilumin 113</t>
  </si>
  <si>
    <t>ilumin 114</t>
  </si>
  <si>
    <t>ilumin 115</t>
  </si>
  <si>
    <t>ilumin 116</t>
  </si>
  <si>
    <t>ilumin 117</t>
  </si>
  <si>
    <t>ilumin 118</t>
  </si>
  <si>
    <t>ilumin 119</t>
  </si>
  <si>
    <t>ilumin 120</t>
  </si>
  <si>
    <t>ilumin 121</t>
  </si>
  <si>
    <t>ilumin 122</t>
  </si>
  <si>
    <t>ilumin 123</t>
  </si>
  <si>
    <t>ilumin 124</t>
  </si>
  <si>
    <t>ilumin 125</t>
  </si>
  <si>
    <t>ilumin 126</t>
  </si>
  <si>
    <t>ilumin 127</t>
  </si>
  <si>
    <t>ilumin 128</t>
  </si>
  <si>
    <t>ilumin 129</t>
  </si>
  <si>
    <t>ilumin 130</t>
  </si>
  <si>
    <t>ilumin 131</t>
  </si>
  <si>
    <t>ilumin 132</t>
  </si>
  <si>
    <t>ilumin 133</t>
  </si>
  <si>
    <t>ilumin 134</t>
  </si>
  <si>
    <t>ilumin 135</t>
  </si>
  <si>
    <t>ilumin 136</t>
  </si>
  <si>
    <t>ilumin 137</t>
  </si>
  <si>
    <t>ilumin 138</t>
  </si>
  <si>
    <t>ilumin 139</t>
  </si>
  <si>
    <t>ilumin 140</t>
  </si>
  <si>
    <t>ilumin 141</t>
  </si>
  <si>
    <t>ilumin 142</t>
  </si>
  <si>
    <t>ilumin 143</t>
  </si>
  <si>
    <t>ilumin 144</t>
  </si>
  <si>
    <t>ilumin 145</t>
  </si>
  <si>
    <t>ilumin 146</t>
  </si>
  <si>
    <t>ilumin 147</t>
  </si>
  <si>
    <t>ilumin 148</t>
  </si>
  <si>
    <t>ilumin 149</t>
  </si>
  <si>
    <t>ilumin 150</t>
  </si>
  <si>
    <r>
      <t>plp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</si>
  <si>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qlp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</si>
  <si>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prp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</si>
  <si>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qrp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</si>
  <si>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</si>
  <si>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hp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</si>
  <si>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nupp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</si>
  <si>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</si>
  <si>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nmp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</si>
  <si>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</si>
  <si>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FCPp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</si>
  <si>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</si>
  <si>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</si>
  <si>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ILUMINAÇÃO - RESULTADOS ESPERADOS</t>
  </si>
  <si>
    <t>Redução de demanda na ponta</t>
  </si>
  <si>
    <r>
      <t>RDP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</si>
  <si>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Custo evitado de demanda (CED) =</t>
  </si>
  <si>
    <t>%</t>
  </si>
  <si>
    <r>
      <t>RDP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%</t>
    </r>
  </si>
  <si>
    <t>Energia economizada</t>
  </si>
  <si>
    <r>
      <t>EE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</si>
  <si>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Custo da energia evitada (CEE) =</t>
  </si>
  <si>
    <r>
      <t>EE</t>
    </r>
    <r>
      <rPr>
        <i/>
        <vertAlign val="subscript"/>
        <sz val="11"/>
        <color theme="1"/>
        <rFont val="Calibri"/>
        <family val="2"/>
        <scheme val="minor"/>
      </rPr>
      <t>i</t>
    </r>
    <r>
      <rPr>
        <i/>
        <sz val="11"/>
        <color theme="1"/>
        <rFont val="Calibri"/>
        <family val="2"/>
        <scheme val="minor"/>
      </rPr>
      <t>%</t>
    </r>
  </si>
  <si>
    <t>R$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</si>
  <si>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ILUM</t>
    </r>
  </si>
  <si>
    <t>CONDICIONAMENTO AMBIENTAL</t>
  </si>
  <si>
    <t>CUSTOS DIRETOS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</si>
  <si>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COND</t>
    </r>
  </si>
  <si>
    <r>
      <t>RCB</t>
    </r>
    <r>
      <rPr>
        <vertAlign val="subscript"/>
        <sz val="11"/>
        <color theme="1"/>
        <rFont val="Calibri"/>
        <family val="2"/>
        <scheme val="minor"/>
      </rPr>
      <t>COND_PEE</t>
    </r>
  </si>
  <si>
    <t>CONDICIONAMENTO AMBIENTAL - SISTEMA ATUAL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</si>
  <si>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</si>
  <si>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</si>
  <si>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</si>
  <si>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</si>
  <si>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</si>
  <si>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</si>
  <si>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</si>
  <si>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</si>
  <si>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</si>
  <si>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</si>
  <si>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cond 11</t>
  </si>
  <si>
    <t>cond 12</t>
  </si>
  <si>
    <t>cond 13</t>
  </si>
  <si>
    <t>cond 14</t>
  </si>
  <si>
    <t>cond 15</t>
  </si>
  <si>
    <t>cond 16</t>
  </si>
  <si>
    <t>cond 17</t>
  </si>
  <si>
    <t>cond 18</t>
  </si>
  <si>
    <t>cond 19</t>
  </si>
  <si>
    <t>cond 20</t>
  </si>
  <si>
    <t>cond 21</t>
  </si>
  <si>
    <t>cond 22</t>
  </si>
  <si>
    <t>cond 23</t>
  </si>
  <si>
    <t>cond 24</t>
  </si>
  <si>
    <t>cond 25</t>
  </si>
  <si>
    <t>cond 26</t>
  </si>
  <si>
    <t>cond 27</t>
  </si>
  <si>
    <t>cond 28</t>
  </si>
  <si>
    <t>cond 29</t>
  </si>
  <si>
    <t>cond 30</t>
  </si>
  <si>
    <t>cond 31</t>
  </si>
  <si>
    <t>cond 32</t>
  </si>
  <si>
    <t>cond 33</t>
  </si>
  <si>
    <t>cond 34</t>
  </si>
  <si>
    <t>cond 35</t>
  </si>
  <si>
    <t>cond 36</t>
  </si>
  <si>
    <t>cond 37</t>
  </si>
  <si>
    <t>cond 38</t>
  </si>
  <si>
    <t>cond 39</t>
  </si>
  <si>
    <t>cond 40</t>
  </si>
  <si>
    <t>cond 41</t>
  </si>
  <si>
    <t>cond 42</t>
  </si>
  <si>
    <t>cond 43</t>
  </si>
  <si>
    <t>cond 44</t>
  </si>
  <si>
    <t>cond 45</t>
  </si>
  <si>
    <t>cond 46</t>
  </si>
  <si>
    <t>cond 47</t>
  </si>
  <si>
    <t>cond 48</t>
  </si>
  <si>
    <t>cond 49</t>
  </si>
  <si>
    <t>cond 50</t>
  </si>
  <si>
    <t>cond 51</t>
  </si>
  <si>
    <t>cond 52</t>
  </si>
  <si>
    <t>cond 53</t>
  </si>
  <si>
    <t>cond 54</t>
  </si>
  <si>
    <t>cond 55</t>
  </si>
  <si>
    <t>cond 56</t>
  </si>
  <si>
    <t>cond 57</t>
  </si>
  <si>
    <t>cond 58</t>
  </si>
  <si>
    <t>cond 59</t>
  </si>
  <si>
    <t>cond 60</t>
  </si>
  <si>
    <t>cond 61</t>
  </si>
  <si>
    <t>cond 62</t>
  </si>
  <si>
    <t>cond 63</t>
  </si>
  <si>
    <t>cond 64</t>
  </si>
  <si>
    <t>cond 65</t>
  </si>
  <si>
    <t>cond 66</t>
  </si>
  <si>
    <t>cond 67</t>
  </si>
  <si>
    <t>cond 68</t>
  </si>
  <si>
    <t>cond 69</t>
  </si>
  <si>
    <t>cond 70</t>
  </si>
  <si>
    <t>cond 71</t>
  </si>
  <si>
    <t>cond 72</t>
  </si>
  <si>
    <t>cond 73</t>
  </si>
  <si>
    <t>cond 74</t>
  </si>
  <si>
    <t>cond 75</t>
  </si>
  <si>
    <t>cond 76</t>
  </si>
  <si>
    <t>cond 77</t>
  </si>
  <si>
    <t>cond 78</t>
  </si>
  <si>
    <t>cond 79</t>
  </si>
  <si>
    <t>cond 80</t>
  </si>
  <si>
    <t>cond 81</t>
  </si>
  <si>
    <t>cond 82</t>
  </si>
  <si>
    <t>cond 83</t>
  </si>
  <si>
    <t>cond 84</t>
  </si>
  <si>
    <t>cond 85</t>
  </si>
  <si>
    <t>cond 86</t>
  </si>
  <si>
    <t>cond 87</t>
  </si>
  <si>
    <t>cond 88</t>
  </si>
  <si>
    <t>cond 89</t>
  </si>
  <si>
    <t>cond 90</t>
  </si>
  <si>
    <t>cond 91</t>
  </si>
  <si>
    <t>cond 92</t>
  </si>
  <si>
    <t>cond 93</t>
  </si>
  <si>
    <t>cond 94</t>
  </si>
  <si>
    <t>cond 95</t>
  </si>
  <si>
    <t>cond 96</t>
  </si>
  <si>
    <t>cond 97</t>
  </si>
  <si>
    <t>cond 98</t>
  </si>
  <si>
    <t>cond 99</t>
  </si>
  <si>
    <t>cond 100</t>
  </si>
  <si>
    <t>cond 101</t>
  </si>
  <si>
    <t>cond 102</t>
  </si>
  <si>
    <t>cond 103</t>
  </si>
  <si>
    <t>cond 104</t>
  </si>
  <si>
    <t>cond 105</t>
  </si>
  <si>
    <t>cond 106</t>
  </si>
  <si>
    <t>cond 107</t>
  </si>
  <si>
    <t>cond 108</t>
  </si>
  <si>
    <t>cond 109</t>
  </si>
  <si>
    <t>cond 110</t>
  </si>
  <si>
    <t>cond 111</t>
  </si>
  <si>
    <t>cond 112</t>
  </si>
  <si>
    <t>cond 113</t>
  </si>
  <si>
    <t>cond 114</t>
  </si>
  <si>
    <t>cond 115</t>
  </si>
  <si>
    <t>cond 116</t>
  </si>
  <si>
    <t>cond 117</t>
  </si>
  <si>
    <t>cond 118</t>
  </si>
  <si>
    <t>cond 119</t>
  </si>
  <si>
    <t>cond 120</t>
  </si>
  <si>
    <t>cond 121</t>
  </si>
  <si>
    <t>cond 122</t>
  </si>
  <si>
    <t>cond 123</t>
  </si>
  <si>
    <t>cond 124</t>
  </si>
  <si>
    <t>cond 125</t>
  </si>
  <si>
    <t>cond 126</t>
  </si>
  <si>
    <t>cond 127</t>
  </si>
  <si>
    <t>cond 128</t>
  </si>
  <si>
    <t>cond 129</t>
  </si>
  <si>
    <t>cond 130</t>
  </si>
  <si>
    <t>cond 131</t>
  </si>
  <si>
    <t>cond 132</t>
  </si>
  <si>
    <t>cond 133</t>
  </si>
  <si>
    <t>cond 134</t>
  </si>
  <si>
    <t>cond 135</t>
  </si>
  <si>
    <t>cond 136</t>
  </si>
  <si>
    <t>cond 137</t>
  </si>
  <si>
    <t>cond 138</t>
  </si>
  <si>
    <t>cond 139</t>
  </si>
  <si>
    <t>cond 140</t>
  </si>
  <si>
    <t>cond 141</t>
  </si>
  <si>
    <t>cond 142</t>
  </si>
  <si>
    <t>cond 143</t>
  </si>
  <si>
    <t>cond 144</t>
  </si>
  <si>
    <t>cond 145</t>
  </si>
  <si>
    <t>cond 146</t>
  </si>
  <si>
    <t>cond 147</t>
  </si>
  <si>
    <t>cond 148</t>
  </si>
  <si>
    <t>cond 149</t>
  </si>
  <si>
    <t>cond 150</t>
  </si>
  <si>
    <t>Potência nominal de refrigeração</t>
  </si>
  <si>
    <t>BTU/h</t>
  </si>
  <si>
    <r>
      <t>pa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</si>
  <si>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W/W</t>
  </si>
  <si>
    <r>
      <t>ca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</si>
  <si>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</si>
  <si>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Fator de utilização</t>
  </si>
  <si>
    <t>Potência média utilizada</t>
  </si>
  <si>
    <r>
      <t>Pua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</si>
  <si>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CONDICIONAMENTO AMBIENTAL - SISTEMA PROPOSTO</t>
  </si>
  <si>
    <r>
      <t>pp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</si>
  <si>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cp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</si>
  <si>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qp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</si>
  <si>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Pup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</si>
  <si>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CONDICIONAMENTO AMBIENTAL - RESULTADOS ESPERADOS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</si>
  <si>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COND</t>
    </r>
  </si>
  <si>
    <t>SISTEMAS MOTRIZES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</si>
  <si>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MOTOR</t>
    </r>
  </si>
  <si>
    <r>
      <t>RCB</t>
    </r>
    <r>
      <rPr>
        <vertAlign val="subscript"/>
        <sz val="11"/>
        <color theme="1"/>
        <rFont val="Calibri"/>
        <family val="2"/>
        <scheme val="minor"/>
      </rPr>
      <t>MOTOR_PEE</t>
    </r>
  </si>
  <si>
    <t xml:space="preserve">CUSTOS INDIRETOS </t>
  </si>
  <si>
    <t xml:space="preserve">SISTEMAS MOTRIZES - SISTEMA ATUAL </t>
  </si>
  <si>
    <t>motor 1</t>
  </si>
  <si>
    <t>motor 2</t>
  </si>
  <si>
    <t>motor 3</t>
  </si>
  <si>
    <t>motor 4</t>
  </si>
  <si>
    <t>motor 5</t>
  </si>
  <si>
    <t>motor 6</t>
  </si>
  <si>
    <t>motor 7</t>
  </si>
  <si>
    <t>motor 8</t>
  </si>
  <si>
    <t>motor 9</t>
  </si>
  <si>
    <t>motor 10</t>
  </si>
  <si>
    <t>motor 11</t>
  </si>
  <si>
    <t>motor 12</t>
  </si>
  <si>
    <t>motor 13</t>
  </si>
  <si>
    <t>motor 14</t>
  </si>
  <si>
    <t>motor 15</t>
  </si>
  <si>
    <t>motor 16</t>
  </si>
  <si>
    <t>motor 17</t>
  </si>
  <si>
    <t>motor 18</t>
  </si>
  <si>
    <t>motor 19</t>
  </si>
  <si>
    <t>motor 20</t>
  </si>
  <si>
    <t>motor 21</t>
  </si>
  <si>
    <t>motor 22</t>
  </si>
  <si>
    <t>motor 23</t>
  </si>
  <si>
    <t>motor 24</t>
  </si>
  <si>
    <t>motor 25</t>
  </si>
  <si>
    <t>motor 26</t>
  </si>
  <si>
    <t>motor 27</t>
  </si>
  <si>
    <t>motor 28</t>
  </si>
  <si>
    <t>motor 29</t>
  </si>
  <si>
    <t>motor 30</t>
  </si>
  <si>
    <t>motor 31</t>
  </si>
  <si>
    <t>motor 32</t>
  </si>
  <si>
    <t>motor 33</t>
  </si>
  <si>
    <t>motor 34</t>
  </si>
  <si>
    <t>motor 35</t>
  </si>
  <si>
    <t>motor 36</t>
  </si>
  <si>
    <t>motor 37</t>
  </si>
  <si>
    <t>motor 38</t>
  </si>
  <si>
    <t>motor 39</t>
  </si>
  <si>
    <t>motor 40</t>
  </si>
  <si>
    <t>motor 41</t>
  </si>
  <si>
    <t>motor 42</t>
  </si>
  <si>
    <t>motor 43</t>
  </si>
  <si>
    <t>motor 44</t>
  </si>
  <si>
    <t>motor 45</t>
  </si>
  <si>
    <t>motor 46</t>
  </si>
  <si>
    <t>motor 47</t>
  </si>
  <si>
    <t>motor 48</t>
  </si>
  <si>
    <t>motor 49</t>
  </si>
  <si>
    <t>motor 50</t>
  </si>
  <si>
    <t>motor 51</t>
  </si>
  <si>
    <t>motor 52</t>
  </si>
  <si>
    <t>motor 53</t>
  </si>
  <si>
    <t>motor 54</t>
  </si>
  <si>
    <t>motor 55</t>
  </si>
  <si>
    <t>motor 56</t>
  </si>
  <si>
    <t>motor 57</t>
  </si>
  <si>
    <t>motor 58</t>
  </si>
  <si>
    <t>motor 59</t>
  </si>
  <si>
    <t>motor 60</t>
  </si>
  <si>
    <t>motor 61</t>
  </si>
  <si>
    <t>motor 62</t>
  </si>
  <si>
    <t>motor 63</t>
  </si>
  <si>
    <t>motor 64</t>
  </si>
  <si>
    <t>motor 65</t>
  </si>
  <si>
    <t>motor 66</t>
  </si>
  <si>
    <t>motor 67</t>
  </si>
  <si>
    <t>motor 68</t>
  </si>
  <si>
    <t>motor 69</t>
  </si>
  <si>
    <t>motor 70</t>
  </si>
  <si>
    <t>motor 71</t>
  </si>
  <si>
    <t>motor 72</t>
  </si>
  <si>
    <t>motor 73</t>
  </si>
  <si>
    <t>motor 74</t>
  </si>
  <si>
    <t>motor 75</t>
  </si>
  <si>
    <t>motor 76</t>
  </si>
  <si>
    <t>motor 77</t>
  </si>
  <si>
    <t>motor 78</t>
  </si>
  <si>
    <t>motor 79</t>
  </si>
  <si>
    <t>motor 80</t>
  </si>
  <si>
    <t>motor 81</t>
  </si>
  <si>
    <t>motor 82</t>
  </si>
  <si>
    <t>motor 83</t>
  </si>
  <si>
    <t>motor 84</t>
  </si>
  <si>
    <t>motor 85</t>
  </si>
  <si>
    <t>motor 86</t>
  </si>
  <si>
    <t>motor 87</t>
  </si>
  <si>
    <t>motor 88</t>
  </si>
  <si>
    <t>motor 89</t>
  </si>
  <si>
    <t>motor 90</t>
  </si>
  <si>
    <t>motor 91</t>
  </si>
  <si>
    <t>motor 92</t>
  </si>
  <si>
    <t>motor 93</t>
  </si>
  <si>
    <t>motor 94</t>
  </si>
  <si>
    <t>motor 95</t>
  </si>
  <si>
    <t>motor 96</t>
  </si>
  <si>
    <t>motor 97</t>
  </si>
  <si>
    <t>motor 98</t>
  </si>
  <si>
    <t>motor 99</t>
  </si>
  <si>
    <t>motor 100</t>
  </si>
  <si>
    <t>motor 101</t>
  </si>
  <si>
    <t>motor 102</t>
  </si>
  <si>
    <t>motor 103</t>
  </si>
  <si>
    <t>motor 104</t>
  </si>
  <si>
    <t>motor 105</t>
  </si>
  <si>
    <t>motor 106</t>
  </si>
  <si>
    <t>motor 107</t>
  </si>
  <si>
    <t>motor 108</t>
  </si>
  <si>
    <t>motor 109</t>
  </si>
  <si>
    <t>motor 110</t>
  </si>
  <si>
    <t>motor 111</t>
  </si>
  <si>
    <t>motor 112</t>
  </si>
  <si>
    <t>motor 113</t>
  </si>
  <si>
    <t>motor 114</t>
  </si>
  <si>
    <t>motor 115</t>
  </si>
  <si>
    <t>motor 116</t>
  </si>
  <si>
    <t>motor 117</t>
  </si>
  <si>
    <t>motor 118</t>
  </si>
  <si>
    <t>motor 119</t>
  </si>
  <si>
    <t>motor 120</t>
  </si>
  <si>
    <t>motor 121</t>
  </si>
  <si>
    <t>motor 122</t>
  </si>
  <si>
    <t>motor 123</t>
  </si>
  <si>
    <t>motor 124</t>
  </si>
  <si>
    <t>motor 125</t>
  </si>
  <si>
    <t>motor 126</t>
  </si>
  <si>
    <t>motor 127</t>
  </si>
  <si>
    <t>motor 128</t>
  </si>
  <si>
    <t>motor 129</t>
  </si>
  <si>
    <t>motor 130</t>
  </si>
  <si>
    <t>motor 131</t>
  </si>
  <si>
    <t>motor 132</t>
  </si>
  <si>
    <t>motor 133</t>
  </si>
  <si>
    <t>motor 134</t>
  </si>
  <si>
    <t>motor 135</t>
  </si>
  <si>
    <t>motor 136</t>
  </si>
  <si>
    <t>motor 137</t>
  </si>
  <si>
    <t>motor 138</t>
  </si>
  <si>
    <t>motor 139</t>
  </si>
  <si>
    <t>motor 140</t>
  </si>
  <si>
    <t>motor 141</t>
  </si>
  <si>
    <t>motor 142</t>
  </si>
  <si>
    <t>motor 143</t>
  </si>
  <si>
    <t>motor 144</t>
  </si>
  <si>
    <t>motor 145</t>
  </si>
  <si>
    <t>motor 146</t>
  </si>
  <si>
    <t>motor 147</t>
  </si>
  <si>
    <t>motor 148</t>
  </si>
  <si>
    <t>motor 149</t>
  </si>
  <si>
    <t>motor 150</t>
  </si>
  <si>
    <t>Potência do motor</t>
  </si>
  <si>
    <t>cv</t>
  </si>
  <si>
    <t>Carregamento</t>
  </si>
  <si>
    <r>
      <t>γa</t>
    </r>
    <r>
      <rPr>
        <i/>
        <vertAlign val="subscript"/>
        <sz val="11"/>
        <color theme="1"/>
        <rFont val="Calibri"/>
        <family val="2"/>
      </rPr>
      <t>i</t>
    </r>
  </si>
  <si>
    <t>Rendimento nominal</t>
  </si>
  <si>
    <r>
      <t>ηna</t>
    </r>
    <r>
      <rPr>
        <i/>
        <vertAlign val="subscript"/>
        <sz val="11"/>
        <color theme="1"/>
        <rFont val="Calibri"/>
        <family val="2"/>
      </rPr>
      <t>i</t>
    </r>
  </si>
  <si>
    <t>Rendimento no ponto de carregamento</t>
  </si>
  <si>
    <r>
      <t>ηa</t>
    </r>
    <r>
      <rPr>
        <i/>
        <vertAlign val="subscript"/>
        <sz val="11"/>
        <color theme="1"/>
        <rFont val="Calibri"/>
        <family val="2"/>
      </rPr>
      <t>i</t>
    </r>
  </si>
  <si>
    <t>SISTEMAS MOTRIZES - SISTEMA PROPOSTO</t>
  </si>
  <si>
    <r>
      <t>γp</t>
    </r>
    <r>
      <rPr>
        <i/>
        <vertAlign val="subscript"/>
        <sz val="11"/>
        <color theme="1"/>
        <rFont val="Calibri"/>
        <family val="2"/>
      </rPr>
      <t>i</t>
    </r>
  </si>
  <si>
    <r>
      <t>ηnp</t>
    </r>
    <r>
      <rPr>
        <i/>
        <vertAlign val="subscript"/>
        <sz val="11"/>
        <color theme="1"/>
        <rFont val="Calibri"/>
        <family val="2"/>
      </rPr>
      <t>i</t>
    </r>
  </si>
  <si>
    <r>
      <t>ηp</t>
    </r>
    <r>
      <rPr>
        <i/>
        <vertAlign val="subscript"/>
        <sz val="11"/>
        <color theme="1"/>
        <rFont val="Calibri"/>
        <family val="2"/>
      </rPr>
      <t>i</t>
    </r>
  </si>
  <si>
    <t>SISTEMAS MOTRIZES - RESULTADO ESPERADO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</si>
  <si>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MOTOR</t>
    </r>
  </si>
  <si>
    <t xml:space="preserve">SISTEMAS DE REFRIGERAÇÃO </t>
  </si>
  <si>
    <t xml:space="preserve">CUSTOS ANUALIZADOS 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</si>
  <si>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REFRIG</t>
    </r>
  </si>
  <si>
    <r>
      <t>RCB</t>
    </r>
    <r>
      <rPr>
        <vertAlign val="subscript"/>
        <sz val="11"/>
        <color theme="1"/>
        <rFont val="Calibri"/>
        <family val="2"/>
        <scheme val="minor"/>
      </rPr>
      <t>REFRIG_PEE</t>
    </r>
  </si>
  <si>
    <t>SISTEMAS DE REFRIGERAÇÃO - SISTEMA ATUAL</t>
  </si>
  <si>
    <t>refrig 1</t>
  </si>
  <si>
    <t>refrig 2</t>
  </si>
  <si>
    <t>refrig 3</t>
  </si>
  <si>
    <t>refrig 4</t>
  </si>
  <si>
    <t>refrig 5</t>
  </si>
  <si>
    <t>refrig 6</t>
  </si>
  <si>
    <t>refrig 7</t>
  </si>
  <si>
    <t>refrig 8</t>
  </si>
  <si>
    <t>refrig 9</t>
  </si>
  <si>
    <t>refrig 10</t>
  </si>
  <si>
    <t>refrig 11</t>
  </si>
  <si>
    <t>refrig 12</t>
  </si>
  <si>
    <t>refrig 13</t>
  </si>
  <si>
    <t>refrig 14</t>
  </si>
  <si>
    <t>refrig 15</t>
  </si>
  <si>
    <t>refrig 16</t>
  </si>
  <si>
    <t>refrig 17</t>
  </si>
  <si>
    <t>refrig 18</t>
  </si>
  <si>
    <t>refrig 19</t>
  </si>
  <si>
    <t>refrig 20</t>
  </si>
  <si>
    <t>refrig 21</t>
  </si>
  <si>
    <t>refrig 22</t>
  </si>
  <si>
    <t>refrig 23</t>
  </si>
  <si>
    <t>refrig 24</t>
  </si>
  <si>
    <t>refrig 25</t>
  </si>
  <si>
    <t>refrig 26</t>
  </si>
  <si>
    <t>refrig 27</t>
  </si>
  <si>
    <t>refrig 28</t>
  </si>
  <si>
    <t>refrig 29</t>
  </si>
  <si>
    <t>refrig 30</t>
  </si>
  <si>
    <t>refrig 31</t>
  </si>
  <si>
    <t>refrig 32</t>
  </si>
  <si>
    <t>refrig 33</t>
  </si>
  <si>
    <t>refrig 34</t>
  </si>
  <si>
    <t>refrig 35</t>
  </si>
  <si>
    <t>refrig 36</t>
  </si>
  <si>
    <t>refrig 37</t>
  </si>
  <si>
    <t>refrig 38</t>
  </si>
  <si>
    <t>refrig 39</t>
  </si>
  <si>
    <t>refrig 40</t>
  </si>
  <si>
    <t>refrig 41</t>
  </si>
  <si>
    <t>refrig 42</t>
  </si>
  <si>
    <t>refrig 43</t>
  </si>
  <si>
    <t>refrig 44</t>
  </si>
  <si>
    <t>refrig 45</t>
  </si>
  <si>
    <t>refrig 46</t>
  </si>
  <si>
    <t>refrig 47</t>
  </si>
  <si>
    <t>refrig 48</t>
  </si>
  <si>
    <t>refrig 49</t>
  </si>
  <si>
    <t>refrig 50</t>
  </si>
  <si>
    <t>refrig 51</t>
  </si>
  <si>
    <t>refrig 52</t>
  </si>
  <si>
    <t>refrig 53</t>
  </si>
  <si>
    <t>refrig 54</t>
  </si>
  <si>
    <t>refrig 55</t>
  </si>
  <si>
    <t>refrig 56</t>
  </si>
  <si>
    <t>refrig 57</t>
  </si>
  <si>
    <t>refrig 58</t>
  </si>
  <si>
    <t>refrig 59</t>
  </si>
  <si>
    <t>refrig 60</t>
  </si>
  <si>
    <t>refrig 61</t>
  </si>
  <si>
    <t>refrig 62</t>
  </si>
  <si>
    <t>refrig 63</t>
  </si>
  <si>
    <t>refrig 64</t>
  </si>
  <si>
    <t>refrig 65</t>
  </si>
  <si>
    <t>refrig 66</t>
  </si>
  <si>
    <t>refrig 67</t>
  </si>
  <si>
    <t>refrig 68</t>
  </si>
  <si>
    <t>refrig 69</t>
  </si>
  <si>
    <t>refrig 70</t>
  </si>
  <si>
    <t>refrig 71</t>
  </si>
  <si>
    <t>refrig 72</t>
  </si>
  <si>
    <t>refrig 73</t>
  </si>
  <si>
    <t>refrig 74</t>
  </si>
  <si>
    <t>refrig 75</t>
  </si>
  <si>
    <t>refrig 76</t>
  </si>
  <si>
    <t>refrig 77</t>
  </si>
  <si>
    <t>refrig 78</t>
  </si>
  <si>
    <t>refrig 79</t>
  </si>
  <si>
    <t>refrig 80</t>
  </si>
  <si>
    <t>refrig 81</t>
  </si>
  <si>
    <t>refrig 82</t>
  </si>
  <si>
    <t>refrig 83</t>
  </si>
  <si>
    <t>refrig 84</t>
  </si>
  <si>
    <t>refrig 85</t>
  </si>
  <si>
    <t>refrig 86</t>
  </si>
  <si>
    <t>refrig 87</t>
  </si>
  <si>
    <t>refrig 88</t>
  </si>
  <si>
    <t>refrig 89</t>
  </si>
  <si>
    <t>refrig 90</t>
  </si>
  <si>
    <t>refrig 91</t>
  </si>
  <si>
    <t>refrig 92</t>
  </si>
  <si>
    <t>refrig 93</t>
  </si>
  <si>
    <t>refrig 94</t>
  </si>
  <si>
    <t>refrig 95</t>
  </si>
  <si>
    <t>refrig 96</t>
  </si>
  <si>
    <t>refrig 97</t>
  </si>
  <si>
    <t>refrig 98</t>
  </si>
  <si>
    <t>refrig 99</t>
  </si>
  <si>
    <t>refrig 100</t>
  </si>
  <si>
    <t>refrig 101</t>
  </si>
  <si>
    <t>refrig 102</t>
  </si>
  <si>
    <t>refrig 103</t>
  </si>
  <si>
    <t>refrig 104</t>
  </si>
  <si>
    <t>refrig 105</t>
  </si>
  <si>
    <t>refrig 106</t>
  </si>
  <si>
    <t>refrig 107</t>
  </si>
  <si>
    <t>refrig 108</t>
  </si>
  <si>
    <t>refrig 109</t>
  </si>
  <si>
    <t>refrig 110</t>
  </si>
  <si>
    <t>refrig 111</t>
  </si>
  <si>
    <t>refrig 112</t>
  </si>
  <si>
    <t>refrig 113</t>
  </si>
  <si>
    <t>refrig 114</t>
  </si>
  <si>
    <t>refrig 115</t>
  </si>
  <si>
    <t>refrig 116</t>
  </si>
  <si>
    <t>refrig 117</t>
  </si>
  <si>
    <t>refrig 118</t>
  </si>
  <si>
    <t>refrig 119</t>
  </si>
  <si>
    <t>refrig 120</t>
  </si>
  <si>
    <t>refrig 121</t>
  </si>
  <si>
    <t>refrig 122</t>
  </si>
  <si>
    <t>refrig 123</t>
  </si>
  <si>
    <t>refrig 124</t>
  </si>
  <si>
    <t>refrig 125</t>
  </si>
  <si>
    <t>refrig 126</t>
  </si>
  <si>
    <t>refrig 127</t>
  </si>
  <si>
    <t>refrig 128</t>
  </si>
  <si>
    <t>refrig 129</t>
  </si>
  <si>
    <t>refrig 130</t>
  </si>
  <si>
    <t>refrig 131</t>
  </si>
  <si>
    <t>refrig 132</t>
  </si>
  <si>
    <t>refrig 133</t>
  </si>
  <si>
    <t>refrig 134</t>
  </si>
  <si>
    <t>refrig 135</t>
  </si>
  <si>
    <t>refrig 136</t>
  </si>
  <si>
    <t>refrig 137</t>
  </si>
  <si>
    <t>refrig 138</t>
  </si>
  <si>
    <t>refrig 139</t>
  </si>
  <si>
    <t>refrig 140</t>
  </si>
  <si>
    <t>refrig 141</t>
  </si>
  <si>
    <t>refrig 142</t>
  </si>
  <si>
    <t>refrig 143</t>
  </si>
  <si>
    <t>refrig 144</t>
  </si>
  <si>
    <t>refrig 145</t>
  </si>
  <si>
    <t>refrig 146</t>
  </si>
  <si>
    <t>refrig 147</t>
  </si>
  <si>
    <t>refrig 148</t>
  </si>
  <si>
    <t>refrig 149</t>
  </si>
  <si>
    <t>refrig 150</t>
  </si>
  <si>
    <t>Potência nominal</t>
  </si>
  <si>
    <t xml:space="preserve">Consumo mensal </t>
  </si>
  <si>
    <t>kWh/mês</t>
  </si>
  <si>
    <r>
      <t>Ca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</si>
  <si>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SISTEMAS DE REFRIGERAÇÃO - SISTEMA PROPOSTO</t>
  </si>
  <si>
    <r>
      <t>Cp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</si>
  <si>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SISTEMAS DE REFRIGERAÇÃO - RESULTADOS ESPERADOS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</si>
  <si>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REFRIG</t>
    </r>
  </si>
  <si>
    <t>EQUIPAMENTOS HOSPITALARES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</si>
  <si>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HOSP</t>
    </r>
  </si>
  <si>
    <r>
      <t>RCB</t>
    </r>
    <r>
      <rPr>
        <vertAlign val="subscript"/>
        <sz val="11"/>
        <color theme="1"/>
        <rFont val="Calibri"/>
        <family val="2"/>
        <scheme val="minor"/>
      </rPr>
      <t>HOSP_PEE</t>
    </r>
  </si>
  <si>
    <t>EQUIPAMENTOS HOSPITALARES - SISTEMA ATUAL</t>
  </si>
  <si>
    <t>hosp 1</t>
  </si>
  <si>
    <t>hosp 2</t>
  </si>
  <si>
    <t>hosp 3</t>
  </si>
  <si>
    <t>hosp 4</t>
  </si>
  <si>
    <t>hosp 5</t>
  </si>
  <si>
    <t>hosp 6</t>
  </si>
  <si>
    <t>hosp 7</t>
  </si>
  <si>
    <t>hosp 8</t>
  </si>
  <si>
    <t>hosp 9</t>
  </si>
  <si>
    <t>hosp 10</t>
  </si>
  <si>
    <t>hosp 11</t>
  </si>
  <si>
    <t>hosp 12</t>
  </si>
  <si>
    <t>hosp 13</t>
  </si>
  <si>
    <t>hosp 14</t>
  </si>
  <si>
    <t>hosp 15</t>
  </si>
  <si>
    <t>hosp 16</t>
  </si>
  <si>
    <t>hosp 17</t>
  </si>
  <si>
    <t>hosp 18</t>
  </si>
  <si>
    <t>hosp 19</t>
  </si>
  <si>
    <t>hosp 20</t>
  </si>
  <si>
    <t>hosp 21</t>
  </si>
  <si>
    <t>hosp 22</t>
  </si>
  <si>
    <t>hosp 23</t>
  </si>
  <si>
    <t>hosp 24</t>
  </si>
  <si>
    <t>hosp 25</t>
  </si>
  <si>
    <t>hosp 26</t>
  </si>
  <si>
    <t>hosp 27</t>
  </si>
  <si>
    <t>hosp 28</t>
  </si>
  <si>
    <t>hosp 29</t>
  </si>
  <si>
    <t>hosp 30</t>
  </si>
  <si>
    <t>hosp 31</t>
  </si>
  <si>
    <t>hosp 32</t>
  </si>
  <si>
    <t>hosp 33</t>
  </si>
  <si>
    <t>hosp 34</t>
  </si>
  <si>
    <t>hosp 35</t>
  </si>
  <si>
    <t>hosp 36</t>
  </si>
  <si>
    <t>hosp 37</t>
  </si>
  <si>
    <t>hosp 38</t>
  </si>
  <si>
    <t>hosp 39</t>
  </si>
  <si>
    <t>hosp 40</t>
  </si>
  <si>
    <t>hosp 41</t>
  </si>
  <si>
    <t>hosp 42</t>
  </si>
  <si>
    <t>hosp 43</t>
  </si>
  <si>
    <t>hosp 44</t>
  </si>
  <si>
    <t>hosp 45</t>
  </si>
  <si>
    <t>hosp 46</t>
  </si>
  <si>
    <t>hosp 47</t>
  </si>
  <si>
    <t>hosp 48</t>
  </si>
  <si>
    <t>hosp 49</t>
  </si>
  <si>
    <t>hosp 50</t>
  </si>
  <si>
    <t>hosp 51</t>
  </si>
  <si>
    <t>hosp 52</t>
  </si>
  <si>
    <t>hosp 53</t>
  </si>
  <si>
    <t>hosp 54</t>
  </si>
  <si>
    <t>hosp 55</t>
  </si>
  <si>
    <t>hosp 56</t>
  </si>
  <si>
    <t>hosp 57</t>
  </si>
  <si>
    <t>hosp 58</t>
  </si>
  <si>
    <t>hosp 59</t>
  </si>
  <si>
    <t>hosp 60</t>
  </si>
  <si>
    <t>hosp 61</t>
  </si>
  <si>
    <t>hosp 62</t>
  </si>
  <si>
    <t>hosp 63</t>
  </si>
  <si>
    <t>hosp 64</t>
  </si>
  <si>
    <t>hosp 65</t>
  </si>
  <si>
    <t>hosp 66</t>
  </si>
  <si>
    <t>hosp 67</t>
  </si>
  <si>
    <t>hosp 68</t>
  </si>
  <si>
    <t>hosp 69</t>
  </si>
  <si>
    <t>hosp 70</t>
  </si>
  <si>
    <t>hosp 71</t>
  </si>
  <si>
    <t>hosp 72</t>
  </si>
  <si>
    <t>hosp 73</t>
  </si>
  <si>
    <t>hosp 74</t>
  </si>
  <si>
    <t>hosp 75</t>
  </si>
  <si>
    <t>hosp 76</t>
  </si>
  <si>
    <t>hosp 77</t>
  </si>
  <si>
    <t>hosp 78</t>
  </si>
  <si>
    <t>hosp 79</t>
  </si>
  <si>
    <t>hosp 80</t>
  </si>
  <si>
    <t>hosp 81</t>
  </si>
  <si>
    <t>hosp 82</t>
  </si>
  <si>
    <t>hosp 83</t>
  </si>
  <si>
    <t>hosp 84</t>
  </si>
  <si>
    <t>hosp 85</t>
  </si>
  <si>
    <t>hosp 86</t>
  </si>
  <si>
    <t>hosp 87</t>
  </si>
  <si>
    <t>hosp 88</t>
  </si>
  <si>
    <t>hosp 89</t>
  </si>
  <si>
    <t>hosp 90</t>
  </si>
  <si>
    <t>hosp 91</t>
  </si>
  <si>
    <t>hosp 92</t>
  </si>
  <si>
    <t>hosp 93</t>
  </si>
  <si>
    <t>hosp 94</t>
  </si>
  <si>
    <t>hosp 95</t>
  </si>
  <si>
    <t>hosp 96</t>
  </si>
  <si>
    <t>hosp 97</t>
  </si>
  <si>
    <t>hosp 98</t>
  </si>
  <si>
    <t>hosp 99</t>
  </si>
  <si>
    <t>hosp 100</t>
  </si>
  <si>
    <t>hosp 101</t>
  </si>
  <si>
    <t>hosp 102</t>
  </si>
  <si>
    <t>hosp 103</t>
  </si>
  <si>
    <t>hosp 104</t>
  </si>
  <si>
    <t>hosp 105</t>
  </si>
  <si>
    <t>hosp 106</t>
  </si>
  <si>
    <t>hosp 107</t>
  </si>
  <si>
    <t>hosp 108</t>
  </si>
  <si>
    <t>hosp 109</t>
  </si>
  <si>
    <t>hosp 110</t>
  </si>
  <si>
    <t>hosp 111</t>
  </si>
  <si>
    <t>hosp 112</t>
  </si>
  <si>
    <t>hosp 113</t>
  </si>
  <si>
    <t>hosp 114</t>
  </si>
  <si>
    <t>hosp 115</t>
  </si>
  <si>
    <t>hosp 116</t>
  </si>
  <si>
    <t>hosp 117</t>
  </si>
  <si>
    <t>hosp 118</t>
  </si>
  <si>
    <t>hosp 119</t>
  </si>
  <si>
    <t>hosp 120</t>
  </si>
  <si>
    <t>hosp 121</t>
  </si>
  <si>
    <t>hosp 122</t>
  </si>
  <si>
    <t>hosp 123</t>
  </si>
  <si>
    <t>hosp 124</t>
  </si>
  <si>
    <t>hosp 125</t>
  </si>
  <si>
    <t>hosp 126</t>
  </si>
  <si>
    <t>hosp 127</t>
  </si>
  <si>
    <t>hosp 128</t>
  </si>
  <si>
    <t>hosp 129</t>
  </si>
  <si>
    <t>hosp 130</t>
  </si>
  <si>
    <t>hosp 131</t>
  </si>
  <si>
    <t>hosp 132</t>
  </si>
  <si>
    <t>hosp 133</t>
  </si>
  <si>
    <t>hosp 134</t>
  </si>
  <si>
    <t>hosp 135</t>
  </si>
  <si>
    <t>hosp 136</t>
  </si>
  <si>
    <t>hosp 137</t>
  </si>
  <si>
    <t>hosp 138</t>
  </si>
  <si>
    <t>hosp 139</t>
  </si>
  <si>
    <t>hosp 140</t>
  </si>
  <si>
    <t>hosp 141</t>
  </si>
  <si>
    <t>hosp 142</t>
  </si>
  <si>
    <t>hosp 143</t>
  </si>
  <si>
    <t>hosp 144</t>
  </si>
  <si>
    <t>hosp 145</t>
  </si>
  <si>
    <t>hosp 146</t>
  </si>
  <si>
    <t>hosp 147</t>
  </si>
  <si>
    <t>hosp 148</t>
  </si>
  <si>
    <t>hosp 149</t>
  </si>
  <si>
    <t>hosp 150</t>
  </si>
  <si>
    <r>
      <t>fua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</si>
  <si>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Tempo médio de duração de cada ciclo</t>
  </si>
  <si>
    <t>h/ciclo</t>
  </si>
  <si>
    <t>Número de ciclos por dia</t>
  </si>
  <si>
    <t>ciclo/dia</t>
  </si>
  <si>
    <t>Consumo médio por ciclo</t>
  </si>
  <si>
    <t>kWh/ciclo</t>
  </si>
  <si>
    <r>
      <t>eca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</si>
  <si>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Consumo médio por dia</t>
  </si>
  <si>
    <t>kWh/dia</t>
  </si>
  <si>
    <r>
      <t>eda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</si>
  <si>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EQUIPAMENTOS HOSPITALARES - SISTEMA PROPOSTO</t>
  </si>
  <si>
    <r>
      <t>fup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</si>
  <si>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ecp</t>
    </r>
    <r>
      <rPr>
        <i/>
        <vertAlign val="subscript"/>
        <sz val="11"/>
        <color theme="1"/>
        <rFont val="Calibri"/>
        <family val="2"/>
        <scheme val="minor"/>
      </rPr>
      <t>i</t>
    </r>
  </si>
  <si>
    <r>
      <t>edp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</si>
  <si>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EQUIPAMENTOS HOSPITALARES - RESULTADOS ESPERADOS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</si>
  <si>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HOSP</t>
    </r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</si>
  <si>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UFV</t>
    </r>
  </si>
  <si>
    <r>
      <t>RCB</t>
    </r>
    <r>
      <rPr>
        <vertAlign val="subscript"/>
        <sz val="11"/>
        <color theme="1"/>
        <rFont val="Calibri"/>
        <family val="2"/>
        <scheme val="minor"/>
      </rPr>
      <t>UFV_PEE</t>
    </r>
  </si>
  <si>
    <t>Potência nominal do MÓDULO</t>
  </si>
  <si>
    <t>Wp</t>
  </si>
  <si>
    <t>P</t>
  </si>
  <si>
    <t>Número de módulos fotovoltaicos</t>
  </si>
  <si>
    <t>nm</t>
  </si>
  <si>
    <t xml:space="preserve">Valor Médio Mensal de Produção de Energia </t>
  </si>
  <si>
    <t>kWh/kWp.mês</t>
  </si>
  <si>
    <t>Tarifa de Energia (Incluindo encargos e impostos - PASEP, Cofins e ICMS - correspondente a bandeira verde)</t>
  </si>
  <si>
    <t>R$/kWh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</si>
  <si>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PV</t>
    </r>
  </si>
  <si>
    <t>SISTEMA DE ARMAZENAMENTO DE ENERGIA (SAE)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</si>
  <si>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SAE</t>
    </r>
  </si>
  <si>
    <r>
      <t>RCB</t>
    </r>
    <r>
      <rPr>
        <vertAlign val="subscript"/>
        <sz val="11"/>
        <color theme="1"/>
        <rFont val="Calibri"/>
        <family val="2"/>
        <scheme val="minor"/>
      </rPr>
      <t>SAE_PEE</t>
    </r>
  </si>
  <si>
    <t>Custos Totais - SAE</t>
  </si>
  <si>
    <t>SAE 1</t>
  </si>
  <si>
    <t>SAE 2</t>
  </si>
  <si>
    <t>SAE 3</t>
  </si>
  <si>
    <t>SAE 4</t>
  </si>
  <si>
    <t>SAE 5</t>
  </si>
  <si>
    <t>SAE 6</t>
  </si>
  <si>
    <t>SAE 7</t>
  </si>
  <si>
    <t>SAE 8</t>
  </si>
  <si>
    <t>SAE 9</t>
  </si>
  <si>
    <t>SAE 10</t>
  </si>
  <si>
    <t>SAE 11</t>
  </si>
  <si>
    <t>SAE 12</t>
  </si>
  <si>
    <t>SAE 13</t>
  </si>
  <si>
    <t>SAE 14</t>
  </si>
  <si>
    <t>SAE 15</t>
  </si>
  <si>
    <t>SAE 16</t>
  </si>
  <si>
    <t>SAE 17</t>
  </si>
  <si>
    <t>SAE 18</t>
  </si>
  <si>
    <t>SAE 19</t>
  </si>
  <si>
    <t>SAE 20</t>
  </si>
  <si>
    <t>SAE 21</t>
  </si>
  <si>
    <t>SAE 22</t>
  </si>
  <si>
    <t>SAE 23</t>
  </si>
  <si>
    <t>SAE 24</t>
  </si>
  <si>
    <t>SAE 25</t>
  </si>
  <si>
    <t>SAE 26</t>
  </si>
  <si>
    <t>SAE 27</t>
  </si>
  <si>
    <t>SAE 28</t>
  </si>
  <si>
    <t>SAE 29</t>
  </si>
  <si>
    <t>SAE 30</t>
  </si>
  <si>
    <t>SAE 31</t>
  </si>
  <si>
    <t>SAE 32</t>
  </si>
  <si>
    <t>SAE 33</t>
  </si>
  <si>
    <t>SAE 34</t>
  </si>
  <si>
    <t>SAE 35</t>
  </si>
  <si>
    <t>SAE 36</t>
  </si>
  <si>
    <t>SAE 37</t>
  </si>
  <si>
    <t>SAE 38</t>
  </si>
  <si>
    <t>SAE 39</t>
  </si>
  <si>
    <t>SAE 40</t>
  </si>
  <si>
    <t>SAE 41</t>
  </si>
  <si>
    <t>SAE 42</t>
  </si>
  <si>
    <t>SAE 43</t>
  </si>
  <si>
    <t>SAE 44</t>
  </si>
  <si>
    <t>SAE 45</t>
  </si>
  <si>
    <t>SAE 46</t>
  </si>
  <si>
    <t>SAE 47</t>
  </si>
  <si>
    <t>SAE 48</t>
  </si>
  <si>
    <t>SAE 49</t>
  </si>
  <si>
    <t>SAE 50</t>
  </si>
  <si>
    <t>SAE 51</t>
  </si>
  <si>
    <t>SAE 52</t>
  </si>
  <si>
    <t>SAE 53</t>
  </si>
  <si>
    <t>SAE 54</t>
  </si>
  <si>
    <t>SAE 55</t>
  </si>
  <si>
    <t>SAE 56</t>
  </si>
  <si>
    <t>SAE 57</t>
  </si>
  <si>
    <t>SAE 58</t>
  </si>
  <si>
    <t>SAE 59</t>
  </si>
  <si>
    <t>SAE 60</t>
  </si>
  <si>
    <t>SAE 61</t>
  </si>
  <si>
    <t>SAE 62</t>
  </si>
  <si>
    <t>SAE 63</t>
  </si>
  <si>
    <t>SAE 64</t>
  </si>
  <si>
    <t>SAE 65</t>
  </si>
  <si>
    <t>SAE 66</t>
  </si>
  <si>
    <t>SAE 67</t>
  </si>
  <si>
    <t>SAE 68</t>
  </si>
  <si>
    <t>SAE 69</t>
  </si>
  <si>
    <t>SAE 70</t>
  </si>
  <si>
    <t>SAE 71</t>
  </si>
  <si>
    <t>SAE 72</t>
  </si>
  <si>
    <t>SAE 73</t>
  </si>
  <si>
    <t>SAE 74</t>
  </si>
  <si>
    <t>SAE 75</t>
  </si>
  <si>
    <t>SAE 76</t>
  </si>
  <si>
    <t>SAE 77</t>
  </si>
  <si>
    <t>SAE 78</t>
  </si>
  <si>
    <t>SAE 79</t>
  </si>
  <si>
    <t>SAE 80</t>
  </si>
  <si>
    <t>SAE 81</t>
  </si>
  <si>
    <t>SAE 82</t>
  </si>
  <si>
    <t>SAE 83</t>
  </si>
  <si>
    <t>SAE 84</t>
  </si>
  <si>
    <t>SAE 85</t>
  </si>
  <si>
    <t>SAE 86</t>
  </si>
  <si>
    <t>SAE 87</t>
  </si>
  <si>
    <t>SAE 88</t>
  </si>
  <si>
    <t>SAE 89</t>
  </si>
  <si>
    <t>SAE 90</t>
  </si>
  <si>
    <t>SAE 91</t>
  </si>
  <si>
    <t>SAE 92</t>
  </si>
  <si>
    <t>SAE 93</t>
  </si>
  <si>
    <t>SAE 94</t>
  </si>
  <si>
    <t>SAE 95</t>
  </si>
  <si>
    <t>SAE 96</t>
  </si>
  <si>
    <t>SAE 97</t>
  </si>
  <si>
    <t>SAE 98</t>
  </si>
  <si>
    <t>SAE 99</t>
  </si>
  <si>
    <t>SAE 100</t>
  </si>
  <si>
    <t>SAE 101</t>
  </si>
  <si>
    <t>SAE 102</t>
  </si>
  <si>
    <t>SAE 103</t>
  </si>
  <si>
    <t>SAE 104</t>
  </si>
  <si>
    <t>SAE 105</t>
  </si>
  <si>
    <t>SAE 106</t>
  </si>
  <si>
    <t>SAE 107</t>
  </si>
  <si>
    <t>SAE 108</t>
  </si>
  <si>
    <t>SAE 109</t>
  </si>
  <si>
    <t>SAE 110</t>
  </si>
  <si>
    <t>SAE 111</t>
  </si>
  <si>
    <t>SAE 112</t>
  </si>
  <si>
    <t>SAE 113</t>
  </si>
  <si>
    <t>SAE 114</t>
  </si>
  <si>
    <t>SAE 115</t>
  </si>
  <si>
    <t>SAE 116</t>
  </si>
  <si>
    <t>SAE 117</t>
  </si>
  <si>
    <t>SAE 118</t>
  </si>
  <si>
    <t>SAE 119</t>
  </si>
  <si>
    <t>SAE 120</t>
  </si>
  <si>
    <t>SAE 121</t>
  </si>
  <si>
    <t>SAE 122</t>
  </si>
  <si>
    <t>SAE 123</t>
  </si>
  <si>
    <t>SAE 124</t>
  </si>
  <si>
    <t>SAE 125</t>
  </si>
  <si>
    <t>SAE 126</t>
  </si>
  <si>
    <t>SAE 127</t>
  </si>
  <si>
    <t>SAE 128</t>
  </si>
  <si>
    <t>SAE 129</t>
  </si>
  <si>
    <t>SAE 130</t>
  </si>
  <si>
    <t>SAE 131</t>
  </si>
  <si>
    <t>SAE 132</t>
  </si>
  <si>
    <t>SAE 133</t>
  </si>
  <si>
    <t>SAE 134</t>
  </si>
  <si>
    <t>SAE 135</t>
  </si>
  <si>
    <t>SAE 136</t>
  </si>
  <si>
    <t>SAE 137</t>
  </si>
  <si>
    <t>SAE 138</t>
  </si>
  <si>
    <t>SAE 139</t>
  </si>
  <si>
    <t>SAE 140</t>
  </si>
  <si>
    <t>SAE 141</t>
  </si>
  <si>
    <t>SAE 142</t>
  </si>
  <si>
    <t>SAE 143</t>
  </si>
  <si>
    <t>SAE 144</t>
  </si>
  <si>
    <t>SAE 145</t>
  </si>
  <si>
    <t>SAE 146</t>
  </si>
  <si>
    <t>SAE 147</t>
  </si>
  <si>
    <t>SAE 148</t>
  </si>
  <si>
    <t>SAE 149</t>
  </si>
  <si>
    <t>SAE 150</t>
  </si>
  <si>
    <t>Unidade Consumidora</t>
  </si>
  <si>
    <t>Capacidade da bateria</t>
  </si>
  <si>
    <t>kWh</t>
  </si>
  <si>
    <t>plpi</t>
  </si>
  <si>
    <t xml:space="preserve">Sistema auxiliar </t>
  </si>
  <si>
    <r>
      <t>hp</t>
    </r>
    <r>
      <rPr>
        <i/>
        <vertAlign val="subscript"/>
        <sz val="11"/>
        <color indexed="8"/>
        <rFont val="Calibri"/>
        <family val="2"/>
      </rPr>
      <t>i</t>
    </r>
  </si>
  <si>
    <r>
      <t>Ep</t>
    </r>
    <r>
      <rPr>
        <i/>
        <vertAlign val="subscript"/>
        <sz val="11"/>
        <color indexed="8"/>
        <rFont val="Calibri"/>
        <family val="2"/>
      </rPr>
      <t>i</t>
    </r>
  </si>
  <si>
    <t>Aplicação</t>
  </si>
  <si>
    <r>
      <t>nupp</t>
    </r>
    <r>
      <rPr>
        <i/>
        <vertAlign val="subscript"/>
        <sz val="11"/>
        <color indexed="8"/>
        <rFont val="Calibri"/>
        <family val="2"/>
      </rPr>
      <t>i</t>
    </r>
  </si>
  <si>
    <r>
      <t>ndp</t>
    </r>
    <r>
      <rPr>
        <i/>
        <vertAlign val="subscript"/>
        <sz val="11"/>
        <color indexed="8"/>
        <rFont val="Calibri"/>
        <family val="2"/>
      </rPr>
      <t>i</t>
    </r>
  </si>
  <si>
    <r>
      <t>nmp</t>
    </r>
    <r>
      <rPr>
        <i/>
        <vertAlign val="subscript"/>
        <sz val="11"/>
        <color indexed="8"/>
        <rFont val="Calibri"/>
        <family val="2"/>
      </rPr>
      <t>i</t>
    </r>
  </si>
  <si>
    <t>Potência aplicada na ponta</t>
  </si>
  <si>
    <r>
      <t>dp</t>
    </r>
    <r>
      <rPr>
        <i/>
        <vertAlign val="subscript"/>
        <sz val="11"/>
        <color indexed="8"/>
        <rFont val="Calibri"/>
        <family val="2"/>
      </rPr>
      <t>i</t>
    </r>
  </si>
  <si>
    <r>
      <t>FCPp</t>
    </r>
    <r>
      <rPr>
        <i/>
        <vertAlign val="subscript"/>
        <sz val="11"/>
        <color indexed="8"/>
        <rFont val="Calibri"/>
        <family val="2"/>
      </rPr>
      <t>i</t>
    </r>
  </si>
  <si>
    <r>
      <t>Dp</t>
    </r>
    <r>
      <rPr>
        <i/>
        <vertAlign val="subscript"/>
        <sz val="11"/>
        <color indexed="8"/>
        <rFont val="Calibri"/>
        <family val="2"/>
      </rPr>
      <t>i</t>
    </r>
  </si>
  <si>
    <t>SISTEMA DE ARMAZENAMENTO DE ENERGIA (SAE) - RESULTADOS ESPERADOS</t>
  </si>
  <si>
    <t>Redução de demanda na ponta - Custo evitado de demanda (CED) =</t>
  </si>
  <si>
    <r>
      <t>RDP</t>
    </r>
    <r>
      <rPr>
        <i/>
        <vertAlign val="subscript"/>
        <sz val="11"/>
        <color indexed="8"/>
        <rFont val="Calibri"/>
        <family val="2"/>
      </rPr>
      <t>i</t>
    </r>
  </si>
  <si>
    <t>Energia economizada - Custo da energia evitada (CEE) =</t>
  </si>
  <si>
    <r>
      <t>EE</t>
    </r>
    <r>
      <rPr>
        <i/>
        <vertAlign val="subscript"/>
        <sz val="11"/>
        <color indexed="8"/>
        <rFont val="Calibri"/>
        <family val="2"/>
      </rPr>
      <t>i</t>
    </r>
  </si>
  <si>
    <r>
      <t>B</t>
    </r>
    <r>
      <rPr>
        <b/>
        <i/>
        <vertAlign val="subscript"/>
        <sz val="11"/>
        <color indexed="9"/>
        <rFont val="Calibri"/>
        <family val="2"/>
      </rPr>
      <t>SAE</t>
    </r>
  </si>
  <si>
    <r>
      <t>B</t>
    </r>
    <r>
      <rPr>
        <b/>
        <i/>
        <vertAlign val="subscript"/>
        <sz val="11"/>
        <color indexed="9"/>
        <rFont val="Calibri"/>
        <family val="2"/>
      </rPr>
      <t>SAE_EE</t>
    </r>
  </si>
  <si>
    <r>
      <t>B</t>
    </r>
    <r>
      <rPr>
        <b/>
        <i/>
        <vertAlign val="subscript"/>
        <sz val="11"/>
        <color indexed="9"/>
        <rFont val="Calibri"/>
        <family val="2"/>
      </rPr>
      <t>SAE_RDP</t>
    </r>
  </si>
  <si>
    <r>
      <t>RCB</t>
    </r>
    <r>
      <rPr>
        <vertAlign val="subscript"/>
        <sz val="11"/>
        <color indexed="8"/>
        <rFont val="Calibri"/>
        <family val="2"/>
      </rPr>
      <t>SAE_PEE</t>
    </r>
  </si>
  <si>
    <r>
      <t>RCB</t>
    </r>
    <r>
      <rPr>
        <vertAlign val="subscript"/>
        <sz val="11"/>
        <color indexed="8"/>
        <rFont val="Calibri"/>
        <family val="2"/>
      </rPr>
      <t>PEE</t>
    </r>
  </si>
  <si>
    <t>SAE (Sistema de Armazenamento de Energia) - SISTEMA PROPOSTO - EX POST</t>
  </si>
  <si>
    <t>Potência PCS medida</t>
  </si>
  <si>
    <r>
      <t>plp</t>
    </r>
    <r>
      <rPr>
        <i/>
        <vertAlign val="subscript"/>
        <sz val="11"/>
        <color indexed="8"/>
        <rFont val="Calibri"/>
        <family val="2"/>
      </rPr>
      <t>i</t>
    </r>
  </si>
  <si>
    <t>Potência total instalada medida</t>
  </si>
  <si>
    <t>SAE (Sistema de Armazenamento de Energia) - RESULTADOS ESPERADOS - EX POST - Ótica do Sistema</t>
  </si>
  <si>
    <t>Benefício anualizado BESS - Ex Post</t>
  </si>
  <si>
    <r>
      <t>B</t>
    </r>
    <r>
      <rPr>
        <b/>
        <i/>
        <vertAlign val="subscript"/>
        <sz val="11"/>
        <color indexed="9"/>
        <rFont val="Calibri"/>
        <family val="2"/>
      </rPr>
      <t>BESS</t>
    </r>
  </si>
  <si>
    <t>Benefício anualizado BESS - EE</t>
  </si>
  <si>
    <r>
      <t>B</t>
    </r>
    <r>
      <rPr>
        <b/>
        <i/>
        <vertAlign val="subscript"/>
        <sz val="11"/>
        <color indexed="9"/>
        <rFont val="Calibri"/>
        <family val="2"/>
      </rPr>
      <t>BESS_EE</t>
    </r>
  </si>
  <si>
    <t xml:space="preserve">Benefício anualizado BESS - RDP </t>
  </si>
  <si>
    <r>
      <t>B</t>
    </r>
    <r>
      <rPr>
        <b/>
        <i/>
        <vertAlign val="subscript"/>
        <sz val="11"/>
        <color indexed="9"/>
        <rFont val="Calibri"/>
        <family val="2"/>
      </rPr>
      <t>BESS_RDP</t>
    </r>
  </si>
  <si>
    <r>
      <t>RCB</t>
    </r>
    <r>
      <rPr>
        <vertAlign val="subscript"/>
        <sz val="11"/>
        <color indexed="8"/>
        <rFont val="Calibri"/>
        <family val="2"/>
      </rPr>
      <t>BESS_PEE</t>
    </r>
  </si>
  <si>
    <r>
      <t>RCB</t>
    </r>
    <r>
      <rPr>
        <vertAlign val="subscript"/>
        <sz val="11"/>
        <color indexed="8"/>
        <rFont val="Calibri"/>
        <family val="2"/>
      </rPr>
      <t>BESS_TOTAL</t>
    </r>
  </si>
  <si>
    <r>
      <t>RCB</t>
    </r>
    <r>
      <rPr>
        <vertAlign val="subscript"/>
        <sz val="11"/>
        <color indexed="8"/>
        <rFont val="Calibri"/>
        <family val="2"/>
      </rPr>
      <t>PROJETO_PEE</t>
    </r>
  </si>
  <si>
    <r>
      <t>RCB</t>
    </r>
    <r>
      <rPr>
        <vertAlign val="subscript"/>
        <sz val="11"/>
        <color indexed="8"/>
        <rFont val="Calibri"/>
        <family val="2"/>
      </rPr>
      <t>PROJETO_TOTAL</t>
    </r>
  </si>
  <si>
    <t>SAE (Sistema de Armazenamento de Energia) - RESULTADOS ESPERADOS - EX POST - Ótica do Consumidor</t>
  </si>
  <si>
    <t>BESS 1</t>
  </si>
  <si>
    <t>BESS 2</t>
  </si>
  <si>
    <t>BESS 3</t>
  </si>
  <si>
    <t>BESS 4</t>
  </si>
  <si>
    <t>BESS 5</t>
  </si>
  <si>
    <t>BESS 6</t>
  </si>
  <si>
    <t>BESS 7</t>
  </si>
  <si>
    <t>BESS 8</t>
  </si>
  <si>
    <t>BESS 9</t>
  </si>
  <si>
    <t>BESS 10</t>
  </si>
  <si>
    <t>BESS 11</t>
  </si>
  <si>
    <t>BESS 12</t>
  </si>
  <si>
    <t>BESS 13</t>
  </si>
  <si>
    <t>BESS 14</t>
  </si>
  <si>
    <t>BESS 15</t>
  </si>
  <si>
    <t>BESS 16</t>
  </si>
  <si>
    <t>BESS 17</t>
  </si>
  <si>
    <t>BESS 18</t>
  </si>
  <si>
    <t>BESS 19</t>
  </si>
  <si>
    <t>BESS 20</t>
  </si>
  <si>
    <r>
      <t>RCB</t>
    </r>
    <r>
      <rPr>
        <vertAlign val="subscript"/>
        <sz val="11"/>
        <color indexed="8"/>
        <rFont val="Calibri"/>
        <family val="2"/>
      </rPr>
      <t>BESS_PEE_CONSUMIDOR</t>
    </r>
  </si>
  <si>
    <r>
      <t>RCB</t>
    </r>
    <r>
      <rPr>
        <vertAlign val="subscript"/>
        <sz val="11"/>
        <color indexed="8"/>
        <rFont val="Calibri"/>
        <family val="2"/>
      </rPr>
      <t>BESS_TOTAL_CONSUMIDOR</t>
    </r>
  </si>
  <si>
    <r>
      <t>RCB</t>
    </r>
    <r>
      <rPr>
        <vertAlign val="subscript"/>
        <sz val="11"/>
        <color indexed="8"/>
        <rFont val="Calibri"/>
        <family val="2"/>
      </rPr>
      <t>PROJETO_PEE_CONSUMIDOR</t>
    </r>
  </si>
  <si>
    <r>
      <t>RCB</t>
    </r>
    <r>
      <rPr>
        <vertAlign val="subscript"/>
        <sz val="11"/>
        <color indexed="8"/>
        <rFont val="Calibri"/>
        <family val="2"/>
      </rPr>
      <t>PROJETO_TOTAL_CONSUMIDOR</t>
    </r>
  </si>
  <si>
    <t>Item 2.4.1 - Resumo por sistema</t>
  </si>
  <si>
    <t>Unidade de medida</t>
  </si>
  <si>
    <t>Tipo de Uso Final</t>
  </si>
  <si>
    <t>QTDE de Equipamentos  LB</t>
  </si>
  <si>
    <t>adm</t>
  </si>
  <si>
    <t>Energia Consumida LB  por Equip</t>
  </si>
  <si>
    <t>Energia Consumida LB  Anual</t>
  </si>
  <si>
    <t>Demanda LB  por Equip</t>
  </si>
  <si>
    <t>Demanda LB  Anual</t>
  </si>
  <si>
    <t>QTDE de Equipamentos  PD</t>
  </si>
  <si>
    <t>Energia Consumida PD  por Equip</t>
  </si>
  <si>
    <t>Energia Consumida PD  Anual</t>
  </si>
  <si>
    <t>Demanda PD  por Equip</t>
  </si>
  <si>
    <t>Demanda PD  Anual</t>
  </si>
  <si>
    <t>EE  por Equip</t>
  </si>
  <si>
    <t>EE  Anual</t>
  </si>
  <si>
    <t>RDP  por Equip</t>
  </si>
  <si>
    <t>RDP  Anual</t>
  </si>
  <si>
    <t>Item 2.4.2 - Custo e Benefícios</t>
  </si>
  <si>
    <t>Benefício EE  (Ótica do Sistema)</t>
  </si>
  <si>
    <t>R$/ano</t>
  </si>
  <si>
    <t>Benefício RDP  (Ótica do Sistema)</t>
  </si>
  <si>
    <t>Benefício Total (Ótica do Sistema)</t>
  </si>
  <si>
    <t>Benefício EE  (Ótica do Consumidor)</t>
  </si>
  <si>
    <t>Benefício RDP  (Ótica do Consumidor)</t>
  </si>
  <si>
    <t>Benefício Total (Ótica do Consumidor)</t>
  </si>
  <si>
    <t xml:space="preserve">Investimento Total </t>
  </si>
  <si>
    <t>Investimento Total  Anualizado</t>
  </si>
  <si>
    <t xml:space="preserve">Investimento Total PEE </t>
  </si>
  <si>
    <t>Investimento Total PEE  Anualizado</t>
  </si>
  <si>
    <t>RCB investimento total (Ótica do Sistema)</t>
  </si>
  <si>
    <t>RCB investimento PEE (Ótica do Sistema)</t>
  </si>
  <si>
    <t>RCB investimento total (Ótica do Consumidor)</t>
  </si>
  <si>
    <t>RCB investimento PEE (Ótica do Consumidor)</t>
  </si>
  <si>
    <t>anos</t>
  </si>
  <si>
    <t xml:space="preserve">Item 2.4.3 - Índices por equipamento </t>
  </si>
  <si>
    <t>MWh/ano/equip</t>
  </si>
  <si>
    <t>kW/equip</t>
  </si>
  <si>
    <t>RDP por Equip</t>
  </si>
  <si>
    <t>Benefício EE  (Ótica do Sistema) por Equip</t>
  </si>
  <si>
    <t>R$/ano/equip</t>
  </si>
  <si>
    <t>Benefício RDP  (Ótica do Sistema) por Equip</t>
  </si>
  <si>
    <t>Benefício Total (Ótica do Sistema) por Equip</t>
  </si>
  <si>
    <t>Benefício EE  (Ótica do Consumidor) por Equip</t>
  </si>
  <si>
    <t>Benefício RDP  (Ótica do Consumidor) por Equip</t>
  </si>
  <si>
    <t>Benefício Total (Ótica do Consumidor) por Equip</t>
  </si>
  <si>
    <t>Investimento Total  por Equipamento</t>
  </si>
  <si>
    <t>R$/equip</t>
  </si>
  <si>
    <t>Investimento Total PEE  por Equipamento</t>
  </si>
  <si>
    <t>Item 2.4.4 - Índices por potência nominal</t>
  </si>
  <si>
    <t>Unidade de potência nominal</t>
  </si>
  <si>
    <t>Potencia nominal média por uso final - Existente</t>
  </si>
  <si>
    <t>KWh</t>
  </si>
  <si>
    <t>Potência nominal média por uso final - Instalada</t>
  </si>
  <si>
    <t>Energia Consumida LB  por potência nominal</t>
  </si>
  <si>
    <t>MWh/ano/KWh</t>
  </si>
  <si>
    <t>Demanda LB  por potência nominal</t>
  </si>
  <si>
    <t>kW/KWh</t>
  </si>
  <si>
    <t>Energia Consumida PD  por potência nominal</t>
  </si>
  <si>
    <t>Demanda PD  por potência nominal</t>
  </si>
  <si>
    <t>EE  por potência nominal</t>
  </si>
  <si>
    <t>RDP  por potência nominal</t>
  </si>
  <si>
    <t>Benefício EE  (Ótica do Sistema) por potência nominal</t>
  </si>
  <si>
    <t>R$/ano/KWh</t>
  </si>
  <si>
    <t>Benefício RDP  (Ótica do Sistema) por potência nominal</t>
  </si>
  <si>
    <t>Benefício Total (Ótica do Sistema) por potência nominal</t>
  </si>
  <si>
    <t>Benefício EE  (Ótica do Consumidor) por potência nominal</t>
  </si>
  <si>
    <t>Benefício RDP  (Ótica do Consumidor) por potência nominal</t>
  </si>
  <si>
    <t>Benefício Total (Ótica do Consumidor) por potência nominal</t>
  </si>
  <si>
    <t>Investimento Total  por potência nominal</t>
  </si>
  <si>
    <t>R$/KWh</t>
  </si>
  <si>
    <t>Investimento Total PEE  por potência nominal</t>
  </si>
  <si>
    <t>OUTRAS FONTES INCENTIVADAS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</si>
  <si>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O.FI</t>
    </r>
  </si>
  <si>
    <r>
      <t>RCB</t>
    </r>
    <r>
      <rPr>
        <vertAlign val="subscript"/>
        <sz val="11"/>
        <color theme="1"/>
        <rFont val="Calibri"/>
        <family val="2"/>
        <scheme val="minor"/>
      </rPr>
      <t>O.FI_PEE</t>
    </r>
  </si>
  <si>
    <t>FI-1</t>
  </si>
  <si>
    <t>FI-2</t>
  </si>
  <si>
    <t>FI-3</t>
  </si>
  <si>
    <t>FI-4</t>
  </si>
  <si>
    <t>FI-5</t>
  </si>
  <si>
    <t>FI-6</t>
  </si>
  <si>
    <t>FI-7</t>
  </si>
  <si>
    <t>FI-8</t>
  </si>
  <si>
    <t>FI-9</t>
  </si>
  <si>
    <t>FI-10</t>
  </si>
  <si>
    <t>FI-11</t>
  </si>
  <si>
    <t>FI-12</t>
  </si>
  <si>
    <t>FI-13</t>
  </si>
  <si>
    <t>FI-14</t>
  </si>
  <si>
    <t>FI-15</t>
  </si>
  <si>
    <t>FI-16</t>
  </si>
  <si>
    <t>FI-17</t>
  </si>
  <si>
    <t>FI-18</t>
  </si>
  <si>
    <t>FI-19</t>
  </si>
  <si>
    <t>FI-20</t>
  </si>
  <si>
    <t>FI-21</t>
  </si>
  <si>
    <t>FI-22</t>
  </si>
  <si>
    <t>FI-23</t>
  </si>
  <si>
    <t>FI-24</t>
  </si>
  <si>
    <t>FI-25</t>
  </si>
  <si>
    <t>FI-26</t>
  </si>
  <si>
    <t>FI-27</t>
  </si>
  <si>
    <t>FI-28</t>
  </si>
  <si>
    <t>FI-29</t>
  </si>
  <si>
    <t>FI-30</t>
  </si>
  <si>
    <t>FI-31</t>
  </si>
  <si>
    <t>FI-32</t>
  </si>
  <si>
    <t>FI-33</t>
  </si>
  <si>
    <t>FI-34</t>
  </si>
  <si>
    <t>FI-35</t>
  </si>
  <si>
    <t>FI-36</t>
  </si>
  <si>
    <t>FI-37</t>
  </si>
  <si>
    <t>FI-38</t>
  </si>
  <si>
    <t>FI-39</t>
  </si>
  <si>
    <t>FI-40</t>
  </si>
  <si>
    <t>FI-41</t>
  </si>
  <si>
    <t>FI-42</t>
  </si>
  <si>
    <t>FI-43</t>
  </si>
  <si>
    <t>FI-44</t>
  </si>
  <si>
    <t>FI-45</t>
  </si>
  <si>
    <t>FI-46</t>
  </si>
  <si>
    <t>FI-47</t>
  </si>
  <si>
    <t>FI-48</t>
  </si>
  <si>
    <t>FI-49</t>
  </si>
  <si>
    <t>FI-50</t>
  </si>
  <si>
    <t>FI-51</t>
  </si>
  <si>
    <t>FI-52</t>
  </si>
  <si>
    <t>FI-53</t>
  </si>
  <si>
    <t>FI-54</t>
  </si>
  <si>
    <t>FI-55</t>
  </si>
  <si>
    <t>FI-56</t>
  </si>
  <si>
    <t>FI-57</t>
  </si>
  <si>
    <t>FI-58</t>
  </si>
  <si>
    <t>FI-59</t>
  </si>
  <si>
    <t>FI-60</t>
  </si>
  <si>
    <t>FI-61</t>
  </si>
  <si>
    <t>FI-62</t>
  </si>
  <si>
    <t>FI-63</t>
  </si>
  <si>
    <t>FI-64</t>
  </si>
  <si>
    <t>FI-65</t>
  </si>
  <si>
    <t>FI-66</t>
  </si>
  <si>
    <t>FI-67</t>
  </si>
  <si>
    <t>FI-68</t>
  </si>
  <si>
    <t>FI-69</t>
  </si>
  <si>
    <t>FI-70</t>
  </si>
  <si>
    <t>FI-71</t>
  </si>
  <si>
    <t>FI-72</t>
  </si>
  <si>
    <t>FI-73</t>
  </si>
  <si>
    <t>FI-74</t>
  </si>
  <si>
    <t>FI-75</t>
  </si>
  <si>
    <t>FI-76</t>
  </si>
  <si>
    <t>FI-77</t>
  </si>
  <si>
    <t>FI-78</t>
  </si>
  <si>
    <t>FI-79</t>
  </si>
  <si>
    <t>FI-80</t>
  </si>
  <si>
    <t>FI-81</t>
  </si>
  <si>
    <t>FI-82</t>
  </si>
  <si>
    <t>FI-83</t>
  </si>
  <si>
    <t>FI-84</t>
  </si>
  <si>
    <t>FI-85</t>
  </si>
  <si>
    <t>FI-86</t>
  </si>
  <si>
    <t>FI-87</t>
  </si>
  <si>
    <t>FI-88</t>
  </si>
  <si>
    <t>FI-89</t>
  </si>
  <si>
    <t>FI-90</t>
  </si>
  <si>
    <t>FI-91</t>
  </si>
  <si>
    <t>FI-92</t>
  </si>
  <si>
    <t>FI-93</t>
  </si>
  <si>
    <t>FI-94</t>
  </si>
  <si>
    <t>FI-95</t>
  </si>
  <si>
    <t>FI-96</t>
  </si>
  <si>
    <t>FI-97</t>
  </si>
  <si>
    <t>FI-98</t>
  </si>
  <si>
    <t>FI-99</t>
  </si>
  <si>
    <t>FI-100</t>
  </si>
  <si>
    <t>FI-101</t>
  </si>
  <si>
    <t>FI-102</t>
  </si>
  <si>
    <t>FI-103</t>
  </si>
  <si>
    <t>FI-104</t>
  </si>
  <si>
    <t>FI-105</t>
  </si>
  <si>
    <t>FI-106</t>
  </si>
  <si>
    <t>FI-107</t>
  </si>
  <si>
    <t>FI-108</t>
  </si>
  <si>
    <t>FI-109</t>
  </si>
  <si>
    <t>FI-110</t>
  </si>
  <si>
    <t>FI-111</t>
  </si>
  <si>
    <t>FI-112</t>
  </si>
  <si>
    <t>FI-113</t>
  </si>
  <si>
    <t>FI-114</t>
  </si>
  <si>
    <t>FI-115</t>
  </si>
  <si>
    <t>FI-116</t>
  </si>
  <si>
    <t>FI-117</t>
  </si>
  <si>
    <t>FI-118</t>
  </si>
  <si>
    <t>FI-119</t>
  </si>
  <si>
    <t>FI-120</t>
  </si>
  <si>
    <t>FI-121</t>
  </si>
  <si>
    <t>FI-122</t>
  </si>
  <si>
    <t>FI-123</t>
  </si>
  <si>
    <t>FI-124</t>
  </si>
  <si>
    <t>FI-125</t>
  </si>
  <si>
    <t>FI-126</t>
  </si>
  <si>
    <t>FI-127</t>
  </si>
  <si>
    <t>FI-128</t>
  </si>
  <si>
    <t>FI-129</t>
  </si>
  <si>
    <t>FI-130</t>
  </si>
  <si>
    <t>FI-131</t>
  </si>
  <si>
    <t>FI-132</t>
  </si>
  <si>
    <t>FI-133</t>
  </si>
  <si>
    <t>FI-134</t>
  </si>
  <si>
    <t>FI-135</t>
  </si>
  <si>
    <t>FI-136</t>
  </si>
  <si>
    <t>FI-137</t>
  </si>
  <si>
    <t>FI-138</t>
  </si>
  <si>
    <t>FI-139</t>
  </si>
  <si>
    <t>FI-140</t>
  </si>
  <si>
    <t>FI-141</t>
  </si>
  <si>
    <t>FI-142</t>
  </si>
  <si>
    <t>FI-143</t>
  </si>
  <si>
    <t>FI-144</t>
  </si>
  <si>
    <t>FI-145</t>
  </si>
  <si>
    <t>FI-146</t>
  </si>
  <si>
    <t>FI-147</t>
  </si>
  <si>
    <t>FI-148</t>
  </si>
  <si>
    <t>FI-149</t>
  </si>
  <si>
    <t>FI-150</t>
  </si>
  <si>
    <t>Potência nominal do sistema</t>
  </si>
  <si>
    <t>Potência instalada de geração</t>
  </si>
  <si>
    <t>Tempo de funcionamento do sistema, em um dia</t>
  </si>
  <si>
    <t>Dias de funcionamento do sistema, em um ano</t>
  </si>
  <si>
    <t>Meses no ano, de funcionamento do Sistema no horário de Ponta</t>
  </si>
  <si>
    <t>meses</t>
  </si>
  <si>
    <t>NM</t>
  </si>
  <si>
    <t>Dias úteis no mês, de funcionamento do Sistema no horário de Ponta</t>
  </si>
  <si>
    <t>dias</t>
  </si>
  <si>
    <t>ND</t>
  </si>
  <si>
    <t>Horas por dia, de funcionamento do Sistema no horário de Ponta</t>
  </si>
  <si>
    <t>horas</t>
  </si>
  <si>
    <t>NUP</t>
  </si>
  <si>
    <t>Demanda atendida na ponta</t>
  </si>
  <si>
    <t>Tarifa de demanda na ponta (Incluindo encargos e impostos - PASEP, Cofins e ICMS - correspondente a bandeira verde)</t>
  </si>
  <si>
    <t>R$ / kW</t>
  </si>
  <si>
    <t>Demanda atendida fora de ponta</t>
  </si>
  <si>
    <t>RDFPi</t>
  </si>
  <si>
    <t>Energia gerada na ponta</t>
  </si>
  <si>
    <t>MWh ano</t>
  </si>
  <si>
    <r>
      <t>EEp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</si>
  <si>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Tarifa de energia na ponta (Incluindo encargos e impostos - PASEP, Cofins e ICMS - correspondente a bandeira verde)</t>
  </si>
  <si>
    <t>R$/MWh ano</t>
  </si>
  <si>
    <t>Energia gerada fora de ponta</t>
  </si>
  <si>
    <r>
      <t>EEfp</t>
    </r>
    <r>
      <rPr>
        <i/>
        <vertAlign val="subscript"/>
        <sz val="11"/>
        <color theme="1"/>
        <rFont val="Calibri"/>
        <family val="2"/>
        <scheme val="minor"/>
      </rPr>
      <t>i</t>
    </r>
  </si>
  <si>
    <t>Tarifa de energia fora de ponta  (Incluindo encargos e impostos - PASEP, Cofins e ICMS - correspondente a bandeira verde)</t>
  </si>
  <si>
    <t>Energia gerada total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</si>
  <si>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FI</t>
    </r>
  </si>
  <si>
    <t xml:space="preserve">OUTROS </t>
  </si>
  <si>
    <r>
      <t>CA</t>
    </r>
    <r>
      <rPr>
        <b/>
        <vertAlign val="subscript"/>
        <sz val="11"/>
        <color theme="0"/>
        <rFont val="Calibri"/>
        <family val="2"/>
        <scheme val="minor"/>
      </rPr>
      <t>T OUTROS</t>
    </r>
  </si>
  <si>
    <r>
      <t>RCB</t>
    </r>
    <r>
      <rPr>
        <vertAlign val="subscript"/>
        <sz val="11"/>
        <color theme="1"/>
        <rFont val="Calibri"/>
        <family val="2"/>
        <scheme val="minor"/>
      </rPr>
      <t>OUTROS_PEE</t>
    </r>
  </si>
  <si>
    <t>OUTROS - SISTEMA ATUAL</t>
  </si>
  <si>
    <t>outros 1</t>
  </si>
  <si>
    <t>outros 2</t>
  </si>
  <si>
    <t>outros 3</t>
  </si>
  <si>
    <t>outros 4</t>
  </si>
  <si>
    <t>outros 5</t>
  </si>
  <si>
    <t>outros 6</t>
  </si>
  <si>
    <t>outros 7</t>
  </si>
  <si>
    <t>outros 8</t>
  </si>
  <si>
    <t>outros 9</t>
  </si>
  <si>
    <t>outros 10</t>
  </si>
  <si>
    <t>outros 11</t>
  </si>
  <si>
    <t>outros 12</t>
  </si>
  <si>
    <t>outros 13</t>
  </si>
  <si>
    <t>outros 14</t>
  </si>
  <si>
    <t>outros 15</t>
  </si>
  <si>
    <t>outros 16</t>
  </si>
  <si>
    <t>outros 17</t>
  </si>
  <si>
    <t>outros 18</t>
  </si>
  <si>
    <t>outros 19</t>
  </si>
  <si>
    <t>outros 20</t>
  </si>
  <si>
    <t>outros 21</t>
  </si>
  <si>
    <t>outros 22</t>
  </si>
  <si>
    <t>outros 23</t>
  </si>
  <si>
    <t>outros 24</t>
  </si>
  <si>
    <t>outros 25</t>
  </si>
  <si>
    <t>outros 26</t>
  </si>
  <si>
    <t>outros 27</t>
  </si>
  <si>
    <t>outros 28</t>
  </si>
  <si>
    <t>outros 29</t>
  </si>
  <si>
    <t>outros 30</t>
  </si>
  <si>
    <t>outros 31</t>
  </si>
  <si>
    <t>outros 32</t>
  </si>
  <si>
    <t>outros 33</t>
  </si>
  <si>
    <t>outros 34</t>
  </si>
  <si>
    <t>outros 35</t>
  </si>
  <si>
    <t>outros 36</t>
  </si>
  <si>
    <t>outros 37</t>
  </si>
  <si>
    <t>outros 38</t>
  </si>
  <si>
    <t>outros 39</t>
  </si>
  <si>
    <t>outros 40</t>
  </si>
  <si>
    <t>outros 41</t>
  </si>
  <si>
    <t>outros 42</t>
  </si>
  <si>
    <t>outros 43</t>
  </si>
  <si>
    <t>outros 44</t>
  </si>
  <si>
    <t>outros 45</t>
  </si>
  <si>
    <t>outros 46</t>
  </si>
  <si>
    <t>outros 47</t>
  </si>
  <si>
    <t>outros 48</t>
  </si>
  <si>
    <t>outros 49</t>
  </si>
  <si>
    <t>outros 50</t>
  </si>
  <si>
    <t>outros 51</t>
  </si>
  <si>
    <t>outros 52</t>
  </si>
  <si>
    <t>outros 53</t>
  </si>
  <si>
    <t>outros 54</t>
  </si>
  <si>
    <t>outros 55</t>
  </si>
  <si>
    <t>outros 56</t>
  </si>
  <si>
    <t>outros 57</t>
  </si>
  <si>
    <t>outros 58</t>
  </si>
  <si>
    <t>outros 59</t>
  </si>
  <si>
    <t>outros 60</t>
  </si>
  <si>
    <t>outros 61</t>
  </si>
  <si>
    <t>outros 62</t>
  </si>
  <si>
    <t>outros 63</t>
  </si>
  <si>
    <t>outros 64</t>
  </si>
  <si>
    <t>outros 65</t>
  </si>
  <si>
    <t>outros 66</t>
  </si>
  <si>
    <t>outros 67</t>
  </si>
  <si>
    <t>outros 68</t>
  </si>
  <si>
    <t>outros 69</t>
  </si>
  <si>
    <t>outros 70</t>
  </si>
  <si>
    <t>outros 71</t>
  </si>
  <si>
    <t>outros 72</t>
  </si>
  <si>
    <t>outros 73</t>
  </si>
  <si>
    <t>outros 74</t>
  </si>
  <si>
    <t>outros 75</t>
  </si>
  <si>
    <t>outros 76</t>
  </si>
  <si>
    <t>outros 77</t>
  </si>
  <si>
    <t>outros 78</t>
  </si>
  <si>
    <t>outros 79</t>
  </si>
  <si>
    <t>outros 80</t>
  </si>
  <si>
    <t>outros 81</t>
  </si>
  <si>
    <t>outros 82</t>
  </si>
  <si>
    <t>outros 83</t>
  </si>
  <si>
    <t>outros 84</t>
  </si>
  <si>
    <t>outros 85</t>
  </si>
  <si>
    <t>outros 86</t>
  </si>
  <si>
    <t>outros 87</t>
  </si>
  <si>
    <t>outros 88</t>
  </si>
  <si>
    <t>outros 89</t>
  </si>
  <si>
    <t>outros 90</t>
  </si>
  <si>
    <t>outros 91</t>
  </si>
  <si>
    <t>outros 92</t>
  </si>
  <si>
    <t>outros 93</t>
  </si>
  <si>
    <t>outros 94</t>
  </si>
  <si>
    <t>outros 95</t>
  </si>
  <si>
    <t>outros 96</t>
  </si>
  <si>
    <t>outros 97</t>
  </si>
  <si>
    <t>outros 98</t>
  </si>
  <si>
    <t>outros 99</t>
  </si>
  <si>
    <t>outros 100</t>
  </si>
  <si>
    <t>outros 101</t>
  </si>
  <si>
    <t>outros 102</t>
  </si>
  <si>
    <t>outros 103</t>
  </si>
  <si>
    <t>outros 104</t>
  </si>
  <si>
    <t>outros 105</t>
  </si>
  <si>
    <t>outros 106</t>
  </si>
  <si>
    <t>outros 107</t>
  </si>
  <si>
    <t>outros 108</t>
  </si>
  <si>
    <t>outros 109</t>
  </si>
  <si>
    <t>outros 110</t>
  </si>
  <si>
    <t>outros 111</t>
  </si>
  <si>
    <t>outros 112</t>
  </si>
  <si>
    <t>outros 113</t>
  </si>
  <si>
    <t>outros 114</t>
  </si>
  <si>
    <t>outros 115</t>
  </si>
  <si>
    <t>outros 116</t>
  </si>
  <si>
    <t>outros 117</t>
  </si>
  <si>
    <t>outros 118</t>
  </si>
  <si>
    <t>outros 119</t>
  </si>
  <si>
    <t>outros 120</t>
  </si>
  <si>
    <t>outros 121</t>
  </si>
  <si>
    <t>outros 122</t>
  </si>
  <si>
    <t>outros 123</t>
  </si>
  <si>
    <t>outros 124</t>
  </si>
  <si>
    <t>outros 125</t>
  </si>
  <si>
    <t>outros 126</t>
  </si>
  <si>
    <t>outros 127</t>
  </si>
  <si>
    <t>outros 128</t>
  </si>
  <si>
    <t>outros 129</t>
  </si>
  <si>
    <t>outros 130</t>
  </si>
  <si>
    <t>outros 131</t>
  </si>
  <si>
    <t>outros 132</t>
  </si>
  <si>
    <t>outros 133</t>
  </si>
  <si>
    <t>outros 134</t>
  </si>
  <si>
    <t>outros 135</t>
  </si>
  <si>
    <t>outros 136</t>
  </si>
  <si>
    <t>outros 137</t>
  </si>
  <si>
    <t>outros 138</t>
  </si>
  <si>
    <t>outros 139</t>
  </si>
  <si>
    <t>outros 140</t>
  </si>
  <si>
    <t>outros 141</t>
  </si>
  <si>
    <t>outros 142</t>
  </si>
  <si>
    <t>outros 143</t>
  </si>
  <si>
    <t>outros 144</t>
  </si>
  <si>
    <t>outros 145</t>
  </si>
  <si>
    <t>outros 146</t>
  </si>
  <si>
    <t>outros 147</t>
  </si>
  <si>
    <t>outros 148</t>
  </si>
  <si>
    <t>outros 149</t>
  </si>
  <si>
    <t>outros 150</t>
  </si>
  <si>
    <t>Potência nominal do equipamento</t>
  </si>
  <si>
    <t>OUTROS - SISTEMA PROPOSTO</t>
  </si>
  <si>
    <t>OUTROS - RESULTADOS ESPERADOS</t>
  </si>
  <si>
    <r>
      <t>B</t>
    </r>
    <r>
      <rPr>
        <b/>
        <i/>
        <vertAlign val="subscript"/>
        <sz val="11"/>
        <color theme="0"/>
        <rFont val="Calibri"/>
        <family val="2"/>
        <scheme val="minor"/>
      </rPr>
      <t>OUTROS</t>
    </r>
  </si>
  <si>
    <t>SERVIÇOS DE TERCEIROS</t>
  </si>
  <si>
    <t>Serviços de  Terceiros</t>
  </si>
  <si>
    <t>Preço</t>
  </si>
  <si>
    <t>Diagnóstico Energético</t>
  </si>
  <si>
    <t xml:space="preserve">Gerenciamento do Projeto </t>
  </si>
  <si>
    <t>Relatório Final</t>
  </si>
  <si>
    <t>DIVISÃO DOS CUSTOS POR USO FINAL</t>
  </si>
  <si>
    <t>DIAGNÓSTICO ENERGÉTICO</t>
  </si>
  <si>
    <t>GERENCIAMENTO DO PROJETO</t>
  </si>
  <si>
    <t>RELATÓRIO FINAL</t>
  </si>
  <si>
    <t>MARKETING</t>
  </si>
  <si>
    <t>Placa de Obra</t>
  </si>
  <si>
    <t>Adesivos em vinil - Equipamentos maior porte</t>
  </si>
  <si>
    <t>Placa de aço inox - Equipamentos maior porte</t>
  </si>
  <si>
    <t>Placa de inauguração</t>
  </si>
  <si>
    <t xml:space="preserve"> Marketing</t>
  </si>
  <si>
    <t>TREINAMENTO E CAPACITAÇÃO</t>
  </si>
  <si>
    <t>MEDIÇÃO E VERIFICAÇÃO</t>
  </si>
  <si>
    <t xml:space="preserve">ILUMINAÇÃO </t>
  </si>
  <si>
    <t>PERÍODO DE LINHA DE BASE</t>
  </si>
  <si>
    <t>Preço Total</t>
  </si>
  <si>
    <t>Plano de M&amp;V</t>
  </si>
  <si>
    <t>Medições de linha de base</t>
  </si>
  <si>
    <t>PERÍODO DE DETERMINAÇÃO DA ECONOMIA</t>
  </si>
  <si>
    <t>Relatório de M&amp;V</t>
  </si>
  <si>
    <t>Medições de determinação a economia</t>
  </si>
  <si>
    <t xml:space="preserve">CONDICIONAMENTO AMBIENTAL </t>
  </si>
  <si>
    <t>OUTROS</t>
  </si>
  <si>
    <t>ATIVIDADES</t>
  </si>
  <si>
    <t>CRONOGRAMA FÍSICO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</si>
  <si>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</si>
  <si>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</si>
  <si>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</si>
  <si>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</si>
  <si>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</si>
  <si>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</si>
  <si>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</si>
  <si>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</si>
  <si>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</si>
  <si>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</si>
  <si>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</si>
  <si>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</si>
  <si>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Aquisição de materiais e equipamentos</t>
  </si>
  <si>
    <t>Medição do período de linha de base
Plano de M&amp;V</t>
  </si>
  <si>
    <t>Execução das ações de eficiência energética</t>
  </si>
  <si>
    <t>Descarte dos materiais e equipamentos substituídos</t>
  </si>
  <si>
    <t>Ações de marketing</t>
  </si>
  <si>
    <t>Ações de treinamento e capacitação</t>
  </si>
  <si>
    <t>Medição do período de determinação da economia
Relatório de M&amp;V</t>
  </si>
  <si>
    <t xml:space="preserve">ATIVIDADES </t>
  </si>
  <si>
    <t>ORIGEM</t>
  </si>
  <si>
    <t>CRONOGRAMA FINANCEIRO</t>
  </si>
  <si>
    <t>Total de custos
do projeto</t>
  </si>
  <si>
    <t>RECURSOS</t>
  </si>
  <si>
    <t>Total mensal de custos do projeto</t>
  </si>
  <si>
    <t>Total acumulado de custos do projeto</t>
  </si>
  <si>
    <t>Projeto</t>
  </si>
  <si>
    <t>Esta planilha serve como orientativo para verificação da coerência dos dados apresentados, uma vez que o insumo energético não contempla os 12 meses e é necessário ajustar</t>
  </si>
  <si>
    <t>estes dados para refletir o real consumo da própria instalação.</t>
  </si>
  <si>
    <t>A projeção de economia de energia é meramente ilustrativa, não representando necessariamente a situação que ocorrerá na prática, uma vez a economia de energia está</t>
  </si>
  <si>
    <t>associada ao consumo dos equipamentos utilizados e de seus perfis de uso, condição esta que será verificada durante a execução do projeto de eficiência energética, através da</t>
  </si>
  <si>
    <t>etapa de medição e verificação de resultados.</t>
  </si>
  <si>
    <t>MÊS</t>
  </si>
  <si>
    <t>JULHO</t>
  </si>
  <si>
    <t>Insumos Energéticos Utilizados</t>
  </si>
  <si>
    <t>ANO</t>
  </si>
  <si>
    <t>Antes da instalação</t>
  </si>
  <si>
    <t>Após a instalação</t>
  </si>
  <si>
    <t>INSERÇÃO DE DADOS FATURA CEMIG</t>
  </si>
  <si>
    <t>Diferença</t>
  </si>
  <si>
    <t>Demanda (kW)</t>
  </si>
  <si>
    <t>Energia (kWh/mês)</t>
  </si>
  <si>
    <t>HP</t>
  </si>
  <si>
    <t>HFP</t>
  </si>
  <si>
    <t>Consumo ajustado para o novo Insumo Energético</t>
  </si>
  <si>
    <t>Instalado</t>
  </si>
  <si>
    <t>Energia (kWh)</t>
  </si>
  <si>
    <t>PROJEÇÃO DE CONSUMO DE ACORDO COM A CONTA</t>
  </si>
  <si>
    <t>PROJEÇÃO DE CONSUMO APÓS A CORREÇÃO</t>
  </si>
  <si>
    <t>Após</t>
  </si>
  <si>
    <t>Consumo após</t>
  </si>
  <si>
    <t>Média</t>
  </si>
  <si>
    <t>JANEIRO</t>
  </si>
  <si>
    <t>DIA</t>
  </si>
  <si>
    <t>FEVEREIRO</t>
  </si>
  <si>
    <t>MARÇO</t>
  </si>
  <si>
    <t>ABRIL</t>
  </si>
  <si>
    <t>MAIO</t>
  </si>
  <si>
    <t>DATA</t>
  </si>
  <si>
    <t>JUNHO</t>
  </si>
  <si>
    <t>AGOSTO</t>
  </si>
  <si>
    <t>SETEMBRO</t>
  </si>
  <si>
    <t>OUTUBRO</t>
  </si>
  <si>
    <t>NOVEMBRO</t>
  </si>
  <si>
    <t>DEZEMBRO</t>
  </si>
  <si>
    <r>
      <rPr>
        <b/>
        <sz val="11"/>
        <color theme="1"/>
        <rFont val="Calibri"/>
        <family val="2"/>
        <scheme val="minor"/>
      </rPr>
      <t>A projeção de economia de energia é meramente ilustrativa</t>
    </r>
    <r>
      <rPr>
        <sz val="11"/>
        <color theme="1"/>
        <rFont val="Calibri"/>
        <family val="2"/>
        <scheme val="minor"/>
      </rPr>
      <t>, não representando necessariamente a situação que ocorrerá</t>
    </r>
  </si>
  <si>
    <t>A utilização desta projeção é obrigatória.</t>
  </si>
  <si>
    <t>Esta planilha serve como orientativo para verificação da coerência dos dados apresentados, uma vez que nenhum projeto de</t>
  </si>
  <si>
    <t>eficiência energética pode propor uma economia maior do que o consumo da própria instalação, bem como o consumo do</t>
  </si>
  <si>
    <t>sistema atual (ineficiente) não pode ser maior do que o consumo da própria instalação.</t>
  </si>
  <si>
    <t>METAS DO PROJETO</t>
  </si>
  <si>
    <t>Mês (mm/aaaa)</t>
  </si>
  <si>
    <t>Consumo total (HP+HFP) kWh/mês</t>
  </si>
  <si>
    <t>Demanda Ponta (kW)</t>
  </si>
  <si>
    <t>Referência</t>
  </si>
  <si>
    <t>Benefício</t>
  </si>
  <si>
    <t>Economia anual</t>
  </si>
  <si>
    <t>Economia mensal</t>
  </si>
  <si>
    <t>Redução de Demanda na Ponta</t>
  </si>
  <si>
    <t>ENERGIA EVITADA POR USO FINAL</t>
  </si>
  <si>
    <t>Uso final</t>
  </si>
  <si>
    <t>Energia Evitada kWh/mês</t>
  </si>
  <si>
    <t>Média mensal</t>
  </si>
  <si>
    <t>CONSUMO POR USO FINAL - SISTEMA EXISTENTE</t>
  </si>
  <si>
    <t>CONSUMO POR USO FINAL - SISTEMA PROPOSTO</t>
  </si>
  <si>
    <t>Consumo mensal kWh/Mês</t>
  </si>
  <si>
    <t>% da instalação</t>
  </si>
  <si>
    <t>Energia Evitada %</t>
  </si>
  <si>
    <t>CONSUMO DE REFERÊNCIA</t>
  </si>
  <si>
    <t>PROJEÇÃO DE CONSUMO APÓS O PROJETO</t>
  </si>
  <si>
    <t>Antes</t>
  </si>
  <si>
    <t>Consumo antes kWh/mês</t>
  </si>
  <si>
    <t>Previsão % de redução</t>
  </si>
  <si>
    <t>Condicionamento</t>
  </si>
  <si>
    <t>Sistemas</t>
  </si>
  <si>
    <t>Sistemas de</t>
  </si>
  <si>
    <t>Equipamentos</t>
  </si>
  <si>
    <t xml:space="preserve">Outras Fontes </t>
  </si>
  <si>
    <t>Custos</t>
  </si>
  <si>
    <t>Consumo de energia</t>
  </si>
  <si>
    <t>ambiental</t>
  </si>
  <si>
    <t>motrizes</t>
  </si>
  <si>
    <t>refrigeração</t>
  </si>
  <si>
    <t>hospitalares</t>
  </si>
  <si>
    <t>Incentivadas</t>
  </si>
  <si>
    <t>evitados</t>
  </si>
  <si>
    <t>Amortização mensal</t>
  </si>
  <si>
    <t>Vida útil média estimada</t>
  </si>
  <si>
    <t>Amortização mínima mensal</t>
  </si>
  <si>
    <t>Correção monetária (IPCA)</t>
  </si>
  <si>
    <t>ao mês</t>
  </si>
  <si>
    <t>Valor financiado</t>
  </si>
  <si>
    <t>Vida útil média dos equipamentos</t>
  </si>
  <si>
    <t>Multa por atraso</t>
  </si>
  <si>
    <t>Valor a recuperar</t>
  </si>
  <si>
    <t>Parcelas para quitação do saldo</t>
  </si>
  <si>
    <t>Sistema de amortização constante - SAC</t>
  </si>
  <si>
    <t>RESUMO DO CÁLCULO DAS PARCELAS</t>
  </si>
  <si>
    <t>Total a pagar de amortização</t>
  </si>
  <si>
    <t>Total a pagar de correção monetária</t>
  </si>
  <si>
    <t>Capital a retornar via contrato de desempenho</t>
  </si>
  <si>
    <t>Total a pagar de moratória</t>
  </si>
  <si>
    <t>ESTIMATIVA DAS PARCELAS DO CONTRATO DE DESEMPENHO</t>
  </si>
  <si>
    <t>PARCELA</t>
  </si>
  <si>
    <t>DATA VENCIMENTO</t>
  </si>
  <si>
    <t>DATA PAGAMENTO</t>
  </si>
  <si>
    <t>VALORES EM MOEDA ORIGINAL</t>
  </si>
  <si>
    <t>VALORES CORRIGIDOS</t>
  </si>
  <si>
    <t>ENCARGOS POR ATRASOS</t>
  </si>
  <si>
    <t>VALOR TOTAL
PAGAMENTOS</t>
  </si>
  <si>
    <t>SALDO DEVEDOR</t>
  </si>
  <si>
    <t>AMORTIZAÇÃO</t>
  </si>
  <si>
    <t>IPCA</t>
  </si>
  <si>
    <t>VALOR DA CORREÇÃO MONETÁRIA</t>
  </si>
  <si>
    <t>PARCELA
A PAGAR</t>
  </si>
  <si>
    <t>VALOR
DEVIDO</t>
  </si>
  <si>
    <t>MULTA</t>
  </si>
  <si>
    <t>VALOR
MULTA</t>
  </si>
  <si>
    <t xml:space="preserve"> </t>
  </si>
  <si>
    <t>TIPO DE CUSTOS</t>
  </si>
  <si>
    <t>CUSTOS TOTAIS</t>
  </si>
  <si>
    <t>Recursos do</t>
  </si>
  <si>
    <t>Recursos de</t>
  </si>
  <si>
    <t>terceiros</t>
  </si>
  <si>
    <t>consumidor</t>
  </si>
  <si>
    <t>CUSTOS DIRETOS - EX ANTE</t>
  </si>
  <si>
    <t>Previsto</t>
  </si>
  <si>
    <t>Custos diretos</t>
  </si>
  <si>
    <t>CUSTOS INDIRETOS - EX ANTE</t>
  </si>
  <si>
    <t>Custos indiretos</t>
  </si>
  <si>
    <t>Custo total do projeto - Ex ante</t>
  </si>
  <si>
    <t>VALORES LIMITE PARA OS RECURSOS DO PROGRAMA DE EFICIÊNCIA ENERGÉTICA</t>
  </si>
  <si>
    <t>LIMITADOR %</t>
  </si>
  <si>
    <t>VALOR %</t>
  </si>
  <si>
    <t>LIMITADOR R$</t>
  </si>
  <si>
    <t>VALOR R$</t>
  </si>
  <si>
    <t>Mão de obra de terceiros / Custo total com recursos do PEE</t>
  </si>
  <si>
    <t>-</t>
  </si>
  <si>
    <t>Medição e verificação / Custo total com recursos do PEE</t>
  </si>
  <si>
    <t>Marketing/ Custo total com recursos do PEE</t>
  </si>
  <si>
    <t>Treinamento e capacitação / Custo total com recursos do PEE</t>
  </si>
  <si>
    <t>Diagnóstico Energético / Custo total com recursos do PEE</t>
  </si>
  <si>
    <t>Gerenciamento do Projeto / Custo total com recursos do PEE</t>
  </si>
  <si>
    <t>Relatório Final / Custo total com recursos do PEE</t>
  </si>
  <si>
    <t>POR USO FINAL</t>
  </si>
  <si>
    <t>CUSTOS DO PEE</t>
  </si>
  <si>
    <t>RECURSOS DO PROGRAMA DE EFICIÊNCIA ENERGÉTICA</t>
  </si>
  <si>
    <t>Custo total do PEE - Ex ante</t>
  </si>
  <si>
    <t>CÁLCULO DA RELAÇÃO CUSTO-BENEFÍCIO</t>
  </si>
  <si>
    <t>COM OUTROS RECURSOS</t>
  </si>
  <si>
    <t>EE</t>
  </si>
  <si>
    <t>RDP</t>
  </si>
  <si>
    <r>
      <t>CA</t>
    </r>
    <r>
      <rPr>
        <b/>
        <vertAlign val="subscript"/>
        <sz val="11"/>
        <color theme="1"/>
        <rFont val="Calibri"/>
        <family val="2"/>
        <scheme val="minor"/>
      </rPr>
      <t>T PEE</t>
    </r>
  </si>
  <si>
    <r>
      <t>BA</t>
    </r>
    <r>
      <rPr>
        <b/>
        <vertAlign val="subscript"/>
        <sz val="11"/>
        <color theme="1"/>
        <rFont val="Calibri"/>
        <family val="2"/>
        <scheme val="minor"/>
      </rPr>
      <t>T</t>
    </r>
  </si>
  <si>
    <r>
      <t>RCB</t>
    </r>
    <r>
      <rPr>
        <b/>
        <vertAlign val="subscript"/>
        <sz val="11"/>
        <color theme="1"/>
        <rFont val="Calibri"/>
        <family val="2"/>
        <scheme val="minor"/>
      </rPr>
      <t>PEE</t>
    </r>
  </si>
  <si>
    <r>
      <t>RCB</t>
    </r>
    <r>
      <rPr>
        <b/>
        <vertAlign val="subscript"/>
        <sz val="11"/>
        <color theme="0"/>
        <rFont val="Calibri"/>
        <family val="2"/>
        <scheme val="minor"/>
      </rPr>
      <t>PEE</t>
    </r>
  </si>
  <si>
    <r>
      <t>CA</t>
    </r>
    <r>
      <rPr>
        <b/>
        <vertAlign val="subscript"/>
        <sz val="11"/>
        <color theme="1"/>
        <rFont val="Calibri"/>
        <family val="2"/>
        <scheme val="minor"/>
      </rPr>
      <t>T TOTAL</t>
    </r>
  </si>
  <si>
    <r>
      <t>RCB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</si>
  <si>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r>
      <t>RCB</t>
    </r>
    <r>
      <rPr>
        <b/>
        <vertAlign val="subscript"/>
        <sz val="11"/>
        <color theme="0"/>
        <rFont val="Calibri"/>
        <family val="2"/>
        <scheme val="minor"/>
      </rPr>
      <t>TOTAL</t>
    </r>
  </si>
  <si>
    <t>Energia</t>
  </si>
  <si>
    <t>Redução de</t>
  </si>
  <si>
    <t>Custo</t>
  </si>
  <si>
    <t>Por uso</t>
  </si>
  <si>
    <t>economizada</t>
  </si>
  <si>
    <t>demanda na ponta</t>
  </si>
  <si>
    <t>anualizado</t>
  </si>
  <si>
    <t>final</t>
  </si>
  <si>
    <t>total</t>
  </si>
  <si>
    <t>Outras Fontes incentivadas</t>
  </si>
  <si>
    <t>Nº</t>
  </si>
  <si>
    <t/>
  </si>
  <si>
    <t>4a</t>
  </si>
  <si>
    <t>15a</t>
  </si>
  <si>
    <t xml:space="preserve">Identificação </t>
  </si>
  <si>
    <t>Identificação</t>
  </si>
  <si>
    <t>Nome ou razão social</t>
  </si>
  <si>
    <t>Estado</t>
  </si>
  <si>
    <t>CEP</t>
  </si>
  <si>
    <t>Minas Gerais</t>
  </si>
  <si>
    <t>Horário de Funcionamento</t>
  </si>
  <si>
    <t>Dias de Funcionamento</t>
  </si>
  <si>
    <t>Nome do responsável</t>
  </si>
  <si>
    <t>Telefone de contato</t>
  </si>
  <si>
    <t>E-mail</t>
  </si>
  <si>
    <t>Ramo de Atividade</t>
  </si>
  <si>
    <t>Número de fases do padrão de entrada</t>
  </si>
  <si>
    <t>Selecione a quantidade de fases</t>
  </si>
  <si>
    <t>Monofásico (1 fase)</t>
  </si>
  <si>
    <t>Bifásico (2 fases)</t>
  </si>
  <si>
    <t>Trifásico (3 fases)</t>
  </si>
  <si>
    <t>Início:</t>
  </si>
  <si>
    <t>Fim:</t>
  </si>
  <si>
    <t>ppi</t>
  </si>
  <si>
    <t>da CPP e as Tabelas Auxiliares CEMIG.</t>
  </si>
  <si>
    <t>Esta planilha deverá ser utilizada em conjunto com o Roteiro do Diagnóstico Energético, o Regulamento/Especificação Técnica</t>
  </si>
  <si>
    <t>A planilha realiza cálculos para uma única subclasse tarifária (nível de tensão de atendimento).</t>
  </si>
  <si>
    <t>Elétrica - ANEEL e planilhas disponibilizadas pela Cemig.</t>
  </si>
  <si>
    <t xml:space="preserve">A quantidade de amostras será definida no Diagnóstico, no qual deverá ser apresentado o cálculo do número de amostras </t>
  </si>
  <si>
    <t>Os equipamentos deverão ser agrupados de acordo com suas características nominais, perfis de funcionamento e Unidade</t>
  </si>
  <si>
    <t>Consumidora.</t>
  </si>
  <si>
    <r>
      <t xml:space="preserve">O horário de ponta da CEMIG é das </t>
    </r>
    <r>
      <rPr>
        <b/>
        <sz val="11"/>
        <color theme="1"/>
        <rFont val="Calibri"/>
        <family val="2"/>
        <scheme val="minor"/>
      </rPr>
      <t>17h00 às 20h00</t>
    </r>
    <r>
      <rPr>
        <sz val="11"/>
        <color theme="1"/>
        <rFont val="Calibri"/>
        <family val="2"/>
        <scheme val="minor"/>
      </rPr>
      <t xml:space="preserve">. </t>
    </r>
  </si>
  <si>
    <r>
      <rPr>
        <b/>
        <sz val="11"/>
        <rFont val="Calibri"/>
        <family val="2"/>
        <scheme val="minor"/>
      </rPr>
      <t>Projeto:</t>
    </r>
    <r>
      <rPr>
        <sz val="11"/>
        <rFont val="Calibri"/>
        <family val="2"/>
        <scheme val="minor"/>
      </rPr>
      <t xml:space="preserve"> recursos advindos de terceiros ou do próprio consumidor.</t>
    </r>
  </si>
  <si>
    <t>LISTA DAS UNIDADES CONSUMIDORAS DO PROJETO</t>
  </si>
  <si>
    <t>GUIA DO PREENCHIMENTO DAS UCs (UNIDADES CONSUMIDORAS)</t>
  </si>
  <si>
    <t>Inserir os dados da identificação de cada unidade consumidora contemplada no projeto.</t>
  </si>
  <si>
    <t>Inserir, logo abaixo da identificação da unidade consumidora, os seus respectivos dados da Fatura de Energia Elétrica.</t>
  </si>
  <si>
    <t>Guia do preenchimento das UCs (Unidades Consumidoras)</t>
  </si>
  <si>
    <t>UFV-1</t>
  </si>
  <si>
    <t>UFV-2</t>
  </si>
  <si>
    <t>UFV-3</t>
  </si>
  <si>
    <t>UFV-4</t>
  </si>
  <si>
    <t>UFV-5</t>
  </si>
  <si>
    <t>UFV-6</t>
  </si>
  <si>
    <t>UFV-7</t>
  </si>
  <si>
    <t>UFV-8</t>
  </si>
  <si>
    <t>UFV-9</t>
  </si>
  <si>
    <t>UFV-10</t>
  </si>
  <si>
    <t>UFV-11</t>
  </si>
  <si>
    <t>UFV-12</t>
  </si>
  <si>
    <t>UFV-13</t>
  </si>
  <si>
    <t>UFV-14</t>
  </si>
  <si>
    <t>UFV-15</t>
  </si>
  <si>
    <t>UFV-16</t>
  </si>
  <si>
    <t>UFV-17</t>
  </si>
  <si>
    <t>UFV-18</t>
  </si>
  <si>
    <t>UFV-19</t>
  </si>
  <si>
    <t>UFV-20</t>
  </si>
  <si>
    <t>UFV-21</t>
  </si>
  <si>
    <t>UFV-22</t>
  </si>
  <si>
    <t>UFV-23</t>
  </si>
  <si>
    <t>UFV-24</t>
  </si>
  <si>
    <t>UFV-25</t>
  </si>
  <si>
    <t>UFV-26</t>
  </si>
  <si>
    <t>UFV-27</t>
  </si>
  <si>
    <t>UFV-28</t>
  </si>
  <si>
    <t>UFV-29</t>
  </si>
  <si>
    <t>UFV-30</t>
  </si>
  <si>
    <t>UFV-31</t>
  </si>
  <si>
    <t>UFV-32</t>
  </si>
  <si>
    <t>UFV-33</t>
  </si>
  <si>
    <t>UFV-34</t>
  </si>
  <si>
    <t>UFV-35</t>
  </si>
  <si>
    <t>UFV-36</t>
  </si>
  <si>
    <t>UFV-37</t>
  </si>
  <si>
    <t>UFV-38</t>
  </si>
  <si>
    <t>UFV-39</t>
  </si>
  <si>
    <t>UFV-40</t>
  </si>
  <si>
    <t>UFV-41</t>
  </si>
  <si>
    <t>UFV-42</t>
  </si>
  <si>
    <t>UFV-43</t>
  </si>
  <si>
    <t>UFV-44</t>
  </si>
  <si>
    <t>UFV-45</t>
  </si>
  <si>
    <t>UFV-46</t>
  </si>
  <si>
    <t>UFV-47</t>
  </si>
  <si>
    <t>UFV-48</t>
  </si>
  <si>
    <t>UFV-49</t>
  </si>
  <si>
    <t>UFV-50</t>
  </si>
  <si>
    <t>UFV-51</t>
  </si>
  <si>
    <t>UFV-52</t>
  </si>
  <si>
    <t>UFV-53</t>
  </si>
  <si>
    <t>UFV-54</t>
  </si>
  <si>
    <t>UFV-55</t>
  </si>
  <si>
    <t>UFV-56</t>
  </si>
  <si>
    <t>UFV-57</t>
  </si>
  <si>
    <t>UFV-58</t>
  </si>
  <si>
    <t>UFV-59</t>
  </si>
  <si>
    <t>UFV-60</t>
  </si>
  <si>
    <t>UFV-61</t>
  </si>
  <si>
    <t>UFV-62</t>
  </si>
  <si>
    <t>UFV-63</t>
  </si>
  <si>
    <t>UFV-64</t>
  </si>
  <si>
    <t>UFV-65</t>
  </si>
  <si>
    <t>UFV-66</t>
  </si>
  <si>
    <t>UFV-67</t>
  </si>
  <si>
    <t>UFV-68</t>
  </si>
  <si>
    <t>UFV-69</t>
  </si>
  <si>
    <t>UFV-70</t>
  </si>
  <si>
    <t>UFV-71</t>
  </si>
  <si>
    <t>UFV-72</t>
  </si>
  <si>
    <t>UFV-73</t>
  </si>
  <si>
    <t>UFV-74</t>
  </si>
  <si>
    <t>UFV-75</t>
  </si>
  <si>
    <t>UFV-76</t>
  </si>
  <si>
    <t>UFV-77</t>
  </si>
  <si>
    <t>UFV-78</t>
  </si>
  <si>
    <t>UFV-79</t>
  </si>
  <si>
    <t>UFV-80</t>
  </si>
  <si>
    <t>UFV-81</t>
  </si>
  <si>
    <t>UFV-82</t>
  </si>
  <si>
    <t>UFV-83</t>
  </si>
  <si>
    <t>UFV-84</t>
  </si>
  <si>
    <t>UFV-85</t>
  </si>
  <si>
    <t>UFV-86</t>
  </si>
  <si>
    <t>UFV-87</t>
  </si>
  <si>
    <t>UFV-88</t>
  </si>
  <si>
    <t>UFV-89</t>
  </si>
  <si>
    <t>UFV-90</t>
  </si>
  <si>
    <t>UFV-91</t>
  </si>
  <si>
    <t>UFV-92</t>
  </si>
  <si>
    <t>UFV-93</t>
  </si>
  <si>
    <t>UFV-94</t>
  </si>
  <si>
    <t>UFV-95</t>
  </si>
  <si>
    <t>UFV-96</t>
  </si>
  <si>
    <t>UFV-97</t>
  </si>
  <si>
    <t>UFV-98</t>
  </si>
  <si>
    <t>UFV-99</t>
  </si>
  <si>
    <t>UFV-100</t>
  </si>
  <si>
    <t>UFV-101</t>
  </si>
  <si>
    <t>UFV-102</t>
  </si>
  <si>
    <t>UFV-103</t>
  </si>
  <si>
    <t>UFV-104</t>
  </si>
  <si>
    <t>UFV-105</t>
  </si>
  <si>
    <t>UFV-106</t>
  </si>
  <si>
    <t>UFV-107</t>
  </si>
  <si>
    <t>UFV-108</t>
  </si>
  <si>
    <t>UFV-109</t>
  </si>
  <si>
    <t>UFV-110</t>
  </si>
  <si>
    <t>UFV-111</t>
  </si>
  <si>
    <t>UFV-112</t>
  </si>
  <si>
    <t>UFV-113</t>
  </si>
  <si>
    <t>UFV-114</t>
  </si>
  <si>
    <t>UFV-115</t>
  </si>
  <si>
    <t>UFV-116</t>
  </si>
  <si>
    <t>UFV-117</t>
  </si>
  <si>
    <t>UFV-118</t>
  </si>
  <si>
    <t>UFV-119</t>
  </si>
  <si>
    <t>UFV-120</t>
  </si>
  <si>
    <t>UFV-121</t>
  </si>
  <si>
    <t>UFV-122</t>
  </si>
  <si>
    <t>UFV-123</t>
  </si>
  <si>
    <t>UFV-124</t>
  </si>
  <si>
    <t>UFV-125</t>
  </si>
  <si>
    <t>UFV-126</t>
  </si>
  <si>
    <t>UFV-127</t>
  </si>
  <si>
    <t>UFV-128</t>
  </si>
  <si>
    <t>UFV-129</t>
  </si>
  <si>
    <t>UFV-130</t>
  </si>
  <si>
    <t>UFV-131</t>
  </si>
  <si>
    <t>UFV-132</t>
  </si>
  <si>
    <t>UFV-133</t>
  </si>
  <si>
    <t>UFV-134</t>
  </si>
  <si>
    <t>UFV-135</t>
  </si>
  <si>
    <t>UFV-136</t>
  </si>
  <si>
    <t>UFV-137</t>
  </si>
  <si>
    <t>UFV-138</t>
  </si>
  <si>
    <t>UFV-139</t>
  </si>
  <si>
    <t>UFV-140</t>
  </si>
  <si>
    <t>UFV-141</t>
  </si>
  <si>
    <t>UFV-142</t>
  </si>
  <si>
    <t>UFV-143</t>
  </si>
  <si>
    <t>UFV-144</t>
  </si>
  <si>
    <t>UFV-145</t>
  </si>
  <si>
    <t>UFV-146</t>
  </si>
  <si>
    <t>UFV-147</t>
  </si>
  <si>
    <t>UFV-148</t>
  </si>
  <si>
    <t>UFV-149</t>
  </si>
  <si>
    <t>UFV-150</t>
  </si>
  <si>
    <t>OUTROS:</t>
  </si>
  <si>
    <t xml:space="preserve">Definição de </t>
  </si>
  <si>
    <t>OUTRAS F.I.:</t>
  </si>
  <si>
    <t>Usos Finais contemplados:</t>
  </si>
  <si>
    <t>SIST. MOT.:</t>
  </si>
  <si>
    <t>SIST. REF.:</t>
  </si>
  <si>
    <t>EQ. HOSP.:</t>
  </si>
  <si>
    <t>USINA FOTOVOLTAICA</t>
  </si>
  <si>
    <t xml:space="preserve">USINA FOTOVOLTAICA - RESULTADOS ESPERADOS </t>
  </si>
  <si>
    <t>Usina Fotovoltaica</t>
  </si>
  <si>
    <t>Data da efetiva produção de insumo energético pela recente Fonte Incentivada instalada na UC</t>
  </si>
  <si>
    <t>DADOS FATURA CEMIG - CONSUMO GLOBAL</t>
  </si>
  <si>
    <t>Coefiente de eficiência energética (COP)</t>
  </si>
  <si>
    <t>1 - CONSUMO DA UC:</t>
  </si>
  <si>
    <t>2 - CONSUMO DA UC:</t>
  </si>
  <si>
    <t>3 - CONSUMO DA UC:</t>
  </si>
  <si>
    <t>4 - CONSUMO DA UC:</t>
  </si>
  <si>
    <t>5 - CONSUMO DA UC:</t>
  </si>
  <si>
    <t>6 - CONSUMO DA UC:</t>
  </si>
  <si>
    <t>7 - CONSUMO DA UC:</t>
  </si>
  <si>
    <t>8 - CONSUMO DA UC:</t>
  </si>
  <si>
    <t>9 - CONSUMO DA UC:</t>
  </si>
  <si>
    <t>10 - CONSUMO DA UC:</t>
  </si>
  <si>
    <t>11 - CONSUMO DA UC:</t>
  </si>
  <si>
    <t>12 - CONSUMO DA UC:</t>
  </si>
  <si>
    <t>13 - CONSUMO DA UC:</t>
  </si>
  <si>
    <t>14 - CONSUMO DA UC:</t>
  </si>
  <si>
    <t>15 - CONSUMO DA UC:</t>
  </si>
  <si>
    <t>16 - CONSUMO DA UC:</t>
  </si>
  <si>
    <t>17 - CONSUMO DA UC:</t>
  </si>
  <si>
    <t>18 - CONSUMO DA UC:</t>
  </si>
  <si>
    <t>19 - CONSUMO DA UC:</t>
  </si>
  <si>
    <t>20 - CONSUMO DA UC:</t>
  </si>
  <si>
    <t>Possui sistema fotovoltaico? Se sim, inserir potência total instalada (kW)</t>
  </si>
  <si>
    <t>Adesivos em vinil (interruptor, monitor, ar-condicionado)</t>
  </si>
  <si>
    <t>Avaliação preliminar do projeto conforme critérios ANEEL</t>
  </si>
  <si>
    <t>Energia consumida pela Unidade Consumidora diretamente pela UFV</t>
  </si>
  <si>
    <t>Energia consumida do SAE pela Unidade Consumidora</t>
  </si>
  <si>
    <t>SAE vinculado a UFV</t>
  </si>
  <si>
    <t>(Energia armazenada no SAE)</t>
  </si>
  <si>
    <t>Energia produzida pela UFV</t>
  </si>
  <si>
    <t xml:space="preserve">Benefício anualizado - Iluminação </t>
  </si>
  <si>
    <t>Benefício anualizado - Condicionamento Ambiental</t>
  </si>
  <si>
    <t xml:space="preserve">Benefício anualizado - Sistemas Motrizes </t>
  </si>
  <si>
    <t xml:space="preserve">Benefício anualizado - Sistemas de Refrigeração </t>
  </si>
  <si>
    <t>Benefício anualizado - Equipamentos Hospitalares</t>
  </si>
  <si>
    <t>Benefício anualizado - Usina Fotovoltaica</t>
  </si>
  <si>
    <t>Benefício anualizado - Outras Fontes Incentivadas</t>
  </si>
  <si>
    <t>OUTRAS FONTES INCENTIVADAS - RESULTADOS ESPERADOS</t>
  </si>
  <si>
    <t>Benefício anualizado - Outros</t>
  </si>
  <si>
    <t>Benefício anualizado - Sistema de Armazenamento de Energia (SAE)</t>
  </si>
  <si>
    <t>Custos Totais - Iluminação</t>
  </si>
  <si>
    <t>Custos Totais - Condicionamento Ambiental</t>
  </si>
  <si>
    <t xml:space="preserve">Custos Totais - Sistemas Motrizes </t>
  </si>
  <si>
    <t>Custos Totais - Sistemas de Refrigeração</t>
  </si>
  <si>
    <t>Custos Totais - Equipamentos Hospitalares</t>
  </si>
  <si>
    <t>Custos Totais - Usina Fotovoltaica</t>
  </si>
  <si>
    <t>Custos Totais - Outras Fontes Incentivadas</t>
  </si>
  <si>
    <t>Custos Totais - Outros</t>
  </si>
  <si>
    <t xml:space="preserve">Custo anualizado total - Iluminação </t>
  </si>
  <si>
    <t xml:space="preserve">Custo anualizado total - Condicionamento Ambiental </t>
  </si>
  <si>
    <t xml:space="preserve">Custo anualizado total - Sistemas Motrizes </t>
  </si>
  <si>
    <t>Custo anualizado total - Sistemas de Refrigeração</t>
  </si>
  <si>
    <t>Custo anualizado total - Equipamentos Hospitalares</t>
  </si>
  <si>
    <t>Custo anualizado total - Usina Fotovoltaica</t>
  </si>
  <si>
    <t>Custo anualizado total - Outras Fontes Incentivadas</t>
  </si>
  <si>
    <t>Custo anualizado total - Outros</t>
  </si>
  <si>
    <t>Custo anualizado total - SAE</t>
  </si>
  <si>
    <t>Capacidade efetiva ou útil da bateria</t>
  </si>
  <si>
    <t>Perdas com autodescarga da bateria</t>
  </si>
  <si>
    <t>Perdas com conversão de nível de tensão da energia e/ou conversão entre CC/CA do inversor</t>
  </si>
  <si>
    <t xml:space="preserve">Fator de Segurança </t>
  </si>
  <si>
    <t>Perdas do ciclo de carga e descarga da bateria (Round Trip Efficiency - RTE)</t>
  </si>
  <si>
    <t>Quantidade de baterias do SAE</t>
  </si>
  <si>
    <t>Capacidade nominal de cada bateria</t>
  </si>
  <si>
    <t>Profundidade de descarga (Depth of Discharge - DoD) da bateria</t>
  </si>
  <si>
    <t>Energia efetiva/útil disponível no conjunto das baterias</t>
  </si>
  <si>
    <t>Capacidade total útil do conjunto das baterias</t>
  </si>
  <si>
    <t>Total das Perdas</t>
  </si>
  <si>
    <t>Potência total de Descarga do conjunto das baterias (ou Potência PSC de descarga) por hora</t>
  </si>
  <si>
    <t>Energia consumida total pela Unidade Consumidora do SAE</t>
  </si>
  <si>
    <t>Total das Perdas por ano</t>
  </si>
  <si>
    <t>Diagnóstico Energético - Iluminação</t>
  </si>
  <si>
    <t>Diagnóstico Energético - Condicionamento Ambiental</t>
  </si>
  <si>
    <t>Diagnóstico Energético - Sistemas Motrizes</t>
  </si>
  <si>
    <t>Diagnóstico Energético - Sistemas de Refrigeração</t>
  </si>
  <si>
    <t>Diagnóstico Energético - Equipamentos Hospitalares</t>
  </si>
  <si>
    <t>Diagnóstico Energético - Usina Fotovoltaica</t>
  </si>
  <si>
    <t>Diagnóstico Energético - Outras Fontes Incentivadas</t>
  </si>
  <si>
    <t>Diagnóstico Energético - Outros</t>
  </si>
  <si>
    <t>Diagnóstico Energético - SAE</t>
  </si>
  <si>
    <t>Gerenciamento do Projeto - Iluminação</t>
  </si>
  <si>
    <t>Gerenciamento do Projeto - Condicionamento Ambiental</t>
  </si>
  <si>
    <t>Gerenciamento do Projeto - Sistemas Motrizes</t>
  </si>
  <si>
    <t>Gerenciamento do Projeto - Sistemas de Refrigeração</t>
  </si>
  <si>
    <t>Gerenciamento do Projeto - Equipamentos Hospitalares</t>
  </si>
  <si>
    <t>Gerenciamento do Projeto - Usina fotovoltaica</t>
  </si>
  <si>
    <t>Gerenciamento do Projeto - Outras Fontes Incentivadas</t>
  </si>
  <si>
    <t>Gerenciamento do Projeto - Outros</t>
  </si>
  <si>
    <t>Gerenciamento do Projeto - SAE</t>
  </si>
  <si>
    <t>Relatório Final - Iluminação</t>
  </si>
  <si>
    <t>Relatório Final - Condicionamento Ambiental</t>
  </si>
  <si>
    <t>Relatório Final - Sistemas Motrizes</t>
  </si>
  <si>
    <t>Relatório Final - Sistemas de Refrigeração</t>
  </si>
  <si>
    <t>Relatório Final - Equipamentos Hospitalares</t>
  </si>
  <si>
    <t>Relatório Final - Usina fotovoltaica</t>
  </si>
  <si>
    <t>Relatório Final - Outras Fontes Incentivadas</t>
  </si>
  <si>
    <t>Relatório Final - Outros</t>
  </si>
  <si>
    <t>Relatório Final - SAE</t>
  </si>
  <si>
    <t>Marketing - Iluminação</t>
  </si>
  <si>
    <t>Marketing - Condicionamento Ambiental</t>
  </si>
  <si>
    <t>Marketing - Sistemas Motrizes</t>
  </si>
  <si>
    <t>Marketing - Sistemas de Refrigeração</t>
  </si>
  <si>
    <t>Marketing - Equipamentos Hospitalares</t>
  </si>
  <si>
    <t>Marketing - Usina fotovoltaica</t>
  </si>
  <si>
    <t>Marketing - Outras Fontes Incentivadas</t>
  </si>
  <si>
    <t>Marketing - Outros</t>
  </si>
  <si>
    <t>Marketing - SAE</t>
  </si>
  <si>
    <t>Treinamento e capacitação - Iluminação</t>
  </si>
  <si>
    <t>Treinamento e capacitação - Condicionamento Ambiental</t>
  </si>
  <si>
    <t>Treinamento e capacitação - Sistemas Motrizes</t>
  </si>
  <si>
    <t>Treinamento e capacitação - Sistemas de Refrigeração</t>
  </si>
  <si>
    <t>Treinamento e capacitação - Equipamentos Hospitalares</t>
  </si>
  <si>
    <t>Treinamento e capacitação - Usina Fotovoltaica</t>
  </si>
  <si>
    <t>Treinamento e capacitação - Outras Fontes Incentivadas</t>
  </si>
  <si>
    <t>Treinamento e capacitação - Outros</t>
  </si>
  <si>
    <t>Treinamento e capacitação - SAE</t>
  </si>
  <si>
    <t>Medição e verificação - Iluminação - Período de linha de base</t>
  </si>
  <si>
    <t>Medição e verificação - Iluminação - Período de determinação da economia</t>
  </si>
  <si>
    <t>Medição e verificação - Iluminação</t>
  </si>
  <si>
    <t>Medição e verificação - Condicionamento Ambiental - Período de linha de base</t>
  </si>
  <si>
    <t>Medição e verificação - Condicionamento Ambiental - Período de determinação da economia</t>
  </si>
  <si>
    <t>Medição e verificação - Condicionamento Ambiental</t>
  </si>
  <si>
    <t>Medição e verificação - Sistemas Motrizes - Período de linha de base</t>
  </si>
  <si>
    <t>Medição e verificação - Sistemas Motrizes - Período de determinação da economia</t>
  </si>
  <si>
    <t>Medição e verificação - Sistemas Motrizes</t>
  </si>
  <si>
    <t>Medição e verificação - Sistemas de Refrigeração - Período de linha de base</t>
  </si>
  <si>
    <t>Medição e verificação - Sistemas de Refrigeração - Período de determinação da economia</t>
  </si>
  <si>
    <t>Medição e verificação - Sistemas de Refrigeração</t>
  </si>
  <si>
    <t>Medição e verificação - Equipamentos Hospitalares - Período de linha de base</t>
  </si>
  <si>
    <t>Medição e verificação - Equipamentos Hospitalares - Período de determinação da economia</t>
  </si>
  <si>
    <t>Medição e verificação - Equipamentos Hospitalares</t>
  </si>
  <si>
    <t>Medição e verificação - Usina Fotovoltaica - Período de linha de base</t>
  </si>
  <si>
    <t>Medição e verificação - Usina Fotovoltaica - Período de determinação da economia</t>
  </si>
  <si>
    <t>Medição e verificação - Usina Fotovoltaica</t>
  </si>
  <si>
    <t>Medição e verificação - Outras Fontes Incentivadas - Período de linha de base</t>
  </si>
  <si>
    <t>Medição e verificação - Outras Fontes Incentivadas - Período de determinação da economia</t>
  </si>
  <si>
    <t>Medição e verificação - Outras Fontes Incentivadas</t>
  </si>
  <si>
    <t>Medição e verificação - Outros - Período de linha de base</t>
  </si>
  <si>
    <t>Medição e verificação - Outros - Período de determinação da economia</t>
  </si>
  <si>
    <t>Medição e verificação - Outros</t>
  </si>
  <si>
    <t>Medição e verificação - SAE - Período de linha de base</t>
  </si>
  <si>
    <t>Medição e verificação - SAE - Período de determinação da economia</t>
  </si>
  <si>
    <t>Medição e verificação - SAE</t>
  </si>
  <si>
    <t>Investimento do PEE considerado para o uso final 7 (usina fotovoltaica)</t>
  </si>
  <si>
    <t>Energia disponibilizada na ponta pelo SAE</t>
  </si>
  <si>
    <t>Demanda atendida na ponta pelo SAE</t>
  </si>
  <si>
    <t>Para unidades consumidoras de baixa tensão, preencher o histórico de consumo pela coluna "Consumo Fora Ponta".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</si>
  <si>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</si>
  <si>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</si>
  <si>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</si>
  <si>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</si>
  <si>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</si>
  <si>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</si>
  <si>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</si>
  <si>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</si>
  <si>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Mês 21</t>
  </si>
  <si>
    <t>Mês 22</t>
  </si>
  <si>
    <t>Mês 23</t>
  </si>
  <si>
    <t>Mês 24</t>
  </si>
  <si>
    <t>ANO 1</t>
  </si>
  <si>
    <t>ANO 2</t>
  </si>
  <si>
    <t>Diagnóstico Energético
Estratégia de M&amp;V</t>
  </si>
  <si>
    <t>Avaliação dos resultados do projeto
Relatório Final</t>
  </si>
  <si>
    <t>Contratação de Serviços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</si>
</sst>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&quot;.&quot;000&quot;.&quot;000&quot;/&quot;0000&quot;-&quot;00"/>
    <numFmt numFmtId="165" formatCode="#,##0.00;\-#,##0.00;0.00;@"/>
    <numFmt numFmtId="166" formatCode="#,##0.00_ ;\-#,##0.00\ "/>
    <numFmt numFmtId="167" formatCode="#,##0.00000"/>
    <numFmt numFmtId="168" formatCode="_(* #,##0.00_);_(* \(#,##0.00\);_(* &quot;-&quot;??_);_(@_)"/>
    <numFmt numFmtId="169" formatCode="_(* #,##0.000000_);_(* \(#,##0.000000\);_(* &quot;-&quot;??_);_(@_)"/>
    <numFmt numFmtId="170" formatCode="0.0000"/>
    <numFmt numFmtId="171" formatCode="0.00;\-0.00;&quot;-&quot;;@"/>
    <numFmt numFmtId="172" formatCode="#,##0.00;\-#,##0.00;&quot;&quot;;@"/>
    <numFmt numFmtId="173" formatCode="[&lt;10000000000]&quot;(&quot;00&quot;) &quot;0000&quot;-&quot;0000;&quot;(&quot;00&quot;) &quot;00000&quot;-&quot;0000"/>
    <numFmt numFmtId="174" formatCode="mmm/yyyy"/>
    <numFmt numFmtId="175" formatCode="mm/yyyy"/>
    <numFmt numFmtId="176" formatCode="_(&quot;R$ &quot;* #,##0.00_);_(&quot;R$ &quot;* \(#,##0.00\);_(&quot;R$ &quot;* &quot;-&quot;??_);_(@_)"/>
    <numFmt numFmtId="177" formatCode="0.0%"/>
    <numFmt numFmtId="178" formatCode="&quot;R$&quot;\ #,##0.00"/>
    <numFmt numFmtId="179" formatCode="0.00000000000000000"/>
    <numFmt numFmtId="180" formatCode="0.00000000"/>
    <numFmt numFmtId="181" formatCode="###&quot;.&quot;###&quot;.&quot;###&quot;.&quot;###&quot;-&quot;##"/>
    <numFmt numFmtId="182" formatCode="#,##0.000"/>
    <numFmt numFmtId="183" formatCode="0.000"/>
    <numFmt numFmtId="184" formatCode="00&quot;.&quot;000&quot;-&quot;000"/>
    <numFmt numFmtId="185" formatCode="hh:mm&quot; h&quot;"/>
    <numFmt numFmtId="186" formatCode="\(#,##0.00\);\(#,##0.00\);@"/>
  </numFmts>
  <fonts count="5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vertAlign val="subscript"/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vertAlign val="subscript"/>
      <sz val="11"/>
      <color theme="1"/>
      <name val="Calibri"/>
      <family val="2"/>
      <scheme val="minor"/>
    </font>
    <font>
      <sz val="11"/>
      <color theme="9" tint="0.79998168889431442"/>
      <name val="Webdings"/>
      <family val="1"/>
      <charset val="2"/>
    </font>
    <font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17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bscript"/>
      <sz val="11"/>
      <color indexed="8"/>
      <name val="Calibri"/>
      <family val="2"/>
      <scheme val="minor"/>
    </font>
    <font>
      <sz val="11"/>
      <name val="Webdings"/>
      <family val="1"/>
      <charset val="2"/>
    </font>
    <font>
      <i/>
      <sz val="11"/>
      <color theme="1"/>
      <name val="Calibri"/>
      <family val="2"/>
    </font>
    <font>
      <i/>
      <vertAlign val="subscript"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vertAlign val="subscript"/>
      <sz val="11"/>
      <color theme="0"/>
      <name val="Calibri"/>
      <family val="2"/>
      <scheme val="minor"/>
    </font>
    <font>
      <b/>
      <vertAlign val="subscript"/>
      <sz val="11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4"/>
      <color theme="1"/>
      <name val="Calibri"/>
      <family val="2"/>
      <scheme val="minor"/>
    </font>
    <font>
      <sz val="12"/>
      <color indexed="81"/>
      <name val="Segoe UI"/>
      <family val="2"/>
    </font>
    <font>
      <b/>
      <sz val="12"/>
      <color indexed="81"/>
      <name val="Segoe UI"/>
      <family val="2"/>
    </font>
    <font>
      <i/>
      <vertAlign val="subscript"/>
      <sz val="11"/>
      <color indexed="8"/>
      <name val="Calibri"/>
      <family val="2"/>
    </font>
    <font>
      <b/>
      <i/>
      <vertAlign val="subscript"/>
      <sz val="11"/>
      <color indexed="9"/>
      <name val="Calibri"/>
      <family val="2"/>
    </font>
    <font>
      <vertAlign val="subscript"/>
      <sz val="11"/>
      <color indexed="8"/>
      <name val="Calibri"/>
      <family val="2"/>
    </font>
    <font>
      <sz val="16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lightUp">
        <bgColor theme="3" tint="0.79995117038483843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4EDF8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6" fillId="0" borderId="0"/>
    <xf numFmtId="0" fontId="37" fillId="0" borderId="0"/>
    <xf numFmtId="0" fontId="38" fillId="0" borderId="0" applyNumberFormat="0" applyFill="0" applyBorder="0" applyAlignment="0" applyProtection="0">
      <alignment vertical="top"/>
      <protection locked="0"/>
    </xf>
    <xf numFmtId="176" fontId="36" fillId="0" borderId="0" applyFont="0" applyFill="0" applyBorder="0" applyAlignment="0" applyProtection="0"/>
    <xf numFmtId="176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023">
    <xf numFmtId="0" fontId="0" fillId="0" borderId="0" xfId="0"/>
    <xf numFmtId="0" fontId="0" fillId="3" borderId="0" xfId="0" applyFill="1"/>
    <xf numFmtId="0" fontId="5" fillId="3" borderId="0" xfId="0" applyFont="1" applyFill="1"/>
    <xf numFmtId="0" fontId="0" fillId="3" borderId="4" xfId="0" applyFill="1" applyBorder="1"/>
    <xf numFmtId="0" fontId="1" fillId="3" borderId="0" xfId="0" applyFont="1" applyFill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16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16" fillId="3" borderId="4" xfId="0" applyFont="1" applyFill="1" applyBorder="1"/>
    <xf numFmtId="0" fontId="16" fillId="3" borderId="6" xfId="0" applyFont="1" applyFill="1" applyBorder="1"/>
    <xf numFmtId="0" fontId="16" fillId="3" borderId="0" xfId="0" applyFont="1" applyFill="1"/>
    <xf numFmtId="0" fontId="5" fillId="3" borderId="5" xfId="0" applyFont="1" applyFill="1" applyBorder="1"/>
    <xf numFmtId="0" fontId="1" fillId="3" borderId="4" xfId="0" applyFont="1" applyFill="1" applyBorder="1"/>
    <xf numFmtId="0" fontId="1" fillId="3" borderId="6" xfId="0" applyFont="1" applyFill="1" applyBorder="1"/>
    <xf numFmtId="0" fontId="5" fillId="3" borderId="8" xfId="0" applyFont="1" applyFill="1" applyBorder="1"/>
    <xf numFmtId="0" fontId="1" fillId="3" borderId="1" xfId="0" applyFont="1" applyFill="1" applyBorder="1"/>
    <xf numFmtId="0" fontId="5" fillId="3" borderId="3" xfId="0" applyFont="1" applyFill="1" applyBorder="1"/>
    <xf numFmtId="0" fontId="0" fillId="3" borderId="1" xfId="0" applyFill="1" applyBorder="1"/>
    <xf numFmtId="0" fontId="1" fillId="9" borderId="10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/>
    </xf>
    <xf numFmtId="0" fontId="0" fillId="8" borderId="9" xfId="0" applyFill="1" applyBorder="1"/>
    <xf numFmtId="4" fontId="0" fillId="8" borderId="9" xfId="0" applyNumberFormat="1" applyFill="1" applyBorder="1"/>
    <xf numFmtId="44" fontId="0" fillId="8" borderId="9" xfId="3" applyFont="1" applyFill="1" applyBorder="1" applyProtection="1"/>
    <xf numFmtId="2" fontId="0" fillId="8" borderId="9" xfId="0" applyNumberFormat="1" applyFill="1" applyBorder="1"/>
    <xf numFmtId="0" fontId="1" fillId="10" borderId="9" xfId="0" applyFont="1" applyFill="1" applyBorder="1"/>
    <xf numFmtId="4" fontId="1" fillId="10" borderId="9" xfId="0" applyNumberFormat="1" applyFont="1" applyFill="1" applyBorder="1"/>
    <xf numFmtId="44" fontId="1" fillId="10" borderId="9" xfId="3" applyFont="1" applyFill="1" applyBorder="1" applyProtection="1"/>
    <xf numFmtId="2" fontId="1" fillId="10" borderId="9" xfId="0" applyNumberFormat="1" applyFont="1" applyFill="1" applyBorder="1"/>
    <xf numFmtId="0" fontId="0" fillId="3" borderId="0" xfId="0" applyFill="1" applyAlignment="1">
      <alignment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 wrapText="1"/>
    </xf>
    <xf numFmtId="44" fontId="0" fillId="10" borderId="9" xfId="3" applyFont="1" applyFill="1" applyBorder="1" applyProtection="1"/>
    <xf numFmtId="10" fontId="0" fillId="10" borderId="9" xfId="0" applyNumberFormat="1" applyFill="1" applyBorder="1"/>
    <xf numFmtId="44" fontId="0" fillId="8" borderId="9" xfId="3" applyFont="1" applyFill="1" applyBorder="1" applyAlignment="1" applyProtection="1">
      <alignment horizontal="left"/>
    </xf>
    <xf numFmtId="10" fontId="1" fillId="10" borderId="9" xfId="0" applyNumberFormat="1" applyFont="1" applyFill="1" applyBorder="1"/>
    <xf numFmtId="44" fontId="1" fillId="10" borderId="9" xfId="3" applyFont="1" applyFill="1" applyBorder="1" applyAlignment="1" applyProtection="1">
      <alignment horizontal="left"/>
    </xf>
    <xf numFmtId="0" fontId="8" fillId="7" borderId="9" xfId="0" applyFont="1" applyFill="1" applyBorder="1"/>
    <xf numFmtId="44" fontId="8" fillId="7" borderId="9" xfId="3" applyFont="1" applyFill="1" applyBorder="1" applyProtection="1"/>
    <xf numFmtId="10" fontId="8" fillId="7" borderId="9" xfId="0" applyNumberFormat="1" applyFont="1" applyFill="1" applyBorder="1"/>
    <xf numFmtId="0" fontId="8" fillId="15" borderId="9" xfId="0" applyFont="1" applyFill="1" applyBorder="1" applyAlignment="1">
      <alignment horizontal="center"/>
    </xf>
    <xf numFmtId="9" fontId="1" fillId="8" borderId="9" xfId="4" applyFont="1" applyFill="1" applyBorder="1" applyAlignment="1" applyProtection="1">
      <alignment horizontal="center"/>
    </xf>
    <xf numFmtId="10" fontId="1" fillId="10" borderId="9" xfId="4" applyNumberFormat="1" applyFont="1" applyFill="1" applyBorder="1" applyAlignment="1" applyProtection="1">
      <alignment horizontal="center"/>
    </xf>
    <xf numFmtId="1" fontId="5" fillId="12" borderId="1" xfId="5" applyNumberFormat="1" applyFont="1" applyFill="1" applyBorder="1" applyAlignment="1" applyProtection="1"/>
    <xf numFmtId="1" fontId="5" fillId="12" borderId="2" xfId="5" applyNumberFormat="1" applyFont="1" applyFill="1" applyBorder="1" applyAlignment="1" applyProtection="1"/>
    <xf numFmtId="1" fontId="5" fillId="12" borderId="2" xfId="5" applyNumberFormat="1" applyFont="1" applyFill="1" applyBorder="1" applyAlignment="1" applyProtection="1">
      <alignment horizontal="center"/>
    </xf>
    <xf numFmtId="4" fontId="5" fillId="12" borderId="2" xfId="5" applyNumberFormat="1" applyFont="1" applyFill="1" applyBorder="1" applyAlignment="1" applyProtection="1">
      <alignment horizontal="center" wrapText="1"/>
    </xf>
    <xf numFmtId="10" fontId="5" fillId="12" borderId="2" xfId="5" applyNumberFormat="1" applyFont="1" applyFill="1" applyBorder="1" applyAlignment="1" applyProtection="1">
      <alignment horizontal="center"/>
    </xf>
    <xf numFmtId="0" fontId="0" fillId="12" borderId="2" xfId="0" applyFill="1" applyBorder="1" applyAlignment="1">
      <alignment horizontal="center" wrapText="1"/>
    </xf>
    <xf numFmtId="4" fontId="5" fillId="12" borderId="2" xfId="5" applyNumberFormat="1" applyFont="1" applyFill="1" applyBorder="1" applyAlignment="1" applyProtection="1">
      <alignment horizontal="center"/>
    </xf>
    <xf numFmtId="0" fontId="0" fillId="12" borderId="2" xfId="0" applyFill="1" applyBorder="1"/>
    <xf numFmtId="4" fontId="5" fillId="12" borderId="3" xfId="5" applyNumberFormat="1" applyFont="1" applyFill="1" applyBorder="1" applyAlignment="1" applyProtection="1">
      <alignment horizontal="center" wrapText="1"/>
    </xf>
    <xf numFmtId="1" fontId="5" fillId="12" borderId="4" xfId="5" applyNumberFormat="1" applyFont="1" applyFill="1" applyBorder="1" applyAlignment="1" applyProtection="1"/>
    <xf numFmtId="1" fontId="5" fillId="12" borderId="0" xfId="5" applyNumberFormat="1" applyFont="1" applyFill="1" applyBorder="1" applyAlignment="1" applyProtection="1"/>
    <xf numFmtId="1" fontId="5" fillId="12" borderId="0" xfId="5" applyNumberFormat="1" applyFont="1" applyFill="1" applyBorder="1" applyAlignment="1" applyProtection="1">
      <alignment horizontal="center"/>
    </xf>
    <xf numFmtId="4" fontId="5" fillId="12" borderId="0" xfId="5" applyNumberFormat="1" applyFont="1" applyFill="1" applyBorder="1" applyAlignment="1" applyProtection="1">
      <alignment horizontal="center" wrapText="1"/>
    </xf>
    <xf numFmtId="10" fontId="5" fillId="12" borderId="0" xfId="5" applyNumberFormat="1" applyFont="1" applyFill="1" applyBorder="1" applyAlignment="1" applyProtection="1">
      <alignment horizontal="center"/>
    </xf>
    <xf numFmtId="0" fontId="0" fillId="12" borderId="0" xfId="0" applyFill="1" applyAlignment="1">
      <alignment horizontal="center" wrapText="1"/>
    </xf>
    <xf numFmtId="4" fontId="5" fillId="12" borderId="0" xfId="5" applyNumberFormat="1" applyFont="1" applyFill="1" applyBorder="1" applyAlignment="1" applyProtection="1">
      <alignment horizontal="center"/>
    </xf>
    <xf numFmtId="0" fontId="0" fillId="12" borderId="0" xfId="0" applyFill="1"/>
    <xf numFmtId="4" fontId="5" fillId="12" borderId="7" xfId="5" applyNumberFormat="1" applyFont="1" applyFill="1" applyBorder="1" applyAlignment="1" applyProtection="1">
      <alignment horizontal="center" wrapText="1"/>
    </xf>
    <xf numFmtId="4" fontId="5" fillId="12" borderId="5" xfId="5" applyNumberFormat="1" applyFont="1" applyFill="1" applyBorder="1" applyAlignment="1" applyProtection="1">
      <alignment wrapText="1"/>
    </xf>
    <xf numFmtId="4" fontId="5" fillId="13" borderId="9" xfId="5" applyNumberFormat="1" applyFont="1" applyFill="1" applyBorder="1" applyAlignment="1" applyProtection="1"/>
    <xf numFmtId="1" fontId="5" fillId="12" borderId="0" xfId="5" applyNumberFormat="1" applyFont="1" applyFill="1" applyBorder="1" applyAlignment="1" applyProtection="1">
      <alignment horizontal="left"/>
    </xf>
    <xf numFmtId="2" fontId="5" fillId="13" borderId="9" xfId="5" applyNumberFormat="1" applyFont="1" applyFill="1" applyBorder="1" applyAlignment="1" applyProtection="1"/>
    <xf numFmtId="4" fontId="5" fillId="12" borderId="5" xfId="5" applyNumberFormat="1" applyFont="1" applyFill="1" applyBorder="1" applyAlignment="1" applyProtection="1">
      <alignment horizontal="left"/>
    </xf>
    <xf numFmtId="44" fontId="5" fillId="13" borderId="9" xfId="3" applyFont="1" applyFill="1" applyBorder="1" applyAlignment="1" applyProtection="1">
      <alignment horizontal="left"/>
    </xf>
    <xf numFmtId="4" fontId="5" fillId="12" borderId="0" xfId="5" applyNumberFormat="1" applyFont="1" applyFill="1" applyBorder="1" applyAlignment="1" applyProtection="1">
      <alignment horizontal="left"/>
    </xf>
    <xf numFmtId="4" fontId="5" fillId="12" borderId="5" xfId="5" applyNumberFormat="1" applyFont="1" applyFill="1" applyBorder="1" applyAlignment="1" applyProtection="1">
      <alignment horizontal="center"/>
    </xf>
    <xf numFmtId="4" fontId="5" fillId="13" borderId="9" xfId="5" applyNumberFormat="1" applyFont="1" applyFill="1" applyBorder="1" applyAlignment="1" applyProtection="1">
      <alignment horizontal="right"/>
    </xf>
    <xf numFmtId="0" fontId="0" fillId="12" borderId="4" xfId="0" applyFill="1" applyBorder="1"/>
    <xf numFmtId="10" fontId="5" fillId="13" borderId="9" xfId="5" applyNumberFormat="1" applyFont="1" applyFill="1" applyBorder="1" applyAlignment="1" applyProtection="1"/>
    <xf numFmtId="0" fontId="0" fillId="12" borderId="11" xfId="0" applyFill="1" applyBorder="1"/>
    <xf numFmtId="2" fontId="5" fillId="13" borderId="9" xfId="5" applyNumberFormat="1" applyFont="1" applyFill="1" applyBorder="1" applyAlignment="1" applyProtection="1">
      <alignment horizontal="right"/>
    </xf>
    <xf numFmtId="0" fontId="0" fillId="12" borderId="0" xfId="0" applyFill="1" applyAlignment="1">
      <alignment horizontal="left"/>
    </xf>
    <xf numFmtId="0" fontId="5" fillId="13" borderId="9" xfId="5" applyNumberFormat="1" applyFont="1" applyFill="1" applyBorder="1" applyAlignment="1" applyProtection="1">
      <alignment horizontal="right"/>
    </xf>
    <xf numFmtId="9" fontId="0" fillId="12" borderId="0" xfId="0" applyNumberFormat="1" applyFill="1" applyAlignment="1">
      <alignment horizontal="left"/>
    </xf>
    <xf numFmtId="0" fontId="0" fillId="12" borderId="5" xfId="0" applyFill="1" applyBorder="1"/>
    <xf numFmtId="1" fontId="5" fillId="12" borderId="6" xfId="5" applyNumberFormat="1" applyFont="1" applyFill="1" applyBorder="1" applyAlignment="1" applyProtection="1"/>
    <xf numFmtId="1" fontId="5" fillId="12" borderId="7" xfId="5" applyNumberFormat="1" applyFont="1" applyFill="1" applyBorder="1" applyAlignment="1" applyProtection="1"/>
    <xf numFmtId="0" fontId="0" fillId="12" borderId="7" xfId="0" applyFill="1" applyBorder="1"/>
    <xf numFmtId="10" fontId="5" fillId="12" borderId="7" xfId="5" applyNumberFormat="1" applyFont="1" applyFill="1" applyBorder="1" applyAlignment="1" applyProtection="1">
      <alignment horizontal="left"/>
    </xf>
    <xf numFmtId="0" fontId="0" fillId="12" borderId="7" xfId="0" applyFill="1" applyBorder="1" applyAlignment="1">
      <alignment horizontal="left"/>
    </xf>
    <xf numFmtId="0" fontId="0" fillId="12" borderId="8" xfId="0" applyFill="1" applyBorder="1"/>
    <xf numFmtId="10" fontId="5" fillId="12" borderId="2" xfId="5" applyNumberFormat="1" applyFont="1" applyFill="1" applyBorder="1" applyAlignment="1" applyProtection="1">
      <alignment horizontal="left"/>
    </xf>
    <xf numFmtId="0" fontId="0" fillId="12" borderId="2" xfId="0" applyFill="1" applyBorder="1" applyAlignment="1">
      <alignment horizontal="left"/>
    </xf>
    <xf numFmtId="0" fontId="0" fillId="12" borderId="3" xfId="0" applyFill="1" applyBorder="1"/>
    <xf numFmtId="10" fontId="5" fillId="12" borderId="0" xfId="5" applyNumberFormat="1" applyFont="1" applyFill="1" applyBorder="1" applyAlignment="1" applyProtection="1">
      <alignment horizontal="left"/>
    </xf>
    <xf numFmtId="44" fontId="5" fillId="12" borderId="0" xfId="3" applyFont="1" applyFill="1" applyBorder="1" applyAlignment="1" applyProtection="1"/>
    <xf numFmtId="44" fontId="5" fillId="12" borderId="5" xfId="3" applyFont="1" applyFill="1" applyBorder="1" applyAlignment="1" applyProtection="1"/>
    <xf numFmtId="4" fontId="19" fillId="12" borderId="13" xfId="5" applyNumberFormat="1" applyFont="1" applyFill="1" applyBorder="1" applyAlignment="1" applyProtection="1">
      <alignment horizontal="centerContinuous" vertical="center"/>
    </xf>
    <xf numFmtId="4" fontId="19" fillId="12" borderId="14" xfId="5" applyNumberFormat="1" applyFont="1" applyFill="1" applyBorder="1" applyAlignment="1" applyProtection="1">
      <alignment horizontal="centerContinuous" vertical="center"/>
    </xf>
    <xf numFmtId="169" fontId="20" fillId="12" borderId="13" xfId="5" applyNumberFormat="1" applyFont="1" applyFill="1" applyBorder="1" applyAlignment="1" applyProtection="1">
      <alignment horizontal="centerContinuous" vertical="center"/>
    </xf>
    <xf numFmtId="169" fontId="20" fillId="12" borderId="15" xfId="5" applyNumberFormat="1" applyFont="1" applyFill="1" applyBorder="1" applyAlignment="1" applyProtection="1">
      <alignment horizontal="centerContinuous" vertical="center"/>
    </xf>
    <xf numFmtId="1" fontId="5" fillId="12" borderId="10" xfId="5" applyNumberFormat="1" applyFont="1" applyFill="1" applyBorder="1" applyAlignment="1" applyProtection="1">
      <alignment horizontal="center"/>
    </xf>
    <xf numFmtId="14" fontId="5" fillId="12" borderId="1" xfId="5" applyNumberFormat="1" applyFont="1" applyFill="1" applyBorder="1" applyAlignment="1" applyProtection="1">
      <alignment horizontal="center"/>
    </xf>
    <xf numFmtId="14" fontId="5" fillId="12" borderId="10" xfId="5" applyNumberFormat="1" applyFont="1" applyFill="1" applyBorder="1" applyAlignment="1" applyProtection="1">
      <alignment horizontal="center"/>
    </xf>
    <xf numFmtId="4" fontId="19" fillId="12" borderId="1" xfId="5" applyNumberFormat="1" applyFont="1" applyFill="1" applyBorder="1" applyProtection="1"/>
    <xf numFmtId="4" fontId="19" fillId="12" borderId="3" xfId="5" applyNumberFormat="1" applyFont="1" applyFill="1" applyBorder="1" applyProtection="1"/>
    <xf numFmtId="10" fontId="22" fillId="12" borderId="1" xfId="5" applyNumberFormat="1" applyFont="1" applyFill="1" applyBorder="1" applyProtection="1"/>
    <xf numFmtId="4" fontId="22" fillId="12" borderId="2" xfId="5" applyNumberFormat="1" applyFont="1" applyFill="1" applyBorder="1" applyProtection="1"/>
    <xf numFmtId="0" fontId="12" fillId="13" borderId="10" xfId="0" applyFont="1" applyFill="1" applyBorder="1"/>
    <xf numFmtId="1" fontId="5" fillId="12" borderId="11" xfId="5" applyNumberFormat="1" applyFont="1" applyFill="1" applyBorder="1" applyAlignment="1" applyProtection="1">
      <alignment horizontal="center"/>
    </xf>
    <xf numFmtId="14" fontId="5" fillId="12" borderId="4" xfId="5" applyNumberFormat="1" applyFont="1" applyFill="1" applyBorder="1" applyAlignment="1" applyProtection="1">
      <alignment horizontal="center"/>
    </xf>
    <xf numFmtId="14" fontId="5" fillId="12" borderId="11" xfId="5" applyNumberFormat="1" applyFont="1" applyFill="1" applyBorder="1" applyAlignment="1" applyProtection="1">
      <alignment horizontal="center"/>
    </xf>
    <xf numFmtId="4" fontId="23" fillId="12" borderId="4" xfId="5" applyNumberFormat="1" applyFont="1" applyFill="1" applyBorder="1" applyAlignment="1" applyProtection="1">
      <alignment horizontal="right"/>
    </xf>
    <xf numFmtId="4" fontId="23" fillId="12" borderId="5" xfId="5" applyNumberFormat="1" applyFont="1" applyFill="1" applyBorder="1" applyAlignment="1" applyProtection="1">
      <alignment horizontal="right"/>
    </xf>
    <xf numFmtId="10" fontId="22" fillId="12" borderId="4" xfId="5" applyNumberFormat="1" applyFont="1" applyFill="1" applyBorder="1" applyAlignment="1" applyProtection="1">
      <alignment horizontal="right"/>
    </xf>
    <xf numFmtId="4" fontId="22" fillId="12" borderId="0" xfId="5" applyNumberFormat="1" applyFont="1" applyFill="1" applyBorder="1" applyAlignment="1" applyProtection="1">
      <alignment horizontal="right"/>
    </xf>
    <xf numFmtId="10" fontId="16" fillId="12" borderId="0" xfId="5" applyNumberFormat="1" applyFont="1" applyFill="1" applyBorder="1" applyAlignment="1" applyProtection="1">
      <alignment horizontal="right"/>
    </xf>
    <xf numFmtId="4" fontId="16" fillId="12" borderId="5" xfId="5" applyNumberFormat="1" applyFont="1" applyFill="1" applyBorder="1" applyAlignment="1" applyProtection="1">
      <alignment horizontal="right"/>
    </xf>
    <xf numFmtId="4" fontId="12" fillId="13" borderId="11" xfId="5" applyNumberFormat="1" applyFont="1" applyFill="1" applyBorder="1" applyAlignment="1" applyProtection="1">
      <alignment horizontal="right"/>
    </xf>
    <xf numFmtId="1" fontId="5" fillId="12" borderId="12" xfId="5" applyNumberFormat="1" applyFont="1" applyFill="1" applyBorder="1" applyAlignment="1" applyProtection="1">
      <alignment horizontal="center"/>
    </xf>
    <xf numFmtId="14" fontId="5" fillId="12" borderId="6" xfId="5" applyNumberFormat="1" applyFont="1" applyFill="1" applyBorder="1" applyAlignment="1" applyProtection="1">
      <alignment horizontal="center"/>
    </xf>
    <xf numFmtId="14" fontId="5" fillId="12" borderId="12" xfId="5" applyNumberFormat="1" applyFont="1" applyFill="1" applyBorder="1" applyAlignment="1" applyProtection="1">
      <alignment horizontal="center"/>
    </xf>
    <xf numFmtId="4" fontId="23" fillId="12" borderId="6" xfId="5" applyNumberFormat="1" applyFont="1" applyFill="1" applyBorder="1" applyAlignment="1" applyProtection="1">
      <alignment horizontal="right"/>
    </xf>
    <xf numFmtId="4" fontId="23" fillId="12" borderId="8" xfId="5" applyNumberFormat="1" applyFont="1" applyFill="1" applyBorder="1" applyAlignment="1" applyProtection="1">
      <alignment horizontal="right"/>
    </xf>
    <xf numFmtId="10" fontId="22" fillId="12" borderId="6" xfId="5" applyNumberFormat="1" applyFont="1" applyFill="1" applyBorder="1" applyAlignment="1" applyProtection="1">
      <alignment horizontal="right"/>
    </xf>
    <xf numFmtId="4" fontId="22" fillId="12" borderId="7" xfId="5" applyNumberFormat="1" applyFont="1" applyFill="1" applyBorder="1" applyAlignment="1" applyProtection="1">
      <alignment horizontal="right"/>
    </xf>
    <xf numFmtId="10" fontId="16" fillId="12" borderId="7" xfId="5" applyNumberFormat="1" applyFont="1" applyFill="1" applyBorder="1" applyAlignment="1" applyProtection="1">
      <alignment horizontal="right"/>
    </xf>
    <xf numFmtId="4" fontId="16" fillId="12" borderId="8" xfId="5" applyNumberFormat="1" applyFont="1" applyFill="1" applyBorder="1" applyAlignment="1" applyProtection="1">
      <alignment horizontal="right"/>
    </xf>
    <xf numFmtId="4" fontId="12" fillId="13" borderId="12" xfId="5" applyNumberFormat="1" applyFont="1" applyFill="1" applyBorder="1" applyAlignment="1" applyProtection="1">
      <alignment horizontal="right"/>
    </xf>
    <xf numFmtId="1" fontId="5" fillId="3" borderId="0" xfId="5" applyNumberFormat="1" applyFont="1" applyFill="1" applyAlignment="1" applyProtection="1"/>
    <xf numFmtId="10" fontId="5" fillId="3" borderId="0" xfId="5" applyNumberFormat="1" applyFont="1" applyFill="1" applyProtection="1"/>
    <xf numFmtId="43" fontId="5" fillId="3" borderId="0" xfId="5" applyFont="1" applyFill="1" applyProtection="1"/>
    <xf numFmtId="168" fontId="5" fillId="3" borderId="0" xfId="0" applyNumberFormat="1" applyFont="1" applyFill="1"/>
    <xf numFmtId="4" fontId="5" fillId="3" borderId="0" xfId="0" applyNumberFormat="1" applyFont="1" applyFill="1"/>
    <xf numFmtId="0" fontId="1" fillId="8" borderId="9" xfId="0" applyFont="1" applyFill="1" applyBorder="1" applyAlignment="1">
      <alignment horizontal="center"/>
    </xf>
    <xf numFmtId="0" fontId="17" fillId="8" borderId="9" xfId="0" applyFont="1" applyFill="1" applyBorder="1" applyAlignment="1">
      <alignment horizontal="center" vertical="center" wrapText="1"/>
    </xf>
    <xf numFmtId="44" fontId="0" fillId="8" borderId="9" xfId="3" applyFont="1" applyFill="1" applyBorder="1" applyAlignment="1" applyProtection="1">
      <alignment horizontal="left" vertical="center"/>
    </xf>
    <xf numFmtId="44" fontId="1" fillId="9" borderId="9" xfId="0" applyNumberFormat="1" applyFont="1" applyFill="1" applyBorder="1"/>
    <xf numFmtId="44" fontId="1" fillId="9" borderId="9" xfId="3" applyFont="1" applyFill="1" applyBorder="1" applyAlignment="1" applyProtection="1">
      <alignment horizontal="left" vertical="center"/>
    </xf>
    <xf numFmtId="0" fontId="5" fillId="8" borderId="13" xfId="0" quotePrefix="1" applyFont="1" applyFill="1" applyBorder="1" applyAlignment="1">
      <alignment horizontal="center" vertical="center"/>
    </xf>
    <xf numFmtId="172" fontId="5" fillId="8" borderId="9" xfId="0" applyNumberFormat="1" applyFont="1" applyFill="1" applyBorder="1" applyAlignment="1">
      <alignment horizontal="right" vertical="center" shrinkToFit="1"/>
    </xf>
    <xf numFmtId="167" fontId="0" fillId="10" borderId="9" xfId="5" applyNumberFormat="1" applyFont="1" applyFill="1" applyBorder="1" applyAlignment="1" applyProtection="1">
      <alignment horizontal="right" vertical="center"/>
    </xf>
    <xf numFmtId="44" fontId="0" fillId="10" borderId="9" xfId="3" applyFont="1" applyFill="1" applyBorder="1" applyAlignment="1" applyProtection="1">
      <alignment horizontal="left" vertical="center"/>
    </xf>
    <xf numFmtId="0" fontId="5" fillId="8" borderId="13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left" vertical="center"/>
    </xf>
    <xf numFmtId="0" fontId="12" fillId="10" borderId="15" xfId="0" applyFont="1" applyFill="1" applyBorder="1"/>
    <xf numFmtId="0" fontId="12" fillId="10" borderId="14" xfId="0" applyFont="1" applyFill="1" applyBorder="1" applyAlignment="1">
      <alignment horizontal="right"/>
    </xf>
    <xf numFmtId="44" fontId="1" fillId="10" borderId="9" xfId="3" applyFont="1" applyFill="1" applyBorder="1" applyAlignment="1" applyProtection="1">
      <alignment horizontal="left" vertical="center"/>
    </xf>
    <xf numFmtId="4" fontId="8" fillId="7" borderId="9" xfId="5" applyNumberFormat="1" applyFont="1" applyFill="1" applyBorder="1" applyAlignment="1" applyProtection="1">
      <alignment horizontal="right" vertical="center"/>
    </xf>
    <xf numFmtId="44" fontId="8" fillId="7" borderId="9" xfId="3" applyFont="1" applyFill="1" applyBorder="1" applyAlignment="1" applyProtection="1">
      <alignment horizontal="left" vertical="center"/>
    </xf>
    <xf numFmtId="10" fontId="12" fillId="3" borderId="2" xfId="0" applyNumberFormat="1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4" fontId="5" fillId="3" borderId="2" xfId="5" applyNumberFormat="1" applyFont="1" applyFill="1" applyBorder="1" applyAlignment="1" applyProtection="1">
      <alignment horizontal="right" vertical="center"/>
    </xf>
    <xf numFmtId="4" fontId="5" fillId="3" borderId="0" xfId="5" applyNumberFormat="1" applyFont="1" applyFill="1" applyBorder="1" applyAlignment="1" applyProtection="1">
      <alignment horizontal="right" vertical="center"/>
    </xf>
    <xf numFmtId="0" fontId="0" fillId="8" borderId="13" xfId="0" applyFill="1" applyBorder="1"/>
    <xf numFmtId="2" fontId="1" fillId="8" borderId="14" xfId="0" applyNumberFormat="1" applyFont="1" applyFill="1" applyBorder="1" applyAlignment="1">
      <alignment horizontal="center"/>
    </xf>
    <xf numFmtId="0" fontId="5" fillId="8" borderId="14" xfId="0" applyFont="1" applyFill="1" applyBorder="1" applyAlignment="1">
      <alignment horizontal="right" vertical="center"/>
    </xf>
    <xf numFmtId="0" fontId="0" fillId="9" borderId="13" xfId="0" applyFill="1" applyBorder="1" applyAlignment="1">
      <alignment horizontal="left" vertical="center"/>
    </xf>
    <xf numFmtId="0" fontId="12" fillId="9" borderId="15" xfId="0" applyFont="1" applyFill="1" applyBorder="1"/>
    <xf numFmtId="0" fontId="12" fillId="9" borderId="14" xfId="0" applyFont="1" applyFill="1" applyBorder="1" applyAlignment="1">
      <alignment horizontal="right"/>
    </xf>
    <xf numFmtId="0" fontId="2" fillId="7" borderId="13" xfId="0" applyFont="1" applyFill="1" applyBorder="1" applyAlignment="1">
      <alignment horizontal="left" vertical="center"/>
    </xf>
    <xf numFmtId="0" fontId="8" fillId="7" borderId="15" xfId="0" applyFont="1" applyFill="1" applyBorder="1"/>
    <xf numFmtId="0" fontId="8" fillId="7" borderId="14" xfId="0" applyFont="1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0" fontId="0" fillId="7" borderId="9" xfId="0" applyFill="1" applyBorder="1" applyAlignment="1">
      <alignment vertical="center"/>
    </xf>
    <xf numFmtId="0" fontId="0" fillId="8" borderId="13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15" xfId="0" applyFill="1" applyBorder="1" applyAlignment="1">
      <alignment vertical="center"/>
    </xf>
    <xf numFmtId="0" fontId="0" fillId="8" borderId="15" xfId="0" applyFill="1" applyBorder="1" applyAlignment="1">
      <alignment horizontal="right" vertical="center"/>
    </xf>
    <xf numFmtId="0" fontId="13" fillId="8" borderId="15" xfId="0" applyFont="1" applyFill="1" applyBorder="1" applyAlignment="1">
      <alignment horizontal="right" vertical="center"/>
    </xf>
    <xf numFmtId="0" fontId="1" fillId="10" borderId="9" xfId="0" applyFont="1" applyFill="1" applyBorder="1" applyAlignment="1">
      <alignment horizontal="right" vertical="center" wrapText="1"/>
    </xf>
    <xf numFmtId="0" fontId="0" fillId="8" borderId="14" xfId="0" applyFill="1" applyBorder="1" applyAlignment="1">
      <alignment horizontal="right" vertical="center"/>
    </xf>
    <xf numFmtId="0" fontId="13" fillId="8" borderId="13" xfId="0" applyFont="1" applyFill="1" applyBorder="1" applyAlignment="1">
      <alignment horizontal="right" vertical="center"/>
    </xf>
    <xf numFmtId="4" fontId="1" fillId="10" borderId="9" xfId="0" applyNumberFormat="1" applyFont="1" applyFill="1" applyBorder="1" applyAlignment="1">
      <alignment horizontal="right" vertical="center"/>
    </xf>
    <xf numFmtId="3" fontId="1" fillId="10" borderId="9" xfId="0" applyNumberFormat="1" applyFont="1" applyFill="1" applyBorder="1" applyAlignment="1">
      <alignment horizontal="right" vertical="center"/>
    </xf>
    <xf numFmtId="4" fontId="0" fillId="8" borderId="9" xfId="0" applyNumberFormat="1" applyFill="1" applyBorder="1" applyAlignment="1">
      <alignment vertical="center"/>
    </xf>
    <xf numFmtId="0" fontId="1" fillId="10" borderId="9" xfId="0" applyFont="1" applyFill="1" applyBorder="1" applyAlignment="1">
      <alignment horizontal="right" vertical="center"/>
    </xf>
    <xf numFmtId="0" fontId="0" fillId="8" borderId="7" xfId="0" applyFill="1" applyBorder="1" applyAlignment="1">
      <alignment vertical="center"/>
    </xf>
    <xf numFmtId="0" fontId="0" fillId="8" borderId="8" xfId="0" applyFill="1" applyBorder="1" applyAlignment="1">
      <alignment horizontal="right" vertical="center"/>
    </xf>
    <xf numFmtId="165" fontId="0" fillId="8" borderId="9" xfId="0" applyNumberFormat="1" applyFill="1" applyBorder="1" applyAlignment="1">
      <alignment vertical="center"/>
    </xf>
    <xf numFmtId="165" fontId="0" fillId="8" borderId="9" xfId="0" applyNumberFormat="1" applyFill="1" applyBorder="1" applyAlignment="1">
      <alignment horizontal="right" vertical="center"/>
    </xf>
    <xf numFmtId="165" fontId="1" fillId="10" borderId="10" xfId="0" applyNumberFormat="1" applyFont="1" applyFill="1" applyBorder="1" applyAlignment="1">
      <alignment vertical="center"/>
    </xf>
    <xf numFmtId="165" fontId="1" fillId="10" borderId="9" xfId="0" applyNumberFormat="1" applyFont="1" applyFill="1" applyBorder="1" applyAlignment="1">
      <alignment vertical="center"/>
    </xf>
    <xf numFmtId="165" fontId="0" fillId="8" borderId="14" xfId="0" applyNumberFormat="1" applyFill="1" applyBorder="1" applyAlignment="1">
      <alignment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3" xfId="0" applyFill="1" applyBorder="1" applyAlignment="1">
      <alignment horizontal="right" vertical="center"/>
    </xf>
    <xf numFmtId="0" fontId="1" fillId="10" borderId="15" xfId="0" applyFont="1" applyFill="1" applyBorder="1" applyAlignment="1">
      <alignment horizontal="right" vertical="center"/>
    </xf>
    <xf numFmtId="4" fontId="1" fillId="10" borderId="14" xfId="0" applyNumberFormat="1" applyFont="1" applyFill="1" applyBorder="1" applyAlignment="1">
      <alignment vertical="center"/>
    </xf>
    <xf numFmtId="10" fontId="1" fillId="10" borderId="9" xfId="4" applyNumberFormat="1" applyFont="1" applyFill="1" applyBorder="1" applyAlignment="1" applyProtection="1">
      <alignment vertical="center"/>
    </xf>
    <xf numFmtId="10" fontId="0" fillId="8" borderId="9" xfId="0" applyNumberFormat="1" applyFill="1" applyBorder="1" applyAlignment="1">
      <alignment vertical="center"/>
    </xf>
    <xf numFmtId="0" fontId="2" fillId="7" borderId="13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vertical="center"/>
    </xf>
    <xf numFmtId="0" fontId="8" fillId="7" borderId="14" xfId="0" applyFont="1" applyFill="1" applyBorder="1" applyAlignment="1">
      <alignment horizontal="right" vertical="center"/>
    </xf>
    <xf numFmtId="0" fontId="31" fillId="7" borderId="9" xfId="0" applyFont="1" applyFill="1" applyBorder="1" applyAlignment="1">
      <alignment horizontal="right" vertical="center"/>
    </xf>
    <xf numFmtId="165" fontId="8" fillId="7" borderId="9" xfId="0" applyNumberFormat="1" applyFont="1" applyFill="1" applyBorder="1" applyAlignment="1">
      <alignment vertical="center"/>
    </xf>
    <xf numFmtId="165" fontId="1" fillId="8" borderId="9" xfId="0" applyNumberFormat="1" applyFont="1" applyFill="1" applyBorder="1" applyAlignment="1">
      <alignment vertical="center"/>
    </xf>
    <xf numFmtId="166" fontId="0" fillId="3" borderId="0" xfId="0" applyNumberFormat="1" applyFill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27" fillId="8" borderId="13" xfId="0" applyFont="1" applyFill="1" applyBorder="1" applyAlignment="1">
      <alignment horizontal="right" vertical="center"/>
    </xf>
    <xf numFmtId="0" fontId="5" fillId="8" borderId="14" xfId="0" applyFont="1" applyFill="1" applyBorder="1" applyAlignment="1">
      <alignment vertical="center"/>
    </xf>
    <xf numFmtId="0" fontId="5" fillId="8" borderId="15" xfId="0" applyFont="1" applyFill="1" applyBorder="1" applyAlignment="1">
      <alignment vertical="center"/>
    </xf>
    <xf numFmtId="0" fontId="1" fillId="5" borderId="0" xfId="0" applyFont="1" applyFill="1"/>
    <xf numFmtId="0" fontId="1" fillId="3" borderId="0" xfId="0" applyFont="1" applyFill="1" applyAlignment="1">
      <alignment horizontal="right"/>
    </xf>
    <xf numFmtId="0" fontId="0" fillId="4" borderId="0" xfId="0" applyFill="1"/>
    <xf numFmtId="44" fontId="0" fillId="3" borderId="0" xfId="3" applyFont="1" applyFill="1" applyProtection="1"/>
    <xf numFmtId="0" fontId="0" fillId="6" borderId="0" xfId="0" applyFill="1"/>
    <xf numFmtId="2" fontId="0" fillId="6" borderId="0" xfId="0" applyNumberFormat="1" applyFill="1"/>
    <xf numFmtId="10" fontId="0" fillId="6" borderId="0" xfId="0" applyNumberFormat="1" applyFill="1" applyAlignment="1">
      <alignment horizontal="right"/>
    </xf>
    <xf numFmtId="166" fontId="0" fillId="6" borderId="0" xfId="3" applyNumberFormat="1" applyFont="1" applyFill="1" applyAlignment="1" applyProtection="1">
      <alignment horizontal="right"/>
    </xf>
    <xf numFmtId="0" fontId="0" fillId="4" borderId="0" xfId="0" applyFill="1" applyAlignment="1">
      <alignment horizontal="right"/>
    </xf>
    <xf numFmtId="0" fontId="0" fillId="14" borderId="0" xfId="0" applyFill="1"/>
    <xf numFmtId="2" fontId="0" fillId="14" borderId="0" xfId="0" applyNumberFormat="1" applyFill="1" applyAlignment="1">
      <alignment horizontal="right"/>
    </xf>
    <xf numFmtId="10" fontId="0" fillId="14" borderId="0" xfId="0" applyNumberFormat="1" applyFill="1" applyAlignment="1">
      <alignment horizontal="right"/>
    </xf>
    <xf numFmtId="10" fontId="0" fillId="14" borderId="0" xfId="0" applyNumberFormat="1" applyFill="1"/>
    <xf numFmtId="2" fontId="0" fillId="6" borderId="0" xfId="0" applyNumberFormat="1" applyFill="1" applyAlignment="1">
      <alignment horizontal="right"/>
    </xf>
    <xf numFmtId="10" fontId="0" fillId="6" borderId="0" xfId="0" applyNumberFormat="1" applyFill="1"/>
    <xf numFmtId="10" fontId="0" fillId="14" borderId="0" xfId="0" applyNumberFormat="1" applyFill="1" applyAlignment="1">
      <alignment horizontal="left"/>
    </xf>
    <xf numFmtId="2" fontId="0" fillId="14" borderId="0" xfId="0" applyNumberFormat="1" applyFill="1"/>
    <xf numFmtId="0" fontId="0" fillId="14" borderId="0" xfId="3" applyNumberFormat="1" applyFont="1" applyFill="1" applyAlignment="1" applyProtection="1">
      <alignment horizontal="center"/>
    </xf>
    <xf numFmtId="4" fontId="0" fillId="14" borderId="0" xfId="3" applyNumberFormat="1" applyFont="1" applyFill="1" applyAlignment="1" applyProtection="1">
      <alignment horizontal="right"/>
    </xf>
    <xf numFmtId="166" fontId="0" fillId="14" borderId="0" xfId="3" applyNumberFormat="1" applyFont="1" applyFill="1" applyAlignment="1" applyProtection="1">
      <alignment horizontal="right"/>
    </xf>
    <xf numFmtId="4" fontId="0" fillId="14" borderId="0" xfId="0" applyNumberFormat="1" applyFill="1"/>
    <xf numFmtId="0" fontId="0" fillId="14" borderId="0" xfId="0" applyFill="1" applyAlignment="1">
      <alignment horizontal="left"/>
    </xf>
    <xf numFmtId="0" fontId="17" fillId="8" borderId="12" xfId="0" applyFont="1" applyFill="1" applyBorder="1" applyAlignment="1">
      <alignment horizontal="center" vertical="center"/>
    </xf>
    <xf numFmtId="4" fontId="17" fillId="8" borderId="12" xfId="0" applyNumberFormat="1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4" fontId="17" fillId="8" borderId="9" xfId="0" applyNumberFormat="1" applyFont="1" applyFill="1" applyBorder="1" applyAlignment="1">
      <alignment horizontal="center" vertical="center"/>
    </xf>
    <xf numFmtId="4" fontId="0" fillId="3" borderId="0" xfId="0" applyNumberFormat="1" applyFill="1"/>
    <xf numFmtId="0" fontId="5" fillId="8" borderId="13" xfId="0" applyFont="1" applyFill="1" applyBorder="1" applyAlignment="1">
      <alignment vertical="center"/>
    </xf>
    <xf numFmtId="0" fontId="0" fillId="8" borderId="15" xfId="0" applyFill="1" applyBorder="1"/>
    <xf numFmtId="0" fontId="0" fillId="8" borderId="14" xfId="0" applyFill="1" applyBorder="1"/>
    <xf numFmtId="0" fontId="12" fillId="10" borderId="14" xfId="0" applyFont="1" applyFill="1" applyBorder="1"/>
    <xf numFmtId="0" fontId="8" fillId="7" borderId="13" xfId="0" applyFont="1" applyFill="1" applyBorder="1" applyAlignment="1">
      <alignment vertical="center"/>
    </xf>
    <xf numFmtId="44" fontId="0" fillId="8" borderId="9" xfId="0" applyNumberFormat="1" applyFill="1" applyBorder="1"/>
    <xf numFmtId="0" fontId="18" fillId="8" borderId="15" xfId="0" applyFont="1" applyFill="1" applyBorder="1"/>
    <xf numFmtId="0" fontId="18" fillId="8" borderId="14" xfId="0" applyFont="1" applyFill="1" applyBorder="1"/>
    <xf numFmtId="44" fontId="18" fillId="8" borderId="9" xfId="0" applyNumberFormat="1" applyFont="1" applyFill="1" applyBorder="1"/>
    <xf numFmtId="44" fontId="7" fillId="8" borderId="9" xfId="3" applyFont="1" applyFill="1" applyBorder="1" applyAlignment="1" applyProtection="1">
      <alignment horizontal="left" vertical="center"/>
    </xf>
    <xf numFmtId="0" fontId="1" fillId="9" borderId="15" xfId="0" applyFont="1" applyFill="1" applyBorder="1"/>
    <xf numFmtId="0" fontId="1" fillId="9" borderId="14" xfId="0" applyFont="1" applyFill="1" applyBorder="1"/>
    <xf numFmtId="2" fontId="1" fillId="3" borderId="0" xfId="0" applyNumberFormat="1" applyFont="1" applyFill="1" applyAlignment="1">
      <alignment horizontal="center"/>
    </xf>
    <xf numFmtId="0" fontId="8" fillId="7" borderId="10" xfId="0" applyFont="1" applyFill="1" applyBorder="1" applyAlignment="1">
      <alignment horizontal="center" vertical="center"/>
    </xf>
    <xf numFmtId="0" fontId="1" fillId="8" borderId="9" xfId="0" applyFont="1" applyFill="1" applyBorder="1"/>
    <xf numFmtId="4" fontId="30" fillId="8" borderId="9" xfId="3" applyNumberFormat="1" applyFont="1" applyFill="1" applyBorder="1" applyAlignment="1" applyProtection="1">
      <alignment horizontal="right"/>
    </xf>
    <xf numFmtId="4" fontId="1" fillId="8" borderId="9" xfId="3" applyNumberFormat="1" applyFont="1" applyFill="1" applyBorder="1" applyAlignment="1" applyProtection="1">
      <alignment horizontal="right"/>
    </xf>
    <xf numFmtId="0" fontId="1" fillId="3" borderId="0" xfId="0" applyFont="1" applyFill="1" applyAlignment="1">
      <alignment horizontal="left"/>
    </xf>
    <xf numFmtId="0" fontId="12" fillId="5" borderId="0" xfId="0" applyFont="1" applyFill="1"/>
    <xf numFmtId="0" fontId="12" fillId="3" borderId="0" xfId="0" applyFont="1" applyFill="1" applyAlignment="1">
      <alignment horizontal="left"/>
    </xf>
    <xf numFmtId="0" fontId="12" fillId="3" borderId="0" xfId="0" applyFont="1" applyFill="1"/>
    <xf numFmtId="0" fontId="5" fillId="4" borderId="0" xfId="0" applyFont="1" applyFill="1"/>
    <xf numFmtId="44" fontId="5" fillId="6" borderId="0" xfId="3" applyFont="1" applyFill="1" applyAlignment="1" applyProtection="1">
      <alignment horizontal="left"/>
    </xf>
    <xf numFmtId="44" fontId="5" fillId="14" borderId="0" xfId="3" applyFont="1" applyFill="1" applyAlignment="1" applyProtection="1">
      <alignment horizontal="left"/>
    </xf>
    <xf numFmtId="0" fontId="16" fillId="14" borderId="0" xfId="0" applyFont="1" applyFill="1"/>
    <xf numFmtId="0" fontId="1" fillId="3" borderId="5" xfId="0" applyFont="1" applyFill="1" applyBorder="1"/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4" fontId="0" fillId="8" borderId="9" xfId="3" applyFont="1" applyFill="1" applyBorder="1"/>
    <xf numFmtId="0" fontId="1" fillId="3" borderId="7" xfId="0" applyFont="1" applyFill="1" applyBorder="1" applyAlignment="1">
      <alignment horizontal="center"/>
    </xf>
    <xf numFmtId="0" fontId="5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10" fontId="5" fillId="14" borderId="0" xfId="4" applyNumberFormat="1" applyFont="1" applyFill="1" applyProtection="1"/>
    <xf numFmtId="2" fontId="5" fillId="14" borderId="0" xfId="0" applyNumberFormat="1" applyFont="1" applyFill="1"/>
    <xf numFmtId="4" fontId="0" fillId="14" borderId="0" xfId="3" applyNumberFormat="1" applyFont="1" applyFill="1" applyAlignment="1" applyProtection="1">
      <alignment horizontal="left"/>
    </xf>
    <xf numFmtId="0" fontId="0" fillId="4" borderId="0" xfId="0" applyFill="1" applyAlignment="1">
      <alignment horizontal="center"/>
    </xf>
    <xf numFmtId="175" fontId="0" fillId="14" borderId="0" xfId="0" applyNumberFormat="1" applyFill="1" applyAlignment="1">
      <alignment horizontal="left"/>
    </xf>
    <xf numFmtId="0" fontId="4" fillId="3" borderId="0" xfId="2" applyFill="1" applyBorder="1" applyAlignment="1" applyProtection="1"/>
    <xf numFmtId="3" fontId="0" fillId="17" borderId="0" xfId="0" quotePrefix="1" applyNumberFormat="1" applyFill="1" applyAlignment="1">
      <alignment horizontal="right"/>
    </xf>
    <xf numFmtId="14" fontId="0" fillId="17" borderId="0" xfId="0" applyNumberFormat="1" applyFill="1" applyAlignment="1">
      <alignment horizontal="right"/>
    </xf>
    <xf numFmtId="0" fontId="0" fillId="17" borderId="0" xfId="0" applyFill="1" applyAlignment="1">
      <alignment horizontal="center"/>
    </xf>
    <xf numFmtId="0" fontId="12" fillId="3" borderId="4" xfId="0" applyFont="1" applyFill="1" applyBorder="1"/>
    <xf numFmtId="0" fontId="8" fillId="7" borderId="12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3" fontId="0" fillId="3" borderId="9" xfId="0" applyNumberFormat="1" applyFill="1" applyBorder="1" applyAlignment="1" applyProtection="1">
      <alignment horizontal="right"/>
      <protection locked="0"/>
    </xf>
    <xf numFmtId="44" fontId="0" fillId="3" borderId="9" xfId="3" applyFont="1" applyFill="1" applyBorder="1" applyAlignment="1" applyProtection="1">
      <alignment horizontal="left"/>
      <protection locked="0"/>
    </xf>
    <xf numFmtId="44" fontId="0" fillId="0" borderId="9" xfId="3" applyFont="1" applyFill="1" applyBorder="1" applyAlignment="1" applyProtection="1">
      <alignment horizontal="left" vertical="center"/>
      <protection locked="0"/>
    </xf>
    <xf numFmtId="4" fontId="5" fillId="3" borderId="9" xfId="0" applyNumberFormat="1" applyFont="1" applyFill="1" applyBorder="1" applyAlignment="1" applyProtection="1">
      <alignment horizontal="right" vertical="center" shrinkToFit="1"/>
      <protection locked="0"/>
    </xf>
    <xf numFmtId="3" fontId="0" fillId="0" borderId="9" xfId="0" quotePrefix="1" applyNumberFormat="1" applyBorder="1" applyAlignment="1" applyProtection="1">
      <alignment horizontal="right" vertical="center"/>
      <protection locked="0"/>
    </xf>
    <xf numFmtId="4" fontId="5" fillId="0" borderId="9" xfId="0" applyNumberFormat="1" applyFont="1" applyBorder="1" applyAlignment="1" applyProtection="1">
      <alignment horizontal="right" vertical="center" shrinkToFit="1"/>
      <protection locked="0"/>
    </xf>
    <xf numFmtId="3" fontId="0" fillId="0" borderId="9" xfId="0" applyNumberFormat="1" applyBorder="1" applyAlignment="1" applyProtection="1">
      <alignment horizontal="right" vertical="center"/>
      <protection locked="0"/>
    </xf>
    <xf numFmtId="4" fontId="0" fillId="0" borderId="9" xfId="0" applyNumberFormat="1" applyBorder="1" applyAlignment="1" applyProtection="1">
      <alignment horizontal="right" vertical="center" shrinkToFit="1"/>
      <protection locked="0"/>
    </xf>
    <xf numFmtId="0" fontId="0" fillId="3" borderId="9" xfId="0" applyFill="1" applyBorder="1" applyAlignment="1" applyProtection="1">
      <alignment horizontal="right" vertical="center" wrapText="1"/>
      <protection locked="0"/>
    </xf>
    <xf numFmtId="0" fontId="0" fillId="3" borderId="0" xfId="0" applyFill="1" applyAlignment="1" applyProtection="1">
      <alignment vertical="center"/>
      <protection locked="0"/>
    </xf>
    <xf numFmtId="3" fontId="0" fillId="3" borderId="9" xfId="0" applyNumberFormat="1" applyFill="1" applyBorder="1" applyAlignment="1" applyProtection="1">
      <alignment horizontal="right" vertical="center"/>
      <protection locked="0"/>
    </xf>
    <xf numFmtId="4" fontId="0" fillId="3" borderId="9" xfId="0" applyNumberFormat="1" applyFill="1" applyBorder="1" applyAlignment="1" applyProtection="1">
      <alignment vertical="center"/>
      <protection locked="0"/>
    </xf>
    <xf numFmtId="3" fontId="0" fillId="3" borderId="9" xfId="0" applyNumberFormat="1" applyFill="1" applyBorder="1" applyAlignment="1" applyProtection="1">
      <alignment vertical="center"/>
      <protection locked="0"/>
    </xf>
    <xf numFmtId="165" fontId="0" fillId="3" borderId="9" xfId="0" applyNumberFormat="1" applyFill="1" applyBorder="1" applyAlignment="1" applyProtection="1">
      <alignment horizontal="right" vertical="center"/>
      <protection locked="0"/>
    </xf>
    <xf numFmtId="165" fontId="0" fillId="3" borderId="9" xfId="0" applyNumberFormat="1" applyFill="1" applyBorder="1" applyAlignment="1" applyProtection="1">
      <alignment vertical="center"/>
      <protection locked="0"/>
    </xf>
    <xf numFmtId="4" fontId="0" fillId="3" borderId="9" xfId="0" applyNumberFormat="1" applyFill="1" applyBorder="1" applyAlignment="1" applyProtection="1">
      <alignment horizontal="right" vertical="center"/>
      <protection locked="0"/>
    </xf>
    <xf numFmtId="10" fontId="0" fillId="3" borderId="9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3" borderId="0" xfId="0" applyFill="1" applyProtection="1">
      <protection locked="0"/>
    </xf>
    <xf numFmtId="4" fontId="29" fillId="3" borderId="9" xfId="3" applyNumberFormat="1" applyFont="1" applyFill="1" applyBorder="1" applyAlignment="1" applyProtection="1">
      <alignment horizontal="right"/>
      <protection locked="0"/>
    </xf>
    <xf numFmtId="0" fontId="1" fillId="10" borderId="1" xfId="0" applyFont="1" applyFill="1" applyBorder="1" applyAlignment="1">
      <alignment vertical="center"/>
    </xf>
    <xf numFmtId="0" fontId="1" fillId="10" borderId="2" xfId="0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39" fillId="10" borderId="4" xfId="0" applyFont="1" applyFill="1" applyBorder="1" applyAlignment="1">
      <alignment vertical="center"/>
    </xf>
    <xf numFmtId="0" fontId="39" fillId="10" borderId="0" xfId="0" applyFont="1" applyFill="1" applyAlignment="1">
      <alignment vertical="center"/>
    </xf>
    <xf numFmtId="0" fontId="40" fillId="10" borderId="0" xfId="0" applyFont="1" applyFill="1" applyAlignment="1">
      <alignment horizontal="center" vertical="center"/>
    </xf>
    <xf numFmtId="0" fontId="39" fillId="10" borderId="5" xfId="0" applyFont="1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1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10" borderId="5" xfId="0" applyFill="1" applyBorder="1" applyAlignment="1">
      <alignment vertical="center"/>
    </xf>
    <xf numFmtId="0" fontId="0" fillId="10" borderId="6" xfId="0" applyFill="1" applyBorder="1" applyAlignment="1">
      <alignment vertical="center"/>
    </xf>
    <xf numFmtId="0" fontId="0" fillId="10" borderId="7" xfId="0" applyFill="1" applyBorder="1" applyAlignment="1">
      <alignment vertical="center"/>
    </xf>
    <xf numFmtId="0" fontId="0" fillId="10" borderId="0" xfId="0" applyFill="1" applyAlignment="1">
      <alignment horizontal="right" vertical="center"/>
    </xf>
    <xf numFmtId="0" fontId="0" fillId="10" borderId="8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0" borderId="2" xfId="0" applyFill="1" applyBorder="1" applyAlignment="1">
      <alignment vertical="center"/>
    </xf>
    <xf numFmtId="0" fontId="0" fillId="10" borderId="3" xfId="0" applyFill="1" applyBorder="1" applyAlignment="1">
      <alignment vertical="center"/>
    </xf>
    <xf numFmtId="0" fontId="15" fillId="10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right" vertical="center"/>
    </xf>
    <xf numFmtId="0" fontId="0" fillId="10" borderId="0" xfId="0" applyFill="1" applyAlignment="1">
      <alignment horizontal="center" vertical="center"/>
    </xf>
    <xf numFmtId="0" fontId="5" fillId="10" borderId="0" xfId="0" applyFont="1" applyFill="1" applyAlignment="1">
      <alignment vertical="center"/>
    </xf>
    <xf numFmtId="0" fontId="5" fillId="10" borderId="5" xfId="0" applyFont="1" applyFill="1" applyBorder="1" applyAlignment="1">
      <alignment vertical="center"/>
    </xf>
    <xf numFmtId="44" fontId="5" fillId="10" borderId="0" xfId="3" applyFont="1" applyFill="1" applyBorder="1" applyAlignment="1" applyProtection="1">
      <alignment vertical="center"/>
    </xf>
    <xf numFmtId="44" fontId="5" fillId="10" borderId="0" xfId="3" applyFont="1" applyFill="1" applyBorder="1" applyAlignment="1" applyProtection="1">
      <alignment horizontal="left" vertical="center"/>
    </xf>
    <xf numFmtId="4" fontId="8" fillId="10" borderId="0" xfId="1" applyNumberFormat="1" applyFont="1" applyFill="1" applyBorder="1" applyAlignment="1" applyProtection="1">
      <alignment horizontal="center" vertical="center"/>
    </xf>
    <xf numFmtId="3" fontId="5" fillId="10" borderId="0" xfId="1" applyNumberFormat="1" applyFont="1" applyFill="1" applyBorder="1" applyAlignment="1" applyProtection="1">
      <alignment vertical="center"/>
    </xf>
    <xf numFmtId="0" fontId="8" fillId="7" borderId="14" xfId="0" applyFont="1" applyFill="1" applyBorder="1" applyAlignment="1">
      <alignment horizontal="center" vertical="center"/>
    </xf>
    <xf numFmtId="0" fontId="0" fillId="3" borderId="15" xfId="0" applyFill="1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right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13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right" wrapText="1"/>
    </xf>
    <xf numFmtId="0" fontId="0" fillId="3" borderId="5" xfId="0" applyFill="1" applyBorder="1" applyAlignment="1">
      <alignment horizontal="right" wrapText="1"/>
    </xf>
    <xf numFmtId="0" fontId="0" fillId="12" borderId="1" xfId="0" applyFill="1" applyBorder="1"/>
    <xf numFmtId="4" fontId="0" fillId="12" borderId="1" xfId="0" applyNumberFormat="1" applyFill="1" applyBorder="1"/>
    <xf numFmtId="4" fontId="0" fillId="12" borderId="3" xfId="0" applyNumberFormat="1" applyFill="1" applyBorder="1" applyAlignment="1">
      <alignment horizontal="right"/>
    </xf>
    <xf numFmtId="4" fontId="0" fillId="12" borderId="4" xfId="0" applyNumberFormat="1" applyFill="1" applyBorder="1"/>
    <xf numFmtId="4" fontId="0" fillId="12" borderId="5" xfId="0" applyNumberFormat="1" applyFill="1" applyBorder="1" applyAlignment="1">
      <alignment horizontal="right"/>
    </xf>
    <xf numFmtId="0" fontId="0" fillId="12" borderId="6" xfId="0" applyFill="1" applyBorder="1"/>
    <xf numFmtId="4" fontId="0" fillId="12" borderId="6" xfId="0" applyNumberFormat="1" applyFill="1" applyBorder="1"/>
    <xf numFmtId="4" fontId="0" fillId="12" borderId="8" xfId="0" applyNumberFormat="1" applyFill="1" applyBorder="1" applyAlignment="1">
      <alignment horizontal="right"/>
    </xf>
    <xf numFmtId="0" fontId="0" fillId="12" borderId="12" xfId="0" applyFill="1" applyBorder="1"/>
    <xf numFmtId="0" fontId="0" fillId="3" borderId="0" xfId="0" applyFill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4" fontId="0" fillId="12" borderId="11" xfId="0" applyNumberFormat="1" applyFill="1" applyBorder="1"/>
    <xf numFmtId="9" fontId="0" fillId="12" borderId="11" xfId="4" applyFont="1" applyFill="1" applyBorder="1" applyAlignment="1" applyProtection="1">
      <alignment horizontal="center"/>
    </xf>
    <xf numFmtId="9" fontId="0" fillId="12" borderId="5" xfId="4" applyFont="1" applyFill="1" applyBorder="1" applyAlignment="1" applyProtection="1">
      <alignment horizontal="center"/>
    </xf>
    <xf numFmtId="4" fontId="0" fillId="12" borderId="12" xfId="0" applyNumberFormat="1" applyFill="1" applyBorder="1"/>
    <xf numFmtId="0" fontId="1" fillId="16" borderId="6" xfId="0" applyFont="1" applyFill="1" applyBorder="1"/>
    <xf numFmtId="0" fontId="1" fillId="16" borderId="7" xfId="0" applyFont="1" applyFill="1" applyBorder="1"/>
    <xf numFmtId="4" fontId="1" fillId="16" borderId="12" xfId="0" applyNumberFormat="1" applyFont="1" applyFill="1" applyBorder="1"/>
    <xf numFmtId="9" fontId="1" fillId="16" borderId="9" xfId="4" applyFont="1" applyFill="1" applyBorder="1" applyAlignment="1" applyProtection="1">
      <alignment horizontal="center"/>
    </xf>
    <xf numFmtId="9" fontId="1" fillId="16" borderId="9" xfId="4" applyFont="1" applyFill="1" applyBorder="1" applyAlignment="1" applyProtection="1">
      <alignment horizontal="center" vertical="center"/>
    </xf>
    <xf numFmtId="0" fontId="1" fillId="0" borderId="0" xfId="0" applyFont="1"/>
    <xf numFmtId="4" fontId="1" fillId="0" borderId="0" xfId="0" applyNumberFormat="1" applyFont="1"/>
    <xf numFmtId="0" fontId="0" fillId="3" borderId="0" xfId="0" applyFill="1" applyAlignment="1">
      <alignment vertical="center" wrapText="1"/>
    </xf>
    <xf numFmtId="0" fontId="1" fillId="13" borderId="14" xfId="0" applyFont="1" applyFill="1" applyBorder="1" applyAlignment="1">
      <alignment vertical="center" wrapText="1"/>
    </xf>
    <xf numFmtId="174" fontId="0" fillId="12" borderId="11" xfId="0" applyNumberFormat="1" applyFill="1" applyBorder="1"/>
    <xf numFmtId="4" fontId="5" fillId="12" borderId="4" xfId="0" applyNumberFormat="1" applyFont="1" applyFill="1" applyBorder="1"/>
    <xf numFmtId="9" fontId="0" fillId="12" borderId="10" xfId="4" applyFont="1" applyFill="1" applyBorder="1" applyAlignment="1" applyProtection="1">
      <alignment horizontal="center"/>
    </xf>
    <xf numFmtId="0" fontId="0" fillId="12" borderId="10" xfId="0" applyFill="1" applyBorder="1"/>
    <xf numFmtId="174" fontId="0" fillId="12" borderId="10" xfId="0" applyNumberFormat="1" applyFill="1" applyBorder="1"/>
    <xf numFmtId="4" fontId="5" fillId="12" borderId="1" xfId="0" applyNumberFormat="1" applyFont="1" applyFill="1" applyBorder="1"/>
    <xf numFmtId="4" fontId="0" fillId="12" borderId="3" xfId="0" applyNumberFormat="1" applyFill="1" applyBorder="1"/>
    <xf numFmtId="4" fontId="0" fillId="12" borderId="5" xfId="0" applyNumberFormat="1" applyFill="1" applyBorder="1"/>
    <xf numFmtId="174" fontId="0" fillId="12" borderId="12" xfId="0" applyNumberFormat="1" applyFill="1" applyBorder="1"/>
    <xf numFmtId="4" fontId="0" fillId="12" borderId="8" xfId="0" applyNumberFormat="1" applyFill="1" applyBorder="1"/>
    <xf numFmtId="4" fontId="1" fillId="16" borderId="8" xfId="0" applyNumberFormat="1" applyFont="1" applyFill="1" applyBorder="1"/>
    <xf numFmtId="2" fontId="1" fillId="8" borderId="15" xfId="0" applyNumberFormat="1" applyFont="1" applyFill="1" applyBorder="1" applyAlignment="1">
      <alignment vertical="center"/>
    </xf>
    <xf numFmtId="2" fontId="1" fillId="8" borderId="14" xfId="0" applyNumberFormat="1" applyFont="1" applyFill="1" applyBorder="1" applyAlignment="1">
      <alignment horizontal="center" vertical="center"/>
    </xf>
    <xf numFmtId="44" fontId="0" fillId="0" borderId="9" xfId="0" applyNumberFormat="1" applyBorder="1"/>
    <xf numFmtId="9" fontId="0" fillId="3" borderId="0" xfId="4" applyFont="1" applyFill="1" applyAlignment="1" applyProtection="1">
      <alignment vertical="center"/>
    </xf>
    <xf numFmtId="0" fontId="5" fillId="8" borderId="2" xfId="0" applyFont="1" applyFill="1" applyBorder="1" applyAlignment="1">
      <alignment horizontal="center" vertical="center"/>
    </xf>
    <xf numFmtId="165" fontId="8" fillId="7" borderId="13" xfId="0" applyNumberFormat="1" applyFont="1" applyFill="1" applyBorder="1" applyAlignment="1">
      <alignment vertical="center"/>
    </xf>
    <xf numFmtId="4" fontId="0" fillId="0" borderId="9" xfId="0" applyNumberFormat="1" applyBorder="1" applyAlignment="1" applyProtection="1">
      <alignment vertical="center"/>
      <protection locked="0"/>
    </xf>
    <xf numFmtId="44" fontId="5" fillId="14" borderId="0" xfId="4" applyNumberFormat="1" applyFont="1" applyFill="1" applyProtection="1"/>
    <xf numFmtId="165" fontId="0" fillId="3" borderId="0" xfId="0" applyNumberFormat="1" applyFill="1" applyAlignment="1" applyProtection="1">
      <alignment horizontal="right" vertical="center"/>
      <protection locked="0"/>
    </xf>
    <xf numFmtId="0" fontId="0" fillId="10" borderId="0" xfId="0" applyFill="1"/>
    <xf numFmtId="0" fontId="4" fillId="3" borderId="0" xfId="2" applyFill="1" applyBorder="1" applyAlignment="1" applyProtection="1">
      <alignment horizontal="right"/>
    </xf>
    <xf numFmtId="43" fontId="13" fillId="8" borderId="9" xfId="5" applyFont="1" applyFill="1" applyBorder="1" applyAlignment="1" applyProtection="1">
      <alignment horizontal="right" vertical="center"/>
    </xf>
    <xf numFmtId="49" fontId="0" fillId="0" borderId="1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5" fillId="3" borderId="14" xfId="0" applyFont="1" applyFill="1" applyBorder="1" applyAlignment="1" applyProtection="1">
      <alignment horizontal="left" vertical="center" shrinkToFit="1"/>
      <protection locked="0"/>
    </xf>
    <xf numFmtId="0" fontId="5" fillId="3" borderId="15" xfId="0" applyFont="1" applyFill="1" applyBorder="1" applyAlignment="1" applyProtection="1">
      <alignment horizontal="left" vertical="center" shrinkToFit="1"/>
      <protection locked="0"/>
    </xf>
    <xf numFmtId="0" fontId="5" fillId="3" borderId="15" xfId="0" applyFont="1" applyFill="1" applyBorder="1" applyAlignment="1" applyProtection="1">
      <alignment horizontal="center" vertical="center" shrinkToFit="1"/>
      <protection locked="0"/>
    </xf>
    <xf numFmtId="0" fontId="5" fillId="3" borderId="14" xfId="0" applyFont="1" applyFill="1" applyBorder="1" applyAlignment="1" applyProtection="1">
      <alignment horizontal="center" vertical="center" shrinkToFit="1"/>
      <protection locked="0"/>
    </xf>
    <xf numFmtId="0" fontId="5" fillId="14" borderId="0" xfId="0" applyFont="1" applyFill="1" applyAlignment="1">
      <alignment horizontal="center"/>
    </xf>
    <xf numFmtId="0" fontId="12" fillId="9" borderId="9" xfId="0" applyFont="1" applyFill="1" applyBorder="1" applyAlignment="1">
      <alignment horizontal="center" vertical="center"/>
    </xf>
    <xf numFmtId="177" fontId="1" fillId="8" borderId="9" xfId="4" applyNumberFormat="1" applyFont="1" applyFill="1" applyBorder="1" applyAlignment="1" applyProtection="1">
      <alignment horizontal="center"/>
    </xf>
    <xf numFmtId="178" fontId="1" fillId="10" borderId="9" xfId="4" applyNumberFormat="1" applyFont="1" applyFill="1" applyBorder="1" applyAlignment="1" applyProtection="1">
      <alignment horizontal="center"/>
    </xf>
    <xf numFmtId="0" fontId="0" fillId="8" borderId="9" xfId="0" applyFill="1" applyBorder="1" applyAlignment="1">
      <alignment horizontal="center"/>
    </xf>
    <xf numFmtId="44" fontId="0" fillId="8" borderId="9" xfId="3" applyFont="1" applyFill="1" applyBorder="1" applyAlignment="1" applyProtection="1">
      <alignment horizontal="center"/>
    </xf>
    <xf numFmtId="0" fontId="0" fillId="10" borderId="9" xfId="0" applyFill="1" applyBorder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8" fontId="5" fillId="14" borderId="0" xfId="0" applyNumberFormat="1" applyFont="1" applyFill="1"/>
    <xf numFmtId="0" fontId="0" fillId="8" borderId="2" xfId="0" applyFill="1" applyBorder="1" applyAlignment="1">
      <alignment horizontal="left" vertical="center" wrapText="1"/>
    </xf>
    <xf numFmtId="179" fontId="5" fillId="14" borderId="0" xfId="4" applyNumberFormat="1" applyFont="1" applyFill="1" applyProtection="1"/>
    <xf numFmtId="2" fontId="0" fillId="0" borderId="0" xfId="0" applyNumberFormat="1" applyAlignment="1">
      <alignment horizontal="right"/>
    </xf>
    <xf numFmtId="2" fontId="0" fillId="3" borderId="9" xfId="0" applyNumberFormat="1" applyFill="1" applyBorder="1" applyAlignment="1" applyProtection="1">
      <alignment vertical="center"/>
      <protection locked="0"/>
    </xf>
    <xf numFmtId="0" fontId="5" fillId="4" borderId="0" xfId="0" applyFont="1" applyFill="1" applyAlignment="1">
      <alignment horizontal="center" wrapText="1"/>
    </xf>
    <xf numFmtId="44" fontId="5" fillId="14" borderId="0" xfId="3" applyFont="1" applyFill="1" applyAlignment="1" applyProtection="1">
      <alignment horizontal="center" vertical="center"/>
    </xf>
    <xf numFmtId="0" fontId="8" fillId="7" borderId="9" xfId="15" applyFont="1" applyFill="1" applyBorder="1" applyAlignment="1">
      <alignment horizontal="center" vertical="center"/>
    </xf>
    <xf numFmtId="0" fontId="2" fillId="7" borderId="9" xfId="15" applyFont="1" applyFill="1" applyBorder="1" applyAlignment="1">
      <alignment horizontal="center" vertical="center"/>
    </xf>
    <xf numFmtId="0" fontId="7" fillId="8" borderId="13" xfId="15" applyFill="1" applyBorder="1" applyAlignment="1">
      <alignment horizontal="center" vertical="center"/>
    </xf>
    <xf numFmtId="0" fontId="7" fillId="8" borderId="15" xfId="15" applyFill="1" applyBorder="1" applyAlignment="1">
      <alignment horizontal="center" vertical="center"/>
    </xf>
    <xf numFmtId="0" fontId="13" fillId="8" borderId="15" xfId="15" applyFont="1" applyFill="1" applyBorder="1" applyAlignment="1">
      <alignment horizontal="center" vertical="center"/>
    </xf>
    <xf numFmtId="0" fontId="1" fillId="10" borderId="9" xfId="15" applyFont="1" applyFill="1" applyBorder="1" applyAlignment="1">
      <alignment horizontal="center" vertical="center"/>
    </xf>
    <xf numFmtId="0" fontId="7" fillId="8" borderId="15" xfId="15" applyFill="1" applyBorder="1" applyAlignment="1">
      <alignment vertical="center"/>
    </xf>
    <xf numFmtId="0" fontId="7" fillId="8" borderId="15" xfId="15" applyFill="1" applyBorder="1" applyAlignment="1">
      <alignment horizontal="right" vertical="center"/>
    </xf>
    <xf numFmtId="0" fontId="13" fillId="8" borderId="15" xfId="15" applyFont="1" applyFill="1" applyBorder="1" applyAlignment="1">
      <alignment horizontal="right" vertical="center"/>
    </xf>
    <xf numFmtId="0" fontId="1" fillId="10" borderId="9" xfId="15" applyFont="1" applyFill="1" applyBorder="1" applyAlignment="1">
      <alignment horizontal="right" vertical="center" wrapText="1"/>
    </xf>
    <xf numFmtId="0" fontId="7" fillId="8" borderId="14" xfId="15" applyFill="1" applyBorder="1" applyAlignment="1">
      <alignment horizontal="right" vertical="center"/>
    </xf>
    <xf numFmtId="0" fontId="13" fillId="8" borderId="13" xfId="15" applyFont="1" applyFill="1" applyBorder="1" applyAlignment="1">
      <alignment horizontal="right" vertical="center"/>
    </xf>
    <xf numFmtId="165" fontId="1" fillId="10" borderId="10" xfId="15" applyNumberFormat="1" applyFont="1" applyFill="1" applyBorder="1" applyAlignment="1">
      <alignment vertical="center"/>
    </xf>
    <xf numFmtId="3" fontId="1" fillId="10" borderId="9" xfId="15" applyNumberFormat="1" applyFont="1" applyFill="1" applyBorder="1" applyAlignment="1">
      <alignment horizontal="right" vertical="center"/>
    </xf>
    <xf numFmtId="0" fontId="7" fillId="8" borderId="1" xfId="15" applyFill="1" applyBorder="1" applyAlignment="1">
      <alignment horizontal="center" vertical="center"/>
    </xf>
    <xf numFmtId="4" fontId="7" fillId="8" borderId="9" xfId="15" applyNumberFormat="1" applyFill="1" applyBorder="1" applyAlignment="1">
      <alignment vertical="center"/>
    </xf>
    <xf numFmtId="0" fontId="1" fillId="10" borderId="9" xfId="15" applyFont="1" applyFill="1" applyBorder="1" applyAlignment="1">
      <alignment horizontal="right" vertical="center"/>
    </xf>
    <xf numFmtId="165" fontId="7" fillId="3" borderId="9" xfId="15" applyNumberFormat="1" applyFill="1" applyBorder="1" applyAlignment="1">
      <alignment horizontal="right" vertical="center"/>
    </xf>
    <xf numFmtId="0" fontId="7" fillId="8" borderId="7" xfId="15" applyFill="1" applyBorder="1" applyAlignment="1">
      <alignment vertical="center"/>
    </xf>
    <xf numFmtId="0" fontId="7" fillId="8" borderId="8" xfId="15" applyFill="1" applyBorder="1" applyAlignment="1">
      <alignment horizontal="right" vertical="center"/>
    </xf>
    <xf numFmtId="165" fontId="7" fillId="3" borderId="9" xfId="15" applyNumberFormat="1" applyFill="1" applyBorder="1" applyAlignment="1">
      <alignment vertical="center"/>
    </xf>
    <xf numFmtId="165" fontId="7" fillId="8" borderId="9" xfId="15" applyNumberFormat="1" applyFill="1" applyBorder="1" applyAlignment="1">
      <alignment vertical="center"/>
    </xf>
    <xf numFmtId="165" fontId="7" fillId="0" borderId="9" xfId="15" applyNumberFormat="1" applyBorder="1" applyAlignment="1" applyProtection="1">
      <alignment vertical="center"/>
      <protection locked="0"/>
    </xf>
    <xf numFmtId="4" fontId="16" fillId="12" borderId="15" xfId="0" applyNumberFormat="1" applyFont="1" applyFill="1" applyBorder="1"/>
    <xf numFmtId="4" fontId="16" fillId="12" borderId="14" xfId="0" applyNumberFormat="1" applyFont="1" applyFill="1" applyBorder="1"/>
    <xf numFmtId="10" fontId="16" fillId="12" borderId="2" xfId="5" applyNumberFormat="1" applyFont="1" applyFill="1" applyBorder="1" applyAlignment="1" applyProtection="1">
      <alignment horizontal="right"/>
    </xf>
    <xf numFmtId="4" fontId="16" fillId="12" borderId="3" xfId="5" applyNumberFormat="1" applyFont="1" applyFill="1" applyBorder="1" applyAlignment="1" applyProtection="1">
      <alignment horizontal="right"/>
    </xf>
    <xf numFmtId="0" fontId="7" fillId="0" borderId="0" xfId="15" applyAlignment="1">
      <alignment horizontal="center" vertical="center"/>
    </xf>
    <xf numFmtId="0" fontId="7" fillId="0" borderId="0" xfId="15" applyAlignment="1">
      <alignment vertical="center"/>
    </xf>
    <xf numFmtId="0" fontId="7" fillId="0" borderId="0" xfId="15" applyAlignment="1">
      <alignment horizontal="right" vertical="center"/>
    </xf>
    <xf numFmtId="0" fontId="13" fillId="0" borderId="0" xfId="15" applyFont="1" applyAlignment="1">
      <alignment horizontal="right" vertical="center"/>
    </xf>
    <xf numFmtId="165" fontId="1" fillId="10" borderId="10" xfId="15" applyNumberFormat="1" applyFont="1" applyFill="1" applyBorder="1" applyAlignment="1">
      <alignment horizontal="center" vertical="center"/>
    </xf>
    <xf numFmtId="0" fontId="7" fillId="3" borderId="9" xfId="15" applyFill="1" applyBorder="1" applyAlignment="1" applyProtection="1">
      <alignment horizontal="right" vertical="center" wrapText="1"/>
      <protection locked="0"/>
    </xf>
    <xf numFmtId="4" fontId="7" fillId="3" borderId="9" xfId="15" applyNumberFormat="1" applyFill="1" applyBorder="1" applyAlignment="1" applyProtection="1">
      <alignment vertical="center"/>
      <protection locked="0"/>
    </xf>
    <xf numFmtId="3" fontId="7" fillId="3" borderId="9" xfId="15" applyNumberFormat="1" applyFill="1" applyBorder="1" applyAlignment="1" applyProtection="1">
      <alignment vertical="center"/>
      <protection locked="0"/>
    </xf>
    <xf numFmtId="3" fontId="7" fillId="0" borderId="9" xfId="15" applyNumberFormat="1" applyBorder="1" applyAlignment="1" applyProtection="1">
      <alignment vertical="center"/>
      <protection locked="0"/>
    </xf>
    <xf numFmtId="0" fontId="7" fillId="7" borderId="9" xfId="15" applyFill="1" applyBorder="1" applyAlignment="1">
      <alignment vertical="center"/>
    </xf>
    <xf numFmtId="0" fontId="7" fillId="8" borderId="2" xfId="15" applyFill="1" applyBorder="1" applyAlignment="1">
      <alignment horizontal="center" vertical="center"/>
    </xf>
    <xf numFmtId="0" fontId="13" fillId="8" borderId="14" xfId="15" applyFont="1" applyFill="1" applyBorder="1" applyAlignment="1">
      <alignment horizontal="center" vertical="center"/>
    </xf>
    <xf numFmtId="0" fontId="7" fillId="8" borderId="3" xfId="15" applyFill="1" applyBorder="1" applyAlignment="1">
      <alignment horizontal="right" vertical="center"/>
    </xf>
    <xf numFmtId="165" fontId="1" fillId="10" borderId="9" xfId="15" applyNumberFormat="1" applyFont="1" applyFill="1" applyBorder="1" applyAlignment="1">
      <alignment vertical="center"/>
    </xf>
    <xf numFmtId="168" fontId="1" fillId="10" borderId="9" xfId="13" applyFont="1" applyFill="1" applyBorder="1" applyAlignment="1" applyProtection="1">
      <alignment vertical="center"/>
    </xf>
    <xf numFmtId="0" fontId="13" fillId="8" borderId="11" xfId="15" applyFont="1" applyFill="1" applyBorder="1" applyAlignment="1">
      <alignment horizontal="center" vertical="center"/>
    </xf>
    <xf numFmtId="0" fontId="7" fillId="8" borderId="2" xfId="15" applyFill="1" applyBorder="1" applyAlignment="1">
      <alignment vertical="center"/>
    </xf>
    <xf numFmtId="0" fontId="2" fillId="7" borderId="13" xfId="15" applyFont="1" applyFill="1" applyBorder="1" applyAlignment="1">
      <alignment horizontal="center" vertical="center"/>
    </xf>
    <xf numFmtId="0" fontId="8" fillId="7" borderId="15" xfId="15" applyFont="1" applyFill="1" applyBorder="1" applyAlignment="1">
      <alignment vertical="center"/>
    </xf>
    <xf numFmtId="0" fontId="8" fillId="7" borderId="14" xfId="15" applyFont="1" applyFill="1" applyBorder="1" applyAlignment="1">
      <alignment horizontal="right" vertical="center"/>
    </xf>
    <xf numFmtId="0" fontId="31" fillId="7" borderId="9" xfId="15" applyFont="1" applyFill="1" applyBorder="1" applyAlignment="1">
      <alignment horizontal="right" vertical="center"/>
    </xf>
    <xf numFmtId="165" fontId="8" fillId="7" borderId="9" xfId="15" applyNumberFormat="1" applyFont="1" applyFill="1" applyBorder="1" applyAlignment="1">
      <alignment vertical="center"/>
    </xf>
    <xf numFmtId="0" fontId="7" fillId="8" borderId="15" xfId="15" applyFill="1" applyBorder="1" applyAlignment="1">
      <alignment vertical="center" wrapText="1"/>
    </xf>
    <xf numFmtId="168" fontId="7" fillId="8" borderId="9" xfId="13" applyFont="1" applyFill="1" applyBorder="1" applyAlignment="1" applyProtection="1">
      <alignment vertical="center"/>
    </xf>
    <xf numFmtId="165" fontId="1" fillId="8" borderId="9" xfId="15" applyNumberFormat="1" applyFont="1" applyFill="1" applyBorder="1" applyAlignment="1">
      <alignment vertical="center"/>
    </xf>
    <xf numFmtId="4" fontId="1" fillId="0" borderId="13" xfId="15" applyNumberFormat="1" applyFont="1" applyBorder="1" applyAlignment="1" applyProtection="1">
      <alignment vertical="center"/>
      <protection locked="0"/>
    </xf>
    <xf numFmtId="0" fontId="7" fillId="8" borderId="9" xfId="15" applyFill="1" applyBorder="1" applyAlignment="1">
      <alignment horizontal="right" vertical="center"/>
    </xf>
    <xf numFmtId="0" fontId="0" fillId="8" borderId="13" xfId="15" applyFont="1" applyFill="1" applyBorder="1"/>
    <xf numFmtId="0" fontId="7" fillId="8" borderId="15" xfId="15" applyFill="1" applyBorder="1"/>
    <xf numFmtId="2" fontId="1" fillId="8" borderId="14" xfId="15" applyNumberFormat="1" applyFont="1" applyFill="1" applyBorder="1" applyAlignment="1">
      <alignment horizontal="center"/>
    </xf>
    <xf numFmtId="4" fontId="0" fillId="6" borderId="0" xfId="3" applyNumberFormat="1" applyFont="1" applyFill="1" applyAlignment="1" applyProtection="1">
      <alignment horizontal="right"/>
    </xf>
    <xf numFmtId="4" fontId="0" fillId="6" borderId="0" xfId="3" applyNumberFormat="1" applyFont="1" applyFill="1" applyAlignment="1" applyProtection="1">
      <alignment horizontal="left"/>
    </xf>
    <xf numFmtId="0" fontId="0" fillId="6" borderId="0" xfId="3" applyNumberFormat="1" applyFont="1" applyFill="1" applyAlignment="1" applyProtection="1">
      <alignment horizontal="center"/>
    </xf>
    <xf numFmtId="44" fontId="0" fillId="6" borderId="0" xfId="3" applyFont="1" applyFill="1" applyAlignment="1" applyProtection="1">
      <alignment horizontal="left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12" borderId="10" xfId="0" applyFill="1" applyBorder="1" applyAlignment="1" applyProtection="1">
      <alignment horizontal="left" vertical="center"/>
      <protection hidden="1"/>
    </xf>
    <xf numFmtId="0" fontId="0" fillId="12" borderId="11" xfId="0" applyFill="1" applyBorder="1" applyAlignment="1" applyProtection="1">
      <alignment horizontal="left" vertical="center"/>
      <protection hidden="1"/>
    </xf>
    <xf numFmtId="10" fontId="0" fillId="12" borderId="12" xfId="4" applyNumberFormat="1" applyFont="1" applyFill="1" applyBorder="1" applyAlignment="1" applyProtection="1">
      <alignment horizontal="center" vertical="center"/>
      <protection hidden="1"/>
    </xf>
    <xf numFmtId="0" fontId="1" fillId="13" borderId="9" xfId="0" applyFont="1" applyFill="1" applyBorder="1" applyAlignment="1" applyProtection="1">
      <alignment horizontal="center" vertical="center"/>
      <protection hidden="1"/>
    </xf>
    <xf numFmtId="0" fontId="1" fillId="13" borderId="10" xfId="0" applyFont="1" applyFill="1" applyBorder="1" applyAlignment="1" applyProtection="1">
      <alignment horizontal="center" vertical="center"/>
      <protection hidden="1"/>
    </xf>
    <xf numFmtId="17" fontId="0" fillId="12" borderId="10" xfId="0" applyNumberFormat="1" applyFill="1" applyBorder="1" applyAlignment="1" applyProtection="1">
      <alignment horizontal="center" vertical="center"/>
      <protection hidden="1"/>
    </xf>
    <xf numFmtId="4" fontId="5" fillId="12" borderId="10" xfId="0" applyNumberFormat="1" applyFont="1" applyFill="1" applyBorder="1" applyAlignment="1" applyProtection="1">
      <alignment horizontal="center"/>
      <protection hidden="1"/>
    </xf>
    <xf numFmtId="0" fontId="1" fillId="13" borderId="11" xfId="0" applyFont="1" applyFill="1" applyBorder="1" applyAlignment="1" applyProtection="1">
      <alignment horizontal="center" vertical="center"/>
      <protection hidden="1"/>
    </xf>
    <xf numFmtId="17" fontId="0" fillId="12" borderId="11" xfId="0" applyNumberFormat="1" applyFill="1" applyBorder="1" applyAlignment="1" applyProtection="1">
      <alignment horizontal="center" vertical="center"/>
      <protection hidden="1"/>
    </xf>
    <xf numFmtId="4" fontId="5" fillId="12" borderId="4" xfId="0" applyNumberFormat="1" applyFont="1" applyFill="1" applyBorder="1" applyAlignment="1" applyProtection="1">
      <alignment horizontal="center"/>
      <protection hidden="1"/>
    </xf>
    <xf numFmtId="4" fontId="5" fillId="12" borderId="11" xfId="0" applyNumberFormat="1" applyFont="1" applyFill="1" applyBorder="1" applyAlignment="1" applyProtection="1">
      <alignment horizontal="center"/>
      <protection hidden="1"/>
    </xf>
    <xf numFmtId="0" fontId="1" fillId="13" borderId="12" xfId="0" applyFont="1" applyFill="1" applyBorder="1" applyAlignment="1" applyProtection="1">
      <alignment horizontal="center" vertical="center"/>
      <protection hidden="1"/>
    </xf>
    <xf numFmtId="4" fontId="5" fillId="12" borderId="12" xfId="0" applyNumberFormat="1" applyFont="1" applyFill="1" applyBorder="1" applyAlignment="1" applyProtection="1">
      <alignment horizontal="center"/>
      <protection hidden="1"/>
    </xf>
    <xf numFmtId="0" fontId="1" fillId="13" borderId="9" xfId="0" applyFont="1" applyFill="1" applyBorder="1" applyAlignment="1" applyProtection="1">
      <alignment horizontal="center" vertical="center" wrapText="1"/>
      <protection hidden="1"/>
    </xf>
    <xf numFmtId="0" fontId="1" fillId="13" borderId="13" xfId="0" applyFont="1" applyFill="1" applyBorder="1" applyAlignment="1" applyProtection="1">
      <alignment horizontal="center" vertical="center" wrapText="1"/>
      <protection hidden="1"/>
    </xf>
    <xf numFmtId="0" fontId="1" fillId="13" borderId="14" xfId="0" applyFont="1" applyFill="1" applyBorder="1" applyAlignment="1" applyProtection="1">
      <alignment vertical="center" wrapText="1"/>
      <protection hidden="1"/>
    </xf>
    <xf numFmtId="0" fontId="0" fillId="12" borderId="10" xfId="0" applyFill="1" applyBorder="1" applyAlignment="1" applyProtection="1">
      <alignment horizontal="center"/>
      <protection hidden="1"/>
    </xf>
    <xf numFmtId="174" fontId="0" fillId="12" borderId="10" xfId="0" applyNumberFormat="1" applyFill="1" applyBorder="1" applyAlignment="1" applyProtection="1">
      <alignment horizontal="center"/>
      <protection hidden="1"/>
    </xf>
    <xf numFmtId="4" fontId="5" fillId="12" borderId="1" xfId="0" applyNumberFormat="1" applyFont="1" applyFill="1" applyBorder="1" applyProtection="1">
      <protection hidden="1"/>
    </xf>
    <xf numFmtId="4" fontId="0" fillId="12" borderId="3" xfId="0" applyNumberFormat="1" applyFill="1" applyBorder="1" applyProtection="1">
      <protection hidden="1"/>
    </xf>
    <xf numFmtId="0" fontId="0" fillId="12" borderId="11" xfId="0" applyFill="1" applyBorder="1" applyAlignment="1" applyProtection="1">
      <alignment horizontal="center"/>
      <protection hidden="1"/>
    </xf>
    <xf numFmtId="174" fontId="0" fillId="12" borderId="11" xfId="0" applyNumberFormat="1" applyFill="1" applyBorder="1" applyAlignment="1" applyProtection="1">
      <alignment horizontal="center"/>
      <protection hidden="1"/>
    </xf>
    <xf numFmtId="4" fontId="5" fillId="12" borderId="4" xfId="0" applyNumberFormat="1" applyFont="1" applyFill="1" applyBorder="1" applyProtection="1">
      <protection hidden="1"/>
    </xf>
    <xf numFmtId="4" fontId="0" fillId="12" borderId="5" xfId="0" applyNumberFormat="1" applyFill="1" applyBorder="1" applyProtection="1">
      <protection hidden="1"/>
    </xf>
    <xf numFmtId="4" fontId="1" fillId="16" borderId="15" xfId="0" applyNumberFormat="1" applyFont="1" applyFill="1" applyBorder="1" applyProtection="1">
      <protection hidden="1"/>
    </xf>
    <xf numFmtId="4" fontId="1" fillId="16" borderId="14" xfId="0" applyNumberFormat="1" applyFont="1" applyFill="1" applyBorder="1" applyProtection="1"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left" vertical="center"/>
      <protection hidden="1"/>
    </xf>
    <xf numFmtId="0" fontId="2" fillId="3" borderId="0" xfId="0" applyFont="1" applyFill="1" applyAlignment="1" applyProtection="1">
      <alignment horizontal="right" vertical="center"/>
      <protection hidden="1"/>
    </xf>
    <xf numFmtId="0" fontId="2" fillId="3" borderId="0" xfId="0" applyFont="1" applyFill="1" applyProtection="1">
      <protection hidden="1"/>
    </xf>
    <xf numFmtId="14" fontId="2" fillId="3" borderId="0" xfId="0" applyNumberFormat="1" applyFont="1" applyFill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locked="0"/>
    </xf>
    <xf numFmtId="0" fontId="2" fillId="3" borderId="0" xfId="0" applyFont="1" applyFill="1"/>
    <xf numFmtId="180" fontId="0" fillId="3" borderId="0" xfId="0" applyNumberFormat="1" applyFill="1"/>
    <xf numFmtId="0" fontId="1" fillId="5" borderId="0" xfId="0" applyFont="1" applyFill="1" applyAlignment="1">
      <alignment vertical="center"/>
    </xf>
    <xf numFmtId="0" fontId="0" fillId="10" borderId="0" xfId="0" applyFill="1" applyAlignment="1">
      <alignment horizontal="centerContinuous" vertical="center"/>
    </xf>
    <xf numFmtId="181" fontId="0" fillId="3" borderId="0" xfId="0" applyNumberFormat="1" applyFill="1" applyAlignment="1">
      <alignment vertical="center"/>
    </xf>
    <xf numFmtId="181" fontId="0" fillId="10" borderId="0" xfId="0" applyNumberFormat="1" applyFill="1" applyAlignment="1">
      <alignment horizontal="center" vertical="center"/>
    </xf>
    <xf numFmtId="17" fontId="0" fillId="3" borderId="0" xfId="0" applyNumberFormat="1" applyFill="1"/>
    <xf numFmtId="0" fontId="0" fillId="20" borderId="16" xfId="0" applyFill="1" applyBorder="1"/>
    <xf numFmtId="0" fontId="0" fillId="19" borderId="16" xfId="0" applyFill="1" applyBorder="1"/>
    <xf numFmtId="0" fontId="46" fillId="0" borderId="0" xfId="0" applyFont="1" applyAlignment="1">
      <alignment horizontal="center"/>
    </xf>
    <xf numFmtId="0" fontId="39" fillId="0" borderId="0" xfId="0" applyFont="1"/>
    <xf numFmtId="44" fontId="0" fillId="21" borderId="13" xfId="3" applyFont="1" applyFill="1" applyBorder="1" applyAlignment="1" applyProtection="1">
      <alignment horizontal="left" vertical="center"/>
    </xf>
    <xf numFmtId="44" fontId="0" fillId="21" borderId="15" xfId="3" applyFont="1" applyFill="1" applyBorder="1" applyAlignment="1" applyProtection="1">
      <alignment horizontal="left" vertical="center"/>
    </xf>
    <xf numFmtId="44" fontId="0" fillId="21" borderId="9" xfId="3" applyFont="1" applyFill="1" applyBorder="1" applyAlignment="1" applyProtection="1">
      <alignment horizontal="left"/>
    </xf>
    <xf numFmtId="0" fontId="2" fillId="3" borderId="4" xfId="0" applyFont="1" applyFill="1" applyBorder="1"/>
    <xf numFmtId="4" fontId="1" fillId="16" borderId="9" xfId="0" applyNumberFormat="1" applyFont="1" applyFill="1" applyBorder="1"/>
    <xf numFmtId="4" fontId="1" fillId="16" borderId="13" xfId="0" applyNumberFormat="1" applyFont="1" applyFill="1" applyBorder="1"/>
    <xf numFmtId="0" fontId="0" fillId="3" borderId="20" xfId="0" applyFill="1" applyBorder="1"/>
    <xf numFmtId="0" fontId="0" fillId="3" borderId="21" xfId="0" applyFill="1" applyBorder="1"/>
    <xf numFmtId="0" fontId="12" fillId="9" borderId="24" xfId="0" applyFont="1" applyFill="1" applyBorder="1" applyAlignment="1">
      <alignment horizontal="center" vertical="center"/>
    </xf>
    <xf numFmtId="4" fontId="17" fillId="8" borderId="24" xfId="0" applyNumberFormat="1" applyFont="1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/>
    </xf>
    <xf numFmtId="44" fontId="0" fillId="8" borderId="24" xfId="3" applyFont="1" applyFill="1" applyBorder="1" applyAlignment="1" applyProtection="1">
      <alignment horizontal="left" vertical="center"/>
    </xf>
    <xf numFmtId="0" fontId="0" fillId="8" borderId="22" xfId="0" applyFill="1" applyBorder="1"/>
    <xf numFmtId="44" fontId="7" fillId="8" borderId="24" xfId="3" applyFont="1" applyFill="1" applyBorder="1" applyAlignment="1" applyProtection="1">
      <alignment horizontal="left" vertical="center"/>
    </xf>
    <xf numFmtId="0" fontId="1" fillId="9" borderId="22" xfId="0" applyFont="1" applyFill="1" applyBorder="1"/>
    <xf numFmtId="44" fontId="1" fillId="9" borderId="24" xfId="3" applyFont="1" applyFill="1" applyBorder="1" applyAlignment="1" applyProtection="1">
      <alignment horizontal="left" vertical="center"/>
    </xf>
    <xf numFmtId="0" fontId="8" fillId="7" borderId="25" xfId="0" applyFont="1" applyFill="1" applyBorder="1"/>
    <xf numFmtId="0" fontId="8" fillId="7" borderId="26" xfId="0" applyFont="1" applyFill="1" applyBorder="1"/>
    <xf numFmtId="0" fontId="8" fillId="7" borderId="27" xfId="0" applyFont="1" applyFill="1" applyBorder="1" applyAlignment="1">
      <alignment horizontal="right"/>
    </xf>
    <xf numFmtId="44" fontId="8" fillId="7" borderId="28" xfId="0" applyNumberFormat="1" applyFont="1" applyFill="1" applyBorder="1"/>
    <xf numFmtId="44" fontId="8" fillId="7" borderId="29" xfId="0" applyNumberFormat="1" applyFont="1" applyFill="1" applyBorder="1"/>
    <xf numFmtId="0" fontId="1" fillId="8" borderId="22" xfId="0" applyFont="1" applyFill="1" applyBorder="1"/>
    <xf numFmtId="44" fontId="18" fillId="8" borderId="24" xfId="0" applyNumberFormat="1" applyFont="1" applyFill="1" applyBorder="1"/>
    <xf numFmtId="0" fontId="1" fillId="8" borderId="25" xfId="0" applyFont="1" applyFill="1" applyBorder="1"/>
    <xf numFmtId="0" fontId="18" fillId="8" borderId="26" xfId="0" applyFont="1" applyFill="1" applyBorder="1"/>
    <xf numFmtId="0" fontId="18" fillId="8" borderId="27" xfId="0" applyFont="1" applyFill="1" applyBorder="1"/>
    <xf numFmtId="44" fontId="18" fillId="8" borderId="28" xfId="0" applyNumberFormat="1" applyFont="1" applyFill="1" applyBorder="1"/>
    <xf numFmtId="44" fontId="18" fillId="8" borderId="29" xfId="0" applyNumberFormat="1" applyFont="1" applyFill="1" applyBorder="1"/>
    <xf numFmtId="0" fontId="5" fillId="8" borderId="22" xfId="0" applyFont="1" applyFill="1" applyBorder="1" applyAlignment="1">
      <alignment vertical="center"/>
    </xf>
    <xf numFmtId="44" fontId="0" fillId="8" borderId="24" xfId="0" applyNumberFormat="1" applyFill="1" applyBorder="1"/>
    <xf numFmtId="0" fontId="0" fillId="8" borderId="15" xfId="0" applyFill="1" applyBorder="1" applyAlignment="1">
      <alignment horizontal="left" vertical="center"/>
    </xf>
    <xf numFmtId="4" fontId="0" fillId="3" borderId="9" xfId="0" applyNumberFormat="1" applyFill="1" applyBorder="1" applyAlignment="1" applyProtection="1">
      <alignment horizontal="right" vertical="center" wrapText="1"/>
      <protection locked="0"/>
    </xf>
    <xf numFmtId="9" fontId="0" fillId="3" borderId="9" xfId="0" applyNumberFormat="1" applyFill="1" applyBorder="1" applyAlignment="1" applyProtection="1">
      <alignment horizontal="right" vertical="center" wrapText="1"/>
      <protection locked="0"/>
    </xf>
    <xf numFmtId="4" fontId="0" fillId="3" borderId="9" xfId="4" applyNumberFormat="1" applyFont="1" applyFill="1" applyBorder="1" applyAlignment="1" applyProtection="1">
      <alignment vertical="center"/>
      <protection locked="0"/>
    </xf>
    <xf numFmtId="0" fontId="0" fillId="8" borderId="0" xfId="0" applyFill="1" applyAlignment="1">
      <alignment vertical="center"/>
    </xf>
    <xf numFmtId="0" fontId="0" fillId="8" borderId="0" xfId="0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52" fillId="0" borderId="0" xfId="0" applyFont="1" applyAlignment="1">
      <alignment vertical="center" wrapText="1"/>
    </xf>
    <xf numFmtId="0" fontId="0" fillId="22" borderId="9" xfId="0" applyFill="1" applyBorder="1" applyAlignment="1">
      <alignment vertical="center"/>
    </xf>
    <xf numFmtId="0" fontId="0" fillId="23" borderId="13" xfId="0" applyFill="1" applyBorder="1" applyAlignment="1">
      <alignment horizontal="center" vertical="center"/>
    </xf>
    <xf numFmtId="0" fontId="0" fillId="23" borderId="15" xfId="0" applyFill="1" applyBorder="1" applyAlignment="1">
      <alignment horizontal="center" vertical="center"/>
    </xf>
    <xf numFmtId="0" fontId="13" fillId="23" borderId="14" xfId="0" applyFont="1" applyFill="1" applyBorder="1" applyAlignment="1">
      <alignment horizontal="center" vertical="center"/>
    </xf>
    <xf numFmtId="0" fontId="1" fillId="24" borderId="9" xfId="0" applyFont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0" fontId="0" fillId="23" borderId="15" xfId="0" applyFill="1" applyBorder="1" applyAlignment="1">
      <alignment horizontal="left" vertical="center"/>
    </xf>
    <xf numFmtId="0" fontId="0" fillId="23" borderId="15" xfId="0" applyFill="1" applyBorder="1" applyAlignment="1">
      <alignment vertical="center"/>
    </xf>
    <xf numFmtId="0" fontId="0" fillId="23" borderId="15" xfId="0" applyFill="1" applyBorder="1" applyAlignment="1">
      <alignment horizontal="right" vertical="center"/>
    </xf>
    <xf numFmtId="0" fontId="13" fillId="23" borderId="14" xfId="0" applyFont="1" applyFill="1" applyBorder="1" applyAlignment="1">
      <alignment horizontal="right" vertical="center"/>
    </xf>
    <xf numFmtId="0" fontId="1" fillId="24" borderId="9" xfId="0" applyFont="1" applyFill="1" applyBorder="1" applyAlignment="1">
      <alignment horizontal="right" vertical="center" wrapText="1"/>
    </xf>
    <xf numFmtId="0" fontId="0" fillId="23" borderId="2" xfId="0" applyFill="1" applyBorder="1" applyAlignment="1">
      <alignment vertical="center"/>
    </xf>
    <xf numFmtId="0" fontId="13" fillId="23" borderId="15" xfId="0" applyFont="1" applyFill="1" applyBorder="1" applyAlignment="1">
      <alignment horizontal="right" vertical="center"/>
    </xf>
    <xf numFmtId="0" fontId="0" fillId="23" borderId="13" xfId="0" applyFill="1" applyBorder="1" applyAlignment="1">
      <alignment vertical="center"/>
    </xf>
    <xf numFmtId="0" fontId="0" fillId="23" borderId="14" xfId="0" applyFill="1" applyBorder="1" applyAlignment="1">
      <alignment horizontal="right" vertical="center"/>
    </xf>
    <xf numFmtId="0" fontId="13" fillId="23" borderId="13" xfId="0" applyFont="1" applyFill="1" applyBorder="1" applyAlignment="1">
      <alignment horizontal="right" vertical="center"/>
    </xf>
    <xf numFmtId="4" fontId="1" fillId="24" borderId="9" xfId="0" applyNumberFormat="1" applyFont="1" applyFill="1" applyBorder="1" applyAlignment="1">
      <alignment horizontal="right" vertical="center"/>
    </xf>
    <xf numFmtId="0" fontId="0" fillId="3" borderId="9" xfId="0" applyFill="1" applyBorder="1" applyAlignment="1" applyProtection="1">
      <alignment vertical="center"/>
      <protection locked="0"/>
    </xf>
    <xf numFmtId="0" fontId="0" fillId="23" borderId="0" xfId="0" applyFill="1" applyAlignment="1">
      <alignment vertical="center"/>
    </xf>
    <xf numFmtId="0" fontId="0" fillId="23" borderId="0" xfId="0" applyFill="1" applyAlignment="1">
      <alignment horizontal="right" vertical="center"/>
    </xf>
    <xf numFmtId="0" fontId="1" fillId="24" borderId="9" xfId="0" applyFont="1" applyFill="1" applyBorder="1" applyAlignment="1">
      <alignment horizontal="right" vertical="center"/>
    </xf>
    <xf numFmtId="0" fontId="0" fillId="23" borderId="7" xfId="0" applyFill="1" applyBorder="1" applyAlignment="1">
      <alignment vertical="center"/>
    </xf>
    <xf numFmtId="0" fontId="0" fillId="23" borderId="8" xfId="0" applyFill="1" applyBorder="1" applyAlignment="1">
      <alignment horizontal="right" vertical="center"/>
    </xf>
    <xf numFmtId="0" fontId="0" fillId="23" borderId="6" xfId="0" applyFill="1" applyBorder="1" applyAlignment="1">
      <alignment horizontal="center" vertical="center"/>
    </xf>
    <xf numFmtId="165" fontId="0" fillId="23" borderId="9" xfId="0" applyNumberFormat="1" applyFill="1" applyBorder="1" applyAlignment="1">
      <alignment vertical="center"/>
    </xf>
    <xf numFmtId="0" fontId="0" fillId="23" borderId="4" xfId="0" applyFill="1" applyBorder="1" applyAlignment="1">
      <alignment horizontal="centerContinuous" vertical="center"/>
    </xf>
    <xf numFmtId="4" fontId="0" fillId="0" borderId="9" xfId="0" applyNumberFormat="1" applyBorder="1" applyAlignment="1">
      <alignment vertical="center"/>
    </xf>
    <xf numFmtId="0" fontId="0" fillId="23" borderId="6" xfId="0" applyFill="1" applyBorder="1" applyAlignment="1">
      <alignment horizontal="centerContinuous" vertical="center"/>
    </xf>
    <xf numFmtId="165" fontId="0" fillId="23" borderId="9" xfId="0" applyNumberFormat="1" applyFill="1" applyBorder="1" applyAlignment="1">
      <alignment horizontal="right" vertical="center"/>
    </xf>
    <xf numFmtId="10" fontId="0" fillId="23" borderId="9" xfId="4" applyNumberFormat="1" applyFont="1" applyFill="1" applyBorder="1" applyAlignment="1">
      <alignment vertical="center"/>
    </xf>
    <xf numFmtId="0" fontId="1" fillId="24" borderId="15" xfId="0" applyFont="1" applyFill="1" applyBorder="1" applyAlignment="1">
      <alignment horizontal="right" vertical="center"/>
    </xf>
    <xf numFmtId="4" fontId="1" fillId="24" borderId="14" xfId="0" applyNumberFormat="1" applyFont="1" applyFill="1" applyBorder="1" applyAlignment="1">
      <alignment vertical="center"/>
    </xf>
    <xf numFmtId="0" fontId="13" fillId="23" borderId="11" xfId="0" applyFont="1" applyFill="1" applyBorder="1" applyAlignment="1">
      <alignment horizontal="right" vertical="center"/>
    </xf>
    <xf numFmtId="165" fontId="1" fillId="24" borderId="9" xfId="0" applyNumberFormat="1" applyFont="1" applyFill="1" applyBorder="1" applyAlignment="1">
      <alignment vertical="center"/>
    </xf>
    <xf numFmtId="2" fontId="0" fillId="23" borderId="9" xfId="0" applyNumberFormat="1" applyFill="1" applyBorder="1" applyAlignment="1">
      <alignment horizontal="right" vertical="center"/>
    </xf>
    <xf numFmtId="0" fontId="0" fillId="23" borderId="2" xfId="0" applyFill="1" applyBorder="1" applyAlignment="1">
      <alignment horizontal="right" vertical="center"/>
    </xf>
    <xf numFmtId="0" fontId="13" fillId="23" borderId="9" xfId="0" applyFont="1" applyFill="1" applyBorder="1" applyAlignment="1">
      <alignment horizontal="right" vertical="center"/>
    </xf>
    <xf numFmtId="0" fontId="2" fillId="22" borderId="13" xfId="0" applyFont="1" applyFill="1" applyBorder="1" applyAlignment="1">
      <alignment horizontal="center" vertical="center"/>
    </xf>
    <xf numFmtId="0" fontId="8" fillId="22" borderId="15" xfId="0" applyFont="1" applyFill="1" applyBorder="1" applyAlignment="1">
      <alignment vertical="center"/>
    </xf>
    <xf numFmtId="0" fontId="8" fillId="22" borderId="14" xfId="0" applyFont="1" applyFill="1" applyBorder="1" applyAlignment="1">
      <alignment horizontal="right" vertical="center"/>
    </xf>
    <xf numFmtId="0" fontId="31" fillId="22" borderId="9" xfId="0" applyFont="1" applyFill="1" applyBorder="1" applyAlignment="1">
      <alignment horizontal="right" vertical="center"/>
    </xf>
    <xf numFmtId="165" fontId="8" fillId="22" borderId="9" xfId="0" applyNumberFormat="1" applyFont="1" applyFill="1" applyBorder="1" applyAlignment="1">
      <alignment vertical="center"/>
    </xf>
    <xf numFmtId="165" fontId="1" fillId="23" borderId="9" xfId="0" applyNumberFormat="1" applyFont="1" applyFill="1" applyBorder="1" applyAlignment="1">
      <alignment vertical="center"/>
    </xf>
    <xf numFmtId="0" fontId="0" fillId="23" borderId="13" xfId="0" applyFill="1" applyBorder="1"/>
    <xf numFmtId="0" fontId="0" fillId="23" borderId="15" xfId="0" applyFill="1" applyBorder="1"/>
    <xf numFmtId="2" fontId="1" fillId="23" borderId="14" xfId="0" applyNumberFormat="1" applyFont="1" applyFill="1" applyBorder="1" applyAlignment="1">
      <alignment horizontal="center"/>
    </xf>
    <xf numFmtId="0" fontId="8" fillId="22" borderId="15" xfId="0" applyFont="1" applyFill="1" applyBorder="1" applyAlignment="1">
      <alignment horizontal="left" vertical="center"/>
    </xf>
    <xf numFmtId="0" fontId="0" fillId="22" borderId="0" xfId="0" applyFill="1"/>
    <xf numFmtId="0" fontId="31" fillId="22" borderId="0" xfId="0" applyFont="1" applyFill="1" applyAlignment="1">
      <alignment horizontal="left" vertical="center"/>
    </xf>
    <xf numFmtId="0" fontId="31" fillId="22" borderId="9" xfId="0" applyFont="1" applyFill="1" applyBorder="1" applyAlignment="1">
      <alignment horizontal="left" vertical="center"/>
    </xf>
    <xf numFmtId="0" fontId="31" fillId="22" borderId="9" xfId="0" applyFont="1" applyFill="1" applyBorder="1" applyAlignment="1">
      <alignment horizontal="center" vertical="center"/>
    </xf>
    <xf numFmtId="0" fontId="0" fillId="24" borderId="0" xfId="0" applyFill="1"/>
    <xf numFmtId="0" fontId="1" fillId="24" borderId="0" xfId="0" applyFont="1" applyFill="1" applyAlignment="1">
      <alignment horizontal="left" vertical="center"/>
    </xf>
    <xf numFmtId="0" fontId="0" fillId="23" borderId="0" xfId="0" applyFill="1" applyAlignment="1">
      <alignment horizontal="center" vertical="center"/>
    </xf>
    <xf numFmtId="0" fontId="0" fillId="23" borderId="0" xfId="0" applyFill="1" applyAlignment="1">
      <alignment horizontal="left" vertical="center"/>
    </xf>
    <xf numFmtId="2" fontId="0" fillId="25" borderId="9" xfId="0" applyNumberFormat="1" applyFill="1" applyBorder="1" applyAlignment="1">
      <alignment horizontal="center" vertical="center"/>
    </xf>
    <xf numFmtId="2" fontId="0" fillId="23" borderId="9" xfId="0" applyNumberFormat="1" applyFill="1" applyBorder="1" applyAlignment="1">
      <alignment horizontal="center" vertical="center"/>
    </xf>
    <xf numFmtId="0" fontId="0" fillId="23" borderId="0" xfId="0" applyFill="1" applyAlignment="1">
      <alignment horizontal="center"/>
    </xf>
    <xf numFmtId="4" fontId="0" fillId="3" borderId="11" xfId="0" applyNumberFormat="1" applyFill="1" applyBorder="1" applyAlignment="1">
      <alignment horizontal="center" vertical="center"/>
    </xf>
    <xf numFmtId="4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4" fontId="0" fillId="25" borderId="9" xfId="0" applyNumberFormat="1" applyFill="1" applyBorder="1" applyAlignment="1">
      <alignment horizontal="center" vertical="center"/>
    </xf>
    <xf numFmtId="4" fontId="0" fillId="0" borderId="11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4" fontId="0" fillId="23" borderId="9" xfId="0" applyNumberFormat="1" applyFill="1" applyBorder="1" applyAlignment="1">
      <alignment horizontal="center" vertical="center"/>
    </xf>
    <xf numFmtId="4" fontId="5" fillId="0" borderId="1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2" fontId="0" fillId="3" borderId="10" xfId="0" applyNumberFormat="1" applyFill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2" fontId="0" fillId="3" borderId="11" xfId="0" applyNumberForma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2" fontId="0" fillId="3" borderId="12" xfId="0" applyNumberFormat="1" applyFill="1" applyBorder="1" applyAlignment="1">
      <alignment horizontal="center" vertical="center"/>
    </xf>
    <xf numFmtId="183" fontId="0" fillId="25" borderId="9" xfId="0" applyNumberFormat="1" applyFill="1" applyBorder="1" applyAlignment="1">
      <alignment horizontal="center" vertical="center"/>
    </xf>
    <xf numFmtId="183" fontId="0" fillId="23" borderId="9" xfId="0" applyNumberFormat="1" applyFill="1" applyBorder="1" applyAlignment="1">
      <alignment horizontal="center" vertical="center"/>
    </xf>
    <xf numFmtId="4" fontId="0" fillId="0" borderId="12" xfId="0" applyNumberFormat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165" fontId="1" fillId="10" borderId="9" xfId="0" applyNumberFormat="1" applyFont="1" applyFill="1" applyBorder="1" applyAlignment="1">
      <alignment horizontal="right" vertical="center"/>
    </xf>
    <xf numFmtId="4" fontId="5" fillId="12" borderId="1" xfId="0" applyNumberFormat="1" applyFont="1" applyFill="1" applyBorder="1" applyAlignment="1" applyProtection="1">
      <alignment horizontal="center"/>
      <protection hidden="1"/>
    </xf>
    <xf numFmtId="4" fontId="5" fillId="12" borderId="6" xfId="0" applyNumberFormat="1" applyFont="1" applyFill="1" applyBorder="1" applyAlignment="1" applyProtection="1">
      <alignment horizontal="center"/>
      <protection hidden="1"/>
    </xf>
    <xf numFmtId="44" fontId="1" fillId="9" borderId="9" xfId="3" applyFont="1" applyFill="1" applyBorder="1" applyAlignment="1" applyProtection="1">
      <alignment horizontal="center" vertical="center" wrapText="1"/>
    </xf>
    <xf numFmtId="4" fontId="1" fillId="9" borderId="9" xfId="3" applyNumberFormat="1" applyFont="1" applyFill="1" applyBorder="1" applyAlignment="1" applyProtection="1">
      <alignment horizontal="center" vertical="center" wrapText="1"/>
    </xf>
    <xf numFmtId="17" fontId="0" fillId="8" borderId="10" xfId="0" applyNumberFormat="1" applyFill="1" applyBorder="1" applyAlignment="1" applyProtection="1">
      <alignment horizontal="center" vertical="center"/>
      <protection locked="0"/>
    </xf>
    <xf numFmtId="17" fontId="0" fillId="8" borderId="11" xfId="0" applyNumberFormat="1" applyFill="1" applyBorder="1" applyAlignment="1" applyProtection="1">
      <alignment horizontal="center" vertical="center"/>
      <protection locked="0"/>
    </xf>
    <xf numFmtId="44" fontId="1" fillId="9" borderId="10" xfId="3" applyFont="1" applyFill="1" applyBorder="1" applyAlignment="1" applyProtection="1">
      <alignment horizontal="center" vertical="center" wrapText="1"/>
    </xf>
    <xf numFmtId="44" fontId="1" fillId="9" borderId="12" xfId="3" applyFont="1" applyFill="1" applyBorder="1" applyAlignment="1" applyProtection="1">
      <alignment horizontal="center" vertical="center" wrapText="1"/>
    </xf>
    <xf numFmtId="4" fontId="1" fillId="16" borderId="7" xfId="0" applyNumberFormat="1" applyFont="1" applyFill="1" applyBorder="1" applyProtection="1">
      <protection hidden="1"/>
    </xf>
    <xf numFmtId="0" fontId="1" fillId="13" borderId="1" xfId="0" applyFont="1" applyFill="1" applyBorder="1" applyAlignment="1" applyProtection="1">
      <alignment horizontal="center" vertical="center" wrapText="1"/>
      <protection hidden="1"/>
    </xf>
    <xf numFmtId="0" fontId="1" fillId="13" borderId="3" xfId="0" applyFont="1" applyFill="1" applyBorder="1" applyAlignment="1" applyProtection="1">
      <alignment vertical="center" wrapText="1"/>
      <protection hidden="1"/>
    </xf>
    <xf numFmtId="4" fontId="1" fillId="16" borderId="8" xfId="0" applyNumberFormat="1" applyFont="1" applyFill="1" applyBorder="1" applyProtection="1">
      <protection hidden="1"/>
    </xf>
    <xf numFmtId="4" fontId="5" fillId="12" borderId="6" xfId="0" applyNumberFormat="1" applyFont="1" applyFill="1" applyBorder="1" applyProtection="1">
      <protection hidden="1"/>
    </xf>
    <xf numFmtId="4" fontId="0" fillId="12" borderId="8" xfId="0" applyNumberFormat="1" applyFill="1" applyBorder="1" applyProtection="1">
      <protection hidden="1"/>
    </xf>
    <xf numFmtId="0" fontId="0" fillId="12" borderId="1" xfId="0" applyFill="1" applyBorder="1" applyAlignment="1" applyProtection="1">
      <alignment horizontal="center" vertical="center"/>
      <protection hidden="1"/>
    </xf>
    <xf numFmtId="0" fontId="0" fillId="12" borderId="4" xfId="0" applyFill="1" applyBorder="1" applyAlignment="1" applyProtection="1">
      <alignment horizontal="center" vertical="center"/>
      <protection hidden="1"/>
    </xf>
    <xf numFmtId="0" fontId="0" fillId="12" borderId="6" xfId="0" applyFill="1" applyBorder="1" applyAlignment="1" applyProtection="1">
      <alignment horizontal="center" vertical="center"/>
      <protection hidden="1"/>
    </xf>
    <xf numFmtId="4" fontId="0" fillId="14" borderId="0" xfId="0" applyNumberFormat="1" applyFill="1" applyAlignment="1">
      <alignment horizontal="right"/>
    </xf>
    <xf numFmtId="0" fontId="55" fillId="7" borderId="13" xfId="0" applyFont="1" applyFill="1" applyBorder="1" applyAlignment="1">
      <alignment vertical="center"/>
    </xf>
    <xf numFmtId="0" fontId="55" fillId="7" borderId="15" xfId="0" quotePrefix="1" applyFont="1" applyFill="1" applyBorder="1" applyAlignment="1">
      <alignment vertical="center"/>
    </xf>
    <xf numFmtId="0" fontId="55" fillId="7" borderId="15" xfId="0" applyFont="1" applyFill="1" applyBorder="1" applyAlignment="1">
      <alignment vertical="center"/>
    </xf>
    <xf numFmtId="0" fontId="5" fillId="0" borderId="0" xfId="0" applyFont="1" applyAlignment="1">
      <alignment horizontal="center"/>
    </xf>
    <xf numFmtId="17" fontId="0" fillId="8" borderId="10" xfId="0" applyNumberFormat="1" applyFill="1" applyBorder="1" applyAlignment="1">
      <alignment horizontal="center" vertical="center"/>
    </xf>
    <xf numFmtId="3" fontId="5" fillId="8" borderId="3" xfId="0" applyNumberFormat="1" applyFont="1" applyFill="1" applyBorder="1" applyAlignment="1">
      <alignment horizontal="center"/>
    </xf>
    <xf numFmtId="3" fontId="5" fillId="8" borderId="10" xfId="0" applyNumberFormat="1" applyFont="1" applyFill="1" applyBorder="1" applyAlignment="1">
      <alignment horizontal="center"/>
    </xf>
    <xf numFmtId="17" fontId="0" fillId="8" borderId="11" xfId="0" applyNumberFormat="1" applyFill="1" applyBorder="1" applyAlignment="1">
      <alignment horizontal="center" vertical="center"/>
    </xf>
    <xf numFmtId="3" fontId="5" fillId="8" borderId="5" xfId="0" applyNumberFormat="1" applyFont="1" applyFill="1" applyBorder="1" applyAlignment="1">
      <alignment horizontal="center"/>
    </xf>
    <xf numFmtId="3" fontId="5" fillId="8" borderId="11" xfId="0" applyNumberFormat="1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 vertical="center" wrapText="1"/>
    </xf>
    <xf numFmtId="3" fontId="8" fillId="7" borderId="13" xfId="0" applyNumberFormat="1" applyFont="1" applyFill="1" applyBorder="1" applyAlignment="1">
      <alignment horizontal="center" vertical="center" wrapText="1"/>
    </xf>
    <xf numFmtId="3" fontId="8" fillId="7" borderId="9" xfId="0" applyNumberFormat="1" applyFont="1" applyFill="1" applyBorder="1" applyAlignment="1">
      <alignment horizontal="center" vertical="center" wrapText="1"/>
    </xf>
    <xf numFmtId="0" fontId="31" fillId="7" borderId="13" xfId="0" applyFont="1" applyFill="1" applyBorder="1" applyAlignment="1">
      <alignment horizontal="center" vertical="center" wrapText="1"/>
    </xf>
    <xf numFmtId="181" fontId="29" fillId="3" borderId="9" xfId="0" applyNumberFormat="1" applyFont="1" applyFill="1" applyBorder="1" applyAlignment="1" applyProtection="1">
      <alignment horizontal="right" vertical="center" wrapText="1"/>
      <protection locked="0"/>
    </xf>
    <xf numFmtId="3" fontId="29" fillId="3" borderId="9" xfId="0" applyNumberFormat="1" applyFont="1" applyFill="1" applyBorder="1" applyAlignment="1" applyProtection="1">
      <alignment horizontal="right" vertical="center"/>
      <protection locked="0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181" fontId="5" fillId="8" borderId="10" xfId="0" applyNumberFormat="1" applyFont="1" applyFill="1" applyBorder="1" applyAlignment="1">
      <alignment horizontal="center"/>
    </xf>
    <xf numFmtId="181" fontId="5" fillId="8" borderId="11" xfId="0" applyNumberFormat="1" applyFont="1" applyFill="1" applyBorder="1" applyAlignment="1">
      <alignment horizontal="center"/>
    </xf>
    <xf numFmtId="4" fontId="0" fillId="0" borderId="9" xfId="0" applyNumberForma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5" fillId="7" borderId="2" xfId="0" applyFont="1" applyFill="1" applyBorder="1" applyAlignment="1">
      <alignment vertical="center"/>
    </xf>
    <xf numFmtId="185" fontId="0" fillId="0" borderId="9" xfId="0" applyNumberFormat="1" applyBorder="1" applyAlignment="1" applyProtection="1">
      <alignment horizontal="center" vertical="center"/>
      <protection locked="0"/>
    </xf>
    <xf numFmtId="0" fontId="53" fillId="10" borderId="9" xfId="0" applyFont="1" applyFill="1" applyBorder="1" applyAlignment="1">
      <alignment horizontal="right" vertical="center"/>
    </xf>
    <xf numFmtId="181" fontId="0" fillId="8" borderId="9" xfId="0" applyNumberFormat="1" applyFill="1" applyBorder="1" applyAlignment="1">
      <alignment horizontal="center" vertical="center"/>
    </xf>
    <xf numFmtId="17" fontId="0" fillId="0" borderId="10" xfId="0" applyNumberFormat="1" applyBorder="1" applyAlignment="1" applyProtection="1">
      <alignment horizontal="center" vertical="center"/>
      <protection locked="0"/>
    </xf>
    <xf numFmtId="3" fontId="5" fillId="0" borderId="3" xfId="0" applyNumberFormat="1" applyFont="1" applyBorder="1" applyAlignment="1" applyProtection="1">
      <alignment horizontal="center"/>
      <protection locked="0"/>
    </xf>
    <xf numFmtId="3" fontId="5" fillId="0" borderId="10" xfId="0" applyNumberFormat="1" applyFont="1" applyBorder="1" applyAlignment="1" applyProtection="1">
      <alignment horizontal="center"/>
      <protection locked="0"/>
    </xf>
    <xf numFmtId="17" fontId="0" fillId="0" borderId="11" xfId="0" applyNumberFormat="1" applyBorder="1" applyAlignment="1" applyProtection="1">
      <alignment horizontal="center" vertical="center"/>
      <protection locked="0"/>
    </xf>
    <xf numFmtId="3" fontId="5" fillId="0" borderId="5" xfId="0" applyNumberFormat="1" applyFont="1" applyBorder="1" applyAlignment="1" applyProtection="1">
      <alignment horizontal="center"/>
      <protection locked="0"/>
    </xf>
    <xf numFmtId="3" fontId="5" fillId="0" borderId="11" xfId="0" applyNumberFormat="1" applyFont="1" applyBorder="1" applyAlignment="1" applyProtection="1">
      <alignment horizontal="center"/>
      <protection locked="0"/>
    </xf>
    <xf numFmtId="17" fontId="0" fillId="0" borderId="12" xfId="0" applyNumberFormat="1" applyBorder="1" applyAlignment="1" applyProtection="1">
      <alignment horizontal="center" vertical="center"/>
      <protection locked="0"/>
    </xf>
    <xf numFmtId="3" fontId="5" fillId="0" borderId="8" xfId="0" applyNumberFormat="1" applyFont="1" applyBorder="1" applyAlignment="1" applyProtection="1">
      <alignment horizontal="center"/>
      <protection locked="0"/>
    </xf>
    <xf numFmtId="3" fontId="5" fillId="0" borderId="12" xfId="0" applyNumberFormat="1" applyFont="1" applyBorder="1" applyAlignment="1" applyProtection="1">
      <alignment horizontal="center"/>
      <protection locked="0"/>
    </xf>
    <xf numFmtId="3" fontId="5" fillId="8" borderId="12" xfId="0" applyNumberFormat="1" applyFont="1" applyFill="1" applyBorder="1" applyAlignment="1">
      <alignment horizontal="center"/>
    </xf>
    <xf numFmtId="17" fontId="0" fillId="8" borderId="12" xfId="0" applyNumberFormat="1" applyFill="1" applyBorder="1" applyAlignment="1">
      <alignment horizontal="center" vertical="center"/>
    </xf>
    <xf numFmtId="3" fontId="5" fillId="3" borderId="3" xfId="0" applyNumberFormat="1" applyFont="1" applyFill="1" applyBorder="1" applyAlignment="1" applyProtection="1">
      <alignment horizontal="center"/>
      <protection locked="0"/>
    </xf>
    <xf numFmtId="3" fontId="5" fillId="3" borderId="10" xfId="0" applyNumberFormat="1" applyFont="1" applyFill="1" applyBorder="1" applyAlignment="1" applyProtection="1">
      <alignment horizontal="center"/>
      <protection locked="0"/>
    </xf>
    <xf numFmtId="3" fontId="5" fillId="3" borderId="5" xfId="0" applyNumberFormat="1" applyFont="1" applyFill="1" applyBorder="1" applyAlignment="1" applyProtection="1">
      <alignment horizontal="center"/>
      <protection locked="0"/>
    </xf>
    <xf numFmtId="3" fontId="5" fillId="3" borderId="11" xfId="0" applyNumberFormat="1" applyFont="1" applyFill="1" applyBorder="1" applyAlignment="1" applyProtection="1">
      <alignment horizontal="center"/>
      <protection locked="0"/>
    </xf>
    <xf numFmtId="3" fontId="5" fillId="3" borderId="8" xfId="0" applyNumberFormat="1" applyFont="1" applyFill="1" applyBorder="1" applyAlignment="1" applyProtection="1">
      <alignment horizontal="center"/>
      <protection locked="0"/>
    </xf>
    <xf numFmtId="3" fontId="5" fillId="3" borderId="12" xfId="0" applyNumberFormat="1" applyFont="1" applyFill="1" applyBorder="1" applyAlignment="1" applyProtection="1">
      <alignment horizontal="center"/>
      <protection locked="0"/>
    </xf>
    <xf numFmtId="3" fontId="5" fillId="8" borderId="8" xfId="0" applyNumberFormat="1" applyFont="1" applyFill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181" fontId="5" fillId="8" borderId="12" xfId="0" applyNumberFormat="1" applyFont="1" applyFill="1" applyBorder="1" applyAlignment="1">
      <alignment horizontal="center"/>
    </xf>
    <xf numFmtId="17" fontId="0" fillId="8" borderId="12" xfId="0" applyNumberFormat="1" applyFill="1" applyBorder="1" applyAlignment="1" applyProtection="1">
      <alignment horizontal="center" vertical="center"/>
      <protection locked="0"/>
    </xf>
    <xf numFmtId="0" fontId="12" fillId="3" borderId="6" xfId="0" applyFont="1" applyFill="1" applyBorder="1"/>
    <xf numFmtId="0" fontId="5" fillId="3" borderId="7" xfId="0" applyFont="1" applyFill="1" applyBorder="1"/>
    <xf numFmtId="0" fontId="7" fillId="8" borderId="9" xfId="15" applyFill="1" applyBorder="1" applyAlignment="1">
      <alignment horizontal="center" vertical="center"/>
    </xf>
    <xf numFmtId="4" fontId="0" fillId="12" borderId="1" xfId="0" applyNumberFormat="1" applyFill="1" applyBorder="1" applyAlignment="1">
      <alignment horizontal="center"/>
    </xf>
    <xf numFmtId="4" fontId="0" fillId="12" borderId="4" xfId="0" applyNumberFormat="1" applyFill="1" applyBorder="1" applyAlignment="1">
      <alignment horizontal="center"/>
    </xf>
    <xf numFmtId="4" fontId="0" fillId="12" borderId="6" xfId="0" applyNumberFormat="1" applyFill="1" applyBorder="1" applyAlignment="1">
      <alignment horizontal="center"/>
    </xf>
    <xf numFmtId="0" fontId="8" fillId="7" borderId="16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 wrapText="1"/>
    </xf>
    <xf numFmtId="166" fontId="1" fillId="12" borderId="12" xfId="5" applyNumberFormat="1" applyFont="1" applyFill="1" applyBorder="1" applyAlignment="1" applyProtection="1">
      <alignment horizontal="center" vertical="center"/>
    </xf>
    <xf numFmtId="0" fontId="1" fillId="13" borderId="10" xfId="0" applyFont="1" applyFill="1" applyBorder="1" applyAlignment="1">
      <alignment horizontal="center" vertical="center" wrapText="1"/>
    </xf>
    <xf numFmtId="4" fontId="1" fillId="12" borderId="12" xfId="0" applyNumberFormat="1" applyFont="1" applyFill="1" applyBorder="1"/>
    <xf numFmtId="174" fontId="0" fillId="12" borderId="4" xfId="0" applyNumberFormat="1" applyFill="1" applyBorder="1"/>
    <xf numFmtId="4" fontId="0" fillId="12" borderId="10" xfId="0" applyNumberFormat="1" applyFill="1" applyBorder="1" applyAlignment="1">
      <alignment horizontal="center" vertical="center"/>
    </xf>
    <xf numFmtId="4" fontId="0" fillId="12" borderId="11" xfId="0" applyNumberFormat="1" applyFill="1" applyBorder="1" applyAlignment="1">
      <alignment horizontal="center" vertical="center"/>
    </xf>
    <xf numFmtId="4" fontId="0" fillId="12" borderId="12" xfId="0" applyNumberFormat="1" applyFill="1" applyBorder="1" applyAlignment="1">
      <alignment horizontal="center" vertical="center"/>
    </xf>
    <xf numFmtId="4" fontId="5" fillId="0" borderId="1" xfId="0" applyNumberFormat="1" applyFont="1" applyBorder="1" applyAlignment="1" applyProtection="1">
      <alignment horizontal="center"/>
      <protection locked="0"/>
    </xf>
    <xf numFmtId="4" fontId="5" fillId="0" borderId="11" xfId="0" applyNumberFormat="1" applyFont="1" applyBorder="1" applyAlignment="1" applyProtection="1">
      <alignment horizontal="center"/>
      <protection locked="0"/>
    </xf>
    <xf numFmtId="4" fontId="5" fillId="0" borderId="4" xfId="0" applyNumberFormat="1" applyFont="1" applyBorder="1" applyAlignment="1" applyProtection="1">
      <alignment horizontal="center"/>
      <protection locked="0"/>
    </xf>
    <xf numFmtId="4" fontId="5" fillId="0" borderId="12" xfId="0" applyNumberFormat="1" applyFont="1" applyBorder="1" applyAlignment="1" applyProtection="1">
      <alignment horizontal="center"/>
      <protection locked="0"/>
    </xf>
    <xf numFmtId="4" fontId="5" fillId="12" borderId="10" xfId="0" applyNumberFormat="1" applyFont="1" applyFill="1" applyBorder="1" applyAlignment="1">
      <alignment horizontal="center"/>
    </xf>
    <xf numFmtId="4" fontId="5" fillId="12" borderId="11" xfId="0" applyNumberFormat="1" applyFont="1" applyFill="1" applyBorder="1" applyAlignment="1">
      <alignment horizontal="center"/>
    </xf>
    <xf numFmtId="4" fontId="5" fillId="12" borderId="12" xfId="0" applyNumberFormat="1" applyFont="1" applyFill="1" applyBorder="1" applyAlignment="1">
      <alignment horizontal="center"/>
    </xf>
    <xf numFmtId="2" fontId="57" fillId="0" borderId="9" xfId="0" applyNumberFormat="1" applyFont="1" applyBorder="1" applyAlignment="1" applyProtection="1">
      <alignment horizontal="center" vertical="center"/>
      <protection locked="0"/>
    </xf>
    <xf numFmtId="4" fontId="0" fillId="28" borderId="9" xfId="0" applyNumberFormat="1" applyFill="1" applyBorder="1" applyAlignment="1">
      <alignment vertical="center"/>
    </xf>
    <xf numFmtId="186" fontId="16" fillId="28" borderId="9" xfId="0" applyNumberFormat="1" applyFont="1" applyFill="1" applyBorder="1" applyAlignment="1" applyProtection="1">
      <alignment vertical="center"/>
      <protection locked="0"/>
    </xf>
    <xf numFmtId="4" fontId="1" fillId="10" borderId="9" xfId="0" applyNumberFormat="1" applyFont="1" applyFill="1" applyBorder="1" applyAlignment="1">
      <alignment horizontal="right" vertical="center" wrapText="1"/>
    </xf>
    <xf numFmtId="2" fontId="0" fillId="0" borderId="0" xfId="0" applyNumberFormat="1"/>
    <xf numFmtId="4" fontId="1" fillId="8" borderId="9" xfId="0" applyNumberFormat="1" applyFont="1" applyFill="1" applyBorder="1" applyAlignment="1">
      <alignment vertical="center"/>
    </xf>
    <xf numFmtId="4" fontId="0" fillId="0" borderId="9" xfId="4" applyNumberFormat="1" applyFont="1" applyFill="1" applyBorder="1" applyAlignment="1" applyProtection="1">
      <alignment vertical="center"/>
      <protection locked="0"/>
    </xf>
    <xf numFmtId="186" fontId="57" fillId="8" borderId="14" xfId="0" applyNumberFormat="1" applyFont="1" applyFill="1" applyBorder="1" applyAlignment="1">
      <alignment horizontal="center" vertical="center"/>
    </xf>
    <xf numFmtId="0" fontId="0" fillId="0" borderId="9" xfId="0" applyBorder="1"/>
    <xf numFmtId="4" fontId="29" fillId="28" borderId="9" xfId="3" applyNumberFormat="1" applyFont="1" applyFill="1" applyBorder="1" applyAlignment="1" applyProtection="1">
      <alignment horizontal="right"/>
      <protection locked="0"/>
    </xf>
    <xf numFmtId="4" fontId="1" fillId="0" borderId="9" xfId="3" applyNumberFormat="1" applyFont="1" applyFill="1" applyBorder="1" applyAlignment="1" applyProtection="1">
      <alignment horizontal="right"/>
    </xf>
    <xf numFmtId="0" fontId="1" fillId="29" borderId="9" xfId="0" applyFont="1" applyFill="1" applyBorder="1"/>
    <xf numFmtId="4" fontId="30" fillId="29" borderId="9" xfId="3" applyNumberFormat="1" applyFont="1" applyFill="1" applyBorder="1" applyAlignment="1" applyProtection="1">
      <alignment horizontal="right"/>
    </xf>
    <xf numFmtId="4" fontId="1" fillId="29" borderId="9" xfId="3" applyNumberFormat="1" applyFont="1" applyFill="1" applyBorder="1" applyAlignment="1" applyProtection="1">
      <alignment horizontal="right"/>
    </xf>
    <xf numFmtId="0" fontId="8" fillId="7" borderId="9" xfId="0" applyFont="1" applyFill="1" applyBorder="1" applyAlignment="1">
      <alignment horizontal="center"/>
    </xf>
    <xf numFmtId="0" fontId="8" fillId="7" borderId="13" xfId="0" applyFont="1" applyFill="1" applyBorder="1" applyAlignment="1">
      <alignment horizontal="center"/>
    </xf>
    <xf numFmtId="0" fontId="8" fillId="7" borderId="15" xfId="0" applyFont="1" applyFill="1" applyBorder="1" applyAlignment="1">
      <alignment horizontal="center"/>
    </xf>
    <xf numFmtId="0" fontId="8" fillId="7" borderId="14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2" fontId="34" fillId="7" borderId="10" xfId="0" applyNumberFormat="1" applyFont="1" applyFill="1" applyBorder="1" applyAlignment="1">
      <alignment horizontal="center" vertical="center"/>
    </xf>
    <xf numFmtId="2" fontId="34" fillId="7" borderId="11" xfId="0" applyNumberFormat="1" applyFont="1" applyFill="1" applyBorder="1" applyAlignment="1">
      <alignment horizontal="center" vertical="center"/>
    </xf>
    <xf numFmtId="2" fontId="34" fillId="7" borderId="12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4" fillId="3" borderId="0" xfId="2" applyFill="1" applyBorder="1" applyAlignment="1" applyProtection="1">
      <alignment horizontal="right"/>
    </xf>
    <xf numFmtId="0" fontId="4" fillId="3" borderId="0" xfId="2" applyFill="1" applyBorder="1" applyAlignment="1" applyProtection="1">
      <alignment horizontal="left"/>
    </xf>
    <xf numFmtId="0" fontId="4" fillId="0" borderId="0" xfId="2" applyFill="1" applyBorder="1" applyAlignment="1" applyProtection="1">
      <alignment horizontal="center"/>
    </xf>
    <xf numFmtId="0" fontId="4" fillId="0" borderId="5" xfId="2" applyFill="1" applyBorder="1" applyAlignment="1" applyProtection="1">
      <alignment horizontal="center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14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171" fontId="34" fillId="18" borderId="0" xfId="1" applyNumberFormat="1" applyFont="1" applyFill="1" applyBorder="1" applyAlignment="1" applyProtection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8" fillId="18" borderId="0" xfId="0" applyFont="1" applyFill="1" applyAlignment="1">
      <alignment horizontal="left" vertical="center" wrapText="1"/>
    </xf>
    <xf numFmtId="0" fontId="42" fillId="0" borderId="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3" fillId="10" borderId="0" xfId="0" applyFont="1" applyFill="1" applyAlignment="1">
      <alignment horizontal="right" vertical="center"/>
    </xf>
    <xf numFmtId="4" fontId="8" fillId="18" borderId="0" xfId="1" applyNumberFormat="1" applyFont="1" applyFill="1" applyBorder="1" applyAlignment="1" applyProtection="1">
      <alignment horizontal="right" vertical="center"/>
    </xf>
    <xf numFmtId="4" fontId="8" fillId="18" borderId="0" xfId="1" applyNumberFormat="1" applyFont="1" applyFill="1" applyBorder="1" applyAlignment="1" applyProtection="1">
      <alignment horizontal="center" vertical="center"/>
    </xf>
    <xf numFmtId="10" fontId="2" fillId="18" borderId="0" xfId="4" applyNumberFormat="1" applyFont="1" applyFill="1" applyBorder="1" applyAlignment="1" applyProtection="1">
      <alignment horizontal="center" vertical="center"/>
    </xf>
    <xf numFmtId="2" fontId="2" fillId="18" borderId="0" xfId="0" applyNumberFormat="1" applyFont="1" applyFill="1" applyAlignment="1">
      <alignment horizontal="center" vertical="center"/>
    </xf>
    <xf numFmtId="14" fontId="2" fillId="18" borderId="0" xfId="0" applyNumberFormat="1" applyFont="1" applyFill="1" applyAlignment="1">
      <alignment horizontal="center" vertical="center"/>
    </xf>
    <xf numFmtId="4" fontId="2" fillId="18" borderId="0" xfId="0" applyNumberFormat="1" applyFont="1" applyFill="1" applyAlignment="1">
      <alignment horizontal="right" vertical="center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5" xfId="0" applyBorder="1" applyAlignment="1" applyProtection="1">
      <alignment horizontal="left" vertical="center"/>
      <protection locked="0"/>
    </xf>
    <xf numFmtId="0" fontId="0" fillId="0" borderId="14" xfId="0" applyBorder="1" applyAlignment="1" applyProtection="1">
      <alignment horizontal="left" vertical="center"/>
      <protection locked="0"/>
    </xf>
    <xf numFmtId="164" fontId="0" fillId="0" borderId="9" xfId="0" applyNumberFormat="1" applyBorder="1" applyAlignment="1" applyProtection="1">
      <alignment horizontal="left" vertical="center"/>
      <protection locked="0"/>
    </xf>
    <xf numFmtId="173" fontId="0" fillId="0" borderId="10" xfId="0" applyNumberFormat="1" applyBorder="1" applyAlignment="1" applyProtection="1">
      <alignment horizontal="left" vertical="center"/>
      <protection locked="0"/>
    </xf>
    <xf numFmtId="49" fontId="4" fillId="0" borderId="10" xfId="2" applyNumberFormat="1" applyFill="1" applyBorder="1" applyAlignment="1" applyProtection="1">
      <alignment horizontal="left" vertical="center"/>
      <protection locked="0"/>
    </xf>
    <xf numFmtId="49" fontId="0" fillId="0" borderId="10" xfId="0" applyNumberFormat="1" applyBorder="1" applyAlignment="1" applyProtection="1">
      <alignment horizontal="left" vertical="center"/>
      <protection locked="0"/>
    </xf>
    <xf numFmtId="49" fontId="0" fillId="0" borderId="9" xfId="0" applyNumberFormat="1" applyBorder="1" applyAlignment="1" applyProtection="1">
      <alignment horizontal="left" vertical="center"/>
      <protection locked="0"/>
    </xf>
    <xf numFmtId="173" fontId="0" fillId="0" borderId="13" xfId="0" applyNumberFormat="1" applyBorder="1" applyAlignment="1" applyProtection="1">
      <alignment horizontal="left" vertical="center"/>
      <protection locked="0"/>
    </xf>
    <xf numFmtId="173" fontId="0" fillId="0" borderId="15" xfId="0" applyNumberFormat="1" applyBorder="1" applyAlignment="1" applyProtection="1">
      <alignment horizontal="left" vertical="center"/>
      <protection locked="0"/>
    </xf>
    <xf numFmtId="0" fontId="5" fillId="0" borderId="13" xfId="0" applyFont="1" applyBorder="1" applyAlignment="1" applyProtection="1">
      <alignment horizontal="left" vertical="center"/>
      <protection locked="0"/>
    </xf>
    <xf numFmtId="0" fontId="5" fillId="0" borderId="15" xfId="0" applyFont="1" applyBorder="1" applyAlignment="1" applyProtection="1">
      <alignment horizontal="left" vertical="center"/>
      <protection locked="0"/>
    </xf>
    <xf numFmtId="0" fontId="0" fillId="0" borderId="9" xfId="0" applyBorder="1" applyAlignment="1" applyProtection="1">
      <alignment horizontal="left" vertical="center"/>
      <protection locked="0"/>
    </xf>
    <xf numFmtId="164" fontId="0" fillId="10" borderId="9" xfId="0" applyNumberFormat="1" applyFill="1" applyBorder="1" applyAlignment="1">
      <alignment horizontal="left" vertical="center"/>
    </xf>
    <xf numFmtId="0" fontId="0" fillId="10" borderId="9" xfId="0" applyFill="1" applyBorder="1" applyAlignment="1">
      <alignment horizontal="left" vertical="center"/>
    </xf>
    <xf numFmtId="44" fontId="8" fillId="18" borderId="0" xfId="3" applyFont="1" applyFill="1" applyBorder="1" applyAlignment="1" applyProtection="1">
      <alignment horizontal="left" vertical="center"/>
    </xf>
    <xf numFmtId="10" fontId="0" fillId="10" borderId="13" xfId="0" applyNumberFormat="1" applyFill="1" applyBorder="1" applyAlignment="1">
      <alignment horizontal="center" vertical="center"/>
    </xf>
    <xf numFmtId="10" fontId="0" fillId="10" borderId="15" xfId="0" applyNumberFormat="1" applyFill="1" applyBorder="1" applyAlignment="1">
      <alignment horizontal="center" vertical="center"/>
    </xf>
    <xf numFmtId="10" fontId="0" fillId="10" borderId="14" xfId="0" applyNumberFormat="1" applyFill="1" applyBorder="1" applyAlignment="1">
      <alignment horizontal="center" vertical="center"/>
    </xf>
    <xf numFmtId="173" fontId="0" fillId="0" borderId="9" xfId="0" applyNumberFormat="1" applyBorder="1" applyAlignment="1" applyProtection="1">
      <alignment horizontal="left" vertical="center"/>
      <protection locked="0"/>
    </xf>
    <xf numFmtId="49" fontId="4" fillId="0" borderId="9" xfId="2" applyNumberFormat="1" applyFill="1" applyBorder="1" applyAlignment="1" applyProtection="1">
      <alignment horizontal="left" vertical="center"/>
      <protection locked="0"/>
    </xf>
    <xf numFmtId="44" fontId="2" fillId="18" borderId="0" xfId="3" applyFont="1" applyFill="1" applyBorder="1" applyAlignment="1" applyProtection="1">
      <alignment horizontal="left" vertical="center"/>
    </xf>
    <xf numFmtId="181" fontId="0" fillId="0" borderId="9" xfId="0" applyNumberFormat="1" applyBorder="1" applyAlignment="1" applyProtection="1">
      <alignment horizontal="left" vertical="center"/>
      <protection locked="0"/>
    </xf>
    <xf numFmtId="3" fontId="2" fillId="18" borderId="0" xfId="0" applyNumberFormat="1" applyFont="1" applyFill="1" applyAlignment="1">
      <alignment horizontal="center" vertical="center"/>
    </xf>
    <xf numFmtId="0" fontId="53" fillId="27" borderId="13" xfId="0" applyFont="1" applyFill="1" applyBorder="1" applyAlignment="1">
      <alignment horizontal="center" vertical="center"/>
    </xf>
    <xf numFmtId="0" fontId="53" fillId="27" borderId="15" xfId="0" applyFont="1" applyFill="1" applyBorder="1" applyAlignment="1">
      <alignment horizontal="center" vertical="center"/>
    </xf>
    <xf numFmtId="0" fontId="53" fillId="27" borderId="14" xfId="0" applyFont="1" applyFill="1" applyBorder="1" applyAlignment="1">
      <alignment horizontal="center" vertical="center"/>
    </xf>
    <xf numFmtId="184" fontId="0" fillId="0" borderId="13" xfId="0" applyNumberFormat="1" applyBorder="1" applyAlignment="1" applyProtection="1">
      <alignment horizontal="center" vertical="center"/>
      <protection locked="0"/>
    </xf>
    <xf numFmtId="184" fontId="0" fillId="0" borderId="15" xfId="0" applyNumberFormat="1" applyBorder="1" applyAlignment="1" applyProtection="1">
      <alignment horizontal="center" vertical="center"/>
      <protection locked="0"/>
    </xf>
    <xf numFmtId="184" fontId="0" fillId="0" borderId="14" xfId="0" applyNumberFormat="1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53" fillId="10" borderId="13" xfId="0" applyFont="1" applyFill="1" applyBorder="1" applyAlignment="1">
      <alignment horizontal="center" vertical="center"/>
    </xf>
    <xf numFmtId="0" fontId="53" fillId="10" borderId="15" xfId="0" applyFont="1" applyFill="1" applyBorder="1" applyAlignment="1">
      <alignment horizontal="center" vertical="center"/>
    </xf>
    <xf numFmtId="0" fontId="53" fillId="10" borderId="14" xfId="0" applyFont="1" applyFill="1" applyBorder="1" applyAlignment="1">
      <alignment horizontal="center" vertical="center"/>
    </xf>
    <xf numFmtId="173" fontId="0" fillId="0" borderId="13" xfId="0" applyNumberFormat="1" applyBorder="1" applyAlignment="1" applyProtection="1">
      <alignment horizontal="center" vertical="center"/>
      <protection locked="0"/>
    </xf>
    <xf numFmtId="173" fontId="0" fillId="0" borderId="15" xfId="0" applyNumberFormat="1" applyBorder="1" applyAlignment="1" applyProtection="1">
      <alignment horizontal="center" vertical="center"/>
      <protection locked="0"/>
    </xf>
    <xf numFmtId="173" fontId="0" fillId="0" borderId="14" xfId="0" applyNumberFormat="1" applyBorder="1" applyAlignment="1" applyProtection="1">
      <alignment horizontal="center" vertical="center"/>
      <protection locked="0"/>
    </xf>
    <xf numFmtId="0" fontId="53" fillId="9" borderId="13" xfId="0" applyFont="1" applyFill="1" applyBorder="1" applyAlignment="1">
      <alignment horizontal="center" vertical="center"/>
    </xf>
    <xf numFmtId="0" fontId="53" fillId="9" borderId="15" xfId="0" applyFont="1" applyFill="1" applyBorder="1" applyAlignment="1">
      <alignment horizontal="center" vertical="center"/>
    </xf>
    <xf numFmtId="0" fontId="53" fillId="9" borderId="14" xfId="0" applyFont="1" applyFill="1" applyBorder="1" applyAlignment="1">
      <alignment horizontal="center" vertical="center"/>
    </xf>
    <xf numFmtId="0" fontId="0" fillId="26" borderId="13" xfId="0" applyFill="1" applyBorder="1" applyAlignment="1">
      <alignment horizontal="center" vertical="center"/>
    </xf>
    <xf numFmtId="0" fontId="0" fillId="26" borderId="15" xfId="0" applyFill="1" applyBorder="1" applyAlignment="1">
      <alignment horizontal="center" vertical="center"/>
    </xf>
    <xf numFmtId="0" fontId="0" fillId="26" borderId="14" xfId="0" applyFill="1" applyBorder="1" applyAlignment="1">
      <alignment horizontal="center" vertical="center"/>
    </xf>
    <xf numFmtId="164" fontId="0" fillId="0" borderId="13" xfId="0" applyNumberFormat="1" applyBorder="1" applyAlignment="1" applyProtection="1">
      <alignment horizontal="center" vertical="center"/>
      <protection locked="0"/>
    </xf>
    <xf numFmtId="164" fontId="0" fillId="0" borderId="15" xfId="0" applyNumberFormat="1" applyBorder="1" applyAlignment="1" applyProtection="1">
      <alignment horizontal="center" vertical="center"/>
      <protection locked="0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53" fillId="9" borderId="13" xfId="0" applyFont="1" applyFill="1" applyBorder="1" applyAlignment="1">
      <alignment horizontal="right" vertical="center"/>
    </xf>
    <xf numFmtId="0" fontId="53" fillId="9" borderId="14" xfId="0" applyFont="1" applyFill="1" applyBorder="1" applyAlignment="1">
      <alignment horizontal="right" vertical="center"/>
    </xf>
    <xf numFmtId="0" fontId="53" fillId="27" borderId="7" xfId="0" applyFont="1" applyFill="1" applyBorder="1" applyAlignment="1">
      <alignment horizontal="center" vertical="center"/>
    </xf>
    <xf numFmtId="4" fontId="0" fillId="0" borderId="13" xfId="0" applyNumberFormat="1" applyBorder="1" applyAlignment="1" applyProtection="1">
      <alignment horizontal="center" vertical="center"/>
      <protection locked="0"/>
    </xf>
    <xf numFmtId="4" fontId="0" fillId="0" borderId="15" xfId="0" applyNumberFormat="1" applyBorder="1" applyAlignment="1" applyProtection="1">
      <alignment horizontal="center" vertical="center"/>
      <protection locked="0"/>
    </xf>
    <xf numFmtId="4" fontId="0" fillId="0" borderId="14" xfId="0" applyNumberFormat="1" applyBorder="1" applyAlignment="1" applyProtection="1">
      <alignment horizontal="center" vertical="center"/>
      <protection locked="0"/>
    </xf>
    <xf numFmtId="0" fontId="54" fillId="0" borderId="0" xfId="0" applyFont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/>
    </xf>
    <xf numFmtId="0" fontId="8" fillId="7" borderId="15" xfId="0" applyFont="1" applyFill="1" applyBorder="1" applyAlignment="1">
      <alignment horizontal="center" vertical="center"/>
    </xf>
    <xf numFmtId="181" fontId="8" fillId="7" borderId="15" xfId="0" applyNumberFormat="1" applyFont="1" applyFill="1" applyBorder="1" applyAlignment="1">
      <alignment horizontal="left" vertical="center"/>
    </xf>
    <xf numFmtId="181" fontId="8" fillId="7" borderId="14" xfId="0" applyNumberFormat="1" applyFont="1" applyFill="1" applyBorder="1" applyAlignment="1">
      <alignment horizontal="left" vertical="center"/>
    </xf>
    <xf numFmtId="0" fontId="8" fillId="7" borderId="14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right" vertical="center"/>
    </xf>
    <xf numFmtId="0" fontId="8" fillId="7" borderId="15" xfId="0" applyFont="1" applyFill="1" applyBorder="1" applyAlignment="1">
      <alignment horizontal="right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81" fontId="56" fillId="0" borderId="13" xfId="0" applyNumberFormat="1" applyFont="1" applyBorder="1" applyAlignment="1" applyProtection="1">
      <alignment horizontal="center" vertical="center"/>
      <protection locked="0"/>
    </xf>
    <xf numFmtId="181" fontId="56" fillId="0" borderId="14" xfId="0" applyNumberFormat="1" applyFont="1" applyBorder="1" applyAlignment="1" applyProtection="1">
      <alignment horizontal="center" vertical="center"/>
      <protection locked="0"/>
    </xf>
    <xf numFmtId="181" fontId="56" fillId="0" borderId="13" xfId="0" applyNumberFormat="1" applyFont="1" applyBorder="1" applyAlignment="1">
      <alignment horizontal="center" vertical="center"/>
    </xf>
    <xf numFmtId="181" fontId="56" fillId="0" borderId="14" xfId="0" applyNumberFormat="1" applyFont="1" applyBorder="1" applyAlignment="1">
      <alignment horizontal="center" vertical="center"/>
    </xf>
    <xf numFmtId="181" fontId="56" fillId="0" borderId="1" xfId="0" applyNumberFormat="1" applyFont="1" applyBorder="1" applyAlignment="1" applyProtection="1">
      <alignment horizontal="center" vertical="center"/>
      <protection locked="0"/>
    </xf>
    <xf numFmtId="181" fontId="56" fillId="0" borderId="3" xfId="0" applyNumberFormat="1" applyFont="1" applyBorder="1" applyAlignment="1" applyProtection="1">
      <alignment horizontal="center" vertical="center"/>
      <protection locked="0"/>
    </xf>
    <xf numFmtId="0" fontId="8" fillId="7" borderId="9" xfId="0" applyFont="1" applyFill="1" applyBorder="1" applyAlignment="1">
      <alignment horizontal="center" vertical="center"/>
    </xf>
    <xf numFmtId="0" fontId="12" fillId="9" borderId="13" xfId="0" applyFont="1" applyFill="1" applyBorder="1" applyAlignment="1">
      <alignment horizontal="center" vertical="center"/>
    </xf>
    <xf numFmtId="0" fontId="12" fillId="9" borderId="15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5" fillId="3" borderId="14" xfId="0" applyFont="1" applyFill="1" applyBorder="1" applyAlignment="1" applyProtection="1">
      <alignment horizontal="left" vertical="center" shrinkToFit="1"/>
      <protection locked="0"/>
    </xf>
    <xf numFmtId="0" fontId="5" fillId="3" borderId="9" xfId="0" applyFont="1" applyFill="1" applyBorder="1" applyAlignment="1" applyProtection="1">
      <alignment horizontal="left" vertical="center" shrinkToFit="1"/>
      <protection locked="0"/>
    </xf>
    <xf numFmtId="0" fontId="5" fillId="8" borderId="15" xfId="0" applyFont="1" applyFill="1" applyBorder="1" applyAlignment="1">
      <alignment horizontal="left"/>
    </xf>
    <xf numFmtId="0" fontId="5" fillId="8" borderId="14" xfId="0" applyFont="1" applyFill="1" applyBorder="1" applyAlignment="1">
      <alignment horizontal="left"/>
    </xf>
    <xf numFmtId="0" fontId="5" fillId="3" borderId="15" xfId="0" applyFont="1" applyFill="1" applyBorder="1" applyAlignment="1" applyProtection="1">
      <alignment horizontal="left" vertical="center"/>
      <protection locked="0"/>
    </xf>
    <xf numFmtId="0" fontId="5" fillId="3" borderId="14" xfId="0" applyFont="1" applyFill="1" applyBorder="1" applyAlignment="1" applyProtection="1">
      <alignment horizontal="left" vertical="center"/>
      <protection locked="0"/>
    </xf>
    <xf numFmtId="0" fontId="5" fillId="3" borderId="15" xfId="0" applyFont="1" applyFill="1" applyBorder="1" applyAlignment="1" applyProtection="1">
      <alignment horizontal="center" vertical="center" shrinkToFit="1"/>
      <protection locked="0"/>
    </xf>
    <xf numFmtId="0" fontId="5" fillId="3" borderId="14" xfId="0" applyFont="1" applyFill="1" applyBorder="1" applyAlignment="1" applyProtection="1">
      <alignment horizontal="center" vertical="center" shrinkToFit="1"/>
      <protection locked="0"/>
    </xf>
    <xf numFmtId="0" fontId="17" fillId="8" borderId="13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left" vertical="center" shrinkToFit="1"/>
    </xf>
    <xf numFmtId="0" fontId="5" fillId="8" borderId="14" xfId="0" applyFont="1" applyFill="1" applyBorder="1" applyAlignment="1">
      <alignment horizontal="left" vertical="center" shrinkToFit="1"/>
    </xf>
    <xf numFmtId="0" fontId="1" fillId="9" borderId="9" xfId="0" applyFont="1" applyFill="1" applyBorder="1" applyAlignment="1">
      <alignment horizontal="center"/>
    </xf>
    <xf numFmtId="0" fontId="17" fillId="8" borderId="12" xfId="0" applyFont="1" applyFill="1" applyBorder="1" applyAlignment="1">
      <alignment horizontal="center" vertical="center"/>
    </xf>
    <xf numFmtId="0" fontId="18" fillId="8" borderId="12" xfId="0" applyFont="1" applyFill="1" applyBorder="1" applyAlignment="1">
      <alignment horizontal="center" vertical="center"/>
    </xf>
    <xf numFmtId="0" fontId="5" fillId="3" borderId="15" xfId="0" applyFont="1" applyFill="1" applyBorder="1" applyAlignment="1" applyProtection="1">
      <alignment horizontal="center" vertical="center"/>
      <protection locked="0"/>
    </xf>
    <xf numFmtId="0" fontId="5" fillId="3" borderId="14" xfId="0" applyFont="1" applyFill="1" applyBorder="1" applyAlignment="1" applyProtection="1">
      <alignment horizontal="center" vertical="center"/>
      <protection locked="0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5" fillId="8" borderId="15" xfId="0" applyFont="1" applyFill="1" applyBorder="1" applyAlignment="1" applyProtection="1">
      <alignment horizontal="left" vertical="center" shrinkToFit="1"/>
      <protection locked="0"/>
    </xf>
    <xf numFmtId="0" fontId="5" fillId="8" borderId="14" xfId="0" applyFont="1" applyFill="1" applyBorder="1" applyAlignment="1" applyProtection="1">
      <alignment horizontal="left" vertical="center" shrinkToFit="1"/>
      <protection locked="0"/>
    </xf>
    <xf numFmtId="0" fontId="12" fillId="9" borderId="14" xfId="0" applyFont="1" applyFill="1" applyBorder="1" applyAlignment="1">
      <alignment horizontal="center" vertical="center"/>
    </xf>
    <xf numFmtId="0" fontId="5" fillId="3" borderId="15" xfId="0" applyFont="1" applyFill="1" applyBorder="1" applyAlignment="1" applyProtection="1">
      <alignment horizontal="left" vertical="center" shrinkToFit="1"/>
      <protection locked="0"/>
    </xf>
    <xf numFmtId="0" fontId="0" fillId="3" borderId="30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3" borderId="32" xfId="0" applyFill="1" applyBorder="1" applyAlignment="1">
      <alignment horizontal="left" vertical="center"/>
    </xf>
    <xf numFmtId="0" fontId="1" fillId="3" borderId="9" xfId="0" applyFont="1" applyFill="1" applyBorder="1" applyAlignment="1" applyProtection="1">
      <alignment horizontal="center" vertical="center"/>
      <protection locked="0"/>
    </xf>
    <xf numFmtId="0" fontId="13" fillId="8" borderId="10" xfId="15" applyFont="1" applyFill="1" applyBorder="1" applyAlignment="1">
      <alignment horizontal="center" vertical="center"/>
    </xf>
    <xf numFmtId="0" fontId="13" fillId="8" borderId="12" xfId="15" applyFont="1" applyFill="1" applyBorder="1" applyAlignment="1">
      <alignment horizontal="center" vertical="center"/>
    </xf>
    <xf numFmtId="0" fontId="8" fillId="7" borderId="13" xfId="15" applyFont="1" applyFill="1" applyBorder="1" applyAlignment="1">
      <alignment horizontal="center" vertical="center"/>
    </xf>
    <xf numFmtId="0" fontId="8" fillId="7" borderId="15" xfId="15" applyFont="1" applyFill="1" applyBorder="1" applyAlignment="1">
      <alignment horizontal="center" vertical="center"/>
    </xf>
    <xf numFmtId="0" fontId="7" fillId="8" borderId="1" xfId="15" applyFill="1" applyBorder="1" applyAlignment="1">
      <alignment horizontal="center" vertical="center"/>
    </xf>
    <xf numFmtId="0" fontId="7" fillId="8" borderId="4" xfId="15" applyFill="1" applyBorder="1" applyAlignment="1">
      <alignment horizontal="center" vertical="center"/>
    </xf>
    <xf numFmtId="0" fontId="7" fillId="8" borderId="6" xfId="15" applyFill="1" applyBorder="1" applyAlignment="1">
      <alignment horizontal="center" vertical="center"/>
    </xf>
    <xf numFmtId="0" fontId="8" fillId="7" borderId="9" xfId="15" applyFont="1" applyFill="1" applyBorder="1" applyAlignment="1">
      <alignment horizontal="center" vertical="center"/>
    </xf>
    <xf numFmtId="0" fontId="7" fillId="8" borderId="15" xfId="15" applyFill="1" applyBorder="1" applyAlignment="1">
      <alignment horizontal="left" vertical="center"/>
    </xf>
    <xf numFmtId="0" fontId="8" fillId="22" borderId="9" xfId="0" applyFont="1" applyFill="1" applyBorder="1" applyAlignment="1">
      <alignment horizontal="center" vertical="center"/>
    </xf>
    <xf numFmtId="0" fontId="8" fillId="22" borderId="13" xfId="0" applyFont="1" applyFill="1" applyBorder="1" applyAlignment="1">
      <alignment horizontal="center" vertical="center"/>
    </xf>
    <xf numFmtId="0" fontId="8" fillId="22" borderId="15" xfId="0" applyFont="1" applyFill="1" applyBorder="1" applyAlignment="1">
      <alignment horizontal="center" vertical="center"/>
    </xf>
    <xf numFmtId="0" fontId="8" fillId="22" borderId="14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3" borderId="4" xfId="0" applyFill="1" applyBorder="1" applyAlignment="1">
      <alignment horizontal="center" vertical="center"/>
    </xf>
    <xf numFmtId="0" fontId="12" fillId="9" borderId="22" xfId="0" applyFont="1" applyFill="1" applyBorder="1" applyAlignment="1">
      <alignment horizontal="center" vertical="center"/>
    </xf>
    <xf numFmtId="0" fontId="5" fillId="8" borderId="15" xfId="0" applyFont="1" applyFill="1" applyBorder="1" applyAlignment="1">
      <alignment horizontal="left" vertical="center"/>
    </xf>
    <xf numFmtId="0" fontId="5" fillId="8" borderId="14" xfId="0" applyFont="1" applyFill="1" applyBorder="1" applyAlignment="1">
      <alignment horizontal="left" vertical="center"/>
    </xf>
    <xf numFmtId="0" fontId="12" fillId="9" borderId="24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19" xfId="0" applyFont="1" applyFill="1" applyBorder="1" applyAlignment="1">
      <alignment horizontal="center"/>
    </xf>
    <xf numFmtId="0" fontId="1" fillId="8" borderId="22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0" fillId="3" borderId="15" xfId="0" applyFill="1" applyBorder="1" applyAlignment="1" applyProtection="1">
      <alignment horizontal="left"/>
      <protection locked="0"/>
    </xf>
    <xf numFmtId="0" fontId="0" fillId="3" borderId="14" xfId="0" applyFill="1" applyBorder="1" applyAlignment="1" applyProtection="1">
      <alignment horizontal="left"/>
      <protection locked="0"/>
    </xf>
    <xf numFmtId="0" fontId="0" fillId="8" borderId="15" xfId="0" applyFill="1" applyBorder="1" applyAlignment="1">
      <alignment horizontal="left"/>
    </xf>
    <xf numFmtId="0" fontId="0" fillId="8" borderId="14" xfId="0" applyFill="1" applyBorder="1" applyAlignment="1">
      <alignment horizontal="left"/>
    </xf>
    <xf numFmtId="0" fontId="12" fillId="9" borderId="22" xfId="0" applyFont="1" applyFill="1" applyBorder="1" applyAlignment="1">
      <alignment horizontal="center"/>
    </xf>
    <xf numFmtId="0" fontId="12" fillId="9" borderId="15" xfId="0" applyFont="1" applyFill="1" applyBorder="1" applyAlignment="1">
      <alignment horizontal="center"/>
    </xf>
    <xf numFmtId="0" fontId="12" fillId="9" borderId="14" xfId="0" applyFont="1" applyFill="1" applyBorder="1" applyAlignment="1">
      <alignment horizontal="center"/>
    </xf>
    <xf numFmtId="0" fontId="8" fillId="7" borderId="22" xfId="0" applyFont="1" applyFill="1" applyBorder="1" applyAlignment="1">
      <alignment horizontal="center"/>
    </xf>
    <xf numFmtId="0" fontId="8" fillId="7" borderId="23" xfId="0" applyFont="1" applyFill="1" applyBorder="1" applyAlignment="1">
      <alignment horizontal="center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0" fillId="0" borderId="7" xfId="0" applyBorder="1" applyAlignment="1" applyProtection="1">
      <alignment horizontal="left" vertical="center" wrapText="1"/>
      <protection locked="0"/>
    </xf>
    <xf numFmtId="0" fontId="0" fillId="0" borderId="8" xfId="0" applyBorder="1" applyAlignment="1" applyProtection="1">
      <alignment horizontal="left" vertical="center" wrapText="1"/>
      <protection locked="0"/>
    </xf>
    <xf numFmtId="0" fontId="0" fillId="3" borderId="10" xfId="0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left" vertical="center" wrapText="1"/>
      <protection locked="0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1" fillId="8" borderId="14" xfId="0" applyFont="1" applyFill="1" applyBorder="1" applyAlignment="1">
      <alignment horizontal="left" vertical="center" wrapText="1"/>
    </xf>
    <xf numFmtId="0" fontId="0" fillId="8" borderId="6" xfId="0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wrapText="1"/>
    </xf>
    <xf numFmtId="0" fontId="0" fillId="12" borderId="6" xfId="0" applyFill="1" applyBorder="1" applyAlignment="1" applyProtection="1">
      <alignment horizontal="left"/>
      <protection hidden="1"/>
    </xf>
    <xf numFmtId="0" fontId="0" fillId="12" borderId="8" xfId="0" applyFill="1" applyBorder="1" applyAlignment="1" applyProtection="1">
      <alignment horizontal="left"/>
      <protection hidden="1"/>
    </xf>
    <xf numFmtId="0" fontId="8" fillId="11" borderId="9" xfId="0" applyFont="1" applyFill="1" applyBorder="1" applyAlignment="1" applyProtection="1">
      <alignment horizontal="center"/>
      <protection hidden="1"/>
    </xf>
    <xf numFmtId="0" fontId="1" fillId="16" borderId="13" xfId="0" applyFont="1" applyFill="1" applyBorder="1" applyAlignment="1" applyProtection="1">
      <alignment horizontal="center"/>
      <protection hidden="1"/>
    </xf>
    <xf numFmtId="0" fontId="1" fillId="16" borderId="14" xfId="0" applyFont="1" applyFill="1" applyBorder="1" applyAlignment="1" applyProtection="1">
      <alignment horizontal="center"/>
      <protection hidden="1"/>
    </xf>
    <xf numFmtId="0" fontId="8" fillId="11" borderId="1" xfId="0" applyFont="1" applyFill="1" applyBorder="1" applyAlignment="1" applyProtection="1">
      <alignment horizontal="center" vertical="center" wrapText="1"/>
      <protection hidden="1"/>
    </xf>
    <xf numFmtId="0" fontId="8" fillId="11" borderId="2" xfId="0" applyFont="1" applyFill="1" applyBorder="1" applyAlignment="1" applyProtection="1">
      <alignment horizontal="center" vertical="center" wrapText="1"/>
      <protection hidden="1"/>
    </xf>
    <xf numFmtId="0" fontId="8" fillId="11" borderId="3" xfId="0" applyFont="1" applyFill="1" applyBorder="1" applyAlignment="1" applyProtection="1">
      <alignment horizontal="center" vertical="center" wrapText="1"/>
      <protection hidden="1"/>
    </xf>
    <xf numFmtId="0" fontId="8" fillId="11" borderId="6" xfId="0" applyFont="1" applyFill="1" applyBorder="1" applyAlignment="1" applyProtection="1">
      <alignment horizontal="center" vertical="center" wrapText="1"/>
      <protection hidden="1"/>
    </xf>
    <xf numFmtId="0" fontId="8" fillId="11" borderId="7" xfId="0" applyFont="1" applyFill="1" applyBorder="1" applyAlignment="1" applyProtection="1">
      <alignment horizontal="center" vertical="center" wrapText="1"/>
      <protection hidden="1"/>
    </xf>
    <xf numFmtId="0" fontId="8" fillId="11" borderId="8" xfId="0" applyFont="1" applyFill="1" applyBorder="1" applyAlignment="1" applyProtection="1">
      <alignment horizontal="center" vertical="center" wrapText="1"/>
      <protection hidden="1"/>
    </xf>
    <xf numFmtId="4" fontId="5" fillId="12" borderId="1" xfId="0" applyNumberFormat="1" applyFont="1" applyFill="1" applyBorder="1" applyAlignment="1" applyProtection="1">
      <alignment horizontal="center"/>
      <protection hidden="1"/>
    </xf>
    <xf numFmtId="4" fontId="5" fillId="12" borderId="3" xfId="0" applyNumberFormat="1" applyFont="1" applyFill="1" applyBorder="1" applyAlignment="1" applyProtection="1">
      <alignment horizontal="center"/>
      <protection hidden="1"/>
    </xf>
    <xf numFmtId="0" fontId="8" fillId="11" borderId="13" xfId="0" applyFont="1" applyFill="1" applyBorder="1" applyAlignment="1" applyProtection="1">
      <alignment horizontal="center"/>
      <protection hidden="1"/>
    </xf>
    <xf numFmtId="0" fontId="8" fillId="11" borderId="15" xfId="0" applyFont="1" applyFill="1" applyBorder="1" applyAlignment="1" applyProtection="1">
      <alignment horizontal="center"/>
      <protection hidden="1"/>
    </xf>
    <xf numFmtId="0" fontId="8" fillId="11" borderId="14" xfId="0" applyFont="1" applyFill="1" applyBorder="1" applyAlignment="1" applyProtection="1">
      <alignment horizontal="center"/>
      <protection hidden="1"/>
    </xf>
    <xf numFmtId="4" fontId="5" fillId="12" borderId="4" xfId="0" applyNumberFormat="1" applyFont="1" applyFill="1" applyBorder="1" applyAlignment="1" applyProtection="1">
      <alignment horizontal="center"/>
      <protection hidden="1"/>
    </xf>
    <xf numFmtId="4" fontId="5" fillId="12" borderId="5" xfId="0" applyNumberFormat="1" applyFont="1" applyFill="1" applyBorder="1" applyAlignment="1" applyProtection="1">
      <alignment horizontal="center"/>
      <protection hidden="1"/>
    </xf>
    <xf numFmtId="0" fontId="0" fillId="12" borderId="4" xfId="0" applyFill="1" applyBorder="1" applyAlignment="1" applyProtection="1">
      <alignment horizontal="left"/>
      <protection hidden="1"/>
    </xf>
    <xf numFmtId="0" fontId="0" fillId="12" borderId="5" xfId="0" applyFill="1" applyBorder="1" applyAlignment="1" applyProtection="1">
      <alignment horizontal="left"/>
      <protection hidden="1"/>
    </xf>
    <xf numFmtId="0" fontId="0" fillId="12" borderId="1" xfId="0" applyFill="1" applyBorder="1" applyAlignment="1" applyProtection="1">
      <alignment horizontal="left"/>
      <protection hidden="1"/>
    </xf>
    <xf numFmtId="0" fontId="0" fillId="12" borderId="3" xfId="0" applyFill="1" applyBorder="1" applyAlignment="1" applyProtection="1">
      <alignment horizontal="left"/>
      <protection hidden="1"/>
    </xf>
    <xf numFmtId="0" fontId="1" fillId="13" borderId="9" xfId="0" applyFont="1" applyFill="1" applyBorder="1" applyAlignment="1" applyProtection="1">
      <alignment horizontal="center" vertical="center"/>
      <protection hidden="1"/>
    </xf>
    <xf numFmtId="0" fontId="1" fillId="13" borderId="13" xfId="0" applyFont="1" applyFill="1" applyBorder="1" applyAlignment="1" applyProtection="1">
      <alignment horizontal="center" vertical="center"/>
      <protection hidden="1"/>
    </xf>
    <xf numFmtId="0" fontId="1" fillId="13" borderId="14" xfId="0" applyFont="1" applyFill="1" applyBorder="1" applyAlignment="1" applyProtection="1">
      <alignment horizontal="center" vertical="center"/>
      <protection hidden="1"/>
    </xf>
    <xf numFmtId="0" fontId="1" fillId="13" borderId="15" xfId="0" applyFont="1" applyFill="1" applyBorder="1" applyAlignment="1" applyProtection="1">
      <alignment horizontal="center" vertical="center"/>
      <protection hidden="1"/>
    </xf>
    <xf numFmtId="4" fontId="5" fillId="12" borderId="6" xfId="0" applyNumberFormat="1" applyFont="1" applyFill="1" applyBorder="1" applyAlignment="1" applyProtection="1">
      <alignment horizontal="center"/>
      <protection hidden="1"/>
    </xf>
    <xf numFmtId="4" fontId="5" fillId="12" borderId="8" xfId="0" applyNumberFormat="1" applyFont="1" applyFill="1" applyBorder="1" applyAlignment="1" applyProtection="1">
      <alignment horizontal="center"/>
      <protection hidden="1"/>
    </xf>
    <xf numFmtId="0" fontId="1" fillId="12" borderId="13" xfId="0" applyFont="1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4" fontId="0" fillId="12" borderId="1" xfId="0" applyNumberFormat="1" applyFill="1" applyBorder="1" applyAlignment="1">
      <alignment horizontal="center"/>
    </xf>
    <xf numFmtId="4" fontId="0" fillId="12" borderId="3" xfId="0" applyNumberFormat="1" applyFill="1" applyBorder="1" applyAlignment="1">
      <alignment horizontal="center"/>
    </xf>
    <xf numFmtId="4" fontId="0" fillId="12" borderId="4" xfId="0" applyNumberFormat="1" applyFill="1" applyBorder="1" applyAlignment="1">
      <alignment horizontal="center"/>
    </xf>
    <xf numFmtId="4" fontId="0" fillId="12" borderId="5" xfId="0" applyNumberFormat="1" applyFill="1" applyBorder="1" applyAlignment="1">
      <alignment horizontal="center"/>
    </xf>
    <xf numFmtId="4" fontId="0" fillId="12" borderId="6" xfId="0" applyNumberFormat="1" applyFill="1" applyBorder="1" applyAlignment="1">
      <alignment horizontal="center"/>
    </xf>
    <xf numFmtId="4" fontId="0" fillId="12" borderId="8" xfId="0" applyNumberForma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  <xf numFmtId="0" fontId="8" fillId="11" borderId="15" xfId="0" applyFont="1" applyFill="1" applyBorder="1" applyAlignment="1">
      <alignment horizontal="center"/>
    </xf>
    <xf numFmtId="0" fontId="8" fillId="11" borderId="14" xfId="0" applyFont="1" applyFill="1" applyBorder="1" applyAlignment="1">
      <alignment horizontal="center"/>
    </xf>
    <xf numFmtId="0" fontId="1" fillId="16" borderId="13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8" fillId="11" borderId="9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0" fontId="1" fillId="13" borderId="14" xfId="0" applyFont="1" applyFill="1" applyBorder="1" applyAlignment="1">
      <alignment horizontal="center"/>
    </xf>
    <xf numFmtId="0" fontId="1" fillId="13" borderId="13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1" fillId="13" borderId="14" xfId="0" applyFont="1" applyFill="1" applyBorder="1" applyAlignment="1">
      <alignment horizontal="center" vertical="center" wrapText="1"/>
    </xf>
    <xf numFmtId="4" fontId="16" fillId="12" borderId="4" xfId="5" applyNumberFormat="1" applyFont="1" applyFill="1" applyBorder="1" applyAlignment="1" applyProtection="1">
      <alignment horizontal="center"/>
    </xf>
    <xf numFmtId="4" fontId="16" fillId="12" borderId="0" xfId="5" applyNumberFormat="1" applyFont="1" applyFill="1" applyBorder="1" applyAlignment="1" applyProtection="1">
      <alignment horizontal="center"/>
    </xf>
    <xf numFmtId="4" fontId="22" fillId="12" borderId="13" xfId="5" applyNumberFormat="1" applyFont="1" applyFill="1" applyBorder="1" applyAlignment="1" applyProtection="1">
      <alignment horizontal="center"/>
    </xf>
    <xf numFmtId="4" fontId="22" fillId="12" borderId="15" xfId="5" applyNumberFormat="1" applyFont="1" applyFill="1" applyBorder="1" applyAlignment="1" applyProtection="1">
      <alignment horizontal="center"/>
    </xf>
    <xf numFmtId="4" fontId="16" fillId="12" borderId="13" xfId="5" applyNumberFormat="1" applyFont="1" applyFill="1" applyBorder="1" applyAlignment="1" applyProtection="1">
      <alignment horizontal="center"/>
    </xf>
    <xf numFmtId="4" fontId="16" fillId="12" borderId="15" xfId="5" applyNumberFormat="1" applyFont="1" applyFill="1" applyBorder="1" applyAlignment="1" applyProtection="1">
      <alignment horizontal="center"/>
    </xf>
    <xf numFmtId="44" fontId="5" fillId="13" borderId="13" xfId="3" applyFont="1" applyFill="1" applyBorder="1" applyAlignment="1" applyProtection="1">
      <alignment horizontal="center"/>
    </xf>
    <xf numFmtId="44" fontId="5" fillId="13" borderId="14" xfId="3" applyFont="1" applyFill="1" applyBorder="1" applyAlignment="1" applyProtection="1">
      <alignment horizontal="center"/>
    </xf>
    <xf numFmtId="0" fontId="8" fillId="11" borderId="9" xfId="0" quotePrefix="1" applyFont="1" applyFill="1" applyBorder="1" applyAlignment="1">
      <alignment horizontal="center"/>
    </xf>
    <xf numFmtId="1" fontId="5" fillId="12" borderId="9" xfId="5" applyNumberFormat="1" applyFont="1" applyFill="1" applyBorder="1" applyAlignment="1" applyProtection="1">
      <alignment horizontal="center" vertical="center"/>
    </xf>
    <xf numFmtId="1" fontId="5" fillId="12" borderId="9" xfId="5" applyNumberFormat="1" applyFont="1" applyFill="1" applyBorder="1" applyAlignment="1" applyProtection="1">
      <alignment horizontal="center" vertical="center" wrapText="1"/>
    </xf>
    <xf numFmtId="4" fontId="19" fillId="12" borderId="9" xfId="5" applyNumberFormat="1" applyFont="1" applyFill="1" applyBorder="1" applyAlignment="1" applyProtection="1">
      <alignment horizontal="center" vertical="center"/>
    </xf>
    <xf numFmtId="4" fontId="21" fillId="12" borderId="9" xfId="0" applyNumberFormat="1" applyFont="1" applyFill="1" applyBorder="1" applyAlignment="1">
      <alignment horizontal="center" vertical="center"/>
    </xf>
    <xf numFmtId="170" fontId="21" fillId="12" borderId="15" xfId="0" applyNumberFormat="1" applyFont="1" applyFill="1" applyBorder="1" applyAlignment="1">
      <alignment horizontal="center" vertical="center"/>
    </xf>
    <xf numFmtId="170" fontId="21" fillId="12" borderId="14" xfId="0" applyNumberFormat="1" applyFont="1" applyFill="1" applyBorder="1" applyAlignment="1">
      <alignment horizontal="center" vertical="center"/>
    </xf>
    <xf numFmtId="4" fontId="21" fillId="12" borderId="9" xfId="0" applyNumberFormat="1" applyFont="1" applyFill="1" applyBorder="1" applyAlignment="1">
      <alignment horizontal="center" vertical="center" wrapText="1"/>
    </xf>
    <xf numFmtId="0" fontId="12" fillId="13" borderId="10" xfId="0" applyFont="1" applyFill="1" applyBorder="1" applyAlignment="1">
      <alignment horizontal="center" vertical="center" wrapText="1"/>
    </xf>
    <xf numFmtId="0" fontId="12" fillId="13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10" fontId="20" fillId="12" borderId="9" xfId="5" applyNumberFormat="1" applyFont="1" applyFill="1" applyBorder="1" applyAlignment="1" applyProtection="1">
      <alignment horizontal="center" vertical="center" wrapText="1"/>
    </xf>
    <xf numFmtId="10" fontId="20" fillId="12" borderId="9" xfId="5" applyNumberFormat="1" applyFont="1" applyFill="1" applyBorder="1" applyAlignment="1" applyProtection="1">
      <alignment horizontal="center" vertical="center"/>
    </xf>
    <xf numFmtId="169" fontId="20" fillId="12" borderId="9" xfId="5" applyNumberFormat="1" applyFont="1" applyFill="1" applyBorder="1" applyAlignment="1" applyProtection="1">
      <alignment horizontal="center" vertical="center" wrapText="1"/>
    </xf>
    <xf numFmtId="169" fontId="20" fillId="12" borderId="9" xfId="5" applyNumberFormat="1" applyFont="1" applyFill="1" applyBorder="1" applyAlignment="1" applyProtection="1">
      <alignment horizontal="center" vertical="center"/>
    </xf>
    <xf numFmtId="169" fontId="20" fillId="12" borderId="13" xfId="5" applyNumberFormat="1" applyFont="1" applyFill="1" applyBorder="1" applyAlignment="1" applyProtection="1">
      <alignment horizontal="center" vertical="center" wrapText="1"/>
    </xf>
    <xf numFmtId="169" fontId="20" fillId="12" borderId="13" xfId="5" applyNumberFormat="1" applyFont="1" applyFill="1" applyBorder="1" applyAlignment="1" applyProtection="1">
      <alignment horizontal="center" vertical="center"/>
    </xf>
    <xf numFmtId="0" fontId="8" fillId="7" borderId="9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0" fontId="1" fillId="9" borderId="14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15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</cellXfs>
  <cellStyles count="19">
    <cellStyle name="Ênfase6" xfId="1" builtinId="49"/>
    <cellStyle name="Hiperlink" xfId="2" builtinId="8"/>
    <cellStyle name="Hiperlink 2" xfId="8" xr:uid="{00000000-0005-0000-0000-000002000000}"/>
    <cellStyle name="Moeda" xfId="3" builtinId="4"/>
    <cellStyle name="Moeda 2" xfId="10" xr:uid="{00000000-0005-0000-0000-000004000000}"/>
    <cellStyle name="Moeda 3" xfId="16" xr:uid="{00000000-0005-0000-0000-000005000000}"/>
    <cellStyle name="Moeda 4" xfId="9" xr:uid="{00000000-0005-0000-0000-000006000000}"/>
    <cellStyle name="Normal" xfId="0" builtinId="0"/>
    <cellStyle name="Normal 2" xfId="6" xr:uid="{00000000-0005-0000-0000-000008000000}"/>
    <cellStyle name="Normal 2 2" xfId="15" xr:uid="{00000000-0005-0000-0000-000009000000}"/>
    <cellStyle name="Normal 3" xfId="7" xr:uid="{00000000-0005-0000-0000-00000A000000}"/>
    <cellStyle name="Porcentagem" xfId="4" builtinId="5"/>
    <cellStyle name="Porcentagem 2" xfId="12" xr:uid="{00000000-0005-0000-0000-00000C000000}"/>
    <cellStyle name="Porcentagem 3" xfId="18" xr:uid="{00000000-0005-0000-0000-00000D000000}"/>
    <cellStyle name="Porcentagem 4" xfId="11" xr:uid="{00000000-0005-0000-0000-00000E000000}"/>
    <cellStyle name="Separador de milhares 2" xfId="14" xr:uid="{00000000-0005-0000-0000-00000F000000}"/>
    <cellStyle name="Separador de milhares 3" xfId="17" xr:uid="{00000000-0005-0000-0000-000010000000}"/>
    <cellStyle name="Vírgula" xfId="5" builtinId="3"/>
    <cellStyle name="Vírgula 2" xfId="13" xr:uid="{00000000-0005-0000-0000-000012000000}"/>
  </cellStyles>
  <dxfs count="249"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fgColor rgb="FF00FF00"/>
          <bgColor rgb="FF00FF00"/>
        </patternFill>
      </fill>
    </dxf>
    <dxf>
      <font>
        <b/>
        <i val="0"/>
      </font>
      <fill>
        <patternFill>
          <bgColor rgb="FF00999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b val="0"/>
        <i val="0"/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color theme="0" tint="-0.24994659260841701"/>
      </font>
    </dxf>
    <dxf>
      <font>
        <color theme="0"/>
      </font>
      <fill>
        <patternFill>
          <bgColor theme="0"/>
        </patternFill>
      </fill>
      <border>
        <left/>
        <right/>
        <top style="thin">
          <color auto="1"/>
        </top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ont>
        <b val="0"/>
        <i val="0"/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  <border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Medium9"/>
  <colors>
    <mruColors>
      <color rgb="FFE4EDF8"/>
      <color rgb="FFC0504D"/>
      <color rgb="FFC5D9F1"/>
      <color rgb="FF9C0006"/>
      <color rgb="FFFFC7CE"/>
      <color rgb="FF57EC34"/>
      <color rgb="FF00FF00"/>
      <color rgb="FFFFFF99"/>
      <color rgb="FF0080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Evolução</a:t>
            </a:r>
            <a:r>
              <a:rPr lang="pt-BR" baseline="0"/>
              <a:t> de desembolsos do projeto </a:t>
            </a:r>
            <a:endParaRPr lang="pt-BR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Projeto</c:v>
          </c:tx>
          <c:spPr>
            <a:ln w="34925" cap="flat">
              <a:solidFill>
                <a:srgbClr val="C0504D"/>
              </a:solidFill>
              <a:prstDash val="sysDot"/>
            </a:ln>
          </c:spPr>
          <c:marker>
            <c:symbol val="none"/>
          </c:marker>
          <c:xVal>
            <c:strRef>
              <c:f>Cronograma!$E$30:$AB$30</c:f>
              <c:strCache>
                <c:ptCount val="24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  <c:pt idx="12">
                  <c:v>Mês 13</c:v>
                </c:pt>
                <c:pt idx="13">
                  <c:v>Mês 14</c:v>
                </c:pt>
                <c:pt idx="14">
                  <c:v>Mês 15</c:v>
                </c:pt>
                <c:pt idx="15">
                  <c:v>Mês 16</c:v>
                </c:pt>
                <c:pt idx="16">
                  <c:v>Mês 17</c:v>
                </c:pt>
                <c:pt idx="17">
                  <c:v>Mês 18</c:v>
                </c:pt>
                <c:pt idx="18">
                  <c:v>Mês 19</c:v>
                </c:pt>
                <c:pt idx="19">
                  <c:v>Mês 20</c:v>
                </c:pt>
                <c:pt idx="20">
                  <c:v>Mês 21</c:v>
                </c:pt>
                <c:pt idx="21">
                  <c:v>Mês 22</c:v>
                </c:pt>
                <c:pt idx="22">
                  <c:v>Mês 23</c:v>
                </c:pt>
                <c:pt idx="23">
                  <c:v>Mês 24</c:v>
                </c:pt>
              </c:strCache>
            </c:strRef>
          </c:xVal>
          <c:yVal>
            <c:numRef>
              <c:f>Cronograma!$E$53:$AB$53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0B-4814-9E42-82EB4CBB8D62}"/>
            </c:ext>
          </c:extLst>
        </c:ser>
        <c:ser>
          <c:idx val="0"/>
          <c:order val="1"/>
          <c:tx>
            <c:v>PEE</c:v>
          </c:tx>
          <c:spPr>
            <a:ln w="34925">
              <a:solidFill>
                <a:schemeClr val="tx2"/>
              </a:solidFill>
            </a:ln>
          </c:spPr>
          <c:marker>
            <c:symbol val="none"/>
          </c:marker>
          <c:xVal>
            <c:strRef>
              <c:f>Cronograma!$E$30:$AB$30</c:f>
              <c:strCache>
                <c:ptCount val="24"/>
                <c:pt idx="0">
                  <c:v>Mês 1</c:v>
                </c:pt>
                <c:pt idx="1">
                  <c:v>Mês 2</c:v>
                </c:pt>
                <c:pt idx="2">
                  <c:v>Mês 3</c:v>
                </c:pt>
                <c:pt idx="3">
                  <c:v>Mês 4</c:v>
                </c:pt>
                <c:pt idx="4">
                  <c:v>Mês 5</c:v>
                </c:pt>
                <c:pt idx="5">
                  <c:v>Mês 6</c:v>
                </c:pt>
                <c:pt idx="6">
                  <c:v>Mês 7</c:v>
                </c:pt>
                <c:pt idx="7">
                  <c:v>Mês 8</c:v>
                </c:pt>
                <c:pt idx="8">
                  <c:v>Mês 9</c:v>
                </c:pt>
                <c:pt idx="9">
                  <c:v>Mês 10</c:v>
                </c:pt>
                <c:pt idx="10">
                  <c:v>Mês 11</c:v>
                </c:pt>
                <c:pt idx="11">
                  <c:v>Mês 12</c:v>
                </c:pt>
                <c:pt idx="12">
                  <c:v>Mês 13</c:v>
                </c:pt>
                <c:pt idx="13">
                  <c:v>Mês 14</c:v>
                </c:pt>
                <c:pt idx="14">
                  <c:v>Mês 15</c:v>
                </c:pt>
                <c:pt idx="15">
                  <c:v>Mês 16</c:v>
                </c:pt>
                <c:pt idx="16">
                  <c:v>Mês 17</c:v>
                </c:pt>
                <c:pt idx="17">
                  <c:v>Mês 18</c:v>
                </c:pt>
                <c:pt idx="18">
                  <c:v>Mês 19</c:v>
                </c:pt>
                <c:pt idx="19">
                  <c:v>Mês 20</c:v>
                </c:pt>
                <c:pt idx="20">
                  <c:v>Mês 21</c:v>
                </c:pt>
                <c:pt idx="21">
                  <c:v>Mês 22</c:v>
                </c:pt>
                <c:pt idx="22">
                  <c:v>Mês 23</c:v>
                </c:pt>
                <c:pt idx="23">
                  <c:v>Mês 24</c:v>
                </c:pt>
              </c:strCache>
            </c:strRef>
          </c:xVal>
          <c:yVal>
            <c:numRef>
              <c:f>Cronograma!$E$51:$AB$51</c:f>
              <c:numCache>
                <c:formatCode>#,##0.00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0B-4814-9E42-82EB4CBB8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922464"/>
        <c:axId val="1363921920"/>
      </c:scatterChart>
      <c:valAx>
        <c:axId val="1363922464"/>
        <c:scaling>
          <c:orientation val="minMax"/>
          <c:max val="25"/>
        </c:scaling>
        <c:delete val="0"/>
        <c:axPos val="b"/>
        <c:majorGridlines/>
        <c:numFmt formatCode="#,##0.00" sourceLinked="1"/>
        <c:majorTickMark val="out"/>
        <c:minorTickMark val="none"/>
        <c:tickLblPos val="nextTo"/>
        <c:crossAx val="1363921920"/>
        <c:crosses val="autoZero"/>
        <c:crossBetween val="midCat"/>
        <c:majorUnit val="1"/>
      </c:valAx>
      <c:valAx>
        <c:axId val="1363921920"/>
        <c:scaling>
          <c:orientation val="minMax"/>
        </c:scaling>
        <c:delete val="0"/>
        <c:axPos val="l"/>
        <c:majorGridlines/>
        <c:numFmt formatCode="_(&quot;R$&quot;* #,##0_);_(&quot;R$&quot;* \(#,##0\);_(&quot;R$&quot;* &quot;-&quot;_);_(@_)" sourceLinked="0"/>
        <c:majorTickMark val="out"/>
        <c:minorTickMark val="none"/>
        <c:tickLblPos val="nextTo"/>
        <c:crossAx val="13639224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92045742273901388"/>
          <c:y val="0.46732271933941383"/>
          <c:w val="7.1105310951878942E-2"/>
          <c:h val="7.1212584229525713E-2"/>
        </c:manualLayout>
      </c:layout>
      <c:overlay val="0"/>
    </c:legend>
    <c:plotVisOnly val="1"/>
    <c:dispBlanksAs val="zero"/>
    <c:showDLblsOverMax val="0"/>
  </c:chart>
  <c:spPr>
    <a:solidFill>
      <a:schemeClr val="tx2">
        <a:lumMod val="20000"/>
        <a:lumOff val="80000"/>
      </a:schemeClr>
    </a:solidFill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 w="9525">
                  <a:solidFill>
                    <a:schemeClr val="tx1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ln w="9525">
                  <a:solidFill>
                    <a:schemeClr val="tx1"/>
                  </a:solidFill>
                </a:ln>
                <a:solidFill>
                  <a:schemeClr val="tx1"/>
                </a:solidFill>
              </a:rPr>
              <a:t>Projeção de Consumo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 w="9525">
                <a:solidFill>
                  <a:schemeClr val="tx1"/>
                </a:solidFill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3884849093316884E-2"/>
          <c:y val="0.12762148808785193"/>
          <c:w val="0.90650966443402226"/>
          <c:h val="0.72759390850246664"/>
        </c:manualLayout>
      </c:layout>
      <c:lineChart>
        <c:grouping val="standard"/>
        <c:varyColors val="0"/>
        <c:ser>
          <c:idx val="0"/>
          <c:order val="0"/>
          <c:tx>
            <c:v>Consumo antes da instalação da Fonte Incentivada</c:v>
          </c:tx>
          <c:spPr>
            <a:ln w="28575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none"/>
          </c:marker>
          <c:cat>
            <c:multiLvlStrRef>
              <c:f>Apoio_Projeção!$K$21:$K$32</c:f>
            </c:multiLvlStrRef>
          </c:cat>
          <c:val>
            <c:numRef>
              <c:f>Apoio_Projeção!$E$36:$E$47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4B7-4BDE-8968-EAF7E8085C10}"/>
            </c:ext>
          </c:extLst>
        </c:ser>
        <c:ser>
          <c:idx val="1"/>
          <c:order val="1"/>
          <c:tx>
            <c:v> Consumo após a efetiva produção do insumo energético pela Fonte Incentivada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Apoio_Projeção!$K$21:$K$32</c:f>
            </c:multiLvlStrRef>
          </c:cat>
          <c:val>
            <c:numRef>
              <c:f>Apoio_Projeção!$L$36:$L$47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4B7-4BDE-8968-EAF7E8085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971448"/>
        <c:axId val="615971776"/>
      </c:lineChart>
      <c:catAx>
        <c:axId val="6159714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5971776"/>
        <c:crosses val="autoZero"/>
        <c:auto val="1"/>
        <c:lblAlgn val="ctr"/>
        <c:lblOffset val="100"/>
        <c:noMultiLvlLbl val="1"/>
      </c:catAx>
      <c:valAx>
        <c:axId val="61597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tx1"/>
                    </a:solidFill>
                  </a:rPr>
                  <a:t>kWh/mês</a:t>
                </a:r>
              </a:p>
            </c:rich>
          </c:tx>
          <c:layout>
            <c:manualLayout>
              <c:xMode val="edge"/>
              <c:yMode val="edge"/>
              <c:x val="1.6385788926511411E-2"/>
              <c:y val="4.756580562662687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5971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12455281512203"/>
          <c:y val="0.94193508533603099"/>
          <c:w val="0.8241720039447995"/>
          <c:h val="5.806491466396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 w="12700"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Projeção de economia de energia</a:t>
            </a:r>
          </a:p>
        </c:rich>
      </c:tx>
      <c:layout>
        <c:manualLayout>
          <c:xMode val="edge"/>
          <c:yMode val="edge"/>
          <c:x val="0.31247472018753564"/>
          <c:y val="1.553398058252427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4523292856109516E-2"/>
          <c:y val="0.11245480722676655"/>
          <c:w val="0.88026655545400512"/>
          <c:h val="0.7564518097643097"/>
        </c:manualLayout>
      </c:layout>
      <c:scatterChart>
        <c:scatterStyle val="smoothMarker"/>
        <c:varyColors val="0"/>
        <c:ser>
          <c:idx val="0"/>
          <c:order val="0"/>
          <c:tx>
            <c:v>Consumo dos equipamentos existentes</c:v>
          </c:tx>
          <c:spPr>
            <a:ln w="25400" cap="flat" cmpd="sng" algn="ctr">
              <a:solidFill>
                <a:schemeClr val="accent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(Projeção!$D$45:$D$56,Projeção!$I$45)</c:f>
            </c:numRef>
          </c:xVal>
          <c:yVal>
            <c:numRef>
              <c:f>(Projeção!$E$45:$E$56,Projeção!$E$45)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FC-4357-9E03-1F143903CA68}"/>
            </c:ext>
          </c:extLst>
        </c:ser>
        <c:ser>
          <c:idx val="1"/>
          <c:order val="1"/>
          <c:tx>
            <c:v>Referência do consumo para comparação</c:v>
          </c:tx>
          <c:spPr>
            <a:ln w="25400" cap="flat" cmpd="sng" algn="ctr">
              <a:solidFill>
                <a:schemeClr val="accent1"/>
              </a:solidFill>
              <a:prstDash val="sysDot"/>
            </a:ln>
            <a:effectLst/>
          </c:spPr>
          <c:marker>
            <c:symbol val="none"/>
          </c:marker>
          <c:xVal>
            <c:numRef>
              <c:f>Projeção!$I$45:$I$56</c:f>
            </c:numRef>
          </c:xVal>
          <c:yVal>
            <c:numRef>
              <c:f>Projeção!$E$45:$E$56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FC-4357-9E03-1F143903CA68}"/>
            </c:ext>
          </c:extLst>
        </c:ser>
        <c:ser>
          <c:idx val="2"/>
          <c:order val="2"/>
          <c:tx>
            <c:v>Após a ação de eficiência energética</c:v>
          </c:tx>
          <c:spPr>
            <a:ln w="25400" cap="flat" cmpd="sng" algn="ctr">
              <a:solidFill>
                <a:schemeClr val="accent2"/>
              </a:solidFill>
              <a:prstDash val="solid"/>
            </a:ln>
            <a:effectLst/>
          </c:spPr>
          <c:marker>
            <c:symbol val="none"/>
          </c:marker>
          <c:xVal>
            <c:numRef>
              <c:f>Projeção!$I$45:$I$56</c:f>
            </c:numRef>
          </c:xVal>
          <c:yVal>
            <c:numRef>
              <c:f>Projeção!$J$45:$J$56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FC-4357-9E03-1F143903CA68}"/>
            </c:ext>
          </c:extLst>
        </c:ser>
        <c:ser>
          <c:idx val="3"/>
          <c:order val="3"/>
          <c:tx>
            <c:v>Junção</c:v>
          </c:tx>
          <c:spPr>
            <a:ln w="19050" cap="flat" cmpd="sng" algn="ctr">
              <a:gradFill>
                <a:gsLst>
                  <a:gs pos="0">
                    <a:schemeClr val="accent1"/>
                  </a:gs>
                  <a:gs pos="100000">
                    <a:schemeClr val="accent2"/>
                  </a:gs>
                </a:gsLst>
                <a:lin ang="5400000" scaled="0"/>
              </a:gradFill>
              <a:prstDash val="dash"/>
            </a:ln>
            <a:effectLst/>
          </c:spPr>
          <c:marker>
            <c:symbol val="none"/>
          </c:marker>
          <c:xVal>
            <c:numRef>
              <c:f>(Projeção!$D$56,Projeção!$I$45)</c:f>
            </c:numRef>
          </c:xVal>
          <c:yVal>
            <c:numRef>
              <c:f>(Projeção!$E$56,Projeção!$J$45)</c:f>
              <c:numCache>
                <c:formatCode>#,##0.00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FC-4357-9E03-1F143903C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909408"/>
        <c:axId val="1363915936"/>
      </c:scatterChart>
      <c:valAx>
        <c:axId val="1363909408"/>
        <c:scaling>
          <c:orientation val="minMax"/>
        </c:scaling>
        <c:delete val="0"/>
        <c:axPos val="b"/>
        <c:majorGridlines/>
        <c:numFmt formatCode="mmm/yyyy" sourceLinked="1"/>
        <c:majorTickMark val="out"/>
        <c:minorTickMark val="none"/>
        <c:tickLblPos val="nextTo"/>
        <c:crossAx val="1363915936"/>
        <c:crosses val="autoZero"/>
        <c:crossBetween val="midCat"/>
      </c:valAx>
      <c:valAx>
        <c:axId val="1363915936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t-BR"/>
                  <a:t>kWh/mês</a:t>
                </a:r>
              </a:p>
            </c:rich>
          </c:tx>
          <c:layout>
            <c:manualLayout>
              <c:xMode val="edge"/>
              <c:yMode val="edge"/>
              <c:x val="1.6282531612682276E-2"/>
              <c:y val="4.7146650358025642E-2"/>
            </c:manualLayout>
          </c:layout>
          <c:overlay val="0"/>
        </c:title>
        <c:numFmt formatCode="#,##0.00" sourceLinked="1"/>
        <c:majorTickMark val="out"/>
        <c:minorTickMark val="none"/>
        <c:tickLblPos val="nextTo"/>
        <c:crossAx val="136390940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2.346646317115806E-2"/>
          <c:y val="0.94183186026936028"/>
          <c:w val="0.95249267209124167"/>
          <c:h val="5.7010101010101011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lumCusto!A1"/><Relationship Id="rId13" Type="http://schemas.openxmlformats.org/officeDocument/2006/relationships/hyperlink" Target="#CondAmbBenef!A1"/><Relationship Id="rId18" Type="http://schemas.openxmlformats.org/officeDocument/2006/relationships/hyperlink" Target="#UFVBenef!A1"/><Relationship Id="rId26" Type="http://schemas.openxmlformats.org/officeDocument/2006/relationships/hyperlink" Target="#OutrosBenef!A1"/><Relationship Id="rId3" Type="http://schemas.openxmlformats.org/officeDocument/2006/relationships/hyperlink" Target="#Treinamento!A1"/><Relationship Id="rId21" Type="http://schemas.openxmlformats.org/officeDocument/2006/relationships/hyperlink" Target="#UFVCusto!A1"/><Relationship Id="rId7" Type="http://schemas.openxmlformats.org/officeDocument/2006/relationships/hyperlink" Target="#IlumBenef!A1"/><Relationship Id="rId12" Type="http://schemas.openxmlformats.org/officeDocument/2006/relationships/hyperlink" Target="#SAECusto!A1"/><Relationship Id="rId17" Type="http://schemas.openxmlformats.org/officeDocument/2006/relationships/hyperlink" Target="#HospBenef!A1"/><Relationship Id="rId25" Type="http://schemas.openxmlformats.org/officeDocument/2006/relationships/hyperlink" Target="#Terceiros!A1"/><Relationship Id="rId2" Type="http://schemas.openxmlformats.org/officeDocument/2006/relationships/hyperlink" Target="#Marketing!A1"/><Relationship Id="rId16" Type="http://schemas.openxmlformats.org/officeDocument/2006/relationships/hyperlink" Target="#SAEBenef!A1"/><Relationship Id="rId20" Type="http://schemas.openxmlformats.org/officeDocument/2006/relationships/hyperlink" Target="#HospCusto!A1"/><Relationship Id="rId1" Type="http://schemas.openxmlformats.org/officeDocument/2006/relationships/hyperlink" Target="#Projeto!A1"/><Relationship Id="rId6" Type="http://schemas.openxmlformats.org/officeDocument/2006/relationships/hyperlink" Target="#Proje&#231;&#227;o!A1"/><Relationship Id="rId11" Type="http://schemas.openxmlformats.org/officeDocument/2006/relationships/hyperlink" Target="#RefrigCusto!A1"/><Relationship Id="rId24" Type="http://schemas.openxmlformats.org/officeDocument/2006/relationships/image" Target="../media/image1.png"/><Relationship Id="rId5" Type="http://schemas.openxmlformats.org/officeDocument/2006/relationships/hyperlink" Target="#Cronograma!A1"/><Relationship Id="rId15" Type="http://schemas.openxmlformats.org/officeDocument/2006/relationships/hyperlink" Target="#RefrigBenef!A1"/><Relationship Id="rId23" Type="http://schemas.openxmlformats.org/officeDocument/2006/relationships/hyperlink" Target="#RCB!A1"/><Relationship Id="rId28" Type="http://schemas.openxmlformats.org/officeDocument/2006/relationships/hyperlink" Target="#UCs!A1"/><Relationship Id="rId10" Type="http://schemas.openxmlformats.org/officeDocument/2006/relationships/hyperlink" Target="#MotorCusto!A1"/><Relationship Id="rId19" Type="http://schemas.openxmlformats.org/officeDocument/2006/relationships/hyperlink" Target="#OutrasFIBenef!A1"/><Relationship Id="rId4" Type="http://schemas.openxmlformats.org/officeDocument/2006/relationships/hyperlink" Target="#'M&amp;V'!A1"/><Relationship Id="rId9" Type="http://schemas.openxmlformats.org/officeDocument/2006/relationships/hyperlink" Target="#CondAmbCusto!A1"/><Relationship Id="rId14" Type="http://schemas.openxmlformats.org/officeDocument/2006/relationships/hyperlink" Target="#MotorBenef!A1"/><Relationship Id="rId22" Type="http://schemas.openxmlformats.org/officeDocument/2006/relationships/hyperlink" Target="#OutrasFICusto!A1"/><Relationship Id="rId27" Type="http://schemas.openxmlformats.org/officeDocument/2006/relationships/hyperlink" Target="#OutrosCusto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hyperlink" Target="#Fluxo!A1"/><Relationship Id="rId1" Type="http://schemas.openxmlformats.org/officeDocument/2006/relationships/chart" Target="../charts/chart1.xml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hyperlink" Target="#Fluxo!A1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hyperlink" Target="#Fluxo!A1"/><Relationship Id="rId1" Type="http://schemas.openxmlformats.org/officeDocument/2006/relationships/chart" Target="../charts/chart3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Fluxo!A1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49</xdr:row>
      <xdr:rowOff>47625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0575" y="80486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15</xdr:row>
      <xdr:rowOff>104774</xdr:rowOff>
    </xdr:from>
    <xdr:to>
      <xdr:col>8</xdr:col>
      <xdr:colOff>529166</xdr:colOff>
      <xdr:row>48</xdr:row>
      <xdr:rowOff>84667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>
          <a:off x="2000250" y="2009774"/>
          <a:ext cx="1598083" cy="6266393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285751</xdr:colOff>
      <xdr:row>15</xdr:row>
      <xdr:rowOff>104774</xdr:rowOff>
    </xdr:from>
    <xdr:to>
      <xdr:col>16</xdr:col>
      <xdr:colOff>74085</xdr:colOff>
      <xdr:row>48</xdr:row>
      <xdr:rowOff>158749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400-0000F1000000}"/>
            </a:ext>
          </a:extLst>
        </xdr:cNvPr>
        <xdr:cNvSpPr/>
      </xdr:nvSpPr>
      <xdr:spPr>
        <a:xfrm>
          <a:off x="6424084" y="2009774"/>
          <a:ext cx="1629834" cy="63404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590550</xdr:colOff>
      <xdr:row>1</xdr:row>
      <xdr:rowOff>9525</xdr:rowOff>
    </xdr:from>
    <xdr:to>
      <xdr:col>12</xdr:col>
      <xdr:colOff>171450</xdr:colOff>
      <xdr:row>3</xdr:row>
      <xdr:rowOff>104775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4248150" y="200025"/>
          <a:ext cx="1409700" cy="476250"/>
        </a:xfrm>
        <a:prstGeom prst="ellipse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552451</xdr:colOff>
      <xdr:row>5</xdr:row>
      <xdr:rowOff>142875</xdr:rowOff>
    </xdr:from>
    <xdr:to>
      <xdr:col>12</xdr:col>
      <xdr:colOff>209551</xdr:colOff>
      <xdr:row>8</xdr:row>
      <xdr:rowOff>28575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4210051" y="1095375"/>
          <a:ext cx="1485900" cy="4572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533400</xdr:colOff>
      <xdr:row>27</xdr:row>
      <xdr:rowOff>123825</xdr:rowOff>
    </xdr:from>
    <xdr:to>
      <xdr:col>12</xdr:col>
      <xdr:colOff>228600</xdr:colOff>
      <xdr:row>30</xdr:row>
      <xdr:rowOff>19050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4191000" y="3552825"/>
          <a:ext cx="1524000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523875</xdr:colOff>
      <xdr:row>31</xdr:row>
      <xdr:rowOff>142874</xdr:rowOff>
    </xdr:from>
    <xdr:to>
      <xdr:col>12</xdr:col>
      <xdr:colOff>247651</xdr:colOff>
      <xdr:row>34</xdr:row>
      <xdr:rowOff>38099</xdr:rowOff>
    </xdr:to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4181475" y="4333874"/>
          <a:ext cx="1552576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514350</xdr:colOff>
      <xdr:row>35</xdr:row>
      <xdr:rowOff>171450</xdr:rowOff>
    </xdr:from>
    <xdr:to>
      <xdr:col>12</xdr:col>
      <xdr:colOff>257175</xdr:colOff>
      <xdr:row>38</xdr:row>
      <xdr:rowOff>76200</xdr:rowOff>
    </xdr:to>
    <xdr:sp macro="" textlink="">
      <xdr:nvSpPr>
        <xdr:cNvPr id="51" name="Retângulo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4171950" y="5124450"/>
          <a:ext cx="1571625" cy="47625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514350</xdr:colOff>
      <xdr:row>40</xdr:row>
      <xdr:rowOff>38100</xdr:rowOff>
    </xdr:from>
    <xdr:to>
      <xdr:col>12</xdr:col>
      <xdr:colOff>257176</xdr:colOff>
      <xdr:row>42</xdr:row>
      <xdr:rowOff>123825</xdr:rowOff>
    </xdr:to>
    <xdr:sp macro="" textlink="">
      <xdr:nvSpPr>
        <xdr:cNvPr id="55" name="Retângulo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4171950" y="5943600"/>
          <a:ext cx="1571626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504824</xdr:colOff>
      <xdr:row>44</xdr:row>
      <xdr:rowOff>95250</xdr:rowOff>
    </xdr:from>
    <xdr:to>
      <xdr:col>12</xdr:col>
      <xdr:colOff>276225</xdr:colOff>
      <xdr:row>46</xdr:row>
      <xdr:rowOff>180975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SpPr/>
      </xdr:nvSpPr>
      <xdr:spPr>
        <a:xfrm>
          <a:off x="4162424" y="6762750"/>
          <a:ext cx="1600201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504825</xdr:colOff>
      <xdr:row>48</xdr:row>
      <xdr:rowOff>142874</xdr:rowOff>
    </xdr:from>
    <xdr:to>
      <xdr:col>12</xdr:col>
      <xdr:colOff>285750</xdr:colOff>
      <xdr:row>51</xdr:row>
      <xdr:rowOff>38099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SpPr/>
      </xdr:nvSpPr>
      <xdr:spPr>
        <a:xfrm>
          <a:off x="4162425" y="7572374"/>
          <a:ext cx="1609725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95251</xdr:colOff>
      <xdr:row>1</xdr:row>
      <xdr:rowOff>114301</xdr:rowOff>
    </xdr:from>
    <xdr:to>
      <xdr:col>12</xdr:col>
      <xdr:colOff>38100</xdr:colOff>
      <xdr:row>3</xdr:row>
      <xdr:rowOff>38100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 txBox="1"/>
      </xdr:nvSpPr>
      <xdr:spPr>
        <a:xfrm>
          <a:off x="4362451" y="304801"/>
          <a:ext cx="1162049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Início</a:t>
          </a:r>
        </a:p>
      </xdr:txBody>
    </xdr:sp>
    <xdr:clientData/>
  </xdr:twoCellAnchor>
  <xdr:twoCellAnchor>
    <xdr:from>
      <xdr:col>10</xdr:col>
      <xdr:colOff>9525</xdr:colOff>
      <xdr:row>5</xdr:row>
      <xdr:rowOff>180975</xdr:rowOff>
    </xdr:from>
    <xdr:to>
      <xdr:col>12</xdr:col>
      <xdr:colOff>152400</xdr:colOff>
      <xdr:row>8</xdr:row>
      <xdr:rowOff>38100</xdr:rowOff>
    </xdr:to>
    <xdr:sp macro="" textlink="">
      <xdr:nvSpPr>
        <xdr:cNvPr id="107" name="CaixaDeTexto 10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 txBox="1"/>
      </xdr:nvSpPr>
      <xdr:spPr>
        <a:xfrm>
          <a:off x="6060701" y="1133475"/>
          <a:ext cx="1353111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1-Projeto</a:t>
          </a:r>
        </a:p>
      </xdr:txBody>
    </xdr:sp>
    <xdr:clientData/>
  </xdr:twoCellAnchor>
  <xdr:twoCellAnchor>
    <xdr:from>
      <xdr:col>10</xdr:col>
      <xdr:colOff>19050</xdr:colOff>
      <xdr:row>27</xdr:row>
      <xdr:rowOff>161925</xdr:rowOff>
    </xdr:from>
    <xdr:to>
      <xdr:col>12</xdr:col>
      <xdr:colOff>161925</xdr:colOff>
      <xdr:row>30</xdr:row>
      <xdr:rowOff>19050</xdr:rowOff>
    </xdr:to>
    <xdr:sp macro="" textlink="">
      <xdr:nvSpPr>
        <xdr:cNvPr id="110" name="CaixaDeTexto 10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 txBox="1"/>
      </xdr:nvSpPr>
      <xdr:spPr>
        <a:xfrm>
          <a:off x="4286250" y="3590925"/>
          <a:ext cx="13620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7-Marketing</a:t>
          </a:r>
        </a:p>
      </xdr:txBody>
    </xdr:sp>
    <xdr:clientData/>
  </xdr:twoCellAnchor>
  <xdr:twoCellAnchor>
    <xdr:from>
      <xdr:col>10</xdr:col>
      <xdr:colOff>9525</xdr:colOff>
      <xdr:row>31</xdr:row>
      <xdr:rowOff>142875</xdr:rowOff>
    </xdr:from>
    <xdr:to>
      <xdr:col>12</xdr:col>
      <xdr:colOff>152400</xdr:colOff>
      <xdr:row>34</xdr:row>
      <xdr:rowOff>0</xdr:rowOff>
    </xdr:to>
    <xdr:sp macro="" textlink="">
      <xdr:nvSpPr>
        <xdr:cNvPr id="111" name="CaixaDeTexto 1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4276725" y="4333875"/>
          <a:ext cx="13620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8-Treinamento</a:t>
          </a:r>
        </a:p>
      </xdr:txBody>
    </xdr:sp>
    <xdr:clientData/>
  </xdr:twoCellAnchor>
  <xdr:twoCellAnchor>
    <xdr:from>
      <xdr:col>10</xdr:col>
      <xdr:colOff>0</xdr:colOff>
      <xdr:row>36</xdr:row>
      <xdr:rowOff>0</xdr:rowOff>
    </xdr:from>
    <xdr:to>
      <xdr:col>12</xdr:col>
      <xdr:colOff>142875</xdr:colOff>
      <xdr:row>38</xdr:row>
      <xdr:rowOff>47625</xdr:rowOff>
    </xdr:to>
    <xdr:sp macro="" textlink="">
      <xdr:nvSpPr>
        <xdr:cNvPr id="112" name="CaixaDeTexto 1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4267200" y="5143500"/>
          <a:ext cx="13620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9-M&amp;V</a:t>
          </a:r>
        </a:p>
      </xdr:txBody>
    </xdr:sp>
    <xdr:clientData/>
  </xdr:twoCellAnchor>
  <xdr:twoCellAnchor>
    <xdr:from>
      <xdr:col>9</xdr:col>
      <xdr:colOff>390525</xdr:colOff>
      <xdr:row>40</xdr:row>
      <xdr:rowOff>47625</xdr:rowOff>
    </xdr:from>
    <xdr:to>
      <xdr:col>12</xdr:col>
      <xdr:colOff>381000</xdr:colOff>
      <xdr:row>42</xdr:row>
      <xdr:rowOff>95250</xdr:rowOff>
    </xdr:to>
    <xdr:sp macro="" textlink="">
      <xdr:nvSpPr>
        <xdr:cNvPr id="113" name="CaixaDeTexto 1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 txBox="1"/>
      </xdr:nvSpPr>
      <xdr:spPr>
        <a:xfrm>
          <a:off x="4048125" y="5953125"/>
          <a:ext cx="18192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10-Cronograma</a:t>
          </a:r>
          <a:r>
            <a:rPr lang="pt-BR" sz="1400" baseline="0">
              <a:solidFill>
                <a:schemeClr val="bg1"/>
              </a:solidFill>
            </a:rPr>
            <a:t> Físico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542925</xdr:colOff>
      <xdr:row>44</xdr:row>
      <xdr:rowOff>47625</xdr:rowOff>
    </xdr:from>
    <xdr:to>
      <xdr:col>12</xdr:col>
      <xdr:colOff>247651</xdr:colOff>
      <xdr:row>47</xdr:row>
      <xdr:rowOff>57150</xdr:rowOff>
    </xdr:to>
    <xdr:sp macro="" textlink="">
      <xdr:nvSpPr>
        <xdr:cNvPr id="114" name="CaixaDeTexto 11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 txBox="1"/>
      </xdr:nvSpPr>
      <xdr:spPr>
        <a:xfrm>
          <a:off x="4200525" y="6715125"/>
          <a:ext cx="1533526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11-Cronograma</a:t>
          </a:r>
          <a:r>
            <a:rPr lang="pt-BR" sz="1400" baseline="0">
              <a:solidFill>
                <a:schemeClr val="bg1"/>
              </a:solidFill>
            </a:rPr>
            <a:t> </a:t>
          </a:r>
        </a:p>
        <a:p>
          <a:pPr algn="ctr"/>
          <a:r>
            <a:rPr lang="pt-BR" sz="1400" baseline="0">
              <a:solidFill>
                <a:schemeClr val="bg1"/>
              </a:solidFill>
            </a:rPr>
            <a:t>Financeiro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9</xdr:col>
      <xdr:colOff>504825</xdr:colOff>
      <xdr:row>48</xdr:row>
      <xdr:rowOff>171450</xdr:rowOff>
    </xdr:from>
    <xdr:to>
      <xdr:col>12</xdr:col>
      <xdr:colOff>266701</xdr:colOff>
      <xdr:row>51</xdr:row>
      <xdr:rowOff>28575</xdr:rowOff>
    </xdr:to>
    <xdr:sp macro="" textlink="">
      <xdr:nvSpPr>
        <xdr:cNvPr id="115" name="CaixaDeTexto 1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 txBox="1"/>
      </xdr:nvSpPr>
      <xdr:spPr>
        <a:xfrm>
          <a:off x="4162425" y="7600950"/>
          <a:ext cx="1590676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12-Projeção</a:t>
          </a:r>
        </a:p>
      </xdr:txBody>
    </xdr:sp>
    <xdr:clientData/>
  </xdr:twoCellAnchor>
  <xdr:twoCellAnchor>
    <xdr:from>
      <xdr:col>13</xdr:col>
      <xdr:colOff>409575</xdr:colOff>
      <xdr:row>17</xdr:row>
      <xdr:rowOff>114300</xdr:rowOff>
    </xdr:from>
    <xdr:to>
      <xdr:col>15</xdr:col>
      <xdr:colOff>552450</xdr:colOff>
      <xdr:row>19</xdr:row>
      <xdr:rowOff>161925</xdr:rowOff>
    </xdr:to>
    <xdr:sp macro="" textlink="">
      <xdr:nvSpPr>
        <xdr:cNvPr id="201" name="CaixaDeTexto 20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 txBox="1"/>
      </xdr:nvSpPr>
      <xdr:spPr>
        <a:xfrm>
          <a:off x="6505575" y="2400300"/>
          <a:ext cx="1362075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Iluminação</a:t>
          </a:r>
        </a:p>
      </xdr:txBody>
    </xdr:sp>
    <xdr:clientData/>
  </xdr:twoCellAnchor>
  <xdr:twoCellAnchor>
    <xdr:from>
      <xdr:col>6</xdr:col>
      <xdr:colOff>257175</xdr:colOff>
      <xdr:row>17</xdr:row>
      <xdr:rowOff>133350</xdr:rowOff>
    </xdr:from>
    <xdr:to>
      <xdr:col>8</xdr:col>
      <xdr:colOff>419100</xdr:colOff>
      <xdr:row>20</xdr:row>
      <xdr:rowOff>28575</xdr:rowOff>
    </xdr:to>
    <xdr:sp macro="" textlink="">
      <xdr:nvSpPr>
        <xdr:cNvPr id="213" name="CaixaDeTexto 2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 txBox="1"/>
      </xdr:nvSpPr>
      <xdr:spPr>
        <a:xfrm>
          <a:off x="2085975" y="2419350"/>
          <a:ext cx="1381125" cy="4667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Iluminação</a:t>
          </a:r>
        </a:p>
      </xdr:txBody>
    </xdr:sp>
    <xdr:clientData/>
  </xdr:twoCellAnchor>
  <xdr:twoCellAnchor>
    <xdr:from>
      <xdr:col>6</xdr:col>
      <xdr:colOff>219075</xdr:colOff>
      <xdr:row>21</xdr:row>
      <xdr:rowOff>0</xdr:rowOff>
    </xdr:from>
    <xdr:to>
      <xdr:col>8</xdr:col>
      <xdr:colOff>476250</xdr:colOff>
      <xdr:row>24</xdr:row>
      <xdr:rowOff>0</xdr:rowOff>
    </xdr:to>
    <xdr:sp macro="" textlink="">
      <xdr:nvSpPr>
        <xdr:cNvPr id="214" name="CaixaDeTexto 2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 txBox="1"/>
      </xdr:nvSpPr>
      <xdr:spPr>
        <a:xfrm>
          <a:off x="2047875" y="3048000"/>
          <a:ext cx="1476375" cy="571500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Condicionamento</a:t>
          </a:r>
          <a:r>
            <a:rPr lang="pt-BR" sz="1400" baseline="0">
              <a:solidFill>
                <a:sysClr val="windowText" lastClr="000000"/>
              </a:solidFill>
            </a:rPr>
            <a:t> ambiental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266700</xdr:colOff>
      <xdr:row>24</xdr:row>
      <xdr:rowOff>171450</xdr:rowOff>
    </xdr:from>
    <xdr:to>
      <xdr:col>8</xdr:col>
      <xdr:colOff>409575</xdr:colOff>
      <xdr:row>27</xdr:row>
      <xdr:rowOff>28575</xdr:rowOff>
    </xdr:to>
    <xdr:sp macro="" textlink="">
      <xdr:nvSpPr>
        <xdr:cNvPr id="215" name="CaixaDeTexto 2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SpPr txBox="1"/>
      </xdr:nvSpPr>
      <xdr:spPr>
        <a:xfrm>
          <a:off x="2095500" y="3790950"/>
          <a:ext cx="1362075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Motor</a:t>
          </a:r>
        </a:p>
      </xdr:txBody>
    </xdr:sp>
    <xdr:clientData/>
  </xdr:twoCellAnchor>
  <xdr:twoCellAnchor>
    <xdr:from>
      <xdr:col>6</xdr:col>
      <xdr:colOff>276225</xdr:colOff>
      <xdr:row>28</xdr:row>
      <xdr:rowOff>95250</xdr:rowOff>
    </xdr:from>
    <xdr:to>
      <xdr:col>8</xdr:col>
      <xdr:colOff>419100</xdr:colOff>
      <xdr:row>30</xdr:row>
      <xdr:rowOff>142875</xdr:rowOff>
    </xdr:to>
    <xdr:sp macro="" textlink="">
      <xdr:nvSpPr>
        <xdr:cNvPr id="216" name="CaixaDeTexto 215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 txBox="1"/>
      </xdr:nvSpPr>
      <xdr:spPr>
        <a:xfrm>
          <a:off x="2105025" y="4476750"/>
          <a:ext cx="1362075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Refrigeração</a:t>
          </a:r>
        </a:p>
      </xdr:txBody>
    </xdr:sp>
    <xdr:clientData/>
  </xdr:twoCellAnchor>
  <xdr:twoCellAnchor>
    <xdr:from>
      <xdr:col>6</xdr:col>
      <xdr:colOff>265638</xdr:colOff>
      <xdr:row>45</xdr:row>
      <xdr:rowOff>65321</xdr:rowOff>
    </xdr:from>
    <xdr:to>
      <xdr:col>8</xdr:col>
      <xdr:colOff>408513</xdr:colOff>
      <xdr:row>47</xdr:row>
      <xdr:rowOff>112946</xdr:rowOff>
    </xdr:to>
    <xdr:sp macro="" textlink="">
      <xdr:nvSpPr>
        <xdr:cNvPr id="217" name="CaixaDeTexto 21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SpPr txBox="1"/>
      </xdr:nvSpPr>
      <xdr:spPr>
        <a:xfrm>
          <a:off x="3939567" y="8828321"/>
          <a:ext cx="1367517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SAE</a:t>
          </a:r>
        </a:p>
      </xdr:txBody>
    </xdr:sp>
    <xdr:clientData/>
  </xdr:twoCellAnchor>
  <xdr:twoCellAnchor>
    <xdr:from>
      <xdr:col>13</xdr:col>
      <xdr:colOff>161925</xdr:colOff>
      <xdr:row>15</xdr:row>
      <xdr:rowOff>133350</xdr:rowOff>
    </xdr:from>
    <xdr:to>
      <xdr:col>16</xdr:col>
      <xdr:colOff>200025</xdr:colOff>
      <xdr:row>17</xdr:row>
      <xdr:rowOff>57149</xdr:rowOff>
    </xdr:to>
    <xdr:sp macro="" textlink="">
      <xdr:nvSpPr>
        <xdr:cNvPr id="242" name="CaixaDeTexto 241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 txBox="1"/>
      </xdr:nvSpPr>
      <xdr:spPr>
        <a:xfrm>
          <a:off x="6257925" y="2038350"/>
          <a:ext cx="186690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5-Planilhas benefício</a:t>
          </a:r>
        </a:p>
      </xdr:txBody>
    </xdr:sp>
    <xdr:clientData/>
  </xdr:twoCellAnchor>
  <xdr:twoCellAnchor>
    <xdr:from>
      <xdr:col>13</xdr:col>
      <xdr:colOff>361950</xdr:colOff>
      <xdr:row>20</xdr:row>
      <xdr:rowOff>171450</xdr:rowOff>
    </xdr:from>
    <xdr:to>
      <xdr:col>16</xdr:col>
      <xdr:colOff>9525</xdr:colOff>
      <xdr:row>23</xdr:row>
      <xdr:rowOff>171450</xdr:rowOff>
    </xdr:to>
    <xdr:sp macro="" textlink="">
      <xdr:nvSpPr>
        <xdr:cNvPr id="248" name="CaixaDeTexto 24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400-0000F8000000}"/>
            </a:ext>
          </a:extLst>
        </xdr:cNvPr>
        <xdr:cNvSpPr txBox="1"/>
      </xdr:nvSpPr>
      <xdr:spPr>
        <a:xfrm>
          <a:off x="6457950" y="3028950"/>
          <a:ext cx="1476375" cy="571500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Condicionamento</a:t>
          </a:r>
          <a:r>
            <a:rPr lang="pt-BR" sz="1400" baseline="0">
              <a:solidFill>
                <a:sysClr val="windowText" lastClr="000000"/>
              </a:solidFill>
            </a:rPr>
            <a:t> ambiental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400050</xdr:colOff>
      <xdr:row>24</xdr:row>
      <xdr:rowOff>161925</xdr:rowOff>
    </xdr:from>
    <xdr:to>
      <xdr:col>15</xdr:col>
      <xdr:colOff>542925</xdr:colOff>
      <xdr:row>27</xdr:row>
      <xdr:rowOff>19050</xdr:rowOff>
    </xdr:to>
    <xdr:sp macro="" textlink="">
      <xdr:nvSpPr>
        <xdr:cNvPr id="259" name="CaixaDeTexto 25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400-000003010000}"/>
            </a:ext>
          </a:extLst>
        </xdr:cNvPr>
        <xdr:cNvSpPr txBox="1"/>
      </xdr:nvSpPr>
      <xdr:spPr>
        <a:xfrm>
          <a:off x="6496050" y="3781425"/>
          <a:ext cx="1362075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Motor</a:t>
          </a:r>
        </a:p>
      </xdr:txBody>
    </xdr:sp>
    <xdr:clientData/>
  </xdr:twoCellAnchor>
  <xdr:twoCellAnchor>
    <xdr:from>
      <xdr:col>13</xdr:col>
      <xdr:colOff>390525</xdr:colOff>
      <xdr:row>28</xdr:row>
      <xdr:rowOff>95250</xdr:rowOff>
    </xdr:from>
    <xdr:to>
      <xdr:col>15</xdr:col>
      <xdr:colOff>533400</xdr:colOff>
      <xdr:row>30</xdr:row>
      <xdr:rowOff>142875</xdr:rowOff>
    </xdr:to>
    <xdr:sp macro="" textlink="">
      <xdr:nvSpPr>
        <xdr:cNvPr id="263" name="CaixaDeTexto 26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400-000007010000}"/>
            </a:ext>
          </a:extLst>
        </xdr:cNvPr>
        <xdr:cNvSpPr txBox="1"/>
      </xdr:nvSpPr>
      <xdr:spPr>
        <a:xfrm>
          <a:off x="6486525" y="4476750"/>
          <a:ext cx="1362075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Refrigeração</a:t>
          </a:r>
        </a:p>
      </xdr:txBody>
    </xdr:sp>
    <xdr:clientData/>
  </xdr:twoCellAnchor>
  <xdr:twoCellAnchor>
    <xdr:from>
      <xdr:col>13</xdr:col>
      <xdr:colOff>401105</xdr:colOff>
      <xdr:row>45</xdr:row>
      <xdr:rowOff>91477</xdr:rowOff>
    </xdr:from>
    <xdr:to>
      <xdr:col>15</xdr:col>
      <xdr:colOff>543980</xdr:colOff>
      <xdr:row>47</xdr:row>
      <xdr:rowOff>139102</xdr:rowOff>
    </xdr:to>
    <xdr:sp macro="" textlink="">
      <xdr:nvSpPr>
        <xdr:cNvPr id="272" name="CaixaDeTexto 27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 txBox="1"/>
      </xdr:nvSpPr>
      <xdr:spPr>
        <a:xfrm>
          <a:off x="8361284" y="8854477"/>
          <a:ext cx="1367517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SAE</a:t>
          </a:r>
        </a:p>
      </xdr:txBody>
    </xdr:sp>
    <xdr:clientData/>
  </xdr:twoCellAnchor>
  <xdr:twoCellAnchor>
    <xdr:from>
      <xdr:col>13</xdr:col>
      <xdr:colOff>390525</xdr:colOff>
      <xdr:row>31</xdr:row>
      <xdr:rowOff>153465</xdr:rowOff>
    </xdr:from>
    <xdr:to>
      <xdr:col>15</xdr:col>
      <xdr:colOff>533400</xdr:colOff>
      <xdr:row>34</xdr:row>
      <xdr:rowOff>10590</xdr:rowOff>
    </xdr:to>
    <xdr:sp macro="" textlink="">
      <xdr:nvSpPr>
        <xdr:cNvPr id="207" name="CaixaDeTexto 20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 txBox="1"/>
      </xdr:nvSpPr>
      <xdr:spPr>
        <a:xfrm>
          <a:off x="6528858" y="5106465"/>
          <a:ext cx="1370542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Hospital</a:t>
          </a:r>
        </a:p>
      </xdr:txBody>
    </xdr:sp>
    <xdr:clientData/>
  </xdr:twoCellAnchor>
  <xdr:twoCellAnchor>
    <xdr:from>
      <xdr:col>13</xdr:col>
      <xdr:colOff>400049</xdr:colOff>
      <xdr:row>35</xdr:row>
      <xdr:rowOff>49744</xdr:rowOff>
    </xdr:from>
    <xdr:to>
      <xdr:col>15</xdr:col>
      <xdr:colOff>542924</xdr:colOff>
      <xdr:row>37</xdr:row>
      <xdr:rowOff>97369</xdr:rowOff>
    </xdr:to>
    <xdr:sp macro="" textlink="">
      <xdr:nvSpPr>
        <xdr:cNvPr id="209" name="CaixaDeTexto 208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 txBox="1"/>
      </xdr:nvSpPr>
      <xdr:spPr>
        <a:xfrm>
          <a:off x="8360228" y="6907744"/>
          <a:ext cx="1367517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UFV</a:t>
          </a:r>
        </a:p>
      </xdr:txBody>
    </xdr:sp>
    <xdr:clientData/>
  </xdr:twoCellAnchor>
  <xdr:twoCellAnchor>
    <xdr:from>
      <xdr:col>13</xdr:col>
      <xdr:colOff>361950</xdr:colOff>
      <xdr:row>38</xdr:row>
      <xdr:rowOff>95254</xdr:rowOff>
    </xdr:from>
    <xdr:to>
      <xdr:col>15</xdr:col>
      <xdr:colOff>571500</xdr:colOff>
      <xdr:row>41</xdr:row>
      <xdr:rowOff>95254</xdr:rowOff>
    </xdr:to>
    <xdr:sp macro="" textlink="">
      <xdr:nvSpPr>
        <xdr:cNvPr id="211" name="CaixaDeTexto 210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 txBox="1"/>
      </xdr:nvSpPr>
      <xdr:spPr>
        <a:xfrm>
          <a:off x="8322129" y="7524754"/>
          <a:ext cx="1434192" cy="571500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Outras</a:t>
          </a:r>
          <a:r>
            <a:rPr lang="pt-BR" sz="1400" baseline="0">
              <a:solidFill>
                <a:sysClr val="windowText" lastClr="000000"/>
              </a:solidFill>
            </a:rPr>
            <a:t> Fontes Incentivadas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171450</xdr:colOff>
      <xdr:row>15</xdr:row>
      <xdr:rowOff>133350</xdr:rowOff>
    </xdr:from>
    <xdr:to>
      <xdr:col>8</xdr:col>
      <xdr:colOff>533400</xdr:colOff>
      <xdr:row>17</xdr:row>
      <xdr:rowOff>57149</xdr:rowOff>
    </xdr:to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 txBox="1"/>
      </xdr:nvSpPr>
      <xdr:spPr>
        <a:xfrm>
          <a:off x="2000250" y="2038350"/>
          <a:ext cx="1581150" cy="3047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4-Planilhas custo</a:t>
          </a:r>
        </a:p>
      </xdr:txBody>
    </xdr:sp>
    <xdr:clientData/>
  </xdr:twoCellAnchor>
  <xdr:twoCellAnchor>
    <xdr:from>
      <xdr:col>6</xdr:col>
      <xdr:colOff>276224</xdr:colOff>
      <xdr:row>31</xdr:row>
      <xdr:rowOff>162990</xdr:rowOff>
    </xdr:from>
    <xdr:to>
      <xdr:col>8</xdr:col>
      <xdr:colOff>419099</xdr:colOff>
      <xdr:row>34</xdr:row>
      <xdr:rowOff>20115</xdr:rowOff>
    </xdr:to>
    <xdr:sp macro="" textlink="">
      <xdr:nvSpPr>
        <xdr:cNvPr id="219" name="CaixaDeTexto 21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SpPr txBox="1"/>
      </xdr:nvSpPr>
      <xdr:spPr>
        <a:xfrm>
          <a:off x="2117724" y="5115990"/>
          <a:ext cx="1370542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Hospital</a:t>
          </a:r>
        </a:p>
      </xdr:txBody>
    </xdr:sp>
    <xdr:clientData/>
  </xdr:twoCellAnchor>
  <xdr:twoCellAnchor>
    <xdr:from>
      <xdr:col>6</xdr:col>
      <xdr:colOff>276224</xdr:colOff>
      <xdr:row>35</xdr:row>
      <xdr:rowOff>68794</xdr:rowOff>
    </xdr:from>
    <xdr:to>
      <xdr:col>8</xdr:col>
      <xdr:colOff>419099</xdr:colOff>
      <xdr:row>37</xdr:row>
      <xdr:rowOff>116419</xdr:rowOff>
    </xdr:to>
    <xdr:sp macro="" textlink="">
      <xdr:nvSpPr>
        <xdr:cNvPr id="221" name="CaixaDeTexto 2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 txBox="1"/>
      </xdr:nvSpPr>
      <xdr:spPr>
        <a:xfrm>
          <a:off x="3950153" y="6926794"/>
          <a:ext cx="1367517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UFV</a:t>
          </a:r>
        </a:p>
      </xdr:txBody>
    </xdr:sp>
    <xdr:clientData/>
  </xdr:twoCellAnchor>
  <xdr:twoCellAnchor>
    <xdr:from>
      <xdr:col>6</xdr:col>
      <xdr:colOff>266699</xdr:colOff>
      <xdr:row>38</xdr:row>
      <xdr:rowOff>95254</xdr:rowOff>
    </xdr:from>
    <xdr:to>
      <xdr:col>8</xdr:col>
      <xdr:colOff>409574</xdr:colOff>
      <xdr:row>41</xdr:row>
      <xdr:rowOff>76204</xdr:rowOff>
    </xdr:to>
    <xdr:sp macro="" textlink="">
      <xdr:nvSpPr>
        <xdr:cNvPr id="223" name="CaixaDeTexto 22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/>
      </xdr:nvSpPr>
      <xdr:spPr>
        <a:xfrm>
          <a:off x="3940628" y="7524754"/>
          <a:ext cx="1367517" cy="552450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Outras Fontes Incentivadas</a:t>
          </a:r>
        </a:p>
      </xdr:txBody>
    </xdr:sp>
    <xdr:clientData/>
  </xdr:twoCellAnchor>
  <xdr:twoCellAnchor>
    <xdr:from>
      <xdr:col>11</xdr:col>
      <xdr:colOff>76200</xdr:colOff>
      <xdr:row>3</xdr:row>
      <xdr:rowOff>104775</xdr:rowOff>
    </xdr:from>
    <xdr:to>
      <xdr:col>11</xdr:col>
      <xdr:colOff>76201</xdr:colOff>
      <xdr:row>5</xdr:row>
      <xdr:rowOff>142875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>
          <a:stCxn id="6" idx="4"/>
          <a:endCxn id="10" idx="0"/>
        </xdr:cNvCxnSpPr>
      </xdr:nvCxnSpPr>
      <xdr:spPr>
        <a:xfrm>
          <a:off x="4953000" y="676275"/>
          <a:ext cx="1" cy="4191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30</xdr:row>
      <xdr:rowOff>19050</xdr:rowOff>
    </xdr:from>
    <xdr:to>
      <xdr:col>11</xdr:col>
      <xdr:colOff>80963</xdr:colOff>
      <xdr:row>31</xdr:row>
      <xdr:rowOff>142874</xdr:rowOff>
    </xdr:to>
    <xdr:cxnSp macro="">
      <xdr:nvCxnSpPr>
        <xdr:cNvPr id="77" name="Conector de seta reta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CxnSpPr>
          <a:stCxn id="25" idx="2"/>
          <a:endCxn id="49" idx="0"/>
        </xdr:cNvCxnSpPr>
      </xdr:nvCxnSpPr>
      <xdr:spPr>
        <a:xfrm>
          <a:off x="4953000" y="4019550"/>
          <a:ext cx="4763" cy="31432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80963</xdr:colOff>
      <xdr:row>34</xdr:row>
      <xdr:rowOff>38099</xdr:rowOff>
    </xdr:from>
    <xdr:to>
      <xdr:col>11</xdr:col>
      <xdr:colOff>80963</xdr:colOff>
      <xdr:row>35</xdr:row>
      <xdr:rowOff>171450</xdr:rowOff>
    </xdr:to>
    <xdr:cxnSp macro="">
      <xdr:nvCxnSpPr>
        <xdr:cNvPr id="80" name="Conector de seta reta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CxnSpPr>
          <a:stCxn id="49" idx="2"/>
          <a:endCxn id="51" idx="0"/>
        </xdr:cNvCxnSpPr>
      </xdr:nvCxnSpPr>
      <xdr:spPr>
        <a:xfrm>
          <a:off x="4957763" y="4800599"/>
          <a:ext cx="0" cy="32385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80963</xdr:colOff>
      <xdr:row>38</xdr:row>
      <xdr:rowOff>76200</xdr:rowOff>
    </xdr:from>
    <xdr:to>
      <xdr:col>11</xdr:col>
      <xdr:colOff>80963</xdr:colOff>
      <xdr:row>40</xdr:row>
      <xdr:rowOff>38100</xdr:rowOff>
    </xdr:to>
    <xdr:cxnSp macro="">
      <xdr:nvCxnSpPr>
        <xdr:cNvPr id="84" name="Conector de seta reta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51" idx="2"/>
          <a:endCxn id="55" idx="0"/>
        </xdr:cNvCxnSpPr>
      </xdr:nvCxnSpPr>
      <xdr:spPr>
        <a:xfrm>
          <a:off x="4957763" y="5600700"/>
          <a:ext cx="0" cy="3429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80963</xdr:colOff>
      <xdr:row>42</xdr:row>
      <xdr:rowOff>123825</xdr:rowOff>
    </xdr:from>
    <xdr:to>
      <xdr:col>11</xdr:col>
      <xdr:colOff>90488</xdr:colOff>
      <xdr:row>44</xdr:row>
      <xdr:rowOff>47625</xdr:rowOff>
    </xdr:to>
    <xdr:cxnSp macro="">
      <xdr:nvCxnSpPr>
        <xdr:cNvPr id="99" name="Conector de seta reta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CxnSpPr>
          <a:stCxn id="55" idx="2"/>
          <a:endCxn id="114" idx="0"/>
        </xdr:cNvCxnSpPr>
      </xdr:nvCxnSpPr>
      <xdr:spPr>
        <a:xfrm>
          <a:off x="4957763" y="6410325"/>
          <a:ext cx="9525" cy="30480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343959</xdr:colOff>
      <xdr:row>12</xdr:row>
      <xdr:rowOff>4483</xdr:rowOff>
    </xdr:from>
    <xdr:to>
      <xdr:col>11</xdr:col>
      <xdr:colOff>96652</xdr:colOff>
      <xdr:row>15</xdr:row>
      <xdr:rowOff>104774</xdr:rowOff>
    </xdr:to>
    <xdr:cxnSp macro="">
      <xdr:nvCxnSpPr>
        <xdr:cNvPr id="233" name="Conector angulado 232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CxnSpPr>
          <a:stCxn id="20" idx="2"/>
          <a:endCxn id="278" idx="0"/>
        </xdr:cNvCxnSpPr>
      </xdr:nvCxnSpPr>
      <xdr:spPr>
        <a:xfrm rot="5400000">
          <a:off x="5139969" y="1730297"/>
          <a:ext cx="1052791" cy="2173163"/>
        </a:xfrm>
        <a:prstGeom prst="bentConnector3">
          <a:avLst>
            <a:gd name="adj1" fmla="val 50000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96651</xdr:colOff>
      <xdr:row>12</xdr:row>
      <xdr:rowOff>4482</xdr:rowOff>
    </xdr:from>
    <xdr:to>
      <xdr:col>14</xdr:col>
      <xdr:colOff>482477</xdr:colOff>
      <xdr:row>15</xdr:row>
      <xdr:rowOff>104773</xdr:rowOff>
    </xdr:to>
    <xdr:cxnSp macro="">
      <xdr:nvCxnSpPr>
        <xdr:cNvPr id="116" name="Conector angulado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20" idx="2"/>
          <a:endCxn id="241" idx="0"/>
        </xdr:cNvCxnSpPr>
      </xdr:nvCxnSpPr>
      <xdr:spPr>
        <a:xfrm rot="16200000" flipH="1">
          <a:off x="7327139" y="1716288"/>
          <a:ext cx="1052791" cy="2201179"/>
        </a:xfrm>
        <a:prstGeom prst="bentConnector3">
          <a:avLst>
            <a:gd name="adj1" fmla="val 50000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343959</xdr:colOff>
      <xdr:row>27</xdr:row>
      <xdr:rowOff>123825</xdr:rowOff>
    </xdr:from>
    <xdr:to>
      <xdr:col>11</xdr:col>
      <xdr:colOff>74083</xdr:colOff>
      <xdr:row>48</xdr:row>
      <xdr:rowOff>84667</xdr:rowOff>
    </xdr:to>
    <xdr:cxnSp macro="">
      <xdr:nvCxnSpPr>
        <xdr:cNvPr id="117" name="Conector angulado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CxnSpPr>
          <a:stCxn id="278" idx="2"/>
          <a:endCxn id="25" idx="0"/>
        </xdr:cNvCxnSpPr>
      </xdr:nvCxnSpPr>
      <xdr:spPr>
        <a:xfrm rot="5400000" flipH="1" flipV="1">
          <a:off x="1911350" y="5202767"/>
          <a:ext cx="3961342" cy="2185458"/>
        </a:xfrm>
        <a:prstGeom prst="bentConnector5">
          <a:avLst>
            <a:gd name="adj1" fmla="val -5771"/>
            <a:gd name="adj2" fmla="val 50702"/>
            <a:gd name="adj3" fmla="val 105771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74083</xdr:colOff>
      <xdr:row>27</xdr:row>
      <xdr:rowOff>123826</xdr:rowOff>
    </xdr:from>
    <xdr:to>
      <xdr:col>14</xdr:col>
      <xdr:colOff>486834</xdr:colOff>
      <xdr:row>48</xdr:row>
      <xdr:rowOff>158750</xdr:rowOff>
    </xdr:to>
    <xdr:cxnSp macro="">
      <xdr:nvCxnSpPr>
        <xdr:cNvPr id="122" name="Conector angulado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CxnSpPr>
          <a:stCxn id="241" idx="2"/>
          <a:endCxn id="25" idx="0"/>
        </xdr:cNvCxnSpPr>
      </xdr:nvCxnSpPr>
      <xdr:spPr>
        <a:xfrm rot="5400000" flipH="1">
          <a:off x="4094164" y="5205412"/>
          <a:ext cx="4035424" cy="2254251"/>
        </a:xfrm>
        <a:prstGeom prst="bentConnector5">
          <a:avLst>
            <a:gd name="adj1" fmla="val -5665"/>
            <a:gd name="adj2" fmla="val 51033"/>
            <a:gd name="adj3" fmla="val 105665"/>
          </a:avLst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90488</xdr:colOff>
      <xdr:row>47</xdr:row>
      <xdr:rowOff>57150</xdr:rowOff>
    </xdr:from>
    <xdr:to>
      <xdr:col>11</xdr:col>
      <xdr:colOff>90488</xdr:colOff>
      <xdr:row>48</xdr:row>
      <xdr:rowOff>142874</xdr:rowOff>
    </xdr:to>
    <xdr:cxnSp macro="">
      <xdr:nvCxnSpPr>
        <xdr:cNvPr id="257" name="Conector de seta reta 256">
          <a:extLst>
            <a:ext uri="{FF2B5EF4-FFF2-40B4-BE49-F238E27FC236}">
              <a16:creationId xmlns:a16="http://schemas.microsoft.com/office/drawing/2014/main" id="{00000000-0008-0000-0400-000001010000}"/>
            </a:ext>
          </a:extLst>
        </xdr:cNvPr>
        <xdr:cNvCxnSpPr>
          <a:stCxn id="114" idx="2"/>
          <a:endCxn id="79" idx="0"/>
        </xdr:cNvCxnSpPr>
      </xdr:nvCxnSpPr>
      <xdr:spPr>
        <a:xfrm>
          <a:off x="4967288" y="7296150"/>
          <a:ext cx="0" cy="27622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504825</xdr:colOff>
      <xdr:row>52</xdr:row>
      <xdr:rowOff>190499</xdr:rowOff>
    </xdr:from>
    <xdr:to>
      <xdr:col>12</xdr:col>
      <xdr:colOff>285750</xdr:colOff>
      <xdr:row>55</xdr:row>
      <xdr:rowOff>85724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4162425" y="8381999"/>
          <a:ext cx="1609725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504825</xdr:colOff>
      <xdr:row>53</xdr:row>
      <xdr:rowOff>28575</xdr:rowOff>
    </xdr:from>
    <xdr:to>
      <xdr:col>12</xdr:col>
      <xdr:colOff>266701</xdr:colOff>
      <xdr:row>55</xdr:row>
      <xdr:rowOff>76200</xdr:rowOff>
    </xdr:to>
    <xdr:sp macro="" textlink="">
      <xdr:nvSpPr>
        <xdr:cNvPr id="61" name="CaixaDeTexto 6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4162425" y="8410575"/>
          <a:ext cx="1590676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13-RCB</a:t>
          </a:r>
        </a:p>
      </xdr:txBody>
    </xdr:sp>
    <xdr:clientData/>
  </xdr:twoCellAnchor>
  <xdr:twoCellAnchor>
    <xdr:from>
      <xdr:col>11</xdr:col>
      <xdr:colOff>90488</xdr:colOff>
      <xdr:row>51</xdr:row>
      <xdr:rowOff>28575</xdr:rowOff>
    </xdr:from>
    <xdr:to>
      <xdr:col>11</xdr:col>
      <xdr:colOff>90488</xdr:colOff>
      <xdr:row>52</xdr:row>
      <xdr:rowOff>190499</xdr:rowOff>
    </xdr:to>
    <xdr:cxnSp macro="">
      <xdr:nvCxnSpPr>
        <xdr:cNvPr id="62" name="Conector de seta reta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CxnSpPr>
          <a:endCxn id="60" idx="0"/>
        </xdr:cNvCxnSpPr>
      </xdr:nvCxnSpPr>
      <xdr:spPr>
        <a:xfrm>
          <a:off x="4967288" y="8029575"/>
          <a:ext cx="0" cy="35242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76200</xdr:colOff>
      <xdr:row>26</xdr:row>
      <xdr:rowOff>19050</xdr:rowOff>
    </xdr:from>
    <xdr:to>
      <xdr:col>11</xdr:col>
      <xdr:colOff>80963</xdr:colOff>
      <xdr:row>27</xdr:row>
      <xdr:rowOff>142874</xdr:rowOff>
    </xdr:to>
    <xdr:cxnSp macro="">
      <xdr:nvCxnSpPr>
        <xdr:cNvPr id="53" name="Conector de seta reta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/>
      </xdr:nvCxnSpPr>
      <xdr:spPr>
        <a:xfrm>
          <a:off x="4953000" y="4019550"/>
          <a:ext cx="4763" cy="31432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533399</xdr:colOff>
      <xdr:row>23</xdr:row>
      <xdr:rowOff>142875</xdr:rowOff>
    </xdr:from>
    <xdr:to>
      <xdr:col>12</xdr:col>
      <xdr:colOff>219074</xdr:colOff>
      <xdr:row>26</xdr:row>
      <xdr:rowOff>95616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190999" y="3571875"/>
          <a:ext cx="1514475" cy="524241"/>
        </a:xfrm>
        <a:prstGeom prst="rect">
          <a:avLst/>
        </a:prstGeom>
      </xdr:spPr>
    </xdr:pic>
    <xdr:clientData/>
  </xdr:twoCellAnchor>
  <xdr:twoCellAnchor>
    <xdr:from>
      <xdr:col>9</xdr:col>
      <xdr:colOff>514350</xdr:colOff>
      <xdr:row>23</xdr:row>
      <xdr:rowOff>133350</xdr:rowOff>
    </xdr:from>
    <xdr:to>
      <xdr:col>12</xdr:col>
      <xdr:colOff>209550</xdr:colOff>
      <xdr:row>26</xdr:row>
      <xdr:rowOff>28575</xdr:rowOff>
    </xdr:to>
    <xdr:sp macro="" textlink="">
      <xdr:nvSpPr>
        <xdr:cNvPr id="54" name="Retângulo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4171950" y="3562350"/>
          <a:ext cx="1524000" cy="466725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9525</xdr:colOff>
      <xdr:row>23</xdr:row>
      <xdr:rowOff>171450</xdr:rowOff>
    </xdr:from>
    <xdr:to>
      <xdr:col>12</xdr:col>
      <xdr:colOff>152400</xdr:colOff>
      <xdr:row>26</xdr:row>
      <xdr:rowOff>28575</xdr:rowOff>
    </xdr:to>
    <xdr:sp macro="" textlink="">
      <xdr:nvSpPr>
        <xdr:cNvPr id="56" name="CaixaDeTexto 55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4276725" y="3600450"/>
          <a:ext cx="1362075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6-</a:t>
          </a:r>
          <a:r>
            <a:rPr lang="pt-BR" sz="1400" baseline="0">
              <a:solidFill>
                <a:schemeClr val="bg1"/>
              </a:solidFill>
            </a:rPr>
            <a:t> Terceiros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13</xdr:col>
      <xdr:colOff>372533</xdr:colOff>
      <xdr:row>42</xdr:row>
      <xdr:rowOff>22228</xdr:rowOff>
    </xdr:from>
    <xdr:to>
      <xdr:col>15</xdr:col>
      <xdr:colOff>582083</xdr:colOff>
      <xdr:row>44</xdr:row>
      <xdr:rowOff>127003</xdr:rowOff>
    </xdr:to>
    <xdr:sp macro="" textlink="">
      <xdr:nvSpPr>
        <xdr:cNvPr id="21" name="CaixaDeTexto 2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6397C2B0-48BE-4FAB-BFAD-4DFA78C21235}"/>
            </a:ext>
          </a:extLst>
        </xdr:cNvPr>
        <xdr:cNvSpPr txBox="1"/>
      </xdr:nvSpPr>
      <xdr:spPr>
        <a:xfrm>
          <a:off x="8332712" y="8213728"/>
          <a:ext cx="1434192" cy="48577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Outros</a:t>
          </a:r>
        </a:p>
      </xdr:txBody>
    </xdr:sp>
    <xdr:clientData/>
  </xdr:twoCellAnchor>
  <xdr:twoCellAnchor>
    <xdr:from>
      <xdr:col>6</xdr:col>
      <xdr:colOff>275166</xdr:colOff>
      <xdr:row>42</xdr:row>
      <xdr:rowOff>28578</xdr:rowOff>
    </xdr:from>
    <xdr:to>
      <xdr:col>8</xdr:col>
      <xdr:colOff>418041</xdr:colOff>
      <xdr:row>44</xdr:row>
      <xdr:rowOff>76203</xdr:rowOff>
    </xdr:to>
    <xdr:sp macro="" textlink="">
      <xdr:nvSpPr>
        <xdr:cNvPr id="22" name="CaixaDeTexto 2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AF1D4E27-104C-4B20-920A-003EFDFD9D7B}"/>
            </a:ext>
          </a:extLst>
        </xdr:cNvPr>
        <xdr:cNvSpPr txBox="1"/>
      </xdr:nvSpPr>
      <xdr:spPr>
        <a:xfrm>
          <a:off x="3949095" y="8220078"/>
          <a:ext cx="1367517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Outros</a:t>
          </a:r>
        </a:p>
      </xdr:txBody>
    </xdr:sp>
    <xdr:clientData/>
  </xdr:twoCellAnchor>
  <xdr:twoCellAnchor>
    <xdr:from>
      <xdr:col>0</xdr:col>
      <xdr:colOff>311727</xdr:colOff>
      <xdr:row>15</xdr:row>
      <xdr:rowOff>104774</xdr:rowOff>
    </xdr:from>
    <xdr:to>
      <xdr:col>4</xdr:col>
      <xdr:colOff>138546</xdr:colOff>
      <xdr:row>48</xdr:row>
      <xdr:rowOff>158749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6E00FA5-965D-4E65-A5B6-2B20CB4F2688}"/>
            </a:ext>
          </a:extLst>
        </xdr:cNvPr>
        <xdr:cNvSpPr/>
      </xdr:nvSpPr>
      <xdr:spPr>
        <a:xfrm>
          <a:off x="311727" y="2009774"/>
          <a:ext cx="2251364" cy="65309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139961</xdr:colOff>
      <xdr:row>17</xdr:row>
      <xdr:rowOff>114300</xdr:rowOff>
    </xdr:from>
    <xdr:to>
      <xdr:col>3</xdr:col>
      <xdr:colOff>282836</xdr:colOff>
      <xdr:row>19</xdr:row>
      <xdr:rowOff>161925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EE64F3E9-92D8-459E-A433-26BB9F8F3F6C}"/>
            </a:ext>
          </a:extLst>
        </xdr:cNvPr>
        <xdr:cNvSpPr txBox="1"/>
      </xdr:nvSpPr>
      <xdr:spPr>
        <a:xfrm>
          <a:off x="746097" y="2400300"/>
          <a:ext cx="135514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Iluminação/IP</a:t>
          </a:r>
        </a:p>
      </xdr:txBody>
    </xdr:sp>
    <xdr:clientData/>
  </xdr:twoCellAnchor>
  <xdr:twoCellAnchor>
    <xdr:from>
      <xdr:col>0</xdr:col>
      <xdr:colOff>340357</xdr:colOff>
      <xdr:row>15</xdr:row>
      <xdr:rowOff>34637</xdr:rowOff>
    </xdr:from>
    <xdr:to>
      <xdr:col>4</xdr:col>
      <xdr:colOff>155865</xdr:colOff>
      <xdr:row>17</xdr:row>
      <xdr:rowOff>190499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6B1A27E-1116-4D0A-8E97-6A067B9341E3}"/>
            </a:ext>
          </a:extLst>
        </xdr:cNvPr>
        <xdr:cNvSpPr txBox="1"/>
      </xdr:nvSpPr>
      <xdr:spPr>
        <a:xfrm>
          <a:off x="340357" y="1939637"/>
          <a:ext cx="2240053" cy="5888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3-Tabelas</a:t>
          </a:r>
          <a:r>
            <a:rPr lang="pt-BR" sz="1400" baseline="0">
              <a:solidFill>
                <a:schemeClr val="bg1"/>
              </a:solidFill>
            </a:rPr>
            <a:t> Auxiliares CEMIG (abas "DePara")</a:t>
          </a:r>
          <a:endParaRPr lang="pt-BR" sz="14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34636</xdr:colOff>
      <xdr:row>20</xdr:row>
      <xdr:rowOff>171450</xdr:rowOff>
    </xdr:from>
    <xdr:to>
      <xdr:col>3</xdr:col>
      <xdr:colOff>425834</xdr:colOff>
      <xdr:row>23</xdr:row>
      <xdr:rowOff>171450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5CB2100B-437C-4FD9-BA42-C5FC3896F7B5}"/>
            </a:ext>
          </a:extLst>
        </xdr:cNvPr>
        <xdr:cNvSpPr txBox="1"/>
      </xdr:nvSpPr>
      <xdr:spPr>
        <a:xfrm>
          <a:off x="640772" y="3167495"/>
          <a:ext cx="1603471" cy="62345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Condicionamento</a:t>
          </a:r>
          <a:r>
            <a:rPr lang="pt-BR" sz="1400" baseline="0">
              <a:solidFill>
                <a:sysClr val="windowText" lastClr="000000"/>
              </a:solidFill>
            </a:rPr>
            <a:t> ambiental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139961</xdr:colOff>
      <xdr:row>24</xdr:row>
      <xdr:rowOff>161925</xdr:rowOff>
    </xdr:from>
    <xdr:to>
      <xdr:col>3</xdr:col>
      <xdr:colOff>282836</xdr:colOff>
      <xdr:row>27</xdr:row>
      <xdr:rowOff>19050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C55F5B41-B388-4399-A9CF-DBB58664B46C}"/>
            </a:ext>
          </a:extLst>
        </xdr:cNvPr>
        <xdr:cNvSpPr txBox="1"/>
      </xdr:nvSpPr>
      <xdr:spPr>
        <a:xfrm>
          <a:off x="746097" y="3781425"/>
          <a:ext cx="135514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Motor</a:t>
          </a:r>
        </a:p>
      </xdr:txBody>
    </xdr:sp>
    <xdr:clientData/>
  </xdr:twoCellAnchor>
  <xdr:twoCellAnchor>
    <xdr:from>
      <xdr:col>1</xdr:col>
      <xdr:colOff>130436</xdr:colOff>
      <xdr:row>28</xdr:row>
      <xdr:rowOff>95250</xdr:rowOff>
    </xdr:from>
    <xdr:to>
      <xdr:col>3</xdr:col>
      <xdr:colOff>273311</xdr:colOff>
      <xdr:row>30</xdr:row>
      <xdr:rowOff>142875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3E8CFDE1-E570-4587-AD52-211199F2E670}"/>
            </a:ext>
          </a:extLst>
        </xdr:cNvPr>
        <xdr:cNvSpPr txBox="1"/>
      </xdr:nvSpPr>
      <xdr:spPr>
        <a:xfrm>
          <a:off x="736572" y="4476750"/>
          <a:ext cx="135514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Refrigeração</a:t>
          </a:r>
        </a:p>
      </xdr:txBody>
    </xdr:sp>
    <xdr:clientData/>
  </xdr:twoCellAnchor>
  <xdr:twoCellAnchor>
    <xdr:from>
      <xdr:col>1</xdr:col>
      <xdr:colOff>154626</xdr:colOff>
      <xdr:row>45</xdr:row>
      <xdr:rowOff>105082</xdr:rowOff>
    </xdr:from>
    <xdr:to>
      <xdr:col>3</xdr:col>
      <xdr:colOff>297501</xdr:colOff>
      <xdr:row>47</xdr:row>
      <xdr:rowOff>152707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7AE14887-84F6-47FE-B11E-8E60DCCC0F58}"/>
            </a:ext>
          </a:extLst>
        </xdr:cNvPr>
        <xdr:cNvSpPr txBox="1"/>
      </xdr:nvSpPr>
      <xdr:spPr>
        <a:xfrm>
          <a:off x="766947" y="8868082"/>
          <a:ext cx="136751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SAE</a:t>
          </a:r>
        </a:p>
      </xdr:txBody>
    </xdr:sp>
    <xdr:clientData/>
  </xdr:twoCellAnchor>
  <xdr:twoCellAnchor>
    <xdr:from>
      <xdr:col>1</xdr:col>
      <xdr:colOff>130436</xdr:colOff>
      <xdr:row>31</xdr:row>
      <xdr:rowOff>153465</xdr:rowOff>
    </xdr:from>
    <xdr:to>
      <xdr:col>3</xdr:col>
      <xdr:colOff>273311</xdr:colOff>
      <xdr:row>34</xdr:row>
      <xdr:rowOff>10590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2079836-7790-4619-89DF-090E1D0F92E6}"/>
            </a:ext>
          </a:extLst>
        </xdr:cNvPr>
        <xdr:cNvSpPr txBox="1"/>
      </xdr:nvSpPr>
      <xdr:spPr>
        <a:xfrm>
          <a:off x="736572" y="5106465"/>
          <a:ext cx="135514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Hospital</a:t>
          </a:r>
        </a:p>
      </xdr:txBody>
    </xdr:sp>
    <xdr:clientData/>
  </xdr:twoCellAnchor>
  <xdr:twoCellAnchor>
    <xdr:from>
      <xdr:col>1</xdr:col>
      <xdr:colOff>139960</xdr:colOff>
      <xdr:row>35</xdr:row>
      <xdr:rowOff>49744</xdr:rowOff>
    </xdr:from>
    <xdr:to>
      <xdr:col>3</xdr:col>
      <xdr:colOff>282835</xdr:colOff>
      <xdr:row>37</xdr:row>
      <xdr:rowOff>97369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DAA3EA38-8B13-4813-9EAE-AAE73A00FDC2}"/>
            </a:ext>
          </a:extLst>
        </xdr:cNvPr>
        <xdr:cNvSpPr txBox="1"/>
      </xdr:nvSpPr>
      <xdr:spPr>
        <a:xfrm>
          <a:off x="746096" y="5764744"/>
          <a:ext cx="1355148" cy="42862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UFV</a:t>
          </a:r>
        </a:p>
      </xdr:txBody>
    </xdr:sp>
    <xdr:clientData/>
  </xdr:twoCellAnchor>
  <xdr:twoCellAnchor>
    <xdr:from>
      <xdr:col>1</xdr:col>
      <xdr:colOff>92336</xdr:colOff>
      <xdr:row>38</xdr:row>
      <xdr:rowOff>81647</xdr:rowOff>
    </xdr:from>
    <xdr:to>
      <xdr:col>3</xdr:col>
      <xdr:colOff>311411</xdr:colOff>
      <xdr:row>41</xdr:row>
      <xdr:rowOff>81647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F286F496-63A1-40B5-8237-5066FBCA75D2}"/>
            </a:ext>
          </a:extLst>
        </xdr:cNvPr>
        <xdr:cNvSpPr txBox="1"/>
      </xdr:nvSpPr>
      <xdr:spPr>
        <a:xfrm>
          <a:off x="704657" y="7511147"/>
          <a:ext cx="1443718" cy="571500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Outras</a:t>
          </a:r>
          <a:r>
            <a:rPr lang="pt-BR" sz="1400" baseline="0">
              <a:solidFill>
                <a:sysClr val="windowText" lastClr="000000"/>
              </a:solidFill>
            </a:rPr>
            <a:t> Fontes Incentivadas</a:t>
          </a:r>
          <a:endParaRPr lang="pt-BR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112444</xdr:colOff>
      <xdr:row>42</xdr:row>
      <xdr:rowOff>8621</xdr:rowOff>
    </xdr:from>
    <xdr:to>
      <xdr:col>3</xdr:col>
      <xdr:colOff>321994</xdr:colOff>
      <xdr:row>44</xdr:row>
      <xdr:rowOff>113396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AE80FF63-D205-4AB1-AF80-4EEE52642A21}"/>
            </a:ext>
          </a:extLst>
        </xdr:cNvPr>
        <xdr:cNvSpPr txBox="1"/>
      </xdr:nvSpPr>
      <xdr:spPr>
        <a:xfrm>
          <a:off x="724765" y="8200121"/>
          <a:ext cx="1434193" cy="485775"/>
        </a:xfrm>
        <a:prstGeom prst="rect">
          <a:avLst/>
        </a:prstGeom>
        <a:solidFill>
          <a:srgbClr val="FFFF9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ysClr val="windowText" lastClr="000000"/>
              </a:solidFill>
            </a:rPr>
            <a:t>Outros</a:t>
          </a:r>
        </a:p>
      </xdr:txBody>
    </xdr:sp>
    <xdr:clientData/>
  </xdr:twoCellAnchor>
  <xdr:twoCellAnchor>
    <xdr:from>
      <xdr:col>1</xdr:col>
      <xdr:colOff>438520</xdr:colOff>
      <xdr:row>15</xdr:row>
      <xdr:rowOff>104775</xdr:rowOff>
    </xdr:from>
    <xdr:to>
      <xdr:col>6</xdr:col>
      <xdr:colOff>594879</xdr:colOff>
      <xdr:row>15</xdr:row>
      <xdr:rowOff>133351</xdr:rowOff>
    </xdr:to>
    <xdr:cxnSp macro="">
      <xdr:nvCxnSpPr>
        <xdr:cNvPr id="29" name="Conector angulado 232">
          <a:extLst>
            <a:ext uri="{FF2B5EF4-FFF2-40B4-BE49-F238E27FC236}">
              <a16:creationId xmlns:a16="http://schemas.microsoft.com/office/drawing/2014/main" id="{684D43FC-632F-4A2A-8987-0B83E955BF8B}"/>
            </a:ext>
          </a:extLst>
        </xdr:cNvPr>
        <xdr:cNvCxnSpPr/>
      </xdr:nvCxnSpPr>
      <xdr:spPr>
        <a:xfrm rot="16200000" flipH="1">
          <a:off x="2623889" y="430542"/>
          <a:ext cx="28576" cy="3187041"/>
        </a:xfrm>
        <a:prstGeom prst="bentConnector3">
          <a:avLst>
            <a:gd name="adj1" fmla="val -1890842"/>
          </a:avLst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600733</xdr:colOff>
      <xdr:row>48</xdr:row>
      <xdr:rowOff>152399</xdr:rowOff>
    </xdr:from>
    <xdr:to>
      <xdr:col>15</xdr:col>
      <xdr:colOff>281518</xdr:colOff>
      <xdr:row>48</xdr:row>
      <xdr:rowOff>165099</xdr:rowOff>
    </xdr:to>
    <xdr:cxnSp macro="">
      <xdr:nvCxnSpPr>
        <xdr:cNvPr id="48" name="Conector angulado 232">
          <a:extLst>
            <a:ext uri="{FF2B5EF4-FFF2-40B4-BE49-F238E27FC236}">
              <a16:creationId xmlns:a16="http://schemas.microsoft.com/office/drawing/2014/main" id="{8AABE8F8-0B30-4906-8966-25D28A67E2F5}"/>
            </a:ext>
          </a:extLst>
        </xdr:cNvPr>
        <xdr:cNvCxnSpPr/>
      </xdr:nvCxnSpPr>
      <xdr:spPr>
        <a:xfrm rot="16200000" flipH="1">
          <a:off x="5586935" y="4569970"/>
          <a:ext cx="12700" cy="7560557"/>
        </a:xfrm>
        <a:prstGeom prst="bentConnector3">
          <a:avLst>
            <a:gd name="adj1" fmla="val 13936362"/>
          </a:avLst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556933</xdr:colOff>
      <xdr:row>9</xdr:row>
      <xdr:rowOff>109258</xdr:rowOff>
    </xdr:from>
    <xdr:to>
      <xdr:col>12</xdr:col>
      <xdr:colOff>214033</xdr:colOff>
      <xdr:row>11</xdr:row>
      <xdr:rowOff>185458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9D872E95-2D82-4C8E-B78F-B743020434D0}"/>
            </a:ext>
          </a:extLst>
        </xdr:cNvPr>
        <xdr:cNvSpPr/>
      </xdr:nvSpPr>
      <xdr:spPr>
        <a:xfrm>
          <a:off x="6002992" y="1823758"/>
          <a:ext cx="1472453" cy="4572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25213</xdr:colOff>
      <xdr:row>9</xdr:row>
      <xdr:rowOff>147358</xdr:rowOff>
    </xdr:from>
    <xdr:to>
      <xdr:col>12</xdr:col>
      <xdr:colOff>168088</xdr:colOff>
      <xdr:row>12</xdr:row>
      <xdr:rowOff>4483</xdr:rowOff>
    </xdr:to>
    <xdr:sp macro="" textlink="">
      <xdr:nvSpPr>
        <xdr:cNvPr id="20" name="CaixaDeTexto 19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A8F5FB7-AE36-48F4-9B8B-509B4F56824E}"/>
            </a:ext>
          </a:extLst>
        </xdr:cNvPr>
        <xdr:cNvSpPr txBox="1"/>
      </xdr:nvSpPr>
      <xdr:spPr>
        <a:xfrm>
          <a:off x="6076389" y="1861858"/>
          <a:ext cx="1353111" cy="428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400">
              <a:solidFill>
                <a:schemeClr val="bg1"/>
              </a:solidFill>
            </a:rPr>
            <a:t>2-UCs</a:t>
          </a:r>
        </a:p>
      </xdr:txBody>
    </xdr:sp>
    <xdr:clientData/>
  </xdr:twoCellAnchor>
  <xdr:twoCellAnchor>
    <xdr:from>
      <xdr:col>11</xdr:col>
      <xdr:colOff>80963</xdr:colOff>
      <xdr:row>8</xdr:row>
      <xdr:rowOff>38100</xdr:rowOff>
    </xdr:from>
    <xdr:to>
      <xdr:col>11</xdr:col>
      <xdr:colOff>82925</xdr:colOff>
      <xdr:row>9</xdr:row>
      <xdr:rowOff>109258</xdr:rowOff>
    </xdr:to>
    <xdr:cxnSp macro="">
      <xdr:nvCxnSpPr>
        <xdr:cNvPr id="23" name="Conector de seta reta 2">
          <a:extLst>
            <a:ext uri="{FF2B5EF4-FFF2-40B4-BE49-F238E27FC236}">
              <a16:creationId xmlns:a16="http://schemas.microsoft.com/office/drawing/2014/main" id="{F894C0A9-E203-4589-BA34-35340B7A5F6B}"/>
            </a:ext>
          </a:extLst>
        </xdr:cNvPr>
        <xdr:cNvCxnSpPr>
          <a:stCxn id="107" idx="2"/>
          <a:endCxn id="19" idx="0"/>
        </xdr:cNvCxnSpPr>
      </xdr:nvCxnSpPr>
      <xdr:spPr>
        <a:xfrm>
          <a:off x="6737257" y="1562100"/>
          <a:ext cx="1962" cy="261658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4</xdr:col>
      <xdr:colOff>12698</xdr:colOff>
      <xdr:row>3</xdr:row>
      <xdr:rowOff>3</xdr:rowOff>
    </xdr:to>
    <xdr:grpSp>
      <xdr:nvGrpSpPr>
        <xdr:cNvPr id="9" name="Grup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pSpPr/>
      </xdr:nvGrpSpPr>
      <xdr:grpSpPr>
        <a:xfrm>
          <a:off x="251460" y="38100"/>
          <a:ext cx="767078" cy="533403"/>
          <a:chOff x="317499" y="95250"/>
          <a:chExt cx="751414" cy="529170"/>
        </a:xfrm>
      </xdr:grpSpPr>
      <xdr:sp macro="" textlink="">
        <xdr:nvSpPr>
          <xdr:cNvPr id="10" name="CaixaDeTexto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11" name="Seta em curva para cima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19050</xdr:rowOff>
    </xdr:from>
    <xdr:to>
      <xdr:col>2</xdr:col>
      <xdr:colOff>517523</xdr:colOff>
      <xdr:row>2</xdr:row>
      <xdr:rowOff>171453</xdr:rowOff>
    </xdr:to>
    <xdr:grpSp>
      <xdr:nvGrpSpPr>
        <xdr:cNvPr id="6" name="Grup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pSpPr/>
      </xdr:nvGrpSpPr>
      <xdr:grpSpPr>
        <a:xfrm>
          <a:off x="259896" y="19050"/>
          <a:ext cx="1030513" cy="544289"/>
          <a:chOff x="317499" y="95250"/>
          <a:chExt cx="751414" cy="529170"/>
        </a:xfrm>
      </xdr:grpSpPr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8" name="Seta em curva para cima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28575</xdr:rowOff>
    </xdr:from>
    <xdr:to>
      <xdr:col>2</xdr:col>
      <xdr:colOff>498473</xdr:colOff>
      <xdr:row>2</xdr:row>
      <xdr:rowOff>180978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8125" y="28575"/>
          <a:ext cx="762372" cy="528921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50371" y="38100"/>
          <a:ext cx="758370" cy="549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51012" y="38100"/>
          <a:ext cx="759010" cy="499785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50371" y="38100"/>
          <a:ext cx="758370" cy="549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/>
      </xdr:nvGrpSpPr>
      <xdr:grpSpPr>
        <a:xfrm>
          <a:off x="251012" y="38100"/>
          <a:ext cx="759010" cy="52667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B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B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250371" y="38100"/>
          <a:ext cx="758370" cy="549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C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C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pSpPr/>
      </xdr:nvGrpSpPr>
      <xdr:grpSpPr>
        <a:xfrm>
          <a:off x="251012" y="38100"/>
          <a:ext cx="759010" cy="52667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0D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42332</xdr:rowOff>
    </xdr:from>
    <xdr:to>
      <xdr:col>2</xdr:col>
      <xdr:colOff>512232</xdr:colOff>
      <xdr:row>3</xdr:row>
      <xdr:rowOff>4235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250371" y="42332"/>
          <a:ext cx="762604" cy="549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0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pSpPr/>
      </xdr:nvGrpSpPr>
      <xdr:grpSpPr>
        <a:xfrm>
          <a:off x="251012" y="38100"/>
          <a:ext cx="759010" cy="52667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1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1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35718</xdr:rowOff>
    </xdr:from>
    <xdr:to>
      <xdr:col>2</xdr:col>
      <xdr:colOff>505616</xdr:colOff>
      <xdr:row>2</xdr:row>
      <xdr:rowOff>188121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pSpPr/>
      </xdr:nvGrpSpPr>
      <xdr:grpSpPr>
        <a:xfrm>
          <a:off x="250371" y="35718"/>
          <a:ext cx="755988" cy="54428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2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2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251460" y="38100"/>
          <a:ext cx="759458" cy="510543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35718</xdr:rowOff>
    </xdr:from>
    <xdr:to>
      <xdr:col>2</xdr:col>
      <xdr:colOff>505616</xdr:colOff>
      <xdr:row>2</xdr:row>
      <xdr:rowOff>188121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648281-1EA0-420D-BF16-30278FB58E62}"/>
            </a:ext>
          </a:extLst>
        </xdr:cNvPr>
        <xdr:cNvGrpSpPr/>
      </xdr:nvGrpSpPr>
      <xdr:grpSpPr>
        <a:xfrm>
          <a:off x="250371" y="35718"/>
          <a:ext cx="755988" cy="54428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B45F7873-333A-B3E1-9C65-BD4BF03AAAF8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9C0AB8F1-2714-B735-3172-D3CC753ACAAF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13609</xdr:colOff>
      <xdr:row>0</xdr:row>
      <xdr:rowOff>122465</xdr:rowOff>
    </xdr:from>
    <xdr:to>
      <xdr:col>2</xdr:col>
      <xdr:colOff>517071</xdr:colOff>
      <xdr:row>2</xdr:row>
      <xdr:rowOff>149679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3D4D30-65F1-4A43-AE47-28B1B1027350}"/>
            </a:ext>
          </a:extLst>
        </xdr:cNvPr>
        <xdr:cNvGrpSpPr/>
      </xdr:nvGrpSpPr>
      <xdr:grpSpPr>
        <a:xfrm>
          <a:off x="192903" y="122465"/>
          <a:ext cx="772403" cy="403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45F10136-C448-A7C7-6467-3B3FC3D632B4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9864DECA-D965-CF24-FE27-DCD876CC928B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pSpPr/>
      </xdr:nvGrpSpPr>
      <xdr:grpSpPr>
        <a:xfrm>
          <a:off x="250371" y="38100"/>
          <a:ext cx="758370" cy="549732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4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4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5" name="Grup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GrpSpPr/>
      </xdr:nvGrpSpPr>
      <xdr:grpSpPr>
        <a:xfrm>
          <a:off x="251012" y="38100"/>
          <a:ext cx="759010" cy="517715"/>
          <a:chOff x="317499" y="95250"/>
          <a:chExt cx="751414" cy="529170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00000000-0008-0000-1500-000006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7" name="Seta em curva para cima 6">
            <a:extLst>
              <a:ext uri="{FF2B5EF4-FFF2-40B4-BE49-F238E27FC236}">
                <a16:creationId xmlns:a16="http://schemas.microsoft.com/office/drawing/2014/main" id="{00000000-0008-0000-1500-000007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35718</xdr:rowOff>
    </xdr:from>
    <xdr:to>
      <xdr:col>2</xdr:col>
      <xdr:colOff>505616</xdr:colOff>
      <xdr:row>2</xdr:row>
      <xdr:rowOff>188121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B06898-D2CD-4A1F-8CDC-3A7B2227AA4C}"/>
            </a:ext>
          </a:extLst>
        </xdr:cNvPr>
        <xdr:cNvGrpSpPr/>
      </xdr:nvGrpSpPr>
      <xdr:grpSpPr>
        <a:xfrm>
          <a:off x="250371" y="35718"/>
          <a:ext cx="755988" cy="544289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27A6DE62-9128-052C-C9C4-3C3FD07CFC17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746292C0-A3C8-3B3B-9626-4D12A31ACA98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295274</xdr:colOff>
      <xdr:row>0</xdr:row>
      <xdr:rowOff>95250</xdr:rowOff>
    </xdr:from>
    <xdr:to>
      <xdr:col>2</xdr:col>
      <xdr:colOff>542925</xdr:colOff>
      <xdr:row>2</xdr:row>
      <xdr:rowOff>142875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43943A-0DE5-4511-8E20-836135547907}"/>
            </a:ext>
          </a:extLst>
        </xdr:cNvPr>
        <xdr:cNvGrpSpPr/>
      </xdr:nvGrpSpPr>
      <xdr:grpSpPr>
        <a:xfrm>
          <a:off x="249554" y="95250"/>
          <a:ext cx="811531" cy="413385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3D03E746-91B5-F2D6-562B-E53E7A841A9B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11718807-3574-3DE1-5517-AAC06D9007B6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247649</xdr:colOff>
      <xdr:row>0</xdr:row>
      <xdr:rowOff>38100</xdr:rowOff>
    </xdr:from>
    <xdr:to>
      <xdr:col>2</xdr:col>
      <xdr:colOff>561974</xdr:colOff>
      <xdr:row>2</xdr:row>
      <xdr:rowOff>152400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pSpPr/>
      </xdr:nvGrpSpPr>
      <xdr:grpSpPr>
        <a:xfrm>
          <a:off x="247649" y="38100"/>
          <a:ext cx="817245" cy="480060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6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6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552450</xdr:colOff>
      <xdr:row>2</xdr:row>
      <xdr:rowOff>171450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pSpPr/>
      </xdr:nvGrpSpPr>
      <xdr:grpSpPr>
        <a:xfrm>
          <a:off x="251460" y="38100"/>
          <a:ext cx="803910" cy="499110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7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7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485775</xdr:colOff>
      <xdr:row>2</xdr:row>
      <xdr:rowOff>114300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pSpPr/>
      </xdr:nvGrpSpPr>
      <xdr:grpSpPr>
        <a:xfrm>
          <a:off x="251460" y="38100"/>
          <a:ext cx="737235" cy="441960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8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8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2</xdr:col>
      <xdr:colOff>533400</xdr:colOff>
      <xdr:row>2</xdr:row>
      <xdr:rowOff>123825</xdr:rowOff>
    </xdr:to>
    <xdr:grpSp>
      <xdr:nvGrpSpPr>
        <xdr:cNvPr id="2" name="Grup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pSpPr/>
      </xdr:nvGrpSpPr>
      <xdr:grpSpPr>
        <a:xfrm>
          <a:off x="251460" y="38100"/>
          <a:ext cx="784860" cy="466725"/>
          <a:chOff x="317499" y="95250"/>
          <a:chExt cx="751414" cy="529170"/>
        </a:xfrm>
      </xdr:grpSpPr>
      <xdr:sp macro="" textlink="">
        <xdr:nvSpPr>
          <xdr:cNvPr id="3" name="CaixaDeTexto 2">
            <a:extLst>
              <a:ext uri="{FF2B5EF4-FFF2-40B4-BE49-F238E27FC236}">
                <a16:creationId xmlns:a16="http://schemas.microsoft.com/office/drawing/2014/main" id="{00000000-0008-0000-1900-000003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4" name="Seta em curva para cima 3">
            <a:extLst>
              <a:ext uri="{FF2B5EF4-FFF2-40B4-BE49-F238E27FC236}">
                <a16:creationId xmlns:a16="http://schemas.microsoft.com/office/drawing/2014/main" id="{00000000-0008-0000-1900-000004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244927</xdr:colOff>
      <xdr:row>53</xdr:row>
      <xdr:rowOff>190499</xdr:rowOff>
    </xdr:from>
    <xdr:to>
      <xdr:col>12</xdr:col>
      <xdr:colOff>679849</xdr:colOff>
      <xdr:row>87</xdr:row>
      <xdr:rowOff>163286</xdr:rowOff>
    </xdr:to>
    <xdr:graphicFrame macro="">
      <xdr:nvGraphicFramePr>
        <xdr:cNvPr id="2" name="Acompanhamento">
          <a:extLst>
            <a:ext uri="{FF2B5EF4-FFF2-40B4-BE49-F238E27FC236}">
              <a16:creationId xmlns:a16="http://schemas.microsoft.com/office/drawing/2014/main" id="{0DE2A96D-2691-4C2A-A327-060A09E380BD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-1</xdr:colOff>
      <xdr:row>0</xdr:row>
      <xdr:rowOff>38101</xdr:rowOff>
    </xdr:from>
    <xdr:to>
      <xdr:col>2</xdr:col>
      <xdr:colOff>489856</xdr:colOff>
      <xdr:row>2</xdr:row>
      <xdr:rowOff>108857</xdr:rowOff>
    </xdr:to>
    <xdr:grpSp>
      <xdr:nvGrpSpPr>
        <xdr:cNvPr id="3" name="Grup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8700E3-DAF0-42BD-964B-EF4911D5D29F}"/>
            </a:ext>
          </a:extLst>
        </xdr:cNvPr>
        <xdr:cNvGrpSpPr/>
      </xdr:nvGrpSpPr>
      <xdr:grpSpPr>
        <a:xfrm>
          <a:off x="250370" y="38101"/>
          <a:ext cx="740229" cy="462642"/>
          <a:chOff x="317499" y="95250"/>
          <a:chExt cx="751414" cy="529170"/>
        </a:xfrm>
      </xdr:grpSpPr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5E7E1D8A-8344-36CD-01D8-EEA8F7EF7D35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5" name="Seta em curva para cima 4">
            <a:extLst>
              <a:ext uri="{FF2B5EF4-FFF2-40B4-BE49-F238E27FC236}">
                <a16:creationId xmlns:a16="http://schemas.microsoft.com/office/drawing/2014/main" id="{B69E3B10-A6A6-29F6-5EF3-864E0F26A771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</xdr:rowOff>
    </xdr:from>
    <xdr:to>
      <xdr:col>0</xdr:col>
      <xdr:colOff>0</xdr:colOff>
      <xdr:row>3</xdr:row>
      <xdr:rowOff>3</xdr:rowOff>
    </xdr:to>
    <xdr:grpSp>
      <xdr:nvGrpSpPr>
        <xdr:cNvPr id="3" name="Grupo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57E57F-6FFC-4910-9C45-8E2C80BF2FB7}"/>
            </a:ext>
          </a:extLst>
        </xdr:cNvPr>
        <xdr:cNvGrpSpPr/>
      </xdr:nvGrpSpPr>
      <xdr:grpSpPr>
        <a:xfrm>
          <a:off x="0" y="38100"/>
          <a:ext cx="0" cy="510543"/>
          <a:chOff x="317499" y="95250"/>
          <a:chExt cx="751414" cy="529170"/>
        </a:xfrm>
      </xdr:grpSpPr>
      <xdr:sp macro="" textlink="">
        <xdr:nvSpPr>
          <xdr:cNvPr id="4" name="CaixaDeTexto 3">
            <a:extLst>
              <a:ext uri="{FF2B5EF4-FFF2-40B4-BE49-F238E27FC236}">
                <a16:creationId xmlns:a16="http://schemas.microsoft.com/office/drawing/2014/main" id="{1AE71FC7-DE67-454E-BB79-B4AC0A735434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5" name="Seta em curva para cima 5">
            <a:extLst>
              <a:ext uri="{FF2B5EF4-FFF2-40B4-BE49-F238E27FC236}">
                <a16:creationId xmlns:a16="http://schemas.microsoft.com/office/drawing/2014/main" id="{6C305563-38EF-44FF-80E0-488C22D895CF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0</xdr:col>
      <xdr:colOff>371475</xdr:colOff>
      <xdr:row>50</xdr:row>
      <xdr:rowOff>23809</xdr:rowOff>
    </xdr:from>
    <xdr:to>
      <xdr:col>14</xdr:col>
      <xdr:colOff>371475</xdr:colOff>
      <xdr:row>73</xdr:row>
      <xdr:rowOff>142874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80B9095-7D41-4803-98FE-1055A4A9FE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60</xdr:row>
      <xdr:rowOff>0</xdr:rowOff>
    </xdr:from>
    <xdr:to>
      <xdr:col>12</xdr:col>
      <xdr:colOff>9525</xdr:colOff>
      <xdr:row>85</xdr:row>
      <xdr:rowOff>142875</xdr:rowOff>
    </xdr:to>
    <xdr:graphicFrame macro="">
      <xdr:nvGraphicFramePr>
        <xdr:cNvPr id="3" name="Graf_Projecao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38100</xdr:rowOff>
    </xdr:from>
    <xdr:to>
      <xdr:col>2</xdr:col>
      <xdr:colOff>507998</xdr:colOff>
      <xdr:row>3</xdr:row>
      <xdr:rowOff>3</xdr:rowOff>
    </xdr:to>
    <xdr:grpSp>
      <xdr:nvGrpSpPr>
        <xdr:cNvPr id="4" name="Grupo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1B00-000004000000}"/>
            </a:ext>
          </a:extLst>
        </xdr:cNvPr>
        <xdr:cNvGrpSpPr/>
      </xdr:nvGrpSpPr>
      <xdr:grpSpPr>
        <a:xfrm>
          <a:off x="251460" y="38100"/>
          <a:ext cx="759458" cy="510543"/>
          <a:chOff x="317499" y="95250"/>
          <a:chExt cx="751414" cy="529170"/>
        </a:xfrm>
      </xdr:grpSpPr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1B00-000005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6" name="Seta em curva para cima 5">
            <a:extLst>
              <a:ext uri="{FF2B5EF4-FFF2-40B4-BE49-F238E27FC236}">
                <a16:creationId xmlns:a16="http://schemas.microsoft.com/office/drawing/2014/main" id="{00000000-0008-0000-1B00-000006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38100</xdr:rowOff>
    </xdr:from>
    <xdr:to>
      <xdr:col>1</xdr:col>
      <xdr:colOff>755648</xdr:colOff>
      <xdr:row>3</xdr:row>
      <xdr:rowOff>3</xdr:rowOff>
    </xdr:to>
    <xdr:grpSp>
      <xdr:nvGrpSpPr>
        <xdr:cNvPr id="5" name="Grupo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GrpSpPr/>
      </xdr:nvGrpSpPr>
      <xdr:grpSpPr>
        <a:xfrm>
          <a:off x="251460" y="38100"/>
          <a:ext cx="755648" cy="533403"/>
          <a:chOff x="317499" y="95250"/>
          <a:chExt cx="751414" cy="529170"/>
        </a:xfrm>
      </xdr:grpSpPr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00000000-0008-0000-1E00-000006000000}"/>
              </a:ext>
            </a:extLst>
          </xdr:cNvPr>
          <xdr:cNvSpPr txBox="1"/>
        </xdr:nvSpPr>
        <xdr:spPr>
          <a:xfrm>
            <a:off x="349246" y="105838"/>
            <a:ext cx="719667" cy="51858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100" b="1">
                <a:latin typeface="Aharoni" pitchFamily="2" charset="-79"/>
                <a:cs typeface="Aharoni" pitchFamily="2" charset="-79"/>
              </a:rPr>
              <a:t>GUIA</a:t>
            </a:r>
            <a:r>
              <a:rPr lang="pt-BR" sz="1100" b="1" baseline="0">
                <a:latin typeface="Aharoni" pitchFamily="2" charset="-79"/>
                <a:cs typeface="Aharoni" pitchFamily="2" charset="-79"/>
              </a:rPr>
              <a:t> FLUXO</a:t>
            </a:r>
            <a:endParaRPr lang="pt-BR" sz="1100" b="1">
              <a:latin typeface="Aharoni" pitchFamily="2" charset="-79"/>
              <a:cs typeface="Aharoni" pitchFamily="2" charset="-79"/>
            </a:endParaRPr>
          </a:p>
        </xdr:txBody>
      </xdr:sp>
      <xdr:sp macro="" textlink="">
        <xdr:nvSpPr>
          <xdr:cNvPr id="7" name="Seta em curva para cima 6">
            <a:extLst>
              <a:ext uri="{FF2B5EF4-FFF2-40B4-BE49-F238E27FC236}">
                <a16:creationId xmlns:a16="http://schemas.microsoft.com/office/drawing/2014/main" id="{00000000-0008-0000-1E00-000007000000}"/>
              </a:ext>
            </a:extLst>
          </xdr:cNvPr>
          <xdr:cNvSpPr/>
        </xdr:nvSpPr>
        <xdr:spPr>
          <a:xfrm rot="10800000">
            <a:off x="317499" y="95250"/>
            <a:ext cx="709081" cy="476248"/>
          </a:xfrm>
          <a:prstGeom prst="curvedUpArrow">
            <a:avLst/>
          </a:prstGeom>
          <a:solidFill>
            <a:srgbClr val="008000">
              <a:alpha val="30000"/>
            </a:srgbClr>
          </a:solidFill>
          <a:ln>
            <a:solidFill>
              <a:srgbClr val="008000">
                <a:alpha val="30000"/>
              </a:srgb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amadapublicapee@cemig.com.br" TargetMode="External"/><Relationship Id="rId2" Type="http://schemas.openxmlformats.org/officeDocument/2006/relationships/hyperlink" Target="mailto:chamadapublicapee2021@cemig.com.br" TargetMode="External"/><Relationship Id="rId1" Type="http://schemas.openxmlformats.org/officeDocument/2006/relationships/hyperlink" Target="http://www.ibge.gov.br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9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4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5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18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19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1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2"/>
  <dimension ref="B2:AI173"/>
  <sheetViews>
    <sheetView showGridLines="0" topLeftCell="A112" workbookViewId="0">
      <selection activeCell="AN147" sqref="AN147"/>
    </sheetView>
  </sheetViews>
  <sheetFormatPr defaultColWidth="9.109375" defaultRowHeight="15" customHeight="1" x14ac:dyDescent="0.3"/>
  <cols>
    <col min="1" max="1" width="3.6640625" style="1" customWidth="1"/>
    <col min="2" max="2" width="3.6640625" style="17" customWidth="1"/>
    <col min="3" max="33" width="3.6640625" style="1" customWidth="1"/>
    <col min="34" max="34" width="10" style="1" customWidth="1"/>
    <col min="35" max="16384" width="9.109375" style="1"/>
  </cols>
  <sheetData>
    <row r="2" spans="2:34" ht="15" customHeight="1" x14ac:dyDescent="0.3"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</row>
    <row r="3" spans="2:34" ht="15" customHeight="1" x14ac:dyDescent="0.3">
      <c r="B3" s="3"/>
      <c r="C3" s="4" t="s">
        <v>0</v>
      </c>
      <c r="AD3" s="761" t="s">
        <v>1</v>
      </c>
      <c r="AE3" s="761"/>
      <c r="AF3" s="761"/>
      <c r="AG3" s="761"/>
      <c r="AH3" s="18"/>
    </row>
    <row r="4" spans="2:34" ht="15" customHeight="1" x14ac:dyDescent="0.3">
      <c r="B4" s="19"/>
      <c r="D4" s="1" t="s">
        <v>2</v>
      </c>
      <c r="E4" s="762" t="s">
        <v>3</v>
      </c>
      <c r="F4" s="762"/>
      <c r="G4" s="762"/>
      <c r="H4" s="762"/>
      <c r="I4" s="762"/>
      <c r="J4" s="762"/>
      <c r="K4" s="762"/>
      <c r="L4" s="762"/>
      <c r="M4" s="762"/>
      <c r="N4" s="762"/>
      <c r="O4" s="762"/>
      <c r="P4" s="762"/>
      <c r="Q4" s="762"/>
      <c r="R4" s="762"/>
      <c r="S4" s="762"/>
      <c r="T4" s="762"/>
      <c r="U4" s="762"/>
      <c r="V4" s="762"/>
      <c r="AH4" s="18"/>
    </row>
    <row r="5" spans="2:34" ht="15" customHeight="1" x14ac:dyDescent="0.3">
      <c r="B5" s="19"/>
      <c r="D5" s="1" t="s">
        <v>4</v>
      </c>
      <c r="E5" s="762" t="s">
        <v>3175</v>
      </c>
      <c r="F5" s="762"/>
      <c r="G5" s="762"/>
      <c r="H5" s="762"/>
      <c r="I5" s="762"/>
      <c r="J5" s="762"/>
      <c r="K5" s="762"/>
      <c r="L5" s="762"/>
      <c r="M5" s="762"/>
      <c r="N5" s="762"/>
      <c r="O5" s="762"/>
      <c r="P5" s="762"/>
      <c r="Q5" s="762"/>
      <c r="R5" s="762"/>
      <c r="S5" s="762"/>
      <c r="T5" s="762"/>
      <c r="U5" s="762"/>
      <c r="V5" s="762"/>
      <c r="AH5" s="18"/>
    </row>
    <row r="6" spans="2:34" ht="15" customHeight="1" x14ac:dyDescent="0.3">
      <c r="B6" s="19"/>
      <c r="D6" s="1" t="s">
        <v>6</v>
      </c>
      <c r="E6" s="762" t="s">
        <v>5</v>
      </c>
      <c r="F6" s="762"/>
      <c r="G6" s="762"/>
      <c r="H6" s="762"/>
      <c r="I6" s="762"/>
      <c r="J6" s="762"/>
      <c r="K6" s="762"/>
      <c r="L6" s="762"/>
      <c r="M6" s="762"/>
      <c r="N6" s="762"/>
      <c r="O6" s="762"/>
      <c r="P6" s="762"/>
      <c r="Q6" s="762"/>
      <c r="R6" s="762"/>
      <c r="S6" s="762"/>
      <c r="T6" s="762"/>
      <c r="U6" s="762"/>
      <c r="V6" s="762"/>
      <c r="AH6" s="18"/>
    </row>
    <row r="7" spans="2:34" ht="15" customHeight="1" x14ac:dyDescent="0.3">
      <c r="B7" s="19"/>
      <c r="D7" s="1" t="s">
        <v>8</v>
      </c>
      <c r="E7" s="762" t="s">
        <v>7</v>
      </c>
      <c r="F7" s="762"/>
      <c r="G7" s="762"/>
      <c r="H7" s="762"/>
      <c r="I7" s="762"/>
      <c r="J7" s="762"/>
      <c r="K7" s="762"/>
      <c r="L7" s="762"/>
      <c r="M7" s="762"/>
      <c r="N7" s="762"/>
      <c r="O7" s="762"/>
      <c r="P7" s="762"/>
      <c r="Q7" s="762"/>
      <c r="R7" s="762"/>
      <c r="S7" s="762"/>
      <c r="T7" s="762"/>
      <c r="U7" s="762"/>
      <c r="V7" s="762"/>
      <c r="AH7" s="18"/>
    </row>
    <row r="8" spans="2:34" ht="15" customHeight="1" x14ac:dyDescent="0.3">
      <c r="B8" s="19"/>
      <c r="D8" s="1" t="s">
        <v>10</v>
      </c>
      <c r="E8" s="762" t="s">
        <v>9</v>
      </c>
      <c r="F8" s="762"/>
      <c r="G8" s="762"/>
      <c r="H8" s="762"/>
      <c r="I8" s="762"/>
      <c r="J8" s="762"/>
      <c r="K8" s="762"/>
      <c r="L8" s="762"/>
      <c r="M8" s="762"/>
      <c r="N8" s="762"/>
      <c r="O8" s="762"/>
      <c r="P8" s="762"/>
      <c r="Q8" s="762"/>
      <c r="R8" s="762"/>
      <c r="S8" s="762"/>
      <c r="T8" s="762"/>
      <c r="U8" s="762"/>
      <c r="V8" s="762"/>
      <c r="AH8" s="18"/>
    </row>
    <row r="9" spans="2:34" ht="15" customHeight="1" x14ac:dyDescent="0.3">
      <c r="B9" s="19"/>
      <c r="D9" s="1" t="s">
        <v>12</v>
      </c>
      <c r="E9" s="762" t="s">
        <v>11</v>
      </c>
      <c r="F9" s="762"/>
      <c r="G9" s="762"/>
      <c r="H9" s="762"/>
      <c r="I9" s="762"/>
      <c r="J9" s="762"/>
      <c r="K9" s="762"/>
      <c r="L9" s="762"/>
      <c r="M9" s="762"/>
      <c r="N9" s="762"/>
      <c r="O9" s="762"/>
      <c r="P9" s="762"/>
      <c r="Q9" s="762"/>
      <c r="R9" s="762"/>
      <c r="S9" s="762"/>
      <c r="T9" s="762"/>
      <c r="U9" s="762"/>
      <c r="V9" s="762"/>
      <c r="AH9" s="18"/>
    </row>
    <row r="10" spans="2:34" ht="15" customHeight="1" x14ac:dyDescent="0.3">
      <c r="B10" s="19"/>
      <c r="D10" s="1" t="s">
        <v>14</v>
      </c>
      <c r="E10" s="762" t="s">
        <v>13</v>
      </c>
      <c r="F10" s="762"/>
      <c r="G10" s="762"/>
      <c r="H10" s="762"/>
      <c r="I10" s="762"/>
      <c r="J10" s="762"/>
      <c r="K10" s="762"/>
      <c r="L10" s="762"/>
      <c r="M10" s="762"/>
      <c r="N10" s="762"/>
      <c r="O10" s="762"/>
      <c r="P10" s="762"/>
      <c r="Q10" s="762"/>
      <c r="R10" s="762"/>
      <c r="S10" s="762"/>
      <c r="T10" s="762"/>
      <c r="U10" s="762"/>
      <c r="V10" s="762"/>
      <c r="AH10" s="18"/>
    </row>
    <row r="11" spans="2:34" ht="15" customHeight="1" x14ac:dyDescent="0.3">
      <c r="B11" s="19"/>
      <c r="D11" s="1" t="s">
        <v>16</v>
      </c>
      <c r="E11" s="762" t="s">
        <v>15</v>
      </c>
      <c r="F11" s="762"/>
      <c r="G11" s="762"/>
      <c r="H11" s="762"/>
      <c r="I11" s="762"/>
      <c r="J11" s="762"/>
      <c r="K11" s="762"/>
      <c r="L11" s="762"/>
      <c r="M11" s="762"/>
      <c r="N11" s="762"/>
      <c r="O11" s="762"/>
      <c r="P11" s="762"/>
      <c r="Q11" s="762"/>
      <c r="R11" s="762"/>
      <c r="S11" s="762"/>
      <c r="T11" s="762"/>
      <c r="U11" s="762"/>
      <c r="V11" s="762"/>
      <c r="AH11" s="18"/>
    </row>
    <row r="12" spans="2:34" ht="15" customHeight="1" x14ac:dyDescent="0.3">
      <c r="B12" s="19"/>
      <c r="D12" s="1" t="s">
        <v>53</v>
      </c>
      <c r="E12" s="762" t="s">
        <v>17</v>
      </c>
      <c r="F12" s="762"/>
      <c r="G12" s="762"/>
      <c r="H12" s="762"/>
      <c r="I12" s="762"/>
      <c r="J12" s="762"/>
      <c r="K12" s="762"/>
      <c r="L12" s="762"/>
      <c r="M12" s="762"/>
      <c r="N12" s="762"/>
      <c r="O12" s="762"/>
      <c r="P12" s="762"/>
      <c r="Q12" s="762"/>
      <c r="R12" s="762"/>
      <c r="S12" s="762"/>
      <c r="T12" s="762"/>
      <c r="U12" s="762"/>
      <c r="V12" s="762"/>
      <c r="AH12" s="18"/>
    </row>
    <row r="13" spans="2:34" ht="15" customHeight="1" x14ac:dyDescent="0.3">
      <c r="B13" s="20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21"/>
    </row>
    <row r="15" spans="2:34" ht="15" customHeight="1" x14ac:dyDescent="0.3"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</row>
    <row r="16" spans="2:34" ht="15" customHeight="1" x14ac:dyDescent="0.3">
      <c r="B16" s="15"/>
      <c r="C16" s="4" t="s">
        <v>18</v>
      </c>
      <c r="AD16" s="761" t="s">
        <v>1</v>
      </c>
      <c r="AE16" s="761"/>
      <c r="AF16" s="761"/>
      <c r="AG16" s="761"/>
      <c r="AH16" s="5"/>
    </row>
    <row r="17" spans="2:34" ht="15" customHeight="1" x14ac:dyDescent="0.3">
      <c r="B17" s="15"/>
      <c r="D17" s="1" t="s">
        <v>2</v>
      </c>
      <c r="E17" s="4" t="s">
        <v>3163</v>
      </c>
      <c r="AH17" s="5"/>
    </row>
    <row r="18" spans="2:34" ht="15" customHeight="1" x14ac:dyDescent="0.3">
      <c r="B18" s="15"/>
      <c r="E18" s="4" t="s">
        <v>3162</v>
      </c>
      <c r="AH18" s="5"/>
    </row>
    <row r="19" spans="2:34" ht="15" customHeight="1" x14ac:dyDescent="0.3">
      <c r="B19" s="15"/>
      <c r="D19" s="1" t="s">
        <v>4</v>
      </c>
      <c r="E19" s="4" t="s">
        <v>3164</v>
      </c>
      <c r="AH19" s="5"/>
    </row>
    <row r="20" spans="2:34" ht="15" customHeight="1" x14ac:dyDescent="0.3">
      <c r="B20" s="15"/>
      <c r="D20" s="1" t="s">
        <v>6</v>
      </c>
      <c r="E20" s="1" t="s">
        <v>19</v>
      </c>
      <c r="AH20" s="5"/>
    </row>
    <row r="21" spans="2:34" ht="15" customHeight="1" x14ac:dyDescent="0.3">
      <c r="B21" s="15"/>
      <c r="D21" s="1" t="s">
        <v>8</v>
      </c>
      <c r="E21" s="260" t="s">
        <v>20</v>
      </c>
      <c r="F21" s="260"/>
      <c r="G21" s="260"/>
      <c r="H21" s="260"/>
      <c r="I21" s="260"/>
      <c r="J21" s="2" t="s">
        <v>21</v>
      </c>
      <c r="K21" s="2" t="s">
        <v>22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5"/>
    </row>
    <row r="22" spans="2:34" ht="15" customHeight="1" x14ac:dyDescent="0.3">
      <c r="B22" s="15"/>
      <c r="E22" s="2"/>
      <c r="F22" s="2"/>
      <c r="G22" s="2"/>
      <c r="H22" s="2"/>
      <c r="I22" s="2"/>
      <c r="J22" s="2" t="s">
        <v>23</v>
      </c>
      <c r="K22" s="2" t="s">
        <v>24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5"/>
    </row>
    <row r="23" spans="2:34" ht="15" customHeight="1" x14ac:dyDescent="0.3">
      <c r="B23" s="15"/>
      <c r="E23" s="2"/>
      <c r="F23" s="2"/>
      <c r="G23" s="2"/>
      <c r="H23" s="2"/>
      <c r="I23" s="2"/>
      <c r="J23" s="2" t="s">
        <v>25</v>
      </c>
      <c r="K23" s="2" t="s">
        <v>26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5"/>
    </row>
    <row r="24" spans="2:34" ht="15" customHeight="1" x14ac:dyDescent="0.3">
      <c r="B24" s="15"/>
      <c r="E24" s="2"/>
      <c r="F24" s="2"/>
      <c r="G24" s="2"/>
      <c r="H24" s="2"/>
      <c r="I24" s="2"/>
      <c r="J24" s="2" t="s">
        <v>27</v>
      </c>
      <c r="K24" s="2" t="s">
        <v>28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5"/>
    </row>
    <row r="25" spans="2:34" ht="15" customHeight="1" x14ac:dyDescent="0.3">
      <c r="B25" s="15"/>
      <c r="E25" s="2"/>
      <c r="F25" s="2"/>
      <c r="G25" s="2"/>
      <c r="H25" s="2"/>
      <c r="I25" s="2"/>
      <c r="J25" s="2" t="s">
        <v>29</v>
      </c>
      <c r="K25" s="260" t="s">
        <v>30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5"/>
    </row>
    <row r="26" spans="2:34" ht="15" customHeight="1" x14ac:dyDescent="0.3">
      <c r="B26" s="15"/>
      <c r="D26" s="1" t="s">
        <v>10</v>
      </c>
      <c r="E26" s="260" t="s">
        <v>31</v>
      </c>
      <c r="F26" s="260"/>
      <c r="G26" s="260"/>
      <c r="H26" s="260"/>
      <c r="I26" s="260"/>
      <c r="J26" s="2" t="s">
        <v>32</v>
      </c>
      <c r="K26" s="2" t="s">
        <v>33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5"/>
    </row>
    <row r="27" spans="2:34" ht="15" customHeight="1" x14ac:dyDescent="0.3">
      <c r="B27" s="15"/>
      <c r="E27" s="2"/>
      <c r="F27" s="2"/>
      <c r="G27" s="2"/>
      <c r="H27" s="2"/>
      <c r="I27" s="2"/>
      <c r="J27" s="2" t="s">
        <v>34</v>
      </c>
      <c r="K27" s="2" t="s">
        <v>35</v>
      </c>
      <c r="L27" s="2"/>
      <c r="M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5"/>
    </row>
    <row r="28" spans="2:34" ht="15" customHeight="1" x14ac:dyDescent="0.3">
      <c r="B28" s="15"/>
      <c r="E28" s="2"/>
      <c r="F28" s="2"/>
      <c r="G28" s="2"/>
      <c r="H28" s="2"/>
      <c r="I28" s="2"/>
      <c r="J28" s="2" t="s">
        <v>36</v>
      </c>
      <c r="K28" s="2" t="s">
        <v>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5"/>
    </row>
    <row r="29" spans="2:34" ht="15" customHeight="1" x14ac:dyDescent="0.3">
      <c r="B29" s="15"/>
      <c r="E29" s="2"/>
      <c r="F29" s="2"/>
      <c r="G29" s="2"/>
      <c r="H29" s="2"/>
      <c r="I29" s="2"/>
      <c r="J29" s="2" t="s">
        <v>38</v>
      </c>
      <c r="K29" s="2" t="s">
        <v>39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5"/>
    </row>
    <row r="30" spans="2:34" ht="15" customHeight="1" x14ac:dyDescent="0.3">
      <c r="B30" s="15"/>
      <c r="E30" s="2"/>
      <c r="F30" s="2"/>
      <c r="G30" s="2"/>
      <c r="H30" s="2"/>
      <c r="I30" s="2"/>
      <c r="J30" s="2" t="s">
        <v>40</v>
      </c>
      <c r="K30" s="260" t="s">
        <v>41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5"/>
    </row>
    <row r="31" spans="2:34" ht="15" customHeight="1" x14ac:dyDescent="0.3">
      <c r="B31" s="15"/>
      <c r="E31" s="2"/>
      <c r="F31" s="2"/>
      <c r="G31" s="2"/>
      <c r="H31" s="2"/>
      <c r="I31" s="2"/>
      <c r="J31" s="2"/>
      <c r="K31" s="260" t="s">
        <v>3165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5"/>
    </row>
    <row r="32" spans="2:34" ht="15" customHeight="1" x14ac:dyDescent="0.3">
      <c r="B32" s="15"/>
      <c r="D32" s="1" t="s">
        <v>12</v>
      </c>
      <c r="E32" s="2" t="s">
        <v>42</v>
      </c>
      <c r="F32" s="2"/>
      <c r="G32" s="2"/>
      <c r="H32" s="2"/>
      <c r="I32" s="2"/>
      <c r="J32" s="2"/>
      <c r="K32" s="26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5"/>
    </row>
    <row r="33" spans="2:34" ht="15" customHeight="1" x14ac:dyDescent="0.3">
      <c r="B33" s="15"/>
      <c r="D33" s="1" t="s">
        <v>14</v>
      </c>
      <c r="E33" s="1" t="s">
        <v>43</v>
      </c>
      <c r="AH33" s="5"/>
    </row>
    <row r="34" spans="2:34" ht="15" customHeight="1" x14ac:dyDescent="0.3">
      <c r="B34" s="15"/>
      <c r="E34" s="1" t="s">
        <v>44</v>
      </c>
      <c r="F34" s="1" t="s">
        <v>45</v>
      </c>
      <c r="AH34" s="5"/>
    </row>
    <row r="35" spans="2:34" ht="15" customHeight="1" x14ac:dyDescent="0.3">
      <c r="B35" s="15"/>
      <c r="E35" s="1" t="s">
        <v>46</v>
      </c>
      <c r="F35" s="1" t="s">
        <v>47</v>
      </c>
      <c r="AH35" s="5"/>
    </row>
    <row r="36" spans="2:34" ht="15" customHeight="1" x14ac:dyDescent="0.3">
      <c r="B36" s="15"/>
      <c r="D36" s="1" t="s">
        <v>16</v>
      </c>
      <c r="E36" s="1" t="s">
        <v>48</v>
      </c>
      <c r="AH36" s="5"/>
    </row>
    <row r="37" spans="2:34" ht="15" customHeight="1" x14ac:dyDescent="0.3">
      <c r="B37" s="15"/>
      <c r="E37" s="1" t="s">
        <v>49</v>
      </c>
      <c r="F37" s="1" t="s">
        <v>50</v>
      </c>
      <c r="AH37" s="5"/>
    </row>
    <row r="38" spans="2:34" ht="15" customHeight="1" x14ac:dyDescent="0.3">
      <c r="B38" s="15"/>
      <c r="E38" s="1" t="s">
        <v>51</v>
      </c>
      <c r="F38" s="1" t="s">
        <v>52</v>
      </c>
      <c r="AH38" s="5"/>
    </row>
    <row r="39" spans="2:34" ht="15" customHeight="1" x14ac:dyDescent="0.3">
      <c r="B39" s="15"/>
      <c r="D39" s="1" t="s">
        <v>53</v>
      </c>
      <c r="E39" s="1" t="s">
        <v>54</v>
      </c>
      <c r="AH39" s="5"/>
    </row>
    <row r="40" spans="2:34" ht="15" customHeight="1" x14ac:dyDescent="0.3">
      <c r="B40" s="15"/>
      <c r="E40" s="1" t="s">
        <v>55</v>
      </c>
      <c r="AH40" s="5"/>
    </row>
    <row r="41" spans="2:34" ht="15" customHeight="1" x14ac:dyDescent="0.3">
      <c r="B41" s="15"/>
      <c r="E41" s="1" t="s">
        <v>56</v>
      </c>
      <c r="AH41" s="5"/>
    </row>
    <row r="42" spans="2:34" ht="15" customHeight="1" x14ac:dyDescent="0.3">
      <c r="B42" s="15"/>
      <c r="D42" s="1" t="s">
        <v>57</v>
      </c>
      <c r="E42" s="1" t="s">
        <v>58</v>
      </c>
      <c r="AH42" s="5"/>
    </row>
    <row r="43" spans="2:34" ht="15" customHeight="1" x14ac:dyDescent="0.3">
      <c r="B43" s="15"/>
      <c r="E43" s="1" t="s">
        <v>59</v>
      </c>
      <c r="AH43" s="5"/>
    </row>
    <row r="44" spans="2:34" ht="15" customHeight="1" x14ac:dyDescent="0.3">
      <c r="B44" s="15"/>
      <c r="E44" s="1" t="s">
        <v>60</v>
      </c>
      <c r="AH44" s="5"/>
    </row>
    <row r="45" spans="2:34" ht="15" customHeight="1" x14ac:dyDescent="0.3">
      <c r="B45" s="15"/>
      <c r="D45" s="1" t="s">
        <v>61</v>
      </c>
      <c r="E45" s="1" t="s">
        <v>62</v>
      </c>
      <c r="AH45" s="5"/>
    </row>
    <row r="46" spans="2:34" ht="15" customHeight="1" x14ac:dyDescent="0.3">
      <c r="B46" s="15"/>
      <c r="E46" s="1" t="s">
        <v>63</v>
      </c>
      <c r="AH46" s="5"/>
    </row>
    <row r="47" spans="2:34" ht="15" customHeight="1" x14ac:dyDescent="0.3">
      <c r="B47" s="15"/>
      <c r="D47" s="1" t="s">
        <v>64</v>
      </c>
      <c r="E47" s="1" t="s">
        <v>65</v>
      </c>
      <c r="AH47" s="5"/>
    </row>
    <row r="48" spans="2:34" ht="15" customHeight="1" x14ac:dyDescent="0.3">
      <c r="B48" s="15"/>
      <c r="E48" s="1" t="s">
        <v>66</v>
      </c>
      <c r="AH48" s="5"/>
    </row>
    <row r="49" spans="2:34" ht="15" customHeight="1" x14ac:dyDescent="0.3">
      <c r="B49" s="1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8"/>
    </row>
    <row r="51" spans="2:34" ht="15" customHeight="1" x14ac:dyDescent="0.3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4"/>
    </row>
    <row r="52" spans="2:34" ht="15" customHeight="1" x14ac:dyDescent="0.3">
      <c r="B52" s="3"/>
      <c r="C52" s="4" t="s">
        <v>3172</v>
      </c>
      <c r="AD52" s="761" t="s">
        <v>1</v>
      </c>
      <c r="AE52" s="761"/>
      <c r="AF52" s="761"/>
      <c r="AG52" s="761"/>
      <c r="AH52" s="18"/>
    </row>
    <row r="53" spans="2:34" ht="15" customHeight="1" x14ac:dyDescent="0.3">
      <c r="B53" s="19"/>
      <c r="D53" s="2" t="s">
        <v>2</v>
      </c>
      <c r="E53" s="2" t="s">
        <v>3173</v>
      </c>
      <c r="F53" s="17"/>
      <c r="AH53" s="18"/>
    </row>
    <row r="54" spans="2:34" ht="15" customHeight="1" x14ac:dyDescent="0.3">
      <c r="B54" s="281"/>
      <c r="C54" s="2"/>
      <c r="D54" s="2" t="s">
        <v>4</v>
      </c>
      <c r="E54" s="2" t="s">
        <v>3174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18"/>
    </row>
    <row r="55" spans="2:34" ht="15" customHeight="1" x14ac:dyDescent="0.3">
      <c r="B55" s="281"/>
      <c r="C55" s="2"/>
      <c r="D55" s="2"/>
      <c r="E55" s="2" t="s">
        <v>102</v>
      </c>
      <c r="F55" s="2" t="s">
        <v>3483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18"/>
    </row>
    <row r="56" spans="2:34" ht="15" customHeight="1" x14ac:dyDescent="0.3">
      <c r="B56" s="705"/>
      <c r="C56" s="706"/>
      <c r="D56" s="706"/>
      <c r="E56" s="706"/>
      <c r="F56" s="706"/>
      <c r="G56" s="706"/>
      <c r="H56" s="706"/>
      <c r="I56" s="706"/>
      <c r="J56" s="706"/>
      <c r="K56" s="706"/>
      <c r="L56" s="706"/>
      <c r="M56" s="706"/>
      <c r="N56" s="706"/>
      <c r="O56" s="706"/>
      <c r="P56" s="706"/>
      <c r="Q56" s="706"/>
      <c r="R56" s="706"/>
      <c r="S56" s="706"/>
      <c r="T56" s="706"/>
      <c r="U56" s="706"/>
      <c r="V56" s="706"/>
      <c r="W56" s="706"/>
      <c r="X56" s="706"/>
      <c r="Y56" s="706"/>
      <c r="Z56" s="706"/>
      <c r="AA56" s="706"/>
      <c r="AB56" s="706"/>
      <c r="AC56" s="706"/>
      <c r="AD56" s="706"/>
      <c r="AE56" s="706"/>
      <c r="AF56" s="706"/>
      <c r="AG56" s="706"/>
      <c r="AH56" s="21"/>
    </row>
    <row r="58" spans="2:34" ht="15" customHeight="1" x14ac:dyDescent="0.3">
      <c r="B58" s="2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23"/>
    </row>
    <row r="59" spans="2:34" ht="15" customHeight="1" x14ac:dyDescent="0.3">
      <c r="B59" s="19"/>
      <c r="C59" s="4" t="s">
        <v>67</v>
      </c>
      <c r="AD59" s="761" t="s">
        <v>1</v>
      </c>
      <c r="AE59" s="761"/>
      <c r="AF59" s="761"/>
      <c r="AG59" s="761"/>
      <c r="AH59" s="18"/>
    </row>
    <row r="60" spans="2:34" ht="15" customHeight="1" x14ac:dyDescent="0.3">
      <c r="B60" s="19"/>
      <c r="C60" s="4"/>
      <c r="D60" s="1" t="s">
        <v>2</v>
      </c>
      <c r="E60" s="1" t="s">
        <v>68</v>
      </c>
      <c r="AH60" s="18"/>
    </row>
    <row r="61" spans="2:34" ht="15" customHeight="1" x14ac:dyDescent="0.3">
      <c r="B61" s="19"/>
      <c r="C61" s="4"/>
      <c r="E61" s="1" t="s">
        <v>69</v>
      </c>
      <c r="AH61" s="18"/>
    </row>
    <row r="62" spans="2:34" ht="15" customHeight="1" x14ac:dyDescent="0.3">
      <c r="B62" s="19"/>
      <c r="C62" s="4"/>
      <c r="D62" s="1" t="s">
        <v>4</v>
      </c>
      <c r="E62" s="1" t="s">
        <v>70</v>
      </c>
      <c r="AH62" s="18"/>
    </row>
    <row r="63" spans="2:34" ht="15" customHeight="1" x14ac:dyDescent="0.3">
      <c r="B63" s="19"/>
      <c r="C63" s="4"/>
      <c r="E63" s="1" t="s">
        <v>71</v>
      </c>
      <c r="AH63" s="18"/>
    </row>
    <row r="64" spans="2:34" ht="15" customHeight="1" x14ac:dyDescent="0.3">
      <c r="B64" s="19"/>
      <c r="C64" s="4"/>
      <c r="E64" s="1" t="s">
        <v>72</v>
      </c>
      <c r="AH64" s="18"/>
    </row>
    <row r="65" spans="2:34" ht="15" customHeight="1" x14ac:dyDescent="0.3">
      <c r="B65" s="19"/>
      <c r="C65" s="4"/>
      <c r="D65" s="1" t="s">
        <v>6</v>
      </c>
      <c r="E65" s="1" t="s">
        <v>73</v>
      </c>
      <c r="AH65" s="18"/>
    </row>
    <row r="66" spans="2:34" ht="15" customHeight="1" x14ac:dyDescent="0.3">
      <c r="B66" s="19"/>
      <c r="C66" s="4"/>
      <c r="D66" s="1" t="s">
        <v>8</v>
      </c>
      <c r="E66" s="1" t="s">
        <v>74</v>
      </c>
      <c r="AH66" s="18"/>
    </row>
    <row r="67" spans="2:34" ht="15" customHeight="1" x14ac:dyDescent="0.3">
      <c r="B67" s="19"/>
      <c r="C67" s="4"/>
      <c r="E67" s="1" t="s">
        <v>21</v>
      </c>
      <c r="F67" s="1" t="s">
        <v>75</v>
      </c>
      <c r="AH67" s="18"/>
    </row>
    <row r="68" spans="2:34" ht="15" customHeight="1" x14ac:dyDescent="0.3">
      <c r="B68" s="19"/>
      <c r="C68" s="4"/>
      <c r="F68" s="1" t="s">
        <v>76</v>
      </c>
      <c r="AH68" s="18"/>
    </row>
    <row r="69" spans="2:34" ht="15" customHeight="1" x14ac:dyDescent="0.3">
      <c r="B69" s="19"/>
      <c r="C69" s="4"/>
      <c r="E69" s="1" t="s">
        <v>23</v>
      </c>
      <c r="F69" s="1" t="s">
        <v>77</v>
      </c>
      <c r="AH69" s="18"/>
    </row>
    <row r="70" spans="2:34" ht="15" customHeight="1" x14ac:dyDescent="0.3">
      <c r="B70" s="19"/>
      <c r="C70" s="4"/>
      <c r="F70" s="1" t="s">
        <v>78</v>
      </c>
      <c r="AH70" s="18"/>
    </row>
    <row r="71" spans="2:34" ht="15" customHeight="1" x14ac:dyDescent="0.3">
      <c r="B71" s="19"/>
      <c r="C71" s="4"/>
      <c r="F71" s="1" t="s">
        <v>79</v>
      </c>
      <c r="AH71" s="18"/>
    </row>
    <row r="72" spans="2:34" ht="15" customHeight="1" x14ac:dyDescent="0.3">
      <c r="B72" s="19"/>
      <c r="C72" s="4"/>
      <c r="E72" s="1" t="s">
        <v>25</v>
      </c>
      <c r="F72" s="1" t="s">
        <v>80</v>
      </c>
      <c r="AH72" s="18"/>
    </row>
    <row r="73" spans="2:34" ht="15" customHeight="1" x14ac:dyDescent="0.3">
      <c r="B73" s="19"/>
      <c r="C73" s="4"/>
      <c r="F73" s="1" t="s">
        <v>81</v>
      </c>
      <c r="AH73" s="18"/>
    </row>
    <row r="74" spans="2:34" ht="15" customHeight="1" x14ac:dyDescent="0.3">
      <c r="B74" s="19"/>
      <c r="C74" s="4"/>
      <c r="F74" s="1" t="s">
        <v>3166</v>
      </c>
      <c r="AH74" s="18"/>
    </row>
    <row r="75" spans="2:34" ht="15" customHeight="1" x14ac:dyDescent="0.3">
      <c r="B75" s="19"/>
      <c r="C75" s="4"/>
      <c r="F75" s="1" t="s">
        <v>82</v>
      </c>
      <c r="AH75" s="18"/>
    </row>
    <row r="76" spans="2:34" ht="15" customHeight="1" x14ac:dyDescent="0.3">
      <c r="B76" s="19"/>
      <c r="C76" s="4"/>
      <c r="D76" s="1" t="s">
        <v>10</v>
      </c>
      <c r="E76" s="1" t="s">
        <v>83</v>
      </c>
      <c r="AH76" s="18"/>
    </row>
    <row r="77" spans="2:34" ht="15" customHeight="1" x14ac:dyDescent="0.3">
      <c r="B77" s="19"/>
      <c r="C77" s="4"/>
      <c r="E77" s="1" t="s">
        <v>84</v>
      </c>
      <c r="AH77" s="18"/>
    </row>
    <row r="78" spans="2:34" ht="15" customHeight="1" x14ac:dyDescent="0.3">
      <c r="B78" s="19"/>
      <c r="C78" s="4"/>
      <c r="D78" s="1" t="s">
        <v>12</v>
      </c>
      <c r="E78" s="1" t="s">
        <v>85</v>
      </c>
      <c r="AH78" s="18"/>
    </row>
    <row r="79" spans="2:34" ht="15" customHeight="1" x14ac:dyDescent="0.3">
      <c r="B79" s="19"/>
      <c r="C79" s="4"/>
      <c r="E79" s="1" t="s">
        <v>86</v>
      </c>
      <c r="AH79" s="18"/>
    </row>
    <row r="80" spans="2:34" ht="15" customHeight="1" x14ac:dyDescent="0.3">
      <c r="B80" s="19"/>
      <c r="C80" s="4"/>
      <c r="E80" s="1" t="s">
        <v>87</v>
      </c>
      <c r="AH80" s="18"/>
    </row>
    <row r="81" spans="2:34" ht="15" customHeight="1" x14ac:dyDescent="0.3">
      <c r="B81" s="19"/>
      <c r="C81" s="4"/>
      <c r="E81" s="1" t="s">
        <v>88</v>
      </c>
      <c r="F81" s="1" t="s">
        <v>89</v>
      </c>
      <c r="AH81" s="18"/>
    </row>
    <row r="82" spans="2:34" ht="15" customHeight="1" x14ac:dyDescent="0.3">
      <c r="B82" s="19"/>
      <c r="C82" s="4"/>
      <c r="E82" s="1" t="s">
        <v>90</v>
      </c>
      <c r="F82" s="1" t="s">
        <v>91</v>
      </c>
      <c r="AH82" s="18"/>
    </row>
    <row r="83" spans="2:34" ht="15" customHeight="1" x14ac:dyDescent="0.3">
      <c r="B83" s="19"/>
      <c r="C83" s="4"/>
      <c r="E83" s="1" t="s">
        <v>92</v>
      </c>
      <c r="F83" s="1" t="s">
        <v>93</v>
      </c>
      <c r="AH83" s="18"/>
    </row>
    <row r="84" spans="2:34" ht="15" customHeight="1" x14ac:dyDescent="0.3">
      <c r="B84" s="19"/>
      <c r="C84" s="4"/>
      <c r="D84" s="1" t="s">
        <v>14</v>
      </c>
      <c r="E84" s="1" t="s">
        <v>94</v>
      </c>
      <c r="AH84" s="18"/>
    </row>
    <row r="85" spans="2:34" ht="15" customHeight="1" x14ac:dyDescent="0.3">
      <c r="B85" s="19"/>
      <c r="C85" s="4"/>
      <c r="E85" s="1" t="s">
        <v>95</v>
      </c>
      <c r="AH85" s="18"/>
    </row>
    <row r="86" spans="2:34" ht="15" customHeight="1" x14ac:dyDescent="0.3">
      <c r="B86" s="19"/>
      <c r="C86" s="4"/>
      <c r="E86" s="1" t="s">
        <v>96</v>
      </c>
      <c r="AH86" s="18"/>
    </row>
    <row r="87" spans="2:34" ht="15" customHeight="1" x14ac:dyDescent="0.3">
      <c r="B87" s="19"/>
      <c r="C87" s="4"/>
      <c r="D87" s="1" t="s">
        <v>97</v>
      </c>
      <c r="E87" s="1" t="s">
        <v>98</v>
      </c>
      <c r="AH87" s="18"/>
    </row>
    <row r="88" spans="2:34" ht="15" customHeight="1" x14ac:dyDescent="0.3"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21"/>
    </row>
    <row r="89" spans="2:34" ht="15" customHeight="1" x14ac:dyDescent="0.3">
      <c r="B89" s="1"/>
      <c r="AH89" s="2"/>
    </row>
    <row r="90" spans="2:34" ht="15" customHeight="1" x14ac:dyDescent="0.3">
      <c r="B90" s="24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23"/>
    </row>
    <row r="91" spans="2:34" ht="15" customHeight="1" x14ac:dyDescent="0.3">
      <c r="B91" s="3"/>
      <c r="C91" s="4" t="s">
        <v>99</v>
      </c>
      <c r="AD91" s="761" t="s">
        <v>1</v>
      </c>
      <c r="AE91" s="761"/>
      <c r="AF91" s="761"/>
      <c r="AG91" s="761"/>
      <c r="AH91" s="18"/>
    </row>
    <row r="92" spans="2:34" ht="15" customHeight="1" x14ac:dyDescent="0.3">
      <c r="B92" s="3"/>
      <c r="D92" s="1" t="s">
        <v>2</v>
      </c>
      <c r="E92" s="1" t="s">
        <v>100</v>
      </c>
      <c r="AD92" s="385"/>
      <c r="AE92" s="385"/>
      <c r="AF92" s="385"/>
      <c r="AG92" s="385"/>
      <c r="AH92" s="18"/>
    </row>
    <row r="93" spans="2:34" ht="15" customHeight="1" x14ac:dyDescent="0.3">
      <c r="B93" s="3"/>
      <c r="D93" s="1" t="s">
        <v>4</v>
      </c>
      <c r="E93" s="1" t="s">
        <v>101</v>
      </c>
      <c r="AD93" s="385"/>
      <c r="AE93" s="385"/>
      <c r="AF93" s="385"/>
      <c r="AG93" s="385"/>
      <c r="AH93" s="18"/>
    </row>
    <row r="94" spans="2:34" ht="15" customHeight="1" x14ac:dyDescent="0.3">
      <c r="B94" s="3"/>
      <c r="F94" s="1" t="s">
        <v>102</v>
      </c>
      <c r="G94" s="1" t="s">
        <v>103</v>
      </c>
      <c r="AD94" s="385"/>
      <c r="AE94" s="385"/>
      <c r="AF94" s="385"/>
      <c r="AG94" s="385"/>
      <c r="AH94" s="18"/>
    </row>
    <row r="95" spans="2:34" ht="15" customHeight="1" x14ac:dyDescent="0.3">
      <c r="B95" s="3"/>
      <c r="F95" s="1" t="s">
        <v>104</v>
      </c>
      <c r="G95" s="1" t="s">
        <v>105</v>
      </c>
      <c r="AD95" s="385"/>
      <c r="AE95" s="385"/>
      <c r="AF95" s="385"/>
      <c r="AG95" s="385"/>
      <c r="AH95" s="18"/>
    </row>
    <row r="96" spans="2:34" ht="15" customHeight="1" x14ac:dyDescent="0.3">
      <c r="B96" s="3"/>
      <c r="D96" s="1" t="s">
        <v>6</v>
      </c>
      <c r="E96" s="1" t="s">
        <v>106</v>
      </c>
      <c r="AD96" s="385"/>
      <c r="AE96" s="385"/>
      <c r="AF96" s="385"/>
      <c r="AG96" s="385"/>
      <c r="AH96" s="18"/>
    </row>
    <row r="97" spans="2:34" ht="15" customHeight="1" x14ac:dyDescent="0.3">
      <c r="B97" s="3"/>
      <c r="E97" s="1" t="s">
        <v>107</v>
      </c>
      <c r="AD97" s="385"/>
      <c r="AE97" s="385"/>
      <c r="AF97" s="385"/>
      <c r="AG97" s="385"/>
      <c r="AH97" s="18"/>
    </row>
    <row r="98" spans="2:34" ht="15" customHeight="1" x14ac:dyDescent="0.3">
      <c r="B98" s="3"/>
      <c r="D98" s="1" t="s">
        <v>8</v>
      </c>
      <c r="E98" s="1" t="s">
        <v>3167</v>
      </c>
      <c r="AH98" s="18"/>
    </row>
    <row r="99" spans="2:34" ht="15" customHeight="1" x14ac:dyDescent="0.3">
      <c r="B99" s="3"/>
      <c r="E99" s="1" t="s">
        <v>3168</v>
      </c>
      <c r="AH99" s="18"/>
    </row>
    <row r="100" spans="2:34" ht="15" customHeight="1" x14ac:dyDescent="0.3">
      <c r="B100" s="3"/>
      <c r="D100" s="1" t="s">
        <v>10</v>
      </c>
      <c r="E100" s="1" t="s">
        <v>108</v>
      </c>
      <c r="AH100" s="18"/>
    </row>
    <row r="101" spans="2:34" ht="15" customHeight="1" x14ac:dyDescent="0.3">
      <c r="B101" s="3"/>
      <c r="E101" s="1" t="s">
        <v>32</v>
      </c>
      <c r="F101" s="1" t="s">
        <v>109</v>
      </c>
      <c r="N101" s="1" t="s">
        <v>110</v>
      </c>
      <c r="AH101" s="18"/>
    </row>
    <row r="102" spans="2:34" ht="15" customHeight="1" x14ac:dyDescent="0.3">
      <c r="B102" s="3"/>
      <c r="N102" s="1" t="s">
        <v>111</v>
      </c>
      <c r="AH102" s="18"/>
    </row>
    <row r="103" spans="2:34" ht="15" customHeight="1" x14ac:dyDescent="0.3">
      <c r="B103" s="3"/>
      <c r="N103" s="1" t="s">
        <v>112</v>
      </c>
      <c r="AH103" s="18"/>
    </row>
    <row r="104" spans="2:34" ht="15" customHeight="1" x14ac:dyDescent="0.3">
      <c r="B104" s="3"/>
      <c r="E104" s="1" t="s">
        <v>34</v>
      </c>
      <c r="F104" s="1" t="s">
        <v>113</v>
      </c>
      <c r="N104" s="1" t="s">
        <v>114</v>
      </c>
      <c r="AH104" s="18"/>
    </row>
    <row r="105" spans="2:34" ht="15" customHeight="1" x14ac:dyDescent="0.3">
      <c r="B105" s="3"/>
      <c r="N105" s="1" t="s">
        <v>115</v>
      </c>
      <c r="AH105" s="18"/>
    </row>
    <row r="106" spans="2:34" ht="15" customHeight="1" x14ac:dyDescent="0.3">
      <c r="B106" s="3"/>
      <c r="N106" s="1" t="s">
        <v>116</v>
      </c>
      <c r="AH106" s="18"/>
    </row>
    <row r="107" spans="2:34" ht="15" customHeight="1" x14ac:dyDescent="0.3">
      <c r="B107" s="3"/>
      <c r="N107" s="1" t="s">
        <v>117</v>
      </c>
      <c r="AH107" s="18"/>
    </row>
    <row r="108" spans="2:34" ht="15" customHeight="1" x14ac:dyDescent="0.3">
      <c r="B108" s="3"/>
      <c r="E108" s="1" t="s">
        <v>36</v>
      </c>
      <c r="F108" s="1" t="s">
        <v>3169</v>
      </c>
      <c r="AH108" s="18"/>
    </row>
    <row r="109" spans="2:34" ht="15" customHeight="1" x14ac:dyDescent="0.3"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21"/>
    </row>
    <row r="110" spans="2:34" ht="15" customHeight="1" x14ac:dyDescent="0.3">
      <c r="B110" s="1"/>
      <c r="AH110" s="2"/>
    </row>
    <row r="111" spans="2:34" ht="15" customHeight="1" x14ac:dyDescent="0.3">
      <c r="B111" s="24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23"/>
    </row>
    <row r="112" spans="2:34" ht="15" customHeight="1" x14ac:dyDescent="0.3">
      <c r="B112" s="3"/>
      <c r="C112" s="4" t="s">
        <v>118</v>
      </c>
      <c r="AD112" s="761" t="s">
        <v>1</v>
      </c>
      <c r="AE112" s="761"/>
      <c r="AF112" s="761"/>
      <c r="AG112" s="761"/>
      <c r="AH112" s="18"/>
    </row>
    <row r="113" spans="2:34" ht="15" customHeight="1" x14ac:dyDescent="0.3">
      <c r="B113" s="3"/>
      <c r="D113" s="1" t="s">
        <v>2</v>
      </c>
      <c r="E113" s="1" t="s">
        <v>119</v>
      </c>
      <c r="AH113" s="18"/>
    </row>
    <row r="114" spans="2:34" ht="15" customHeight="1" x14ac:dyDescent="0.3">
      <c r="B114" s="3"/>
      <c r="E114" s="1" t="s">
        <v>120</v>
      </c>
      <c r="F114" s="1" t="s">
        <v>121</v>
      </c>
      <c r="AH114" s="18"/>
    </row>
    <row r="115" spans="2:34" ht="15" customHeight="1" x14ac:dyDescent="0.3">
      <c r="B115" s="3"/>
      <c r="E115" s="1" t="s">
        <v>122</v>
      </c>
      <c r="F115" s="1" t="s">
        <v>123</v>
      </c>
      <c r="AH115" s="18"/>
    </row>
    <row r="116" spans="2:34" ht="15" customHeight="1" x14ac:dyDescent="0.3">
      <c r="B116" s="3"/>
      <c r="D116" s="1" t="s">
        <v>4</v>
      </c>
      <c r="E116" s="260" t="s">
        <v>124</v>
      </c>
      <c r="AH116" s="18"/>
    </row>
    <row r="117" spans="2:34" ht="15" customHeight="1" x14ac:dyDescent="0.3">
      <c r="B117" s="15"/>
      <c r="E117" s="2"/>
      <c r="F117" s="2"/>
      <c r="G117" s="2"/>
      <c r="H117" s="2"/>
      <c r="I117" s="2"/>
      <c r="J117" s="2" t="s">
        <v>125</v>
      </c>
      <c r="K117" s="2" t="s">
        <v>126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5"/>
    </row>
    <row r="118" spans="2:34" ht="15" customHeight="1" x14ac:dyDescent="0.3">
      <c r="B118" s="15"/>
      <c r="E118" s="2"/>
      <c r="F118" s="2"/>
      <c r="G118" s="2"/>
      <c r="H118" s="2"/>
      <c r="I118" s="2"/>
      <c r="J118" s="2"/>
      <c r="K118" s="2" t="s">
        <v>127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5"/>
    </row>
    <row r="119" spans="2:34" ht="15" customHeight="1" x14ac:dyDescent="0.3">
      <c r="B119" s="15"/>
      <c r="E119" s="2"/>
      <c r="F119" s="2"/>
      <c r="G119" s="2"/>
      <c r="H119" s="2"/>
      <c r="I119" s="2"/>
      <c r="J119" s="2" t="s">
        <v>128</v>
      </c>
      <c r="K119" s="2" t="s">
        <v>129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5"/>
    </row>
    <row r="120" spans="2:34" ht="15" customHeight="1" x14ac:dyDescent="0.3">
      <c r="B120" s="15"/>
      <c r="E120" s="2"/>
      <c r="F120" s="2"/>
      <c r="G120" s="2"/>
      <c r="H120" s="2"/>
      <c r="I120" s="2"/>
      <c r="J120" s="2" t="s">
        <v>130</v>
      </c>
      <c r="K120" s="2" t="s">
        <v>131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5"/>
    </row>
    <row r="121" spans="2:34" ht="15" customHeight="1" x14ac:dyDescent="0.3">
      <c r="B121" s="15"/>
      <c r="E121" s="2"/>
      <c r="F121" s="2"/>
      <c r="G121" s="2"/>
      <c r="H121" s="2"/>
      <c r="I121" s="2"/>
      <c r="J121" s="2" t="s">
        <v>132</v>
      </c>
      <c r="K121" s="2" t="s">
        <v>133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5"/>
    </row>
    <row r="122" spans="2:34" ht="15" customHeight="1" x14ac:dyDescent="0.3">
      <c r="B122" s="15"/>
      <c r="E122" s="2"/>
      <c r="F122" s="2"/>
      <c r="G122" s="2"/>
      <c r="H122" s="2"/>
      <c r="I122" s="2"/>
      <c r="J122" s="2"/>
      <c r="K122" s="2" t="s">
        <v>134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5"/>
    </row>
    <row r="123" spans="2:34" ht="15" customHeight="1" x14ac:dyDescent="0.3">
      <c r="B123" s="6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21"/>
    </row>
    <row r="125" spans="2:34" ht="15" customHeight="1" x14ac:dyDescent="0.3">
      <c r="B125" s="12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4"/>
    </row>
    <row r="126" spans="2:34" ht="15" customHeight="1" x14ac:dyDescent="0.3">
      <c r="B126" s="3"/>
      <c r="C126" s="4" t="s">
        <v>135</v>
      </c>
      <c r="AD126" s="761" t="s">
        <v>1</v>
      </c>
      <c r="AE126" s="761"/>
      <c r="AF126" s="761"/>
      <c r="AG126" s="761"/>
      <c r="AH126" s="18"/>
    </row>
    <row r="127" spans="2:34" ht="15" customHeight="1" x14ac:dyDescent="0.3">
      <c r="B127" s="19"/>
      <c r="D127" s="2" t="s">
        <v>2</v>
      </c>
      <c r="E127" s="2" t="s">
        <v>136</v>
      </c>
      <c r="F127" s="17"/>
      <c r="AH127" s="18"/>
    </row>
    <row r="128" spans="2:34" ht="15" customHeight="1" x14ac:dyDescent="0.3">
      <c r="B128" s="281"/>
      <c r="C128" s="2"/>
      <c r="D128" s="2" t="s">
        <v>4</v>
      </c>
      <c r="E128" s="2" t="s">
        <v>137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18"/>
    </row>
    <row r="129" spans="2:34" ht="15" customHeight="1" x14ac:dyDescent="0.3">
      <c r="B129" s="281"/>
      <c r="C129" s="2"/>
      <c r="D129" s="2"/>
      <c r="E129" s="2" t="s">
        <v>102</v>
      </c>
      <c r="F129" s="2" t="s">
        <v>138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18"/>
    </row>
    <row r="130" spans="2:34" ht="15" customHeight="1" x14ac:dyDescent="0.3">
      <c r="B130" s="281"/>
      <c r="C130" s="2"/>
      <c r="D130" s="2"/>
      <c r="E130" s="2" t="s">
        <v>104</v>
      </c>
      <c r="F130" s="2" t="s">
        <v>3170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18"/>
    </row>
    <row r="131" spans="2:34" ht="15" customHeight="1" x14ac:dyDescent="0.3">
      <c r="B131" s="20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21"/>
    </row>
    <row r="133" spans="2:34" ht="15" customHeight="1" x14ac:dyDescent="0.3">
      <c r="B133" s="12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4"/>
    </row>
    <row r="134" spans="2:34" ht="15" customHeight="1" x14ac:dyDescent="0.3">
      <c r="B134" s="3"/>
      <c r="C134" s="4" t="s">
        <v>139</v>
      </c>
      <c r="AD134" s="761" t="s">
        <v>1</v>
      </c>
      <c r="AE134" s="761"/>
      <c r="AF134" s="761"/>
      <c r="AG134" s="761"/>
      <c r="AH134" s="18"/>
    </row>
    <row r="135" spans="2:34" ht="15" customHeight="1" x14ac:dyDescent="0.3">
      <c r="B135" s="19"/>
      <c r="D135" s="2" t="s">
        <v>2</v>
      </c>
      <c r="E135" s="2" t="s">
        <v>140</v>
      </c>
      <c r="F135" s="17"/>
      <c r="AH135" s="18"/>
    </row>
    <row r="136" spans="2:34" ht="15" customHeight="1" x14ac:dyDescent="0.3">
      <c r="B136" s="19"/>
      <c r="D136" s="2"/>
      <c r="E136" s="2" t="s">
        <v>141</v>
      </c>
      <c r="F136" s="17"/>
      <c r="AH136" s="18"/>
    </row>
    <row r="137" spans="2:34" ht="15" customHeight="1" x14ac:dyDescent="0.3">
      <c r="B137" s="19"/>
      <c r="D137" s="2"/>
      <c r="E137" s="2" t="s">
        <v>142</v>
      </c>
      <c r="F137" s="17"/>
      <c r="AH137" s="18"/>
    </row>
    <row r="138" spans="2:34" ht="15" customHeight="1" x14ac:dyDescent="0.3">
      <c r="B138" s="19"/>
      <c r="D138" s="2"/>
      <c r="E138" s="2" t="s">
        <v>143</v>
      </c>
      <c r="F138" s="17"/>
      <c r="AH138" s="18"/>
    </row>
    <row r="139" spans="2:34" ht="15" customHeight="1" x14ac:dyDescent="0.3">
      <c r="B139" s="19"/>
      <c r="D139" s="2" t="s">
        <v>4</v>
      </c>
      <c r="E139" s="2" t="s">
        <v>144</v>
      </c>
      <c r="F139" s="17"/>
      <c r="AH139" s="18"/>
    </row>
    <row r="140" spans="2:34" ht="15" customHeight="1" x14ac:dyDescent="0.3">
      <c r="B140" s="19"/>
      <c r="D140" s="2"/>
      <c r="E140" s="2" t="s">
        <v>145</v>
      </c>
      <c r="F140" s="17"/>
      <c r="AH140" s="18"/>
    </row>
    <row r="141" spans="2:34" ht="15" customHeight="1" x14ac:dyDescent="0.3">
      <c r="B141" s="19"/>
      <c r="D141" s="2"/>
      <c r="E141" s="2" t="s">
        <v>146</v>
      </c>
      <c r="F141" s="17"/>
      <c r="AH141" s="18"/>
    </row>
    <row r="142" spans="2:34" ht="15" customHeight="1" x14ac:dyDescent="0.3">
      <c r="B142" s="19"/>
      <c r="D142" s="2"/>
      <c r="E142" s="2" t="s">
        <v>147</v>
      </c>
      <c r="F142" s="17"/>
      <c r="AH142" s="18"/>
    </row>
    <row r="143" spans="2:34" ht="15" customHeight="1" x14ac:dyDescent="0.3">
      <c r="B143" s="20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21"/>
    </row>
    <row r="145" spans="2:34" ht="15" customHeight="1" x14ac:dyDescent="0.3">
      <c r="B145" s="12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4"/>
    </row>
    <row r="146" spans="2:34" ht="15" customHeight="1" x14ac:dyDescent="0.3">
      <c r="B146" s="3"/>
      <c r="C146" s="4" t="s">
        <v>148</v>
      </c>
      <c r="AD146" s="761" t="s">
        <v>1</v>
      </c>
      <c r="AE146" s="761"/>
      <c r="AF146" s="761"/>
      <c r="AG146" s="761"/>
      <c r="AH146" s="18"/>
    </row>
    <row r="147" spans="2:34" ht="15" customHeight="1" x14ac:dyDescent="0.3">
      <c r="B147" s="19"/>
      <c r="C147" s="2"/>
      <c r="D147" s="2" t="s">
        <v>2</v>
      </c>
      <c r="E147" s="2" t="s">
        <v>149</v>
      </c>
      <c r="F147" s="2"/>
      <c r="G147" s="2"/>
      <c r="H147" s="2"/>
      <c r="AH147" s="18"/>
    </row>
    <row r="148" spans="2:34" ht="15" customHeight="1" x14ac:dyDescent="0.3">
      <c r="B148" s="19"/>
      <c r="C148" s="2"/>
      <c r="D148" s="2"/>
      <c r="E148" s="2" t="s">
        <v>150</v>
      </c>
      <c r="F148" s="2"/>
      <c r="G148" s="2"/>
      <c r="H148" s="2"/>
      <c r="AH148" s="18"/>
    </row>
    <row r="149" spans="2:34" ht="15" customHeight="1" x14ac:dyDescent="0.3">
      <c r="B149" s="19"/>
      <c r="C149" s="2"/>
      <c r="D149" s="2"/>
      <c r="E149" s="2" t="s">
        <v>120</v>
      </c>
      <c r="F149" s="2" t="s">
        <v>151</v>
      </c>
      <c r="G149" s="2"/>
      <c r="H149" s="2"/>
      <c r="AH149" s="18"/>
    </row>
    <row r="150" spans="2:34" ht="15" customHeight="1" x14ac:dyDescent="0.3">
      <c r="B150" s="19"/>
      <c r="C150" s="2"/>
      <c r="D150" s="2"/>
      <c r="E150" s="2"/>
      <c r="F150" s="2" t="s">
        <v>152</v>
      </c>
      <c r="G150" s="2"/>
      <c r="H150" s="2"/>
      <c r="AH150" s="18"/>
    </row>
    <row r="151" spans="2:34" ht="15" customHeight="1" x14ac:dyDescent="0.3">
      <c r="B151" s="19"/>
      <c r="C151" s="2"/>
      <c r="D151" s="2"/>
      <c r="E151" s="2" t="s">
        <v>122</v>
      </c>
      <c r="F151" s="2" t="s">
        <v>153</v>
      </c>
      <c r="G151" s="2"/>
      <c r="H151" s="2"/>
      <c r="AH151" s="18"/>
    </row>
    <row r="152" spans="2:34" ht="15" customHeight="1" x14ac:dyDescent="0.3">
      <c r="B152" s="19"/>
      <c r="C152" s="2"/>
      <c r="D152" s="2"/>
      <c r="E152" s="2"/>
      <c r="F152" s="2" t="s">
        <v>154</v>
      </c>
      <c r="G152" s="2"/>
      <c r="H152" s="2"/>
      <c r="AH152" s="18"/>
    </row>
    <row r="153" spans="2:34" ht="15" customHeight="1" x14ac:dyDescent="0.3">
      <c r="B153" s="19"/>
      <c r="C153" s="2"/>
      <c r="D153" s="2" t="s">
        <v>4</v>
      </c>
      <c r="E153" s="2" t="s">
        <v>155</v>
      </c>
      <c r="F153" s="2"/>
      <c r="G153" s="2"/>
      <c r="H153" s="2"/>
      <c r="AH153" s="18"/>
    </row>
    <row r="154" spans="2:34" ht="15" customHeight="1" x14ac:dyDescent="0.3">
      <c r="B154" s="19"/>
      <c r="C154" s="2"/>
      <c r="D154" s="2"/>
      <c r="E154" s="2" t="s">
        <v>156</v>
      </c>
      <c r="F154" s="2"/>
      <c r="G154" s="2"/>
      <c r="H154" s="2"/>
      <c r="AH154" s="18"/>
    </row>
    <row r="155" spans="2:34" ht="15" customHeight="1" x14ac:dyDescent="0.3">
      <c r="B155" s="19"/>
      <c r="C155" s="2"/>
      <c r="D155" s="2" t="s">
        <v>6</v>
      </c>
      <c r="E155" s="2" t="s">
        <v>157</v>
      </c>
      <c r="F155" s="2"/>
      <c r="G155" s="2"/>
      <c r="H155" s="2"/>
      <c r="AH155" s="18"/>
    </row>
    <row r="156" spans="2:34" ht="15" customHeight="1" x14ac:dyDescent="0.3">
      <c r="B156" s="19"/>
      <c r="C156" s="2"/>
      <c r="D156" s="2"/>
      <c r="E156" s="2" t="s">
        <v>158</v>
      </c>
      <c r="F156" s="2"/>
      <c r="G156" s="2"/>
      <c r="H156" s="2"/>
      <c r="AH156" s="18"/>
    </row>
    <row r="157" spans="2:34" ht="15" customHeight="1" x14ac:dyDescent="0.3">
      <c r="B157" s="19"/>
      <c r="C157" s="2"/>
      <c r="D157" s="2"/>
      <c r="E157" s="2" t="s">
        <v>159</v>
      </c>
      <c r="F157" s="406" t="str">
        <f>CONCATENATE("Índice de referência: ",FIXED(Apoio!BK4*100,2),"%")</f>
        <v>Índice de referência: 0,16%</v>
      </c>
      <c r="G157" s="406"/>
      <c r="H157" s="406"/>
      <c r="I157"/>
      <c r="J157"/>
      <c r="K157"/>
      <c r="L157"/>
      <c r="AH157" s="18"/>
    </row>
    <row r="158" spans="2:34" ht="15" customHeight="1" x14ac:dyDescent="0.3">
      <c r="B158" s="19"/>
      <c r="C158" s="2"/>
      <c r="D158" s="2"/>
      <c r="E158" s="2" t="s">
        <v>160</v>
      </c>
      <c r="F158" s="406" t="str">
        <f>CONCATENATE("Mês de referência: ",MONTH(Apoio!BK5),"/",YEAR(Apoio!BK5))</f>
        <v>Mês de referência: 6/2026</v>
      </c>
      <c r="G158" s="406"/>
      <c r="H158" s="406"/>
      <c r="I158"/>
      <c r="J158"/>
      <c r="K158"/>
      <c r="L158"/>
      <c r="AH158" s="18"/>
    </row>
    <row r="159" spans="2:34" ht="15" customHeight="1" x14ac:dyDescent="0.3">
      <c r="B159" s="19"/>
      <c r="C159" s="2"/>
      <c r="D159" s="2"/>
      <c r="E159" s="2" t="s">
        <v>161</v>
      </c>
      <c r="F159" s="2" t="s">
        <v>162</v>
      </c>
      <c r="G159" s="2"/>
      <c r="H159" s="2"/>
      <c r="U159" s="762" t="s">
        <v>163</v>
      </c>
      <c r="V159" s="762"/>
      <c r="W159" s="762"/>
      <c r="X159" s="762"/>
      <c r="Y159" s="762"/>
      <c r="AH159" s="18"/>
    </row>
    <row r="160" spans="2:34" ht="15" customHeight="1" x14ac:dyDescent="0.3">
      <c r="B160" s="20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21"/>
    </row>
    <row r="162" spans="2:35" ht="15" customHeight="1" x14ac:dyDescent="0.3">
      <c r="B162" s="12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4"/>
    </row>
    <row r="163" spans="2:35" ht="15" customHeight="1" x14ac:dyDescent="0.3">
      <c r="B163" s="15"/>
      <c r="C163" s="4" t="s">
        <v>164</v>
      </c>
      <c r="AD163" s="761" t="s">
        <v>1</v>
      </c>
      <c r="AE163" s="761"/>
      <c r="AF163" s="761"/>
      <c r="AG163" s="761"/>
      <c r="AH163" s="5"/>
    </row>
    <row r="164" spans="2:35" ht="15" customHeight="1" x14ac:dyDescent="0.3">
      <c r="B164" s="15"/>
      <c r="D164" s="1" t="s">
        <v>2</v>
      </c>
      <c r="E164" s="1" t="s">
        <v>165</v>
      </c>
      <c r="AH164" s="5"/>
    </row>
    <row r="165" spans="2:35" ht="15" customHeight="1" x14ac:dyDescent="0.3">
      <c r="B165" s="15"/>
      <c r="E165" s="1" t="s">
        <v>166</v>
      </c>
      <c r="AH165" s="5"/>
    </row>
    <row r="166" spans="2:35" ht="15" customHeight="1" x14ac:dyDescent="0.3">
      <c r="B166" s="15"/>
      <c r="E166" s="1" t="s">
        <v>167</v>
      </c>
      <c r="AH166" s="5"/>
    </row>
    <row r="167" spans="2:35" ht="15" customHeight="1" x14ac:dyDescent="0.3">
      <c r="B167" s="15"/>
      <c r="D167" s="1" t="s">
        <v>168</v>
      </c>
      <c r="E167" s="1" t="s">
        <v>169</v>
      </c>
      <c r="AH167" s="5"/>
    </row>
    <row r="168" spans="2:35" ht="15" customHeight="1" x14ac:dyDescent="0.3">
      <c r="B168" s="15"/>
      <c r="E168" s="1" t="s">
        <v>170</v>
      </c>
      <c r="AH168" s="5"/>
    </row>
    <row r="169" spans="2:35" ht="15" customHeight="1" x14ac:dyDescent="0.3">
      <c r="B169" s="16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8"/>
    </row>
    <row r="171" spans="2:35" ht="15" customHeight="1" x14ac:dyDescent="0.3">
      <c r="B171" s="12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4"/>
    </row>
    <row r="172" spans="2:35" ht="15" customHeight="1" x14ac:dyDescent="0.3">
      <c r="B172" s="15"/>
      <c r="C172" s="1" t="s">
        <v>171</v>
      </c>
      <c r="Z172" s="763" t="s">
        <v>172</v>
      </c>
      <c r="AA172" s="763"/>
      <c r="AB172" s="763"/>
      <c r="AC172" s="763"/>
      <c r="AD172" s="763"/>
      <c r="AE172" s="763"/>
      <c r="AF172" s="763"/>
      <c r="AG172" s="763"/>
      <c r="AH172" s="764"/>
      <c r="AI172" s="277"/>
    </row>
    <row r="173" spans="2:35" ht="15" customHeight="1" x14ac:dyDescent="0.3">
      <c r="B173" s="16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8"/>
    </row>
  </sheetData>
  <sheetProtection algorithmName="SHA-512" hashValue="6V2E2jeANJj1AqvDIwHi+0EowBFcgs/e/9hdVV1Nf0Y09Mb+86dX+3HUygzPRBw7+mFLxnlxcuTqFc139e2L8Q==" saltValue="9dH0E20WDE3c2Fqfqv9aWg==" spinCount="100000" sheet="1" objects="1" scenarios="1"/>
  <mergeCells count="21">
    <mergeCell ref="Z172:AH172"/>
    <mergeCell ref="E7:V7"/>
    <mergeCell ref="AD91:AG91"/>
    <mergeCell ref="AD59:AG59"/>
    <mergeCell ref="AD16:AG16"/>
    <mergeCell ref="AD112:AG112"/>
    <mergeCell ref="E8:V8"/>
    <mergeCell ref="AD134:AG134"/>
    <mergeCell ref="AD146:AG146"/>
    <mergeCell ref="AD163:AG163"/>
    <mergeCell ref="E10:V10"/>
    <mergeCell ref="E12:V12"/>
    <mergeCell ref="U159:Y159"/>
    <mergeCell ref="AD52:AG52"/>
    <mergeCell ref="AD3:AG3"/>
    <mergeCell ref="E4:V4"/>
    <mergeCell ref="E6:V6"/>
    <mergeCell ref="E11:V11"/>
    <mergeCell ref="AD126:AG126"/>
    <mergeCell ref="E9:V9"/>
    <mergeCell ref="E5:V5"/>
  </mergeCells>
  <hyperlinks>
    <hyperlink ref="AD16" location="Ajuda!A1" display="Volta ao topo" xr:uid="{00000000-0004-0000-0000-000000000000}"/>
    <hyperlink ref="AD59" location="Ajuda!A1" display="Volta ao topo" xr:uid="{00000000-0004-0000-0000-000001000000}"/>
    <hyperlink ref="AD91" location="Ajuda!A1" display="Volta ao topo" xr:uid="{00000000-0004-0000-0000-000002000000}"/>
    <hyperlink ref="AD3" location="Ajuda!A1" display="Volta ao topo" xr:uid="{00000000-0004-0000-0000-000003000000}"/>
    <hyperlink ref="AD112" location="Ajuda!A1" display="Volta ao topo" xr:uid="{00000000-0004-0000-0000-000004000000}"/>
    <hyperlink ref="AD112:AG112" location="Ajuda!A1" tooltip="Voltar ao topo da planilha &quot;Ajuda&quot;" display="Voltar ao topo" xr:uid="{00000000-0004-0000-0000-000005000000}"/>
    <hyperlink ref="AD91:AG91" location="Ajuda!A1" tooltip="Voltar ao topo da planilha &quot;Ajuda&quot;" display="Voltar ao topo" xr:uid="{00000000-0004-0000-0000-000006000000}"/>
    <hyperlink ref="AD59:AG59" location="Ajuda!A1" tooltip="Voltar ao topo da planilha &quot;Ajuda&quot;" display="Voltar ao topo" xr:uid="{00000000-0004-0000-0000-000007000000}"/>
    <hyperlink ref="AD16:AG16" location="Ajuda!A1" tooltip="Voltar ao topo da planilha &quot;Ajuda&quot;" display="Voltar ao topo" xr:uid="{00000000-0004-0000-0000-000008000000}"/>
    <hyperlink ref="AD3:AG3" location="Ajuda!A1" tooltip="Voltar ao topo da planilha &quot;Ajuda&quot;" display="Voltar ao topo" xr:uid="{00000000-0004-0000-0000-000009000000}"/>
    <hyperlink ref="E8:V8" location="Ajuda!B111:AH123" tooltip="Orientações para as ações de medição e verificação do projeto nesta planilha" display="Ações de medição e verificação do projeto" xr:uid="{00000000-0004-0000-0000-00000A000000}"/>
    <hyperlink ref="E7:V7" location="Ajuda!B90:AH109" tooltip="Orientações para cálculo dos custos do projeto nesta planilha" display="Guia do Cálculo dos benefícios do projeto" xr:uid="{00000000-0004-0000-0000-00000B000000}"/>
    <hyperlink ref="AD134" location="Ajuda!A1" display="Volta ao topo" xr:uid="{00000000-0004-0000-0000-00000C000000}"/>
    <hyperlink ref="AD134:AG134" location="Ajuda!A1" tooltip="Voltar ao topo da planilha &quot;Ajuda&quot;" display="Voltar ao topo" xr:uid="{00000000-0004-0000-0000-00000D000000}"/>
    <hyperlink ref="AD146" location="Ajuda!A1" display="Volta ao topo" xr:uid="{00000000-0004-0000-0000-00000E000000}"/>
    <hyperlink ref="AD146:AG146" location="Ajuda!A1" tooltip="Voltar ao topo da planilha &quot;Ajuda&quot;" display="Voltar ao topo" xr:uid="{00000000-0004-0000-0000-00000F000000}"/>
    <hyperlink ref="E10:V10" location="Ajuda!B133:AH143" tooltip="Orientações para as ações de medição e verificação do projeto nesta planilha" display="Projeção de economia de energia" xr:uid="{00000000-0004-0000-0000-000010000000}"/>
    <hyperlink ref="U159" r:id="rId1" xr:uid="{00000000-0004-0000-0000-000011000000}"/>
    <hyperlink ref="E4:V4" location="Ajuda!B15:AH49" tooltip="Orientações sobre o funcionamento desta planilha" display="Orientações gerais sobre a planilha" xr:uid="{00000000-0004-0000-0000-000012000000}"/>
    <hyperlink ref="E6:V6" location="Ajuda!B58:AH88" tooltip="Orientações para cálculo dos benefícios do projeto nesta planilha" display="Guia do Cálculo dos custos do projeto" xr:uid="{00000000-0004-0000-0000-000013000000}"/>
    <hyperlink ref="E11:V11" location="Ajuda!B145:AH160" tooltip="Orientações para as ações de medição e verificação do projeto nesta planilha" display="Simulação das parcelas do contrato de desempenho" xr:uid="{00000000-0004-0000-0000-000014000000}"/>
    <hyperlink ref="AD163" location="Ajuda!A1" display="Volta ao topo" xr:uid="{00000000-0004-0000-0000-000015000000}"/>
    <hyperlink ref="AD163:AG163" location="Ajuda!A1" tooltip="Voltar ao topo da planilha &quot;Ajuda&quot;" display="Voltar ao topo" xr:uid="{00000000-0004-0000-0000-000016000000}"/>
    <hyperlink ref="E12:V12" location="Ajuda!B162:AH169" tooltip="Orientações para as ações de medição e verificação do projeto nesta planilha" display="Disposições gerais" xr:uid="{00000000-0004-0000-0000-000017000000}"/>
    <hyperlink ref="AD126" location="Ajuda!A1" display="Volta ao topo" xr:uid="{00000000-0004-0000-0000-000018000000}"/>
    <hyperlink ref="AD126:AG126" location="Ajuda!A1" tooltip="Voltar ao topo da planilha &quot;Ajuda&quot;" display="Voltar ao topo" xr:uid="{00000000-0004-0000-0000-000019000000}"/>
    <hyperlink ref="E9:V9" location="Ajuda!B125:AH131" tooltip="Orientações para as ações de medição e verificação do projeto nesta planilha" display="Cronograma físico e financeiro" xr:uid="{00000000-0004-0000-0000-00001A000000}"/>
    <hyperlink ref="Z172" r:id="rId2" display="chamadapublicapee2021@cemig.com.br" xr:uid="{00000000-0004-0000-0000-00001B000000}"/>
    <hyperlink ref="Z172:AH172" r:id="rId3" display="chamadapublicapee@cemig.com.br" xr:uid="{358DD6A1-C975-4E31-A537-DF26E1199F04}"/>
    <hyperlink ref="AD52" location="Ajuda!A1" display="Volta ao topo" xr:uid="{B8A0A969-6FD8-4BE6-9E9C-229A5B236B8D}"/>
    <hyperlink ref="AD52:AG52" location="Ajuda!A1" tooltip="Voltar ao topo da planilha &quot;Ajuda&quot;" display="Voltar ao topo" xr:uid="{4CA708C9-BF69-418F-A3C9-98AB5EE979E6}"/>
    <hyperlink ref="E5:V5" location="Ajuda!B51:AH56" tooltip="Orientações para cálculo dos benefícios do projeto nesta planilha" display="Guia do preenchimento das UCs (Unidades Consumidoras)" xr:uid="{CFEC8DEE-9E27-415F-AD93-48750593A322}"/>
  </hyperlinks>
  <pageMargins left="0.59055118110236227" right="0.59055118110236227" top="0.98425196850393704" bottom="0.59055118110236227" header="0.19685039370078741" footer="0.19685039370078741"/>
  <pageSetup paperSize="9" scale="72" orientation="portrait" r:id="rId4"/>
  <headerFooter>
    <oddFooter>&amp;L&amp;F / &amp;A_x000D_&amp;1#&amp;"Calibri"&amp;10&amp;K000000 Classificação: Público&amp;R&amp;P</oddFooter>
  </headerFooter>
  <rowBreaks count="3" manualBreakCount="3">
    <brk id="89" min="1" max="33" man="1"/>
    <brk id="110" min="1" max="33" man="1"/>
    <brk id="161" min="1" max="33" man="1"/>
  </rowBrea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1"/>
  <dimension ref="G2:U21"/>
  <sheetViews>
    <sheetView showGridLines="0" zoomScale="70" zoomScaleNormal="70" workbookViewId="0">
      <selection activeCell="Y46" sqref="Y46"/>
    </sheetView>
  </sheetViews>
  <sheetFormatPr defaultColWidth="9.109375" defaultRowHeight="14.4" x14ac:dyDescent="0.3"/>
  <cols>
    <col min="18" max="18" width="4.6640625" customWidth="1"/>
    <col min="19" max="19" width="12.5546875" customWidth="1"/>
    <col min="20" max="20" width="6.88671875" customWidth="1"/>
    <col min="21" max="21" width="16.44140625" customWidth="1"/>
  </cols>
  <sheetData>
    <row r="2" spans="7:10" x14ac:dyDescent="0.3">
      <c r="G2" s="765" t="s">
        <v>173</v>
      </c>
      <c r="H2" s="765"/>
      <c r="I2" s="765"/>
      <c r="J2" s="765"/>
    </row>
    <row r="3" spans="7:10" x14ac:dyDescent="0.3">
      <c r="G3" s="765"/>
      <c r="H3" s="765"/>
      <c r="I3" s="765"/>
      <c r="J3" s="765"/>
    </row>
    <row r="4" spans="7:10" x14ac:dyDescent="0.3">
      <c r="G4" s="765"/>
      <c r="H4" s="765"/>
      <c r="I4" s="765"/>
      <c r="J4" s="765"/>
    </row>
    <row r="17" spans="19:21" ht="18" x14ac:dyDescent="0.35">
      <c r="S17" s="521" t="s">
        <v>174</v>
      </c>
    </row>
    <row r="18" spans="19:21" ht="15" thickBot="1" x14ac:dyDescent="0.35"/>
    <row r="19" spans="19:21" ht="18.600000000000001" thickBot="1" x14ac:dyDescent="0.4">
      <c r="T19" s="519"/>
      <c r="U19" s="522" t="s">
        <v>175</v>
      </c>
    </row>
    <row r="20" spans="19:21" ht="15" thickBot="1" x14ac:dyDescent="0.35"/>
    <row r="21" spans="19:21" ht="18.600000000000001" thickBot="1" x14ac:dyDescent="0.4">
      <c r="T21" s="520"/>
      <c r="U21" s="522" t="s">
        <v>176</v>
      </c>
    </row>
  </sheetData>
  <sheetProtection algorithmName="SHA-512" hashValue="jxeSIzTCaXfVjI09yhjb7IuujBqFLeGxXtSQoQ5AlhN5hsS9h0Ko/lDIRaK+gapT+Tli+EJtm3dNx21JpjtmfA==" saltValue="MpOSLA+EHSjykJTjpUzhzg==" spinCount="100000" sheet="1" objects="1" scenarios="1"/>
  <mergeCells count="1">
    <mergeCell ref="G2:J4"/>
  </mergeCells>
  <pageMargins left="0.511811024" right="0.511811024" top="0.78740157499999996" bottom="0.78740157499999996" header="0.31496062000000002" footer="0.31496062000000002"/>
  <pageSetup orientation="portrait" r:id="rId1"/>
  <headerFooter>
    <oddFooter>&amp;L_x000D_&amp;1#&amp;"Calibri"&amp;10&amp;K000000 Classificação: Público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6">
    <tabColor rgb="FFFFFF00"/>
  </sheetPr>
  <dimension ref="B2:G20"/>
  <sheetViews>
    <sheetView showGridLines="0" workbookViewId="0">
      <selection activeCell="E46" sqref="E46"/>
    </sheetView>
  </sheetViews>
  <sheetFormatPr defaultColWidth="9.109375" defaultRowHeight="14.4" x14ac:dyDescent="0.3"/>
  <cols>
    <col min="1" max="2" width="3.6640625" style="1" customWidth="1"/>
    <col min="3" max="3" width="40" style="1" bestFit="1" customWidth="1"/>
    <col min="4" max="4" width="12.88671875" style="1" customWidth="1"/>
    <col min="5" max="5" width="14.5546875" style="1" customWidth="1"/>
    <col min="6" max="6" width="12.44140625" style="1" customWidth="1"/>
    <col min="7" max="7" width="10.6640625" style="1" customWidth="1"/>
    <col min="8" max="16384" width="9.109375" style="1"/>
  </cols>
  <sheetData>
    <row r="2" spans="2:7" s="4" customFormat="1" x14ac:dyDescent="0.3">
      <c r="B2" s="213" t="s">
        <v>177</v>
      </c>
      <c r="C2" s="213"/>
      <c r="D2" s="213"/>
      <c r="E2" s="213"/>
      <c r="F2" s="213"/>
      <c r="G2" s="213"/>
    </row>
    <row r="3" spans="2:7" s="4" customFormat="1" x14ac:dyDescent="0.3">
      <c r="B3" s="4" t="s">
        <v>178</v>
      </c>
      <c r="D3" s="214"/>
      <c r="E3" s="214"/>
    </row>
    <row r="4" spans="2:7" x14ac:dyDescent="0.3">
      <c r="B4" s="215" t="s">
        <v>179</v>
      </c>
      <c r="C4" s="215"/>
      <c r="D4" s="221" t="s">
        <v>180</v>
      </c>
      <c r="E4" s="221" t="s">
        <v>181</v>
      </c>
      <c r="F4" s="221" t="s">
        <v>182</v>
      </c>
      <c r="G4" s="221" t="s">
        <v>183</v>
      </c>
    </row>
    <row r="5" spans="2:7" x14ac:dyDescent="0.3">
      <c r="B5" s="215">
        <v>1</v>
      </c>
      <c r="C5" s="222" t="s">
        <v>184</v>
      </c>
      <c r="D5" s="223">
        <v>0</v>
      </c>
      <c r="E5" s="223">
        <v>0</v>
      </c>
      <c r="F5" s="224">
        <v>0</v>
      </c>
      <c r="G5" s="223">
        <v>0</v>
      </c>
    </row>
    <row r="6" spans="2:7" x14ac:dyDescent="0.3">
      <c r="B6" s="215">
        <v>2</v>
      </c>
      <c r="C6" s="222" t="s">
        <v>185</v>
      </c>
      <c r="D6" s="223"/>
      <c r="E6" s="223"/>
      <c r="F6" s="225">
        <v>0.7</v>
      </c>
      <c r="G6" s="223">
        <v>0.15</v>
      </c>
    </row>
    <row r="7" spans="2:7" x14ac:dyDescent="0.3">
      <c r="B7" s="215">
        <v>3</v>
      </c>
      <c r="C7" s="222" t="s">
        <v>186</v>
      </c>
      <c r="D7" s="657">
        <v>429.6</v>
      </c>
      <c r="E7" s="657">
        <v>341.73</v>
      </c>
      <c r="F7" s="225">
        <v>0.7</v>
      </c>
      <c r="G7" s="223">
        <v>0.15</v>
      </c>
    </row>
    <row r="8" spans="2:7" x14ac:dyDescent="0.3">
      <c r="B8" s="215">
        <v>4</v>
      </c>
      <c r="C8" s="222" t="s">
        <v>187</v>
      </c>
      <c r="D8" s="657">
        <v>452.36</v>
      </c>
      <c r="E8" s="657">
        <v>526.86</v>
      </c>
      <c r="F8" s="225">
        <v>0.7</v>
      </c>
      <c r="G8" s="223">
        <v>0.15</v>
      </c>
    </row>
    <row r="9" spans="2:7" x14ac:dyDescent="0.3">
      <c r="B9" s="215">
        <v>5</v>
      </c>
      <c r="C9" s="222" t="s">
        <v>188</v>
      </c>
      <c r="D9" s="657">
        <v>506.48</v>
      </c>
      <c r="E9" s="657">
        <v>1009.76</v>
      </c>
      <c r="F9" s="225">
        <v>0.7</v>
      </c>
      <c r="G9" s="223">
        <v>0.15</v>
      </c>
    </row>
    <row r="10" spans="2:7" x14ac:dyDescent="0.3">
      <c r="B10" s="215">
        <v>6</v>
      </c>
      <c r="C10" s="222" t="s">
        <v>189</v>
      </c>
      <c r="D10" s="657">
        <v>506.48</v>
      </c>
      <c r="E10" s="657">
        <v>1009.76</v>
      </c>
      <c r="F10" s="225">
        <v>0.7</v>
      </c>
      <c r="G10" s="223">
        <v>0.15</v>
      </c>
    </row>
    <row r="11" spans="2:7" x14ac:dyDescent="0.3">
      <c r="B11" s="215">
        <v>7</v>
      </c>
      <c r="C11" s="222" t="s">
        <v>190</v>
      </c>
      <c r="D11" s="657">
        <v>574.30999999999995</v>
      </c>
      <c r="E11" s="657">
        <v>1472.68</v>
      </c>
      <c r="F11" s="225">
        <v>0.7</v>
      </c>
      <c r="G11" s="223">
        <v>0.15</v>
      </c>
    </row>
    <row r="12" spans="2:7" x14ac:dyDescent="0.3">
      <c r="B12" s="215">
        <v>8</v>
      </c>
      <c r="C12" s="222" t="s">
        <v>191</v>
      </c>
      <c r="D12" s="657">
        <v>320.97000000000003</v>
      </c>
      <c r="E12" s="657">
        <v>2062.63</v>
      </c>
      <c r="F12" s="225">
        <v>0.7</v>
      </c>
      <c r="G12" s="223">
        <v>0.15</v>
      </c>
    </row>
    <row r="13" spans="2:7" x14ac:dyDescent="0.3">
      <c r="B13" s="215">
        <v>9</v>
      </c>
      <c r="C13" s="222" t="s">
        <v>192</v>
      </c>
      <c r="D13" s="657">
        <v>320.97000000000003</v>
      </c>
      <c r="E13" s="657">
        <v>2180.34</v>
      </c>
      <c r="F13" s="225">
        <v>0.7</v>
      </c>
      <c r="G13" s="223">
        <v>0.15</v>
      </c>
    </row>
    <row r="14" spans="2:7" x14ac:dyDescent="0.3">
      <c r="B14" s="215">
        <v>12</v>
      </c>
      <c r="C14" s="222" t="s">
        <v>193</v>
      </c>
      <c r="D14" s="657">
        <v>320.97000000000003</v>
      </c>
      <c r="E14" s="657">
        <v>2121.48</v>
      </c>
      <c r="F14" s="225">
        <v>0.7</v>
      </c>
      <c r="G14" s="223">
        <v>0.15</v>
      </c>
    </row>
    <row r="15" spans="2:7" x14ac:dyDescent="0.3">
      <c r="B15" s="215">
        <v>13</v>
      </c>
      <c r="C15" s="222" t="s">
        <v>194</v>
      </c>
      <c r="D15" s="657">
        <v>320.97000000000003</v>
      </c>
      <c r="E15" s="657">
        <v>2121.48</v>
      </c>
      <c r="F15" s="225">
        <v>0.7</v>
      </c>
      <c r="G15" s="223">
        <v>0.15</v>
      </c>
    </row>
    <row r="17" spans="2:7" x14ac:dyDescent="0.3">
      <c r="B17" s="217">
        <f ca="1">SUMIF(Lista_SubgrupoTarifa,C17,B5:B14)</f>
        <v>1</v>
      </c>
      <c r="C17" s="217" t="str">
        <f>Projeto!J24</f>
        <v>Selecione a subclasse tarifária</v>
      </c>
      <c r="D17" s="226">
        <f>IF(C17="A1 - Acima de 230 kV","Não Permitido",SUMIF($C$5:$C$15,$C$17,$D$5:$D$15))</f>
        <v>0</v>
      </c>
      <c r="E17" s="226">
        <f>IF(C17="A1 - Acima de 230 kV","Não Permitido",SUMIF($C$5:$C$15,$C$17,$E$5:$E$15))</f>
        <v>0</v>
      </c>
      <c r="F17" s="227">
        <f>SUMIF($C$5:$C$15,$C$17,$F$5:$F$15)</f>
        <v>0</v>
      </c>
      <c r="G17" s="226">
        <f>SUMIF($C$5:$C$15,$C$17,$G$5:$G$15)</f>
        <v>0</v>
      </c>
    </row>
    <row r="18" spans="2:7" x14ac:dyDescent="0.3">
      <c r="C18"/>
      <c r="D18" s="412"/>
    </row>
    <row r="19" spans="2:7" x14ac:dyDescent="0.3">
      <c r="D19" s="275" t="s">
        <v>195</v>
      </c>
      <c r="E19" s="275" t="s">
        <v>196</v>
      </c>
    </row>
    <row r="20" spans="2:7" x14ac:dyDescent="0.3">
      <c r="C20" s="215" t="s">
        <v>197</v>
      </c>
      <c r="D20" s="278">
        <v>3589</v>
      </c>
      <c r="E20" s="279">
        <v>46168</v>
      </c>
    </row>
  </sheetData>
  <sheetProtection algorithmName="SHA-512" hashValue="dvfACO9d6xAvXgHwUMEFUF3842djvCcTpJhmjvYh+TIdQ1+I1YIhreI2dYYyf9kxdr4/tJUy8JrXNBBxsLnF+Q==" saltValue="dnlqV97DEiYYbTNWOKCIrw==" spinCount="100000" sheet="1" selectLockedCells="1" selectUnlockedCells="1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&amp;L_x000D_&amp;1#&amp;"Calibri"&amp;10&amp;K000000 Classificação: Público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21">
    <tabColor rgb="FFFFFF00"/>
  </sheetPr>
  <dimension ref="B2:G48"/>
  <sheetViews>
    <sheetView workbookViewId="0">
      <selection activeCell="J43" sqref="J43"/>
    </sheetView>
  </sheetViews>
  <sheetFormatPr defaultColWidth="9.109375" defaultRowHeight="15" customHeight="1" x14ac:dyDescent="0.3"/>
  <cols>
    <col min="1" max="2" width="3.6640625" style="1" customWidth="1"/>
    <col min="3" max="3" width="5.44140625" style="1" bestFit="1" customWidth="1"/>
    <col min="4" max="4" width="7.6640625" style="1" bestFit="1" customWidth="1"/>
    <col min="5" max="5" width="74.5546875" style="1" bestFit="1" customWidth="1"/>
    <col min="6" max="6" width="15.88671875" style="1" bestFit="1" customWidth="1"/>
    <col min="7" max="7" width="3.6640625" style="1" customWidth="1"/>
    <col min="8" max="16384" width="9.109375" style="1"/>
  </cols>
  <sheetData>
    <row r="2" spans="2:7" ht="15" customHeight="1" x14ac:dyDescent="0.3">
      <c r="B2" s="24"/>
      <c r="C2" s="13"/>
      <c r="D2" s="13"/>
      <c r="E2" s="13"/>
      <c r="F2" s="13"/>
      <c r="G2" s="14"/>
    </row>
    <row r="3" spans="2:7" ht="15" customHeight="1" x14ac:dyDescent="0.3">
      <c r="B3" s="3"/>
      <c r="C3" s="766" t="s">
        <v>198</v>
      </c>
      <c r="D3" s="766"/>
      <c r="E3" s="766"/>
      <c r="F3" s="766"/>
      <c r="G3" s="5"/>
    </row>
    <row r="4" spans="2:7" ht="15" customHeight="1" x14ac:dyDescent="0.3">
      <c r="B4" s="3"/>
      <c r="C4" s="1" t="s">
        <v>199</v>
      </c>
      <c r="G4" s="5"/>
    </row>
    <row r="5" spans="2:7" ht="15" customHeight="1" x14ac:dyDescent="0.3">
      <c r="B5" s="3"/>
      <c r="C5" s="1" t="s">
        <v>200</v>
      </c>
      <c r="G5" s="5"/>
    </row>
    <row r="6" spans="2:7" ht="15" customHeight="1" x14ac:dyDescent="0.3">
      <c r="B6" s="3"/>
      <c r="C6" s="1" t="s">
        <v>201</v>
      </c>
      <c r="G6" s="5"/>
    </row>
    <row r="7" spans="2:7" ht="15" customHeight="1" x14ac:dyDescent="0.3">
      <c r="B7" s="6"/>
      <c r="C7" s="7"/>
      <c r="D7" s="7"/>
      <c r="E7" s="7"/>
      <c r="F7" s="7"/>
      <c r="G7" s="8"/>
    </row>
    <row r="9" spans="2:7" ht="15" customHeight="1" x14ac:dyDescent="0.3">
      <c r="B9" s="24"/>
      <c r="C9" s="13"/>
      <c r="D9" s="13"/>
      <c r="E9" s="13"/>
      <c r="F9" s="13"/>
      <c r="G9" s="14"/>
    </row>
    <row r="10" spans="2:7" s="4" customFormat="1" ht="15" customHeight="1" x14ac:dyDescent="0.3">
      <c r="B10" s="19"/>
      <c r="C10" s="269" t="s">
        <v>202</v>
      </c>
      <c r="D10" s="767" t="s">
        <v>203</v>
      </c>
      <c r="E10" s="767"/>
      <c r="F10" s="269" t="s">
        <v>204</v>
      </c>
      <c r="G10" s="265"/>
    </row>
    <row r="11" spans="2:7" s="4" customFormat="1" ht="15" customHeight="1" x14ac:dyDescent="0.3">
      <c r="B11" s="19"/>
      <c r="C11" s="266" t="s">
        <v>205</v>
      </c>
      <c r="D11" s="4" t="s">
        <v>206</v>
      </c>
      <c r="G11" s="265"/>
    </row>
    <row r="12" spans="2:7" ht="15" customHeight="1" x14ac:dyDescent="0.3">
      <c r="B12" s="3"/>
      <c r="C12" s="267"/>
      <c r="D12" s="1" t="s">
        <v>207</v>
      </c>
      <c r="E12" s="1" t="s">
        <v>208</v>
      </c>
      <c r="F12" s="33">
        <f>RCB!H9</f>
        <v>0</v>
      </c>
      <c r="G12" s="5"/>
    </row>
    <row r="13" spans="2:7" ht="15" customHeight="1" x14ac:dyDescent="0.3">
      <c r="B13" s="3"/>
      <c r="C13" s="267"/>
      <c r="G13" s="5"/>
    </row>
    <row r="14" spans="2:7" s="4" customFormat="1" ht="15" customHeight="1" x14ac:dyDescent="0.3">
      <c r="B14" s="19"/>
      <c r="C14" s="266" t="s">
        <v>209</v>
      </c>
      <c r="D14" s="4" t="s">
        <v>210</v>
      </c>
      <c r="G14" s="265"/>
    </row>
    <row r="15" spans="2:7" ht="15" customHeight="1" x14ac:dyDescent="0.3">
      <c r="B15" s="3"/>
      <c r="C15" s="267"/>
      <c r="D15" s="1" t="s">
        <v>211</v>
      </c>
      <c r="E15" s="1" t="s">
        <v>212</v>
      </c>
      <c r="F15" s="245">
        <f>CustoContábil!F6</f>
        <v>0</v>
      </c>
      <c r="G15" s="5"/>
    </row>
    <row r="16" spans="2:7" ht="15" customHeight="1" x14ac:dyDescent="0.3">
      <c r="B16" s="3"/>
      <c r="C16" s="267"/>
      <c r="D16" s="1" t="s">
        <v>213</v>
      </c>
      <c r="E16" s="1" t="s">
        <v>214</v>
      </c>
      <c r="F16" s="268">
        <f>CustoContábil!F18</f>
        <v>0</v>
      </c>
      <c r="G16" s="5"/>
    </row>
    <row r="17" spans="2:7" ht="15" customHeight="1" x14ac:dyDescent="0.3">
      <c r="B17" s="3"/>
      <c r="C17" s="267"/>
      <c r="G17" s="5"/>
    </row>
    <row r="18" spans="2:7" s="4" customFormat="1" ht="15" customHeight="1" x14ac:dyDescent="0.3">
      <c r="B18" s="19"/>
      <c r="C18" s="266" t="s">
        <v>215</v>
      </c>
      <c r="D18" s="4" t="s">
        <v>216</v>
      </c>
      <c r="G18" s="265"/>
    </row>
    <row r="19" spans="2:7" ht="15" customHeight="1" x14ac:dyDescent="0.3">
      <c r="B19" s="3"/>
      <c r="C19" s="267"/>
      <c r="D19" s="1" t="s">
        <v>217</v>
      </c>
      <c r="E19" s="1" t="s">
        <v>218</v>
      </c>
      <c r="F19" s="31">
        <f>RCB!C18</f>
        <v>1.296</v>
      </c>
      <c r="G19" s="5"/>
    </row>
    <row r="20" spans="2:7" ht="15" customHeight="1" x14ac:dyDescent="0.3">
      <c r="B20" s="3"/>
      <c r="C20" s="267"/>
      <c r="D20" s="1" t="s">
        <v>219</v>
      </c>
      <c r="E20" s="1" t="s">
        <v>220</v>
      </c>
      <c r="F20" s="31">
        <f>RCB!D18</f>
        <v>0</v>
      </c>
      <c r="G20" s="5"/>
    </row>
    <row r="21" spans="2:7" ht="15" customHeight="1" x14ac:dyDescent="0.3">
      <c r="B21" s="3"/>
      <c r="C21" s="267"/>
      <c r="G21" s="5"/>
    </row>
    <row r="22" spans="2:7" s="4" customFormat="1" ht="15" customHeight="1" x14ac:dyDescent="0.3">
      <c r="B22" s="19"/>
      <c r="C22" s="266" t="s">
        <v>221</v>
      </c>
      <c r="D22" s="4" t="s">
        <v>222</v>
      </c>
      <c r="G22" s="265"/>
    </row>
    <row r="23" spans="2:7" ht="15" customHeight="1" x14ac:dyDescent="0.3">
      <c r="B23" s="3"/>
      <c r="C23" s="267"/>
      <c r="D23" s="1" t="s">
        <v>223</v>
      </c>
      <c r="E23" s="1" t="s">
        <v>224</v>
      </c>
      <c r="G23" s="5"/>
    </row>
    <row r="24" spans="2:7" ht="15" customHeight="1" x14ac:dyDescent="0.3">
      <c r="B24" s="3"/>
      <c r="C24" s="267"/>
      <c r="G24" s="5"/>
    </row>
    <row r="25" spans="2:7" s="4" customFormat="1" ht="15" customHeight="1" x14ac:dyDescent="0.3">
      <c r="B25" s="19"/>
      <c r="C25" s="266" t="s">
        <v>225</v>
      </c>
      <c r="D25" s="4" t="s">
        <v>226</v>
      </c>
      <c r="G25" s="265"/>
    </row>
    <row r="26" spans="2:7" ht="15" customHeight="1" x14ac:dyDescent="0.3">
      <c r="B26" s="3"/>
      <c r="C26" s="267"/>
      <c r="D26" s="1" t="s">
        <v>223</v>
      </c>
      <c r="E26" s="1" t="s">
        <v>224</v>
      </c>
      <c r="G26" s="5"/>
    </row>
    <row r="27" spans="2:7" ht="15" customHeight="1" x14ac:dyDescent="0.3">
      <c r="B27" s="3"/>
      <c r="C27" s="267"/>
      <c r="G27" s="5"/>
    </row>
    <row r="28" spans="2:7" s="4" customFormat="1" ht="15" customHeight="1" x14ac:dyDescent="0.3">
      <c r="B28" s="19"/>
      <c r="C28" s="266" t="s">
        <v>227</v>
      </c>
      <c r="D28" s="4" t="s">
        <v>228</v>
      </c>
      <c r="G28" s="265"/>
    </row>
    <row r="29" spans="2:7" ht="15" customHeight="1" x14ac:dyDescent="0.3">
      <c r="B29" s="3"/>
      <c r="C29" s="267"/>
      <c r="D29" s="1" t="s">
        <v>223</v>
      </c>
      <c r="E29" s="1" t="s">
        <v>224</v>
      </c>
      <c r="G29" s="5"/>
    </row>
    <row r="30" spans="2:7" ht="15" customHeight="1" x14ac:dyDescent="0.3">
      <c r="B30" s="3"/>
      <c r="C30" s="267"/>
      <c r="G30" s="5"/>
    </row>
    <row r="31" spans="2:7" s="4" customFormat="1" ht="15" customHeight="1" x14ac:dyDescent="0.3">
      <c r="B31" s="19"/>
      <c r="C31" s="266" t="s">
        <v>229</v>
      </c>
      <c r="D31" s="4" t="s">
        <v>230</v>
      </c>
      <c r="G31" s="265"/>
    </row>
    <row r="32" spans="2:7" s="4" customFormat="1" ht="15" customHeight="1" x14ac:dyDescent="0.35">
      <c r="B32" s="19"/>
      <c r="C32" s="266"/>
      <c r="D32" s="1" t="s">
        <v>231</v>
      </c>
      <c r="E32" s="1" t="s">
        <v>232</v>
      </c>
      <c r="F32" s="245">
        <f>CustoContábil!F18</f>
        <v>0</v>
      </c>
      <c r="G32" s="265"/>
    </row>
    <row r="33" spans="2:7" ht="15" customHeight="1" x14ac:dyDescent="0.35">
      <c r="B33" s="3"/>
      <c r="C33" s="267"/>
      <c r="D33" s="1" t="s">
        <v>233</v>
      </c>
      <c r="E33" s="1" t="s">
        <v>234</v>
      </c>
      <c r="F33" s="245">
        <f>CustoContábil!D18</f>
        <v>0</v>
      </c>
      <c r="G33" s="5"/>
    </row>
    <row r="34" spans="2:7" ht="15" customHeight="1" x14ac:dyDescent="0.3">
      <c r="B34" s="3"/>
      <c r="C34" s="267"/>
      <c r="G34" s="5"/>
    </row>
    <row r="35" spans="2:7" s="4" customFormat="1" ht="15" customHeight="1" x14ac:dyDescent="0.3">
      <c r="B35" s="19"/>
      <c r="C35" s="266" t="s">
        <v>235</v>
      </c>
      <c r="D35" s="4" t="s">
        <v>236</v>
      </c>
      <c r="G35" s="265"/>
    </row>
    <row r="36" spans="2:7" ht="15" customHeight="1" x14ac:dyDescent="0.35">
      <c r="B36" s="3"/>
      <c r="C36" s="267"/>
      <c r="D36" s="1" t="s">
        <v>237</v>
      </c>
      <c r="E36" s="1" t="s">
        <v>238</v>
      </c>
      <c r="F36" s="245">
        <f>IlumCusto!K165</f>
        <v>0</v>
      </c>
      <c r="G36" s="5"/>
    </row>
    <row r="37" spans="2:7" ht="15" customHeight="1" x14ac:dyDescent="0.35">
      <c r="B37" s="3"/>
      <c r="C37" s="267"/>
      <c r="D37" s="1" t="s">
        <v>239</v>
      </c>
      <c r="E37" s="1" t="s">
        <v>240</v>
      </c>
      <c r="F37" s="245">
        <f>CondAmbCusto!K115</f>
        <v>0</v>
      </c>
      <c r="G37" s="5"/>
    </row>
    <row r="38" spans="2:7" ht="15" customHeight="1" x14ac:dyDescent="0.35">
      <c r="B38" s="3"/>
      <c r="C38" s="267"/>
      <c r="D38" s="1" t="s">
        <v>241</v>
      </c>
      <c r="E38" s="1" t="s">
        <v>242</v>
      </c>
      <c r="F38" s="245">
        <f>MotorCusto!K115</f>
        <v>0</v>
      </c>
      <c r="G38" s="5"/>
    </row>
    <row r="39" spans="2:7" ht="15" customHeight="1" x14ac:dyDescent="0.35">
      <c r="B39" s="3"/>
      <c r="C39" s="267"/>
      <c r="D39" s="1" t="s">
        <v>243</v>
      </c>
      <c r="E39" s="1" t="s">
        <v>244</v>
      </c>
      <c r="F39" s="245">
        <f>RefrigCusto!K115</f>
        <v>0</v>
      </c>
      <c r="G39" s="5"/>
    </row>
    <row r="40" spans="2:7" ht="15" customHeight="1" x14ac:dyDescent="0.35">
      <c r="B40" s="3"/>
      <c r="C40" s="267"/>
      <c r="D40" s="1" t="s">
        <v>245</v>
      </c>
      <c r="E40" s="1" t="s">
        <v>246</v>
      </c>
      <c r="F40" s="245">
        <f>HospCusto!K115</f>
        <v>0</v>
      </c>
      <c r="G40" s="5"/>
    </row>
    <row r="41" spans="2:7" ht="15" customHeight="1" x14ac:dyDescent="0.35">
      <c r="B41" s="3"/>
      <c r="C41" s="267"/>
      <c r="D41" s="1" t="s">
        <v>247</v>
      </c>
      <c r="E41" s="1" t="s">
        <v>3480</v>
      </c>
      <c r="F41" s="245">
        <f>UFVCusto!K115</f>
        <v>0</v>
      </c>
      <c r="G41" s="5"/>
    </row>
    <row r="42" spans="2:7" ht="15" customHeight="1" x14ac:dyDescent="0.35">
      <c r="B42" s="3"/>
      <c r="C42" s="267"/>
      <c r="D42" s="1" t="s">
        <v>248</v>
      </c>
      <c r="E42" s="1" t="s">
        <v>249</v>
      </c>
      <c r="F42" s="245">
        <f>OutrosCusto!K115</f>
        <v>0</v>
      </c>
      <c r="G42" s="5"/>
    </row>
    <row r="43" spans="2:7" ht="15" customHeight="1" x14ac:dyDescent="0.3">
      <c r="B43" s="3"/>
      <c r="C43" s="267"/>
      <c r="G43" s="5"/>
    </row>
    <row r="44" spans="2:7" s="4" customFormat="1" ht="15" customHeight="1" x14ac:dyDescent="0.3">
      <c r="B44" s="19"/>
      <c r="C44" s="266" t="s">
        <v>250</v>
      </c>
      <c r="D44" s="4" t="s">
        <v>251</v>
      </c>
      <c r="G44" s="265"/>
    </row>
    <row r="45" spans="2:7" ht="15" customHeight="1" x14ac:dyDescent="0.35">
      <c r="B45" s="3"/>
      <c r="C45" s="267"/>
      <c r="D45" s="1" t="s">
        <v>252</v>
      </c>
      <c r="E45" s="1" t="s">
        <v>253</v>
      </c>
      <c r="F45" s="245">
        <f>CustoContábil!D14</f>
        <v>0</v>
      </c>
      <c r="G45" s="5"/>
    </row>
    <row r="46" spans="2:7" ht="15" customHeight="1" x14ac:dyDescent="0.35">
      <c r="B46" s="3"/>
      <c r="C46" s="267"/>
      <c r="D46" s="1" t="s">
        <v>254</v>
      </c>
      <c r="E46" s="1" t="s">
        <v>255</v>
      </c>
      <c r="F46" s="377">
        <v>0</v>
      </c>
      <c r="G46" s="5"/>
    </row>
    <row r="47" spans="2:7" ht="15" customHeight="1" x14ac:dyDescent="0.35">
      <c r="B47" s="3"/>
      <c r="C47" s="267"/>
      <c r="D47" s="1" t="s">
        <v>233</v>
      </c>
      <c r="E47" s="1" t="s">
        <v>234</v>
      </c>
      <c r="F47" s="245">
        <f>CustoContábil!D18</f>
        <v>0</v>
      </c>
      <c r="G47" s="5"/>
    </row>
    <row r="48" spans="2:7" ht="15" customHeight="1" x14ac:dyDescent="0.3">
      <c r="B48" s="6"/>
      <c r="C48" s="7"/>
      <c r="D48" s="7"/>
      <c r="E48" s="7"/>
      <c r="F48" s="7"/>
      <c r="G48" s="8"/>
    </row>
  </sheetData>
  <sheetProtection algorithmName="SHA-512" hashValue="EJP0XsJBQ062H0RDQlACs8btypfzS+ohptoHza5UQdtJeuaP67OkROq61fqzqyG8pjmCSFHVIIqn+sjX9njGZQ==" saltValue="BL1Ivq+4Yk6st6jWWntDZA==" spinCount="100000" sheet="1" selectLockedCells="1" selectUnlockedCells="1"/>
  <mergeCells count="2">
    <mergeCell ref="C3:F3"/>
    <mergeCell ref="D10:E10"/>
  </mergeCells>
  <pageMargins left="0.59055118110236227" right="0.59055118110236227" top="0.98425196850393704" bottom="0.59055118110236227" header="0.19685039370078741" footer="0.19685039370078741"/>
  <pageSetup paperSize="9" scale="81" orientation="portrait" r:id="rId1"/>
  <headerFooter>
    <oddHeader>&amp;C&amp;G</oddHeader>
    <oddFooter>&amp;L&amp;F / &amp;A_x000D_&amp;1#&amp;"Calibri"&amp;10&amp;K000000 Classificação: Público&amp;R&amp;P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>
    <tabColor rgb="FFFFFF00"/>
  </sheetPr>
  <dimension ref="B2:BT778"/>
  <sheetViews>
    <sheetView workbookViewId="0">
      <selection activeCell="G36" sqref="G36"/>
    </sheetView>
  </sheetViews>
  <sheetFormatPr defaultColWidth="9.109375" defaultRowHeight="14.4" x14ac:dyDescent="0.3"/>
  <cols>
    <col min="1" max="2" width="3.6640625" style="1" customWidth="1"/>
    <col min="3" max="3" width="36.6640625" style="1" customWidth="1"/>
    <col min="4" max="4" width="10" style="1" customWidth="1"/>
    <col min="5" max="6" width="3.6640625" style="1" customWidth="1"/>
    <col min="7" max="7" width="35" style="1" bestFit="1" customWidth="1"/>
    <col min="8" max="9" width="3.6640625" style="1" customWidth="1"/>
    <col min="10" max="10" width="35" style="1" bestFit="1" customWidth="1"/>
    <col min="11" max="11" width="3.6640625" style="1" customWidth="1"/>
    <col min="12" max="12" width="28.44140625" style="1" customWidth="1"/>
    <col min="13" max="13" width="4.6640625" style="1" bestFit="1" customWidth="1"/>
    <col min="14" max="14" width="3.6640625" style="1" customWidth="1"/>
    <col min="15" max="15" width="30" style="1" bestFit="1" customWidth="1"/>
    <col min="16" max="18" width="3.6640625" style="1" customWidth="1"/>
    <col min="19" max="19" width="9" style="1" customWidth="1"/>
    <col min="20" max="21" width="3.6640625" style="1" customWidth="1"/>
    <col min="22" max="22" width="9" style="1" customWidth="1"/>
    <col min="23" max="24" width="3.6640625" style="1" customWidth="1"/>
    <col min="25" max="25" width="35" style="1" bestFit="1" customWidth="1"/>
    <col min="26" max="27" width="3.6640625" style="1" customWidth="1"/>
    <col min="28" max="28" width="30.6640625" style="1" customWidth="1"/>
    <col min="29" max="30" width="3.6640625" style="1" customWidth="1"/>
    <col min="31" max="31" width="33.6640625" style="1" customWidth="1"/>
    <col min="32" max="33" width="3.6640625" style="1" customWidth="1"/>
    <col min="34" max="34" width="30.33203125" style="1" bestFit="1" customWidth="1"/>
    <col min="35" max="36" width="3.6640625" style="1" customWidth="1"/>
    <col min="37" max="37" width="35.5546875" style="1" bestFit="1" customWidth="1"/>
    <col min="38" max="38" width="3.6640625" style="1" customWidth="1"/>
    <col min="39" max="39" width="25.6640625" style="1" bestFit="1" customWidth="1"/>
    <col min="40" max="40" width="8.109375" style="1" bestFit="1" customWidth="1"/>
    <col min="41" max="42" width="3.6640625" style="1" customWidth="1"/>
    <col min="43" max="43" width="35.109375" style="1" bestFit="1" customWidth="1"/>
    <col min="44" max="44" width="3.6640625" style="1" customWidth="1"/>
    <col min="45" max="45" width="35.109375" style="1" customWidth="1"/>
    <col min="46" max="46" width="3.6640625" style="1" customWidth="1"/>
    <col min="47" max="47" width="26.6640625" style="1" bestFit="1" customWidth="1"/>
    <col min="48" max="48" width="8.109375" style="1" customWidth="1"/>
    <col min="49" max="49" width="3.6640625" style="1" customWidth="1"/>
    <col min="50" max="50" width="26.6640625" style="2" bestFit="1" customWidth="1"/>
    <col min="51" max="51" width="20.6640625" style="2" customWidth="1"/>
    <col min="52" max="52" width="3.6640625" style="1" customWidth="1"/>
    <col min="53" max="53" width="26.6640625" style="1" bestFit="1" customWidth="1"/>
    <col min="54" max="54" width="31.33203125" style="1" bestFit="1" customWidth="1"/>
    <col min="55" max="55" width="3.6640625" style="1" customWidth="1"/>
    <col min="56" max="56" width="26.6640625" style="2" bestFit="1" customWidth="1"/>
    <col min="57" max="57" width="20.6640625" style="2" customWidth="1"/>
    <col min="58" max="58" width="3.6640625" style="1" customWidth="1"/>
    <col min="59" max="59" width="28.88671875" style="2" bestFit="1" customWidth="1"/>
    <col min="60" max="60" width="20.6640625" style="2" customWidth="1"/>
    <col min="61" max="61" width="3.6640625" style="1" customWidth="1"/>
    <col min="62" max="62" width="24.6640625" style="1" bestFit="1" customWidth="1"/>
    <col min="63" max="63" width="11.6640625" style="1" customWidth="1"/>
    <col min="64" max="64" width="3.6640625" style="1" customWidth="1"/>
    <col min="65" max="65" width="26.6640625" style="1" bestFit="1" customWidth="1"/>
    <col min="66" max="67" width="10.6640625" style="1" customWidth="1"/>
    <col min="68" max="68" width="3.6640625" style="1" customWidth="1"/>
    <col min="69" max="69" width="14.5546875" style="1" bestFit="1" customWidth="1"/>
    <col min="70" max="70" width="3.6640625" style="1" customWidth="1"/>
    <col min="71" max="71" width="22" style="1" customWidth="1"/>
    <col min="72" max="72" width="16.44140625" style="1" bestFit="1" customWidth="1"/>
    <col min="73" max="73" width="3.6640625" style="1" customWidth="1"/>
    <col min="74" max="74" width="5.44140625" style="1" customWidth="1"/>
    <col min="75" max="16384" width="9.109375" style="1"/>
  </cols>
  <sheetData>
    <row r="2" spans="2:72" s="4" customFormat="1" x14ac:dyDescent="0.3">
      <c r="B2" s="514" t="s">
        <v>256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AA2" s="213" t="s">
        <v>257</v>
      </c>
      <c r="AB2" s="213"/>
      <c r="AC2" s="213"/>
      <c r="AD2" s="213"/>
      <c r="AE2" s="213"/>
      <c r="AG2" s="213" t="s">
        <v>258</v>
      </c>
      <c r="AH2" s="213"/>
      <c r="AI2" s="213"/>
      <c r="AJ2" s="213"/>
      <c r="AK2" s="213"/>
      <c r="AL2" s="213"/>
      <c r="AM2" s="213"/>
      <c r="AN2" s="213"/>
      <c r="AO2" s="213"/>
      <c r="AP2" s="213"/>
      <c r="AQ2" s="213"/>
      <c r="AR2" s="213"/>
      <c r="AS2" s="213"/>
      <c r="AU2" s="213" t="s">
        <v>259</v>
      </c>
      <c r="AV2" s="213"/>
      <c r="AW2" s="213"/>
      <c r="AX2" s="258"/>
      <c r="AY2" s="258"/>
      <c r="AZ2" s="213"/>
      <c r="BA2" s="213"/>
      <c r="BB2" s="213"/>
      <c r="BC2" s="213"/>
      <c r="BD2" s="258"/>
      <c r="BE2" s="258"/>
      <c r="BF2" s="213"/>
      <c r="BG2" s="258"/>
      <c r="BH2" s="258"/>
      <c r="BJ2" s="213" t="s">
        <v>260</v>
      </c>
      <c r="BK2" s="213"/>
      <c r="BL2" s="213"/>
      <c r="BM2" s="213"/>
      <c r="BN2" s="213"/>
      <c r="BO2" s="213"/>
      <c r="BP2" s="213"/>
      <c r="BQ2" s="213"/>
      <c r="BS2" s="213" t="s">
        <v>261</v>
      </c>
      <c r="BT2" s="213"/>
    </row>
    <row r="3" spans="2:72" s="4" customFormat="1" x14ac:dyDescent="0.3">
      <c r="B3" s="4" t="s">
        <v>262</v>
      </c>
      <c r="D3" s="4" t="s">
        <v>263</v>
      </c>
      <c r="F3" s="4" t="s">
        <v>264</v>
      </c>
      <c r="I3" s="4" t="s">
        <v>265</v>
      </c>
      <c r="L3" s="4" t="s">
        <v>266</v>
      </c>
      <c r="O3" s="4" t="s">
        <v>267</v>
      </c>
      <c r="R3" s="4" t="s">
        <v>268</v>
      </c>
      <c r="U3" s="4" t="s">
        <v>269</v>
      </c>
      <c r="X3" s="4" t="s">
        <v>270</v>
      </c>
      <c r="AA3" s="4" t="s">
        <v>271</v>
      </c>
      <c r="AD3" s="4" t="s">
        <v>3154</v>
      </c>
      <c r="AG3" s="4" t="s">
        <v>272</v>
      </c>
      <c r="AJ3" s="4" t="s">
        <v>273</v>
      </c>
      <c r="AM3" s="4" t="s">
        <v>274</v>
      </c>
      <c r="AP3" s="4" t="s">
        <v>275</v>
      </c>
      <c r="AU3" s="4" t="s">
        <v>276</v>
      </c>
      <c r="AX3" s="259" t="s">
        <v>277</v>
      </c>
      <c r="AY3" s="260"/>
      <c r="BA3" s="257" t="s">
        <v>278</v>
      </c>
      <c r="BB3" s="214"/>
      <c r="BD3" s="259" t="s">
        <v>279</v>
      </c>
      <c r="BE3" s="259"/>
      <c r="BG3" s="407" t="s">
        <v>280</v>
      </c>
      <c r="BH3" s="408"/>
      <c r="BJ3" s="4" t="s">
        <v>281</v>
      </c>
      <c r="BM3" s="4" t="s">
        <v>282</v>
      </c>
      <c r="BQ3" s="214" t="s">
        <v>283</v>
      </c>
      <c r="BS3" s="4" t="s">
        <v>284</v>
      </c>
      <c r="BT3" s="4" t="s">
        <v>285</v>
      </c>
    </row>
    <row r="4" spans="2:72" x14ac:dyDescent="0.3">
      <c r="B4" s="215">
        <v>1</v>
      </c>
      <c r="C4" s="222" t="s">
        <v>286</v>
      </c>
      <c r="D4" s="264">
        <v>0</v>
      </c>
      <c r="F4" s="215">
        <v>1</v>
      </c>
      <c r="G4" s="222" t="s">
        <v>287</v>
      </c>
      <c r="I4" s="215">
        <v>1</v>
      </c>
      <c r="J4" s="222" t="s">
        <v>288</v>
      </c>
      <c r="L4" s="215" t="s">
        <v>289</v>
      </c>
      <c r="M4" s="228" t="str">
        <f>IF(AND(RCB!E9=0,RCB!F9=0),"não",IF(OR(RCB!E9&gt;0,RCB!F9&gt;0),"sim","erro"))</f>
        <v>não</v>
      </c>
      <c r="O4" s="215" t="s">
        <v>290</v>
      </c>
      <c r="P4" s="280" t="s">
        <v>291</v>
      </c>
      <c r="R4" s="215">
        <v>1</v>
      </c>
      <c r="S4" s="229">
        <v>0.8</v>
      </c>
      <c r="U4" s="215">
        <v>1</v>
      </c>
      <c r="V4" s="229">
        <v>0.75</v>
      </c>
      <c r="X4" s="215">
        <v>1</v>
      </c>
      <c r="Y4" s="768" t="s">
        <v>3361</v>
      </c>
      <c r="AA4" s="215">
        <v>1</v>
      </c>
      <c r="AB4" s="222" t="s">
        <v>292</v>
      </c>
      <c r="AD4" s="215">
        <v>1</v>
      </c>
      <c r="AE4" s="222" t="s">
        <v>3155</v>
      </c>
      <c r="AG4" s="215">
        <v>1</v>
      </c>
      <c r="AH4" s="222" t="s">
        <v>293</v>
      </c>
      <c r="AJ4" s="215">
        <v>1</v>
      </c>
      <c r="AK4" s="222" t="s">
        <v>294</v>
      </c>
      <c r="AM4" s="215" t="s">
        <v>295</v>
      </c>
      <c r="AN4" s="224">
        <v>0</v>
      </c>
      <c r="AP4" s="215">
        <v>1</v>
      </c>
      <c r="AQ4" s="222" t="s">
        <v>296</v>
      </c>
      <c r="AS4" s="222" t="s">
        <v>295</v>
      </c>
      <c r="AU4" s="215" t="s">
        <v>289</v>
      </c>
      <c r="AV4" s="230">
        <f>IF(CustoContábil!$F$6=0,0,IlumCusto!K108/CustoContábil!$F$6)</f>
        <v>0</v>
      </c>
      <c r="AW4" s="216"/>
      <c r="AX4" s="261" t="s">
        <v>289</v>
      </c>
      <c r="AY4" s="263">
        <f>IF($AV$13=0,0,$AY$13*AV4)</f>
        <v>0</v>
      </c>
      <c r="AZ4" s="216"/>
      <c r="BA4" s="215" t="s">
        <v>289</v>
      </c>
      <c r="BB4" s="263">
        <f>IF($AV$13=0,0,$BB$13*AV4)</f>
        <v>0</v>
      </c>
      <c r="BC4" s="216"/>
      <c r="BD4" s="261" t="s">
        <v>289</v>
      </c>
      <c r="BE4" s="263">
        <f>IF($AV$13=0,0,$BE$13*AV4)</f>
        <v>0</v>
      </c>
      <c r="BG4" s="261" t="s">
        <v>289</v>
      </c>
      <c r="BH4" s="263">
        <f>IF($AV$13=0,0,$BH$15*AV4)</f>
        <v>0</v>
      </c>
      <c r="BJ4" s="215" t="s">
        <v>297</v>
      </c>
      <c r="BK4" s="228">
        <v>1.6000000000000001E-3</v>
      </c>
      <c r="BM4" s="215" t="s">
        <v>289</v>
      </c>
      <c r="BN4" s="231">
        <f>RCB!C9</f>
        <v>0</v>
      </c>
      <c r="BO4" s="274" t="s">
        <v>298</v>
      </c>
      <c r="BP4" s="216"/>
      <c r="BQ4" s="232">
        <f>IF(COUNT(IlumCusto!V8:V107)=0,0,AVERAGE(IlumCusto!V8:V107))</f>
        <v>0</v>
      </c>
      <c r="BS4" s="215" t="s">
        <v>299</v>
      </c>
      <c r="BT4" s="233">
        <v>0.84</v>
      </c>
    </row>
    <row r="5" spans="2:72" x14ac:dyDescent="0.3">
      <c r="B5" s="215">
        <v>2</v>
      </c>
      <c r="C5" s="222" t="s">
        <v>300</v>
      </c>
      <c r="D5" s="399">
        <v>547</v>
      </c>
      <c r="F5" s="215">
        <v>2</v>
      </c>
      <c r="G5" s="222" t="s">
        <v>301</v>
      </c>
      <c r="I5" s="215">
        <v>2</v>
      </c>
      <c r="J5" s="222" t="s">
        <v>302</v>
      </c>
      <c r="L5" s="215" t="s">
        <v>303</v>
      </c>
      <c r="M5" s="228" t="str">
        <f>IF(AND(RCB!E10=0,RCB!F10=0),"não",IF(OR(RCB!E10&gt;0,RCB!F10&gt;0),"sim","erro"))</f>
        <v>não</v>
      </c>
      <c r="R5" s="215">
        <v>2</v>
      </c>
      <c r="S5" s="229">
        <v>0.9</v>
      </c>
      <c r="U5" s="215">
        <v>2</v>
      </c>
      <c r="V5" s="229">
        <v>0.85</v>
      </c>
      <c r="X5" s="215"/>
      <c r="Y5" s="769"/>
      <c r="AA5" s="215">
        <v>2</v>
      </c>
      <c r="AB5" s="222" t="s">
        <v>304</v>
      </c>
      <c r="AD5" s="215">
        <v>2</v>
      </c>
      <c r="AE5" s="222" t="s">
        <v>3156</v>
      </c>
      <c r="AG5" s="215">
        <v>2</v>
      </c>
      <c r="AH5" s="222" t="s">
        <v>305</v>
      </c>
      <c r="AJ5" s="215">
        <v>2</v>
      </c>
      <c r="AK5" s="222" t="s">
        <v>306</v>
      </c>
      <c r="AM5" s="215" t="s">
        <v>306</v>
      </c>
      <c r="AN5" s="224">
        <v>0.8</v>
      </c>
      <c r="AP5" s="215">
        <v>2</v>
      </c>
      <c r="AQ5" s="222" t="s">
        <v>307</v>
      </c>
      <c r="AS5" s="222" t="s">
        <v>308</v>
      </c>
      <c r="AU5" s="215" t="s">
        <v>303</v>
      </c>
      <c r="AV5" s="230">
        <f>IF(CustoContábil!$F$6=0,0,CondAmbCusto!K58/CustoContábil!F6)</f>
        <v>0</v>
      </c>
      <c r="AX5" s="261" t="s">
        <v>303</v>
      </c>
      <c r="AY5" s="263">
        <f t="shared" ref="AY5:AY12" si="0">IF($AV$13=0,0,$AY$13*AV5)</f>
        <v>0</v>
      </c>
      <c r="BA5" s="215" t="s">
        <v>303</v>
      </c>
      <c r="BB5" s="263">
        <f t="shared" ref="BB5:BB12" si="1">IF($AV$13=0,0,$BB$13*AV5)</f>
        <v>0</v>
      </c>
      <c r="BD5" s="261" t="s">
        <v>303</v>
      </c>
      <c r="BE5" s="263">
        <f t="shared" ref="BE5:BE12" si="2">IF($AV$13=0,0,$BE$13*AV5)</f>
        <v>0</v>
      </c>
      <c r="BG5" s="261" t="s">
        <v>303</v>
      </c>
      <c r="BH5" s="263">
        <f t="shared" ref="BH5:BH12" si="3">IF($AV$13=0,0,$BH$15*AV5)</f>
        <v>0</v>
      </c>
      <c r="BJ5" s="215" t="s">
        <v>309</v>
      </c>
      <c r="BK5" s="276">
        <v>46174</v>
      </c>
      <c r="BM5" s="215" t="s">
        <v>303</v>
      </c>
      <c r="BN5" s="231">
        <f>RCB!C10</f>
        <v>0</v>
      </c>
      <c r="BO5" s="274" t="s">
        <v>298</v>
      </c>
      <c r="BQ5" s="232">
        <f>IF(COUNT(CondAmbCusto!V8:V57)=0,0,AVERAGE(CondAmbCusto!V8:V57))</f>
        <v>0</v>
      </c>
      <c r="BS5" s="215" t="s">
        <v>310</v>
      </c>
      <c r="BT5" s="233">
        <v>0.65</v>
      </c>
    </row>
    <row r="6" spans="2:72" x14ac:dyDescent="0.3">
      <c r="B6" s="215">
        <v>3</v>
      </c>
      <c r="C6" s="222" t="s">
        <v>311</v>
      </c>
      <c r="D6" s="399">
        <v>213</v>
      </c>
      <c r="F6" s="215">
        <v>3</v>
      </c>
      <c r="G6" s="222" t="s">
        <v>312</v>
      </c>
      <c r="I6" s="215">
        <v>3</v>
      </c>
      <c r="J6" s="222" t="s">
        <v>325</v>
      </c>
      <c r="L6" s="215" t="s">
        <v>313</v>
      </c>
      <c r="M6" s="228" t="str">
        <f>IF(AND(RCB!E11=0,RCB!F11=0),"não",IF(OR(RCB!E11&gt;0,RCB!F11&gt;0),"sim","erro"))</f>
        <v>não</v>
      </c>
      <c r="O6" s="217" t="str">
        <f>IF(P4="","Projeto fora da chamada pública","Projeto de chamada pública")</f>
        <v>Projeto de chamada pública</v>
      </c>
      <c r="P6" s="217"/>
      <c r="R6" s="215">
        <v>3</v>
      </c>
      <c r="S6" s="229">
        <v>0.8</v>
      </c>
      <c r="U6" s="215">
        <v>3</v>
      </c>
      <c r="V6" s="229">
        <v>0.75</v>
      </c>
      <c r="X6" s="215">
        <v>2</v>
      </c>
      <c r="Y6" s="768" t="s">
        <v>314</v>
      </c>
      <c r="AA6" s="215">
        <v>3</v>
      </c>
      <c r="AB6" s="222" t="s">
        <v>315</v>
      </c>
      <c r="AD6" s="215">
        <v>3</v>
      </c>
      <c r="AE6" s="222" t="s">
        <v>3157</v>
      </c>
      <c r="AG6" s="215">
        <v>3</v>
      </c>
      <c r="AH6" s="222" t="s">
        <v>316</v>
      </c>
      <c r="AJ6" s="215">
        <v>3</v>
      </c>
      <c r="AK6" s="222" t="s">
        <v>317</v>
      </c>
      <c r="AM6" s="215" t="s">
        <v>317</v>
      </c>
      <c r="AN6" s="224">
        <v>1</v>
      </c>
      <c r="AP6" s="215">
        <v>3</v>
      </c>
      <c r="AQ6" s="222" t="s">
        <v>318</v>
      </c>
      <c r="AS6" s="222" t="s">
        <v>319</v>
      </c>
      <c r="AU6" s="215" t="s">
        <v>320</v>
      </c>
      <c r="AV6" s="230">
        <f>IF(CustoContábil!$F$6=0,0,MotorCusto!K58/CustoContábil!F6)</f>
        <v>0</v>
      </c>
      <c r="AX6" s="261" t="s">
        <v>320</v>
      </c>
      <c r="AY6" s="263">
        <f t="shared" si="0"/>
        <v>0</v>
      </c>
      <c r="BA6" s="215" t="s">
        <v>320</v>
      </c>
      <c r="BB6" s="263">
        <f t="shared" si="1"/>
        <v>0</v>
      </c>
      <c r="BD6" s="261" t="s">
        <v>320</v>
      </c>
      <c r="BE6" s="263">
        <f t="shared" si="2"/>
        <v>0</v>
      </c>
      <c r="BG6" s="261" t="s">
        <v>320</v>
      </c>
      <c r="BH6" s="263">
        <f t="shared" si="3"/>
        <v>0</v>
      </c>
      <c r="BJ6" s="215" t="s">
        <v>321</v>
      </c>
      <c r="BK6" s="228">
        <v>0.02</v>
      </c>
      <c r="BM6" s="215" t="s">
        <v>320</v>
      </c>
      <c r="BN6" s="231">
        <f>RCB!C11</f>
        <v>0</v>
      </c>
      <c r="BO6" s="274" t="s">
        <v>298</v>
      </c>
      <c r="BQ6" s="232">
        <f>IF(COUNT(MotorCusto!V8:V57)=0,0,AVERAGE(MotorCusto!V8:V57))</f>
        <v>0</v>
      </c>
      <c r="BS6" s="215" t="s">
        <v>322</v>
      </c>
      <c r="BT6" s="233">
        <v>0.68</v>
      </c>
    </row>
    <row r="7" spans="2:72" x14ac:dyDescent="0.3">
      <c r="B7" s="215">
        <v>4</v>
      </c>
      <c r="C7" s="222" t="s">
        <v>323</v>
      </c>
      <c r="D7" s="399">
        <v>216</v>
      </c>
      <c r="F7" s="215">
        <v>4</v>
      </c>
      <c r="G7" s="222" t="s">
        <v>324</v>
      </c>
      <c r="L7" s="215" t="s">
        <v>326</v>
      </c>
      <c r="M7" s="228" t="str">
        <f>IF(AND(RCB!E12=0,RCB!F12=0),"não",IF(OR(RCB!E12&gt;0,RCB!F12&gt;0),"sim","erro"))</f>
        <v>não</v>
      </c>
      <c r="X7" s="215"/>
      <c r="Y7" s="769"/>
      <c r="AD7" s="215">
        <v>4</v>
      </c>
      <c r="AE7" s="222" t="s">
        <v>3158</v>
      </c>
      <c r="AJ7" s="215">
        <v>4</v>
      </c>
      <c r="AK7" s="222" t="s">
        <v>327</v>
      </c>
      <c r="AM7" s="215" t="s">
        <v>328</v>
      </c>
      <c r="AN7" s="224">
        <v>1</v>
      </c>
      <c r="AP7" s="215">
        <v>4</v>
      </c>
      <c r="AQ7" s="222" t="s">
        <v>329</v>
      </c>
      <c r="AU7" s="215" t="s">
        <v>326</v>
      </c>
      <c r="AV7" s="230">
        <f>IF(CustoContábil!$F$6=0,0,RefrigCusto!K58/CustoContábil!F6)</f>
        <v>0</v>
      </c>
      <c r="AX7" s="261" t="s">
        <v>326</v>
      </c>
      <c r="AY7" s="263">
        <f t="shared" si="0"/>
        <v>0</v>
      </c>
      <c r="BA7" s="215" t="s">
        <v>326</v>
      </c>
      <c r="BB7" s="263">
        <f t="shared" si="1"/>
        <v>0</v>
      </c>
      <c r="BD7" s="261" t="s">
        <v>326</v>
      </c>
      <c r="BE7" s="263">
        <f t="shared" si="2"/>
        <v>0</v>
      </c>
      <c r="BG7" s="261" t="s">
        <v>326</v>
      </c>
      <c r="BH7" s="263">
        <f t="shared" si="3"/>
        <v>0</v>
      </c>
      <c r="BM7" s="215" t="s">
        <v>326</v>
      </c>
      <c r="BN7" s="231">
        <f>RCB!C12</f>
        <v>0</v>
      </c>
      <c r="BO7" s="274" t="s">
        <v>298</v>
      </c>
      <c r="BQ7" s="232">
        <f>IF(COUNT(RefrigCusto!V8:V57)=0,0,AVERAGE(RefrigCusto!V8:V57))</f>
        <v>0</v>
      </c>
      <c r="BS7" s="215" t="s">
        <v>330</v>
      </c>
      <c r="BT7" s="233">
        <v>0.7</v>
      </c>
    </row>
    <row r="8" spans="2:72" x14ac:dyDescent="0.3">
      <c r="B8" s="215">
        <v>5</v>
      </c>
      <c r="C8" s="222" t="s">
        <v>331</v>
      </c>
      <c r="D8" s="399">
        <v>158</v>
      </c>
      <c r="F8" s="215">
        <v>5</v>
      </c>
      <c r="G8" s="222" t="s">
        <v>332</v>
      </c>
      <c r="L8" s="215" t="s">
        <v>333</v>
      </c>
      <c r="M8" s="228" t="str">
        <f>IF(AND(RCB!E13=0,RCB!F13=0),"não",IF(OR(RCB!E13&gt;0,RCB!F13&gt;0),"sim","erro"))</f>
        <v>não</v>
      </c>
      <c r="R8" s="217">
        <f>$AG$8</f>
        <v>1</v>
      </c>
      <c r="S8" s="218">
        <f>IF(AND(($AV$9+$AV$10+$AV$12&gt;0),(SUM($AV$4:$AV$8,$AV$11)=0)),0.9,IF($P$4="",SUMIF($R$4:$R$6,$R$8,$S$4:$S$6),SUMIF($U$4:$U$6,$R$8,$V$4:$V$6)))</f>
        <v>0.75</v>
      </c>
      <c r="AG8" s="217">
        <f>SUMIF(Lista_Atividade,AH8,AG4:AG6)</f>
        <v>1</v>
      </c>
      <c r="AH8" s="217" t="str">
        <f>Projeto!J21</f>
        <v>Selecione a forma de Contratação</v>
      </c>
      <c r="AP8" s="215">
        <v>5</v>
      </c>
      <c r="AQ8" s="222" t="s">
        <v>334</v>
      </c>
      <c r="AS8" s="217" t="s">
        <v>335</v>
      </c>
      <c r="AU8" s="215" t="s">
        <v>333</v>
      </c>
      <c r="AV8" s="230">
        <f>IF(CustoContábil!$F$6=0,0,HospCusto!K58/CustoContábil!F6)</f>
        <v>0</v>
      </c>
      <c r="AX8" s="261" t="s">
        <v>333</v>
      </c>
      <c r="AY8" s="263">
        <f t="shared" si="0"/>
        <v>0</v>
      </c>
      <c r="BA8" s="215" t="s">
        <v>333</v>
      </c>
      <c r="BB8" s="263">
        <f t="shared" si="1"/>
        <v>0</v>
      </c>
      <c r="BD8" s="261" t="s">
        <v>333</v>
      </c>
      <c r="BE8" s="263">
        <f t="shared" si="2"/>
        <v>0</v>
      </c>
      <c r="BG8" s="261" t="s">
        <v>333</v>
      </c>
      <c r="BH8" s="263">
        <f t="shared" si="3"/>
        <v>0</v>
      </c>
      <c r="BM8" s="215" t="s">
        <v>333</v>
      </c>
      <c r="BN8" s="231">
        <f>RCB!C13</f>
        <v>0</v>
      </c>
      <c r="BO8" s="274" t="s">
        <v>298</v>
      </c>
      <c r="BQ8" s="232">
        <f>IF(COUNT(HospCusto!V8:V57)=0,0,AVERAGE(HospCusto!V8:V57))</f>
        <v>0</v>
      </c>
      <c r="BS8" s="215" t="s">
        <v>336</v>
      </c>
      <c r="BT8" s="233">
        <v>0.73</v>
      </c>
    </row>
    <row r="9" spans="2:72" x14ac:dyDescent="0.3">
      <c r="B9" s="215">
        <v>6</v>
      </c>
      <c r="C9" s="222" t="s">
        <v>337</v>
      </c>
      <c r="D9" s="399">
        <v>280</v>
      </c>
      <c r="F9" s="215">
        <v>6</v>
      </c>
      <c r="G9" s="222" t="s">
        <v>338</v>
      </c>
      <c r="L9" s="215" t="s">
        <v>339</v>
      </c>
      <c r="M9" s="228" t="str">
        <f>IF(AND(RCB!E14=0,RCB!F14=0),"não",IF(OR(RCB!E14&gt;0,RCB!F14&gt;0),"sim","erro"))</f>
        <v>não</v>
      </c>
      <c r="X9" s="217">
        <f>IF(P4="",X4,X6)</f>
        <v>2</v>
      </c>
      <c r="Y9" s="770" t="str">
        <f>IF(P4="",Y4,Y6)</f>
        <v>Avaliação preliminar do projeto conforme chamada pública</v>
      </c>
      <c r="AJ9" s="217">
        <f>SUMIF(Lista_Empresa,AK9,AJ4:AJ7)</f>
        <v>1</v>
      </c>
      <c r="AK9" s="217" t="str">
        <f>Projeto!J22</f>
        <v>Selecione o tipo de empresa</v>
      </c>
      <c r="AM9" s="217" t="s">
        <v>274</v>
      </c>
      <c r="AN9" s="219">
        <f>IF(AJ9=2,AN5,IF(AJ9=3,AN6,IF(AJ9=4,AN7,AN4)))</f>
        <v>0</v>
      </c>
      <c r="AU9" s="215" t="s">
        <v>3335</v>
      </c>
      <c r="AV9" s="230">
        <f>IF(CustoContábil!$F$6=0,0,UFVCusto!K58/CustoContábil!F6)</f>
        <v>0</v>
      </c>
      <c r="AX9" s="261" t="s">
        <v>3335</v>
      </c>
      <c r="AY9" s="263">
        <f t="shared" si="0"/>
        <v>0</v>
      </c>
      <c r="BA9" s="215" t="s">
        <v>3335</v>
      </c>
      <c r="BB9" s="263">
        <f t="shared" si="1"/>
        <v>0</v>
      </c>
      <c r="BD9" s="261" t="s">
        <v>3335</v>
      </c>
      <c r="BE9" s="263">
        <f t="shared" si="2"/>
        <v>0</v>
      </c>
      <c r="BG9" s="261" t="s">
        <v>3335</v>
      </c>
      <c r="BH9" s="263">
        <f t="shared" si="3"/>
        <v>0</v>
      </c>
      <c r="BM9" s="215" t="s">
        <v>3335</v>
      </c>
      <c r="BN9" s="231">
        <f>RCB!C14</f>
        <v>1.296</v>
      </c>
      <c r="BO9" s="274" t="s">
        <v>298</v>
      </c>
      <c r="BQ9" s="232">
        <f>IF(COUNT(UFVCusto!V8:V57)=0,0,AVERAGE(UFVCusto!V8:V57))</f>
        <v>0</v>
      </c>
      <c r="BS9" s="215" t="s">
        <v>340</v>
      </c>
      <c r="BT9" s="233">
        <v>0.74</v>
      </c>
    </row>
    <row r="10" spans="2:72" x14ac:dyDescent="0.3">
      <c r="B10" s="215">
        <v>7</v>
      </c>
      <c r="C10" s="222" t="s">
        <v>341</v>
      </c>
      <c r="D10" s="399">
        <v>379</v>
      </c>
      <c r="F10" s="215">
        <v>7</v>
      </c>
      <c r="G10" s="222" t="s">
        <v>342</v>
      </c>
      <c r="L10" s="215" t="s">
        <v>343</v>
      </c>
      <c r="M10" s="228" t="str">
        <f>IF(AND(RCB!E15=0,RCB!F15=0),"não",IF(OR(RCB!E15&gt;0,RCB!F15&gt;0),"sim","erro"))</f>
        <v>não</v>
      </c>
      <c r="X10" s="217"/>
      <c r="Y10" s="770"/>
      <c r="AP10" s="217">
        <f>SUMIF(Lista_Tarifa,AQ10,AP4:AP8)</f>
        <v>1</v>
      </c>
      <c r="AQ10" s="217" t="str">
        <f>Projeto!J23</f>
        <v>Selecione a modalidade tarifária</v>
      </c>
      <c r="AU10" s="215" t="s">
        <v>343</v>
      </c>
      <c r="AV10" s="230">
        <f>IF(CustoContábil!$F$6=0,0,OutrasFICusto!K58/CustoContábil!F6)</f>
        <v>0</v>
      </c>
      <c r="AX10" s="215" t="s">
        <v>343</v>
      </c>
      <c r="AY10" s="263">
        <f t="shared" si="0"/>
        <v>0</v>
      </c>
      <c r="BA10" s="215" t="s">
        <v>343</v>
      </c>
      <c r="BB10" s="263">
        <f t="shared" si="1"/>
        <v>0</v>
      </c>
      <c r="BD10" s="215" t="s">
        <v>343</v>
      </c>
      <c r="BE10" s="263">
        <f t="shared" si="2"/>
        <v>0</v>
      </c>
      <c r="BG10" s="215" t="s">
        <v>343</v>
      </c>
      <c r="BH10" s="263">
        <f t="shared" si="3"/>
        <v>0</v>
      </c>
      <c r="BK10" s="518"/>
      <c r="BM10" s="215" t="s">
        <v>343</v>
      </c>
      <c r="BN10" s="231">
        <f>RCB!C15</f>
        <v>0</v>
      </c>
      <c r="BO10" s="274" t="s">
        <v>298</v>
      </c>
      <c r="BQ10" s="232">
        <f>IF(COUNT(OutrasFICusto!V8:V57)=0,0,AVERAGE(OutrasFICusto!V8:V57))</f>
        <v>0</v>
      </c>
      <c r="BS10" s="215" t="s">
        <v>344</v>
      </c>
      <c r="BT10" s="233">
        <v>0.49</v>
      </c>
    </row>
    <row r="11" spans="2:72" x14ac:dyDescent="0.3">
      <c r="B11" s="215">
        <v>8</v>
      </c>
      <c r="C11" s="222" t="s">
        <v>345</v>
      </c>
      <c r="D11" s="399">
        <v>513</v>
      </c>
      <c r="F11" s="215">
        <v>8</v>
      </c>
      <c r="G11" s="222" t="s">
        <v>346</v>
      </c>
      <c r="L11" s="215" t="s">
        <v>347</v>
      </c>
      <c r="M11" s="228" t="str">
        <f>IF(AND(RCB!E16=0,RCB!F16=0),"não",IF(OR(RCB!E16&gt;0,RCB!F16&gt;0),"sim","erro"))</f>
        <v>não</v>
      </c>
      <c r="AU11" s="215" t="s">
        <v>347</v>
      </c>
      <c r="AV11" s="230">
        <f>IF(CustoContábil!$F$6=0,0,OutrosCusto!K58/CustoContábil!F6)</f>
        <v>0</v>
      </c>
      <c r="AX11" s="215" t="s">
        <v>347</v>
      </c>
      <c r="AY11" s="263">
        <f t="shared" si="0"/>
        <v>0</v>
      </c>
      <c r="BA11" s="215" t="s">
        <v>347</v>
      </c>
      <c r="BB11" s="263">
        <f t="shared" si="1"/>
        <v>0</v>
      </c>
      <c r="BD11" s="215" t="s">
        <v>347</v>
      </c>
      <c r="BE11" s="263">
        <f t="shared" si="2"/>
        <v>0</v>
      </c>
      <c r="BG11" s="261" t="s">
        <v>347</v>
      </c>
      <c r="BH11" s="263">
        <f t="shared" si="3"/>
        <v>0</v>
      </c>
      <c r="BM11" s="215" t="s">
        <v>347</v>
      </c>
      <c r="BN11" s="231">
        <f>RCB!C16</f>
        <v>0</v>
      </c>
      <c r="BO11" s="274" t="s">
        <v>298</v>
      </c>
      <c r="BQ11" s="232">
        <f>IF(COUNT(OutrosCusto!V8:V57)=0,0,AVERAGE(OutrosCusto!V8:V57))</f>
        <v>0</v>
      </c>
      <c r="BS11" s="215" t="s">
        <v>348</v>
      </c>
      <c r="BT11" s="233">
        <v>0.55000000000000004</v>
      </c>
    </row>
    <row r="12" spans="2:72" x14ac:dyDescent="0.3">
      <c r="B12" s="215">
        <v>9</v>
      </c>
      <c r="C12" s="222" t="s">
        <v>349</v>
      </c>
      <c r="D12" s="399">
        <v>239</v>
      </c>
      <c r="L12" s="215" t="s">
        <v>350</v>
      </c>
      <c r="M12" s="228" t="str">
        <f>IF(AND(RCB!E17=0,RCB!F17=0),"não",IF(OR(RCB!E17&gt;0,RCB!F17&gt;0),"sim","erro"))</f>
        <v>não</v>
      </c>
      <c r="AU12" s="215" t="s">
        <v>350</v>
      </c>
      <c r="AV12" s="230">
        <f>IF(CustoContábil!$F$6=0,0,SAECusto!K58/CustoContábil!F6)</f>
        <v>0</v>
      </c>
      <c r="AX12" s="261" t="s">
        <v>350</v>
      </c>
      <c r="AY12" s="263">
        <f t="shared" si="0"/>
        <v>0</v>
      </c>
      <c r="BA12" s="215" t="s">
        <v>350</v>
      </c>
      <c r="BB12" s="263">
        <f t="shared" si="1"/>
        <v>0</v>
      </c>
      <c r="BD12" s="261" t="s">
        <v>350</v>
      </c>
      <c r="BE12" s="263">
        <f t="shared" si="2"/>
        <v>0</v>
      </c>
      <c r="BG12" s="261" t="s">
        <v>350</v>
      </c>
      <c r="BH12" s="263">
        <f t="shared" si="3"/>
        <v>0</v>
      </c>
      <c r="BM12" s="215" t="s">
        <v>350</v>
      </c>
      <c r="BN12" s="231">
        <f>RCB!C17</f>
        <v>0</v>
      </c>
      <c r="BO12" s="274" t="s">
        <v>298</v>
      </c>
      <c r="BQ12" s="232">
        <f>IF(COUNT(SAECusto!V8:V57)=0,0,AVERAGE(SAECusto!V8:V57))</f>
        <v>0</v>
      </c>
      <c r="BS12" s="215" t="s">
        <v>351</v>
      </c>
      <c r="BT12" s="233">
        <v>0.82</v>
      </c>
    </row>
    <row r="13" spans="2:72" x14ac:dyDescent="0.3">
      <c r="B13" s="215">
        <v>10</v>
      </c>
      <c r="C13" s="222" t="s">
        <v>352</v>
      </c>
      <c r="D13" s="399">
        <v>610</v>
      </c>
      <c r="AU13" s="215" t="s">
        <v>353</v>
      </c>
      <c r="AV13" s="475">
        <f>SUM(AV4:AV12)</f>
        <v>0</v>
      </c>
      <c r="AX13" s="261" t="s">
        <v>353</v>
      </c>
      <c r="AY13" s="262">
        <f>(AY16*AY17)+(AY20*AY21)</f>
        <v>29535.519999999859</v>
      </c>
      <c r="BA13" s="215" t="s">
        <v>353</v>
      </c>
      <c r="BB13" s="476">
        <f>BB17*(96+(BB18*BB15))</f>
        <v>0</v>
      </c>
      <c r="BD13" s="261" t="s">
        <v>353</v>
      </c>
      <c r="BE13" s="262">
        <f>BE16*SUM(BE17,BE18, BE20, BE21, BE22) - BE19</f>
        <v>0</v>
      </c>
      <c r="BG13" s="261" t="s">
        <v>353</v>
      </c>
      <c r="BH13" s="262">
        <f>SUM(BH4:BH12)</f>
        <v>0</v>
      </c>
      <c r="BM13" s="215" t="s">
        <v>353</v>
      </c>
      <c r="BN13" s="473">
        <f>SUM(BN4:BN12)</f>
        <v>1.296</v>
      </c>
      <c r="BO13" s="474" t="s">
        <v>298</v>
      </c>
      <c r="BP13"/>
      <c r="BQ13" s="220">
        <f>IF(BN13=0,0,(BQ5*(BN5/BN13))+(BQ6*(BN6/BN13))+(BQ7*(BN7/BN13))+(BQ8*(BN8/BN13))+(BQ9*(BN9/BN13))+(BQ10*(BN10/BN13))+(BQ12*(BN12/BN13))+(BQ11*(BN11/BN13))+BQ4*(BN4/BN13))</f>
        <v>0</v>
      </c>
      <c r="BS13" s="215" t="s">
        <v>354</v>
      </c>
      <c r="BT13" s="233">
        <v>0.78</v>
      </c>
    </row>
    <row r="14" spans="2:72" x14ac:dyDescent="0.3">
      <c r="B14" s="215">
        <v>11</v>
      </c>
      <c r="C14" s="222" t="s">
        <v>355</v>
      </c>
      <c r="D14" s="399">
        <v>756</v>
      </c>
      <c r="BS14" s="215" t="s">
        <v>356</v>
      </c>
      <c r="BT14" s="233">
        <v>0.76</v>
      </c>
    </row>
    <row r="15" spans="2:72" x14ac:dyDescent="0.3">
      <c r="B15" s="215">
        <v>12</v>
      </c>
      <c r="C15" s="222" t="s">
        <v>357</v>
      </c>
      <c r="D15" s="399">
        <v>489</v>
      </c>
      <c r="AX15" s="261" t="s">
        <v>358</v>
      </c>
      <c r="AY15" s="261"/>
      <c r="BA15" s="261" t="s">
        <v>359</v>
      </c>
      <c r="BB15" s="261">
        <f>IF(BB16="Selecione o município",0, LOOKUP(BB16,C6:C779,D6:D779))</f>
        <v>31</v>
      </c>
      <c r="BD15" s="261" t="s">
        <v>360</v>
      </c>
      <c r="BE15" s="261"/>
      <c r="BG15" s="261" t="s">
        <v>361</v>
      </c>
      <c r="BH15" s="409">
        <v>1500</v>
      </c>
      <c r="BS15" s="215" t="s">
        <v>362</v>
      </c>
      <c r="BT15" s="233">
        <v>0.7</v>
      </c>
    </row>
    <row r="16" spans="2:72" x14ac:dyDescent="0.3">
      <c r="B16" s="215">
        <v>13</v>
      </c>
      <c r="C16" s="222" t="s">
        <v>363</v>
      </c>
      <c r="D16" s="399">
        <v>370</v>
      </c>
      <c r="AX16" s="261" t="s">
        <v>364</v>
      </c>
      <c r="AY16" s="273">
        <v>154</v>
      </c>
      <c r="BA16" s="261" t="s">
        <v>284</v>
      </c>
      <c r="BB16" s="222" t="str">
        <f>Projeto!J21</f>
        <v>Selecione a forma de Contratação</v>
      </c>
      <c r="BD16" s="261" t="s">
        <v>365</v>
      </c>
      <c r="BE16" s="411">
        <f>1/19</f>
        <v>5.2631578947368418E-2</v>
      </c>
      <c r="BS16" s="215" t="s">
        <v>366</v>
      </c>
      <c r="BT16" s="233">
        <v>0.8</v>
      </c>
    </row>
    <row r="17" spans="2:72" x14ac:dyDescent="0.3">
      <c r="B17" s="215">
        <v>14</v>
      </c>
      <c r="C17" s="222" t="s">
        <v>367</v>
      </c>
      <c r="D17" s="399">
        <v>400</v>
      </c>
      <c r="AX17" s="261" t="s">
        <v>368</v>
      </c>
      <c r="AY17" s="263">
        <v>191.78909090908999</v>
      </c>
      <c r="BA17" s="261" t="s">
        <v>369</v>
      </c>
      <c r="BB17" s="222">
        <v>0</v>
      </c>
      <c r="BD17" s="261" t="s">
        <v>370</v>
      </c>
      <c r="BE17" s="382">
        <f>CustoContábil!F6</f>
        <v>0</v>
      </c>
      <c r="BS17" s="215" t="s">
        <v>371</v>
      </c>
      <c r="BT17" s="233">
        <v>0.55000000000000004</v>
      </c>
    </row>
    <row r="18" spans="2:72" x14ac:dyDescent="0.3">
      <c r="B18" s="215">
        <v>15</v>
      </c>
      <c r="C18" s="222" t="s">
        <v>372</v>
      </c>
      <c r="D18" s="399">
        <v>475</v>
      </c>
      <c r="BA18" s="261" t="s">
        <v>373</v>
      </c>
      <c r="BB18" s="222">
        <v>0</v>
      </c>
      <c r="BD18" s="261" t="s">
        <v>374</v>
      </c>
      <c r="BE18" s="263">
        <f>CustoContábil!F8</f>
        <v>0</v>
      </c>
      <c r="BS18" s="215" t="s">
        <v>375</v>
      </c>
      <c r="BT18" s="233">
        <v>0.81</v>
      </c>
    </row>
    <row r="19" spans="2:72" x14ac:dyDescent="0.3">
      <c r="B19" s="215">
        <v>16</v>
      </c>
      <c r="C19" s="222" t="s">
        <v>376</v>
      </c>
      <c r="D19" s="399">
        <v>378</v>
      </c>
      <c r="AX19" s="261" t="s">
        <v>360</v>
      </c>
      <c r="AY19" s="261"/>
      <c r="BD19" s="261" t="s">
        <v>377</v>
      </c>
      <c r="BE19" s="263">
        <f>CustoContábil!F13</f>
        <v>0</v>
      </c>
      <c r="BS19" s="215" t="s">
        <v>378</v>
      </c>
      <c r="BT19" s="233">
        <v>0.56999999999999995</v>
      </c>
    </row>
    <row r="20" spans="2:72" ht="15" customHeight="1" x14ac:dyDescent="0.3">
      <c r="B20" s="215">
        <v>17</v>
      </c>
      <c r="C20" s="222" t="s">
        <v>379</v>
      </c>
      <c r="D20" s="399">
        <v>161</v>
      </c>
      <c r="AX20" s="261" t="s">
        <v>365</v>
      </c>
      <c r="AY20" s="272">
        <v>0.05</v>
      </c>
      <c r="BD20" s="261" t="s">
        <v>380</v>
      </c>
      <c r="BE20" s="263">
        <f>CustoContábil!F14</f>
        <v>0</v>
      </c>
      <c r="BS20" s="215" t="s">
        <v>381</v>
      </c>
      <c r="BT20" s="233">
        <v>0.74</v>
      </c>
    </row>
    <row r="21" spans="2:72" x14ac:dyDescent="0.3">
      <c r="B21" s="215">
        <v>18</v>
      </c>
      <c r="C21" s="222" t="s">
        <v>382</v>
      </c>
      <c r="D21" s="399">
        <v>730</v>
      </c>
      <c r="AX21" s="414" t="s">
        <v>383</v>
      </c>
      <c r="AY21" s="415">
        <f>SUM(BE17:BE22)</f>
        <v>0</v>
      </c>
      <c r="BD21" s="261" t="s">
        <v>384</v>
      </c>
      <c r="BE21" s="263">
        <f>CustoContábil!F15</f>
        <v>0</v>
      </c>
      <c r="BS21" s="215" t="s">
        <v>385</v>
      </c>
      <c r="BT21" s="233">
        <v>0.6</v>
      </c>
    </row>
    <row r="22" spans="2:72" x14ac:dyDescent="0.3">
      <c r="B22" s="215">
        <v>19</v>
      </c>
      <c r="C22" s="222" t="s">
        <v>386</v>
      </c>
      <c r="D22" s="399">
        <v>330</v>
      </c>
      <c r="AX22" s="414" t="s">
        <v>387</v>
      </c>
      <c r="AY22" s="415"/>
      <c r="BD22" s="261" t="s">
        <v>388</v>
      </c>
      <c r="BE22" s="263">
        <f>CustoContábil!F16</f>
        <v>0</v>
      </c>
      <c r="BS22" s="215" t="s">
        <v>389</v>
      </c>
      <c r="BT22" s="233">
        <v>0.77</v>
      </c>
    </row>
    <row r="23" spans="2:72" x14ac:dyDescent="0.3">
      <c r="B23" s="215">
        <v>20</v>
      </c>
      <c r="C23" s="222" t="s">
        <v>390</v>
      </c>
      <c r="D23" s="399">
        <v>332</v>
      </c>
      <c r="BS23" s="215" t="s">
        <v>391</v>
      </c>
      <c r="BT23" s="233">
        <v>0.69</v>
      </c>
    </row>
    <row r="24" spans="2:72" x14ac:dyDescent="0.3">
      <c r="B24" s="215">
        <v>21</v>
      </c>
      <c r="C24" s="222" t="s">
        <v>392</v>
      </c>
      <c r="D24" s="399">
        <v>394</v>
      </c>
      <c r="BS24" s="215" t="s">
        <v>393</v>
      </c>
      <c r="BT24" s="233">
        <v>0.6</v>
      </c>
    </row>
    <row r="25" spans="2:72" x14ac:dyDescent="0.3">
      <c r="B25" s="215">
        <v>22</v>
      </c>
      <c r="C25" s="222" t="s">
        <v>394</v>
      </c>
      <c r="D25" s="399">
        <v>322</v>
      </c>
      <c r="BS25" s="215" t="s">
        <v>395</v>
      </c>
      <c r="BT25" s="233">
        <v>0.7</v>
      </c>
    </row>
    <row r="26" spans="2:72" x14ac:dyDescent="0.3">
      <c r="B26" s="215">
        <v>23</v>
      </c>
      <c r="C26" s="222" t="s">
        <v>396</v>
      </c>
      <c r="D26" s="399">
        <v>224</v>
      </c>
      <c r="BA26" s="513"/>
      <c r="BS26" s="215" t="s">
        <v>397</v>
      </c>
      <c r="BT26" s="233">
        <v>0.73</v>
      </c>
    </row>
    <row r="27" spans="2:72" x14ac:dyDescent="0.3">
      <c r="B27" s="215">
        <v>24</v>
      </c>
      <c r="C27" s="222" t="s">
        <v>398</v>
      </c>
      <c r="D27" s="399">
        <v>464</v>
      </c>
      <c r="BS27" s="215" t="s">
        <v>399</v>
      </c>
      <c r="BT27" s="233">
        <v>0.5</v>
      </c>
    </row>
    <row r="28" spans="2:72" x14ac:dyDescent="0.3">
      <c r="B28" s="215">
        <v>25</v>
      </c>
      <c r="C28" s="222" t="s">
        <v>400</v>
      </c>
      <c r="D28" s="399">
        <v>163</v>
      </c>
      <c r="BS28" s="215" t="s">
        <v>401</v>
      </c>
      <c r="BT28" s="233">
        <v>0.86</v>
      </c>
    </row>
    <row r="29" spans="2:72" x14ac:dyDescent="0.3">
      <c r="B29" s="215">
        <v>26</v>
      </c>
      <c r="C29" s="222" t="s">
        <v>402</v>
      </c>
      <c r="D29" s="399">
        <v>342</v>
      </c>
      <c r="BS29" s="215" t="s">
        <v>403</v>
      </c>
      <c r="BT29" s="233">
        <v>0.65</v>
      </c>
    </row>
    <row r="30" spans="2:72" x14ac:dyDescent="0.3">
      <c r="B30" s="215">
        <v>27</v>
      </c>
      <c r="C30" s="222" t="s">
        <v>404</v>
      </c>
      <c r="D30" s="399">
        <v>203</v>
      </c>
      <c r="BS30" s="234" t="s">
        <v>405</v>
      </c>
      <c r="BT30" s="222"/>
    </row>
    <row r="31" spans="2:72" x14ac:dyDescent="0.3">
      <c r="B31" s="215">
        <v>28</v>
      </c>
      <c r="C31" s="222" t="s">
        <v>406</v>
      </c>
      <c r="D31" s="399">
        <v>498</v>
      </c>
      <c r="BS31" s="234" t="s">
        <v>407</v>
      </c>
      <c r="BT31" s="222"/>
    </row>
    <row r="32" spans="2:72" x14ac:dyDescent="0.3">
      <c r="B32" s="215">
        <v>29</v>
      </c>
      <c r="C32" s="222" t="s">
        <v>408</v>
      </c>
      <c r="D32" s="399">
        <v>280</v>
      </c>
      <c r="BS32" s="234" t="s">
        <v>409</v>
      </c>
      <c r="BT32" s="222"/>
    </row>
    <row r="33" spans="2:4" x14ac:dyDescent="0.3">
      <c r="B33" s="215">
        <v>30</v>
      </c>
      <c r="C33" s="222" t="s">
        <v>410</v>
      </c>
      <c r="D33" s="399">
        <v>449</v>
      </c>
    </row>
    <row r="34" spans="2:4" x14ac:dyDescent="0.3">
      <c r="B34" s="215">
        <v>31</v>
      </c>
      <c r="C34" s="222" t="s">
        <v>411</v>
      </c>
      <c r="D34" s="399">
        <v>190</v>
      </c>
    </row>
    <row r="35" spans="2:4" x14ac:dyDescent="0.3">
      <c r="B35" s="215">
        <v>32</v>
      </c>
      <c r="C35" s="222" t="s">
        <v>412</v>
      </c>
      <c r="D35" s="399">
        <v>172</v>
      </c>
    </row>
    <row r="36" spans="2:4" x14ac:dyDescent="0.3">
      <c r="B36" s="215">
        <v>33</v>
      </c>
      <c r="C36" s="222" t="s">
        <v>413</v>
      </c>
      <c r="D36" s="399">
        <v>122</v>
      </c>
    </row>
    <row r="37" spans="2:4" x14ac:dyDescent="0.3">
      <c r="B37" s="215">
        <v>34</v>
      </c>
      <c r="C37" s="222" t="s">
        <v>414</v>
      </c>
      <c r="D37" s="399">
        <v>225</v>
      </c>
    </row>
    <row r="38" spans="2:4" x14ac:dyDescent="0.3">
      <c r="B38" s="215">
        <v>35</v>
      </c>
      <c r="C38" s="222" t="s">
        <v>415</v>
      </c>
      <c r="D38" s="399">
        <v>678</v>
      </c>
    </row>
    <row r="39" spans="2:4" x14ac:dyDescent="0.3">
      <c r="B39" s="215">
        <v>36</v>
      </c>
      <c r="C39" s="222" t="s">
        <v>416</v>
      </c>
      <c r="D39" s="399">
        <v>569</v>
      </c>
    </row>
    <row r="40" spans="2:4" x14ac:dyDescent="0.3">
      <c r="B40" s="215">
        <v>37</v>
      </c>
      <c r="C40" s="222" t="s">
        <v>417</v>
      </c>
      <c r="D40" s="399">
        <v>304</v>
      </c>
    </row>
    <row r="41" spans="2:4" x14ac:dyDescent="0.3">
      <c r="B41" s="215">
        <v>38</v>
      </c>
      <c r="C41" s="222" t="s">
        <v>418</v>
      </c>
      <c r="D41" s="399">
        <v>670</v>
      </c>
    </row>
    <row r="42" spans="2:4" x14ac:dyDescent="0.3">
      <c r="B42" s="215">
        <v>39</v>
      </c>
      <c r="C42" s="222" t="s">
        <v>419</v>
      </c>
      <c r="D42" s="399">
        <v>339</v>
      </c>
    </row>
    <row r="43" spans="2:4" x14ac:dyDescent="0.3">
      <c r="B43" s="215">
        <v>40</v>
      </c>
      <c r="C43" s="222" t="s">
        <v>420</v>
      </c>
      <c r="D43" s="399">
        <v>160</v>
      </c>
    </row>
    <row r="44" spans="2:4" x14ac:dyDescent="0.3">
      <c r="B44" s="215">
        <v>41</v>
      </c>
      <c r="C44" s="222" t="s">
        <v>421</v>
      </c>
      <c r="D44" s="399">
        <v>367</v>
      </c>
    </row>
    <row r="45" spans="2:4" x14ac:dyDescent="0.3">
      <c r="B45" s="215">
        <v>42</v>
      </c>
      <c r="C45" s="222" t="s">
        <v>422</v>
      </c>
      <c r="D45" s="399">
        <v>211</v>
      </c>
    </row>
    <row r="46" spans="2:4" x14ac:dyDescent="0.3">
      <c r="B46" s="215">
        <v>43</v>
      </c>
      <c r="C46" s="222" t="s">
        <v>423</v>
      </c>
      <c r="D46" s="399">
        <v>406</v>
      </c>
    </row>
    <row r="47" spans="2:4" x14ac:dyDescent="0.3">
      <c r="B47" s="215">
        <v>44</v>
      </c>
      <c r="C47" s="222" t="s">
        <v>424</v>
      </c>
      <c r="D47" s="399">
        <v>456</v>
      </c>
    </row>
    <row r="48" spans="2:4" x14ac:dyDescent="0.3">
      <c r="B48" s="215">
        <v>45</v>
      </c>
      <c r="C48" s="222" t="s">
        <v>425</v>
      </c>
      <c r="D48" s="399">
        <v>727</v>
      </c>
    </row>
    <row r="49" spans="2:4" x14ac:dyDescent="0.3">
      <c r="B49" s="215">
        <v>46</v>
      </c>
      <c r="C49" s="222" t="s">
        <v>426</v>
      </c>
      <c r="D49" s="399">
        <v>516</v>
      </c>
    </row>
    <row r="50" spans="2:4" x14ac:dyDescent="0.3">
      <c r="B50" s="215">
        <v>47</v>
      </c>
      <c r="C50" s="222" t="s">
        <v>427</v>
      </c>
      <c r="D50" s="399">
        <v>249</v>
      </c>
    </row>
    <row r="51" spans="2:4" x14ac:dyDescent="0.3">
      <c r="B51" s="215">
        <v>48</v>
      </c>
      <c r="C51" s="222" t="s">
        <v>428</v>
      </c>
      <c r="D51" s="399">
        <v>330</v>
      </c>
    </row>
    <row r="52" spans="2:4" x14ac:dyDescent="0.3">
      <c r="B52" s="215">
        <v>49</v>
      </c>
      <c r="C52" s="222" t="s">
        <v>429</v>
      </c>
      <c r="D52" s="399">
        <v>93</v>
      </c>
    </row>
    <row r="53" spans="2:4" x14ac:dyDescent="0.3">
      <c r="B53" s="215">
        <v>50</v>
      </c>
      <c r="C53" s="222" t="s">
        <v>430</v>
      </c>
      <c r="D53" s="399">
        <v>264</v>
      </c>
    </row>
    <row r="54" spans="2:4" x14ac:dyDescent="0.3">
      <c r="B54" s="215">
        <v>51</v>
      </c>
      <c r="C54" s="222" t="s">
        <v>431</v>
      </c>
      <c r="D54" s="399">
        <v>788</v>
      </c>
    </row>
    <row r="55" spans="2:4" x14ac:dyDescent="0.3">
      <c r="B55" s="215">
        <v>52</v>
      </c>
      <c r="C55" s="222" t="s">
        <v>432</v>
      </c>
      <c r="D55" s="399">
        <v>430</v>
      </c>
    </row>
    <row r="56" spans="2:4" x14ac:dyDescent="0.3">
      <c r="B56" s="215">
        <v>53</v>
      </c>
      <c r="C56" s="222" t="s">
        <v>433</v>
      </c>
      <c r="D56" s="399">
        <v>101</v>
      </c>
    </row>
    <row r="57" spans="2:4" x14ac:dyDescent="0.3">
      <c r="B57" s="215">
        <v>54</v>
      </c>
      <c r="C57" s="222" t="s">
        <v>434</v>
      </c>
      <c r="D57" s="399">
        <v>173</v>
      </c>
    </row>
    <row r="58" spans="2:4" x14ac:dyDescent="0.3">
      <c r="B58" s="215">
        <v>55</v>
      </c>
      <c r="C58" s="222" t="s">
        <v>435</v>
      </c>
      <c r="D58" s="399">
        <v>175</v>
      </c>
    </row>
    <row r="59" spans="2:4" x14ac:dyDescent="0.3">
      <c r="B59" s="215">
        <v>56</v>
      </c>
      <c r="C59" s="222" t="s">
        <v>436</v>
      </c>
      <c r="D59" s="399">
        <v>197</v>
      </c>
    </row>
    <row r="60" spans="2:4" x14ac:dyDescent="0.3">
      <c r="B60" s="215">
        <v>57</v>
      </c>
      <c r="C60" s="222" t="s">
        <v>437</v>
      </c>
      <c r="D60" s="399">
        <v>124</v>
      </c>
    </row>
    <row r="61" spans="2:4" x14ac:dyDescent="0.3">
      <c r="B61" s="215">
        <v>58</v>
      </c>
      <c r="C61" s="222" t="s">
        <v>438</v>
      </c>
      <c r="D61" s="399">
        <v>290</v>
      </c>
    </row>
    <row r="62" spans="2:4" x14ac:dyDescent="0.3">
      <c r="B62" s="215">
        <v>59</v>
      </c>
      <c r="C62" s="222" t="s">
        <v>439</v>
      </c>
      <c r="D62" s="399"/>
    </row>
    <row r="63" spans="2:4" x14ac:dyDescent="0.3">
      <c r="B63" s="215">
        <v>60</v>
      </c>
      <c r="C63" s="222" t="s">
        <v>440</v>
      </c>
      <c r="D63" s="399">
        <v>253</v>
      </c>
    </row>
    <row r="64" spans="2:4" x14ac:dyDescent="0.3">
      <c r="B64" s="215">
        <v>61</v>
      </c>
      <c r="C64" s="222" t="s">
        <v>441</v>
      </c>
      <c r="D64" s="399">
        <v>82</v>
      </c>
    </row>
    <row r="65" spans="2:4" x14ac:dyDescent="0.3">
      <c r="B65" s="215">
        <v>62</v>
      </c>
      <c r="C65" s="222" t="s">
        <v>442</v>
      </c>
      <c r="D65" s="399">
        <v>545</v>
      </c>
    </row>
    <row r="66" spans="2:4" x14ac:dyDescent="0.3">
      <c r="B66" s="215">
        <v>63</v>
      </c>
      <c r="C66" s="222" t="s">
        <v>443</v>
      </c>
      <c r="D66" s="399">
        <v>749</v>
      </c>
    </row>
    <row r="67" spans="2:4" x14ac:dyDescent="0.3">
      <c r="B67" s="215">
        <v>64</v>
      </c>
      <c r="C67" s="222" t="s">
        <v>444</v>
      </c>
      <c r="D67" s="399">
        <v>654</v>
      </c>
    </row>
    <row r="68" spans="2:4" x14ac:dyDescent="0.3">
      <c r="B68" s="215">
        <v>65</v>
      </c>
      <c r="C68" s="222" t="s">
        <v>445</v>
      </c>
      <c r="D68" s="399">
        <v>30</v>
      </c>
    </row>
    <row r="69" spans="2:4" x14ac:dyDescent="0.3">
      <c r="B69" s="215">
        <v>66</v>
      </c>
      <c r="C69" s="222" t="s">
        <v>446</v>
      </c>
      <c r="D69" s="399">
        <v>238</v>
      </c>
    </row>
    <row r="70" spans="2:4" x14ac:dyDescent="0.3">
      <c r="B70" s="215">
        <v>67</v>
      </c>
      <c r="C70" s="222" t="s">
        <v>447</v>
      </c>
      <c r="D70" s="399">
        <v>290</v>
      </c>
    </row>
    <row r="71" spans="2:4" x14ac:dyDescent="0.3">
      <c r="B71" s="215">
        <v>68</v>
      </c>
      <c r="C71" s="222" t="s">
        <v>448</v>
      </c>
      <c r="D71" s="399">
        <v>268</v>
      </c>
    </row>
    <row r="72" spans="2:4" x14ac:dyDescent="0.3">
      <c r="B72" s="215">
        <v>69</v>
      </c>
      <c r="C72" s="222" t="s">
        <v>449</v>
      </c>
      <c r="D72" s="399">
        <v>310</v>
      </c>
    </row>
    <row r="73" spans="2:4" x14ac:dyDescent="0.3">
      <c r="B73" s="215">
        <v>70</v>
      </c>
      <c r="C73" s="222" t="s">
        <v>450</v>
      </c>
      <c r="D73" s="399">
        <v>360</v>
      </c>
    </row>
    <row r="74" spans="2:4" x14ac:dyDescent="0.3">
      <c r="B74" s="215">
        <v>71</v>
      </c>
      <c r="C74" s="222" t="s">
        <v>451</v>
      </c>
      <c r="D74" s="399">
        <v>369</v>
      </c>
    </row>
    <row r="75" spans="2:4" x14ac:dyDescent="0.3">
      <c r="B75" s="215">
        <v>72</v>
      </c>
      <c r="C75" s="222" t="s">
        <v>452</v>
      </c>
      <c r="D75" s="399">
        <v>163</v>
      </c>
    </row>
    <row r="76" spans="2:4" x14ac:dyDescent="0.3">
      <c r="B76" s="215">
        <v>73</v>
      </c>
      <c r="C76" s="222" t="s">
        <v>453</v>
      </c>
      <c r="D76" s="399">
        <v>354</v>
      </c>
    </row>
    <row r="77" spans="2:4" x14ac:dyDescent="0.3">
      <c r="B77" s="215">
        <v>74</v>
      </c>
      <c r="C77" s="222" t="s">
        <v>454</v>
      </c>
      <c r="D77" s="399">
        <v>368</v>
      </c>
    </row>
    <row r="78" spans="2:4" x14ac:dyDescent="0.3">
      <c r="B78" s="215">
        <v>75</v>
      </c>
      <c r="C78" s="222" t="s">
        <v>455</v>
      </c>
      <c r="D78" s="399">
        <v>76</v>
      </c>
    </row>
    <row r="79" spans="2:4" x14ac:dyDescent="0.3">
      <c r="B79" s="215">
        <v>76</v>
      </c>
      <c r="C79" s="222" t="s">
        <v>456</v>
      </c>
      <c r="D79" s="399">
        <v>260</v>
      </c>
    </row>
    <row r="80" spans="2:4" x14ac:dyDescent="0.3">
      <c r="B80" s="215">
        <v>77</v>
      </c>
      <c r="C80" s="222" t="s">
        <v>457</v>
      </c>
      <c r="D80" s="399">
        <v>433</v>
      </c>
    </row>
    <row r="81" spans="2:4" x14ac:dyDescent="0.3">
      <c r="B81" s="215">
        <v>78</v>
      </c>
      <c r="C81" s="222" t="s">
        <v>458</v>
      </c>
      <c r="D81" s="399">
        <v>199</v>
      </c>
    </row>
    <row r="82" spans="2:4" x14ac:dyDescent="0.3">
      <c r="B82" s="215">
        <v>79</v>
      </c>
      <c r="C82" s="222" t="s">
        <v>459</v>
      </c>
      <c r="D82" s="399">
        <v>82</v>
      </c>
    </row>
    <row r="83" spans="2:4" x14ac:dyDescent="0.3">
      <c r="B83" s="215">
        <v>80</v>
      </c>
      <c r="C83" s="222" t="s">
        <v>460</v>
      </c>
      <c r="D83" s="399">
        <v>532</v>
      </c>
    </row>
    <row r="84" spans="2:4" x14ac:dyDescent="0.3">
      <c r="B84" s="215">
        <v>81</v>
      </c>
      <c r="C84" s="222" t="s">
        <v>461</v>
      </c>
      <c r="D84" s="399">
        <v>653</v>
      </c>
    </row>
    <row r="85" spans="2:4" x14ac:dyDescent="0.3">
      <c r="B85" s="215">
        <v>82</v>
      </c>
      <c r="C85" s="222" t="s">
        <v>462</v>
      </c>
      <c r="D85" s="399">
        <v>410</v>
      </c>
    </row>
    <row r="86" spans="2:4" x14ac:dyDescent="0.3">
      <c r="B86" s="215">
        <v>83</v>
      </c>
      <c r="C86" s="222" t="s">
        <v>463</v>
      </c>
      <c r="D86" s="399">
        <v>450</v>
      </c>
    </row>
    <row r="87" spans="2:4" x14ac:dyDescent="0.3">
      <c r="B87" s="215">
        <v>84</v>
      </c>
      <c r="C87" s="222" t="s">
        <v>464</v>
      </c>
      <c r="D87" s="399">
        <v>575</v>
      </c>
    </row>
    <row r="88" spans="2:4" x14ac:dyDescent="0.3">
      <c r="B88" s="215">
        <v>85</v>
      </c>
      <c r="C88" s="222" t="s">
        <v>465</v>
      </c>
      <c r="D88" s="399">
        <v>493</v>
      </c>
    </row>
    <row r="89" spans="2:4" x14ac:dyDescent="0.3">
      <c r="B89" s="215">
        <v>86</v>
      </c>
      <c r="C89" s="222" t="s">
        <v>466</v>
      </c>
      <c r="D89" s="399">
        <v>520</v>
      </c>
    </row>
    <row r="90" spans="2:4" x14ac:dyDescent="0.3">
      <c r="B90" s="215">
        <v>87</v>
      </c>
      <c r="C90" s="222" t="s">
        <v>467</v>
      </c>
      <c r="D90" s="399">
        <v>442</v>
      </c>
    </row>
    <row r="91" spans="2:4" x14ac:dyDescent="0.3">
      <c r="B91" s="215">
        <v>88</v>
      </c>
      <c r="C91" s="222" t="s">
        <v>468</v>
      </c>
      <c r="D91" s="399">
        <v>350</v>
      </c>
    </row>
    <row r="92" spans="2:4" x14ac:dyDescent="0.3">
      <c r="B92" s="215">
        <v>89</v>
      </c>
      <c r="C92" s="222" t="s">
        <v>469</v>
      </c>
      <c r="D92" s="399">
        <v>287</v>
      </c>
    </row>
    <row r="93" spans="2:4" x14ac:dyDescent="0.3">
      <c r="B93" s="215">
        <v>90</v>
      </c>
      <c r="C93" s="222" t="s">
        <v>470</v>
      </c>
      <c r="D93" s="399">
        <v>53</v>
      </c>
    </row>
    <row r="94" spans="2:4" x14ac:dyDescent="0.3">
      <c r="B94" s="215">
        <v>91</v>
      </c>
      <c r="C94" s="222" t="s">
        <v>471</v>
      </c>
      <c r="D94" s="399">
        <v>278</v>
      </c>
    </row>
    <row r="95" spans="2:4" x14ac:dyDescent="0.3">
      <c r="B95" s="215">
        <v>92</v>
      </c>
      <c r="C95" s="222" t="s">
        <v>472</v>
      </c>
      <c r="D95" s="399">
        <v>254</v>
      </c>
    </row>
    <row r="96" spans="2:4" x14ac:dyDescent="0.3">
      <c r="B96" s="215">
        <v>93</v>
      </c>
      <c r="C96" s="222" t="s">
        <v>473</v>
      </c>
      <c r="D96" s="399">
        <v>735</v>
      </c>
    </row>
    <row r="97" spans="2:4" x14ac:dyDescent="0.3">
      <c r="B97" s="215">
        <v>94</v>
      </c>
      <c r="C97" s="222" t="s">
        <v>474</v>
      </c>
      <c r="D97" s="399">
        <v>364</v>
      </c>
    </row>
    <row r="98" spans="2:4" x14ac:dyDescent="0.3">
      <c r="B98" s="215">
        <v>95</v>
      </c>
      <c r="C98" s="222" t="s">
        <v>475</v>
      </c>
      <c r="D98" s="399">
        <v>639</v>
      </c>
    </row>
    <row r="99" spans="2:4" x14ac:dyDescent="0.3">
      <c r="B99" s="215">
        <v>96</v>
      </c>
      <c r="C99" s="222" t="s">
        <v>476</v>
      </c>
      <c r="D99" s="399">
        <v>465</v>
      </c>
    </row>
    <row r="100" spans="2:4" x14ac:dyDescent="0.3">
      <c r="B100" s="215">
        <v>97</v>
      </c>
      <c r="C100" s="222" t="s">
        <v>477</v>
      </c>
      <c r="D100" s="399">
        <v>116</v>
      </c>
    </row>
    <row r="101" spans="2:4" x14ac:dyDescent="0.3">
      <c r="B101" s="215">
        <v>98</v>
      </c>
      <c r="C101" s="222" t="s">
        <v>478</v>
      </c>
      <c r="D101" s="399">
        <v>405</v>
      </c>
    </row>
    <row r="102" spans="2:4" x14ac:dyDescent="0.3">
      <c r="B102" s="215">
        <v>99</v>
      </c>
      <c r="C102" s="222" t="s">
        <v>479</v>
      </c>
      <c r="D102" s="399">
        <v>720</v>
      </c>
    </row>
    <row r="103" spans="2:4" x14ac:dyDescent="0.3">
      <c r="B103" s="215">
        <v>100</v>
      </c>
      <c r="C103" s="222" t="s">
        <v>480</v>
      </c>
      <c r="D103" s="399">
        <v>742</v>
      </c>
    </row>
    <row r="104" spans="2:4" x14ac:dyDescent="0.3">
      <c r="B104" s="215">
        <v>101</v>
      </c>
      <c r="C104" s="222" t="s">
        <v>481</v>
      </c>
      <c r="D104" s="399">
        <v>102</v>
      </c>
    </row>
    <row r="105" spans="2:4" x14ac:dyDescent="0.3">
      <c r="B105" s="215">
        <v>102</v>
      </c>
      <c r="C105" s="222" t="s">
        <v>482</v>
      </c>
      <c r="D105" s="399">
        <v>59</v>
      </c>
    </row>
    <row r="106" spans="2:4" x14ac:dyDescent="0.3">
      <c r="B106" s="215">
        <v>103</v>
      </c>
      <c r="C106" s="222" t="s">
        <v>483</v>
      </c>
      <c r="D106" s="399">
        <v>390</v>
      </c>
    </row>
    <row r="107" spans="2:4" x14ac:dyDescent="0.3">
      <c r="B107" s="215">
        <v>104</v>
      </c>
      <c r="C107" s="222" t="s">
        <v>484</v>
      </c>
      <c r="D107" s="399">
        <v>430</v>
      </c>
    </row>
    <row r="108" spans="2:4" x14ac:dyDescent="0.3">
      <c r="B108" s="215">
        <v>105</v>
      </c>
      <c r="C108" s="222" t="s">
        <v>485</v>
      </c>
      <c r="D108" s="399">
        <v>212</v>
      </c>
    </row>
    <row r="109" spans="2:4" x14ac:dyDescent="0.3">
      <c r="B109" s="215">
        <v>106</v>
      </c>
      <c r="C109" s="222" t="s">
        <v>486</v>
      </c>
      <c r="D109" s="399">
        <v>314</v>
      </c>
    </row>
    <row r="110" spans="2:4" x14ac:dyDescent="0.3">
      <c r="B110" s="215">
        <v>107</v>
      </c>
      <c r="C110" s="222" t="s">
        <v>487</v>
      </c>
      <c r="D110" s="399">
        <v>392</v>
      </c>
    </row>
    <row r="111" spans="2:4" x14ac:dyDescent="0.3">
      <c r="B111" s="215">
        <v>108</v>
      </c>
      <c r="C111" s="222" t="s">
        <v>488</v>
      </c>
      <c r="D111" s="399">
        <v>327</v>
      </c>
    </row>
    <row r="112" spans="2:4" x14ac:dyDescent="0.3">
      <c r="B112" s="215">
        <v>109</v>
      </c>
      <c r="C112" s="222" t="s">
        <v>489</v>
      </c>
      <c r="D112" s="399">
        <v>415</v>
      </c>
    </row>
    <row r="113" spans="2:4" x14ac:dyDescent="0.3">
      <c r="B113" s="215">
        <v>110</v>
      </c>
      <c r="C113" s="222" t="s">
        <v>490</v>
      </c>
      <c r="D113" s="399">
        <v>675</v>
      </c>
    </row>
    <row r="114" spans="2:4" x14ac:dyDescent="0.3">
      <c r="B114" s="215">
        <v>111</v>
      </c>
      <c r="C114" s="222" t="s">
        <v>491</v>
      </c>
      <c r="D114" s="399">
        <v>587</v>
      </c>
    </row>
    <row r="115" spans="2:4" x14ac:dyDescent="0.3">
      <c r="B115" s="215">
        <v>112</v>
      </c>
      <c r="C115" s="222" t="s">
        <v>492</v>
      </c>
      <c r="D115" s="399">
        <v>218</v>
      </c>
    </row>
    <row r="116" spans="2:4" x14ac:dyDescent="0.3">
      <c r="B116" s="215">
        <v>113</v>
      </c>
      <c r="C116" s="222" t="s">
        <v>493</v>
      </c>
      <c r="D116" s="399">
        <v>335</v>
      </c>
    </row>
    <row r="117" spans="2:4" x14ac:dyDescent="0.3">
      <c r="B117" s="215">
        <v>114</v>
      </c>
      <c r="C117" s="222" t="s">
        <v>494</v>
      </c>
      <c r="D117" s="399">
        <v>538</v>
      </c>
    </row>
    <row r="118" spans="2:4" x14ac:dyDescent="0.3">
      <c r="B118" s="215">
        <v>115</v>
      </c>
      <c r="C118" s="222" t="s">
        <v>495</v>
      </c>
      <c r="D118" s="399">
        <v>268</v>
      </c>
    </row>
    <row r="119" spans="2:4" x14ac:dyDescent="0.3">
      <c r="B119" s="215">
        <v>116</v>
      </c>
      <c r="C119" s="222" t="s">
        <v>496</v>
      </c>
      <c r="D119" s="399">
        <v>316</v>
      </c>
    </row>
    <row r="120" spans="2:4" x14ac:dyDescent="0.3">
      <c r="B120" s="215">
        <v>117</v>
      </c>
      <c r="C120" s="222" t="s">
        <v>497</v>
      </c>
      <c r="D120" s="399">
        <v>270</v>
      </c>
    </row>
    <row r="121" spans="2:4" x14ac:dyDescent="0.3">
      <c r="B121" s="215">
        <v>118</v>
      </c>
      <c r="C121" s="222" t="s">
        <v>498</v>
      </c>
      <c r="D121" s="399">
        <v>228</v>
      </c>
    </row>
    <row r="122" spans="2:4" x14ac:dyDescent="0.3">
      <c r="B122" s="215">
        <v>119</v>
      </c>
      <c r="C122" s="222" t="s">
        <v>499</v>
      </c>
      <c r="D122" s="399">
        <v>169</v>
      </c>
    </row>
    <row r="123" spans="2:4" x14ac:dyDescent="0.3">
      <c r="B123" s="215">
        <v>120</v>
      </c>
      <c r="C123" s="222" t="s">
        <v>500</v>
      </c>
      <c r="D123" s="399">
        <v>292</v>
      </c>
    </row>
    <row r="124" spans="2:4" x14ac:dyDescent="0.3">
      <c r="B124" s="215">
        <v>121</v>
      </c>
      <c r="C124" s="222" t="s">
        <v>501</v>
      </c>
      <c r="D124" s="399">
        <v>329</v>
      </c>
    </row>
    <row r="125" spans="2:4" x14ac:dyDescent="0.3">
      <c r="B125" s="215">
        <v>122</v>
      </c>
      <c r="C125" s="222" t="s">
        <v>502</v>
      </c>
      <c r="D125" s="399">
        <v>166</v>
      </c>
    </row>
    <row r="126" spans="2:4" x14ac:dyDescent="0.3">
      <c r="B126" s="215">
        <v>123</v>
      </c>
      <c r="C126" s="222" t="s">
        <v>503</v>
      </c>
      <c r="D126" s="399">
        <v>427</v>
      </c>
    </row>
    <row r="127" spans="2:4" x14ac:dyDescent="0.3">
      <c r="B127" s="215">
        <v>124</v>
      </c>
      <c r="C127" s="222" t="s">
        <v>504</v>
      </c>
      <c r="D127" s="399">
        <v>400</v>
      </c>
    </row>
    <row r="128" spans="2:4" x14ac:dyDescent="0.3">
      <c r="B128" s="215">
        <v>125</v>
      </c>
      <c r="C128" s="222" t="s">
        <v>505</v>
      </c>
      <c r="D128" s="399">
        <v>53</v>
      </c>
    </row>
    <row r="129" spans="2:4" x14ac:dyDescent="0.3">
      <c r="B129" s="215">
        <v>126</v>
      </c>
      <c r="C129" s="222" t="s">
        <v>506</v>
      </c>
      <c r="D129" s="399">
        <v>717</v>
      </c>
    </row>
    <row r="130" spans="2:4" x14ac:dyDescent="0.3">
      <c r="B130" s="215">
        <v>127</v>
      </c>
      <c r="C130" s="222" t="s">
        <v>507</v>
      </c>
      <c r="D130" s="399">
        <v>344</v>
      </c>
    </row>
    <row r="131" spans="2:4" x14ac:dyDescent="0.3">
      <c r="B131" s="215">
        <v>128</v>
      </c>
      <c r="C131" s="222" t="s">
        <v>508</v>
      </c>
      <c r="D131" s="399">
        <v>475</v>
      </c>
    </row>
    <row r="132" spans="2:4" x14ac:dyDescent="0.3">
      <c r="B132" s="215">
        <v>129</v>
      </c>
      <c r="C132" s="222" t="s">
        <v>509</v>
      </c>
      <c r="D132" s="399">
        <v>270</v>
      </c>
    </row>
    <row r="133" spans="2:4" x14ac:dyDescent="0.3">
      <c r="B133" s="215">
        <v>130</v>
      </c>
      <c r="C133" s="222" t="s">
        <v>510</v>
      </c>
      <c r="D133" s="399">
        <v>546</v>
      </c>
    </row>
    <row r="134" spans="2:4" x14ac:dyDescent="0.3">
      <c r="B134" s="215">
        <v>131</v>
      </c>
      <c r="C134" s="222" t="s">
        <v>511</v>
      </c>
      <c r="D134" s="399">
        <v>133</v>
      </c>
    </row>
    <row r="135" spans="2:4" x14ac:dyDescent="0.3">
      <c r="B135" s="215">
        <v>132</v>
      </c>
      <c r="C135" s="222" t="s">
        <v>512</v>
      </c>
      <c r="D135" s="399">
        <v>137</v>
      </c>
    </row>
    <row r="136" spans="2:4" x14ac:dyDescent="0.3">
      <c r="B136" s="215">
        <v>133</v>
      </c>
      <c r="C136" s="222" t="s">
        <v>513</v>
      </c>
      <c r="D136" s="399">
        <v>359</v>
      </c>
    </row>
    <row r="137" spans="2:4" x14ac:dyDescent="0.3">
      <c r="B137" s="215">
        <v>134</v>
      </c>
      <c r="C137" s="222" t="s">
        <v>514</v>
      </c>
      <c r="D137" s="399">
        <v>295</v>
      </c>
    </row>
    <row r="138" spans="2:4" x14ac:dyDescent="0.3">
      <c r="B138" s="215">
        <v>135</v>
      </c>
      <c r="C138" s="222" t="s">
        <v>515</v>
      </c>
      <c r="D138" s="399">
        <v>421</v>
      </c>
    </row>
    <row r="139" spans="2:4" x14ac:dyDescent="0.3">
      <c r="B139" s="215">
        <v>136</v>
      </c>
      <c r="C139" s="222" t="s">
        <v>516</v>
      </c>
      <c r="D139" s="399">
        <v>372</v>
      </c>
    </row>
    <row r="140" spans="2:4" x14ac:dyDescent="0.3">
      <c r="B140" s="215">
        <v>137</v>
      </c>
      <c r="C140" s="222" t="s">
        <v>517</v>
      </c>
      <c r="D140" s="399">
        <v>550</v>
      </c>
    </row>
    <row r="141" spans="2:4" x14ac:dyDescent="0.3">
      <c r="B141" s="215">
        <v>138</v>
      </c>
      <c r="C141" s="222" t="s">
        <v>518</v>
      </c>
      <c r="D141" s="399">
        <v>198</v>
      </c>
    </row>
    <row r="142" spans="2:4" x14ac:dyDescent="0.3">
      <c r="B142" s="215">
        <v>139</v>
      </c>
      <c r="C142" s="222" t="s">
        <v>519</v>
      </c>
      <c r="D142" s="399">
        <v>257</v>
      </c>
    </row>
    <row r="143" spans="2:4" x14ac:dyDescent="0.3">
      <c r="B143" s="215">
        <v>140</v>
      </c>
      <c r="C143" s="222" t="s">
        <v>520</v>
      </c>
      <c r="D143" s="399">
        <v>169</v>
      </c>
    </row>
    <row r="144" spans="2:4" x14ac:dyDescent="0.3">
      <c r="B144" s="215">
        <v>141</v>
      </c>
      <c r="C144" s="222" t="s">
        <v>521</v>
      </c>
      <c r="D144" s="399">
        <v>376</v>
      </c>
    </row>
    <row r="145" spans="2:4" x14ac:dyDescent="0.3">
      <c r="B145" s="215">
        <v>142</v>
      </c>
      <c r="C145" s="222" t="s">
        <v>522</v>
      </c>
      <c r="D145" s="399">
        <v>122</v>
      </c>
    </row>
    <row r="146" spans="2:4" x14ac:dyDescent="0.3">
      <c r="B146" s="215">
        <v>143</v>
      </c>
      <c r="C146" s="222" t="s">
        <v>523</v>
      </c>
      <c r="D146" s="399">
        <v>354</v>
      </c>
    </row>
    <row r="147" spans="2:4" x14ac:dyDescent="0.3">
      <c r="B147" s="215">
        <v>144</v>
      </c>
      <c r="C147" s="222" t="s">
        <v>524</v>
      </c>
      <c r="D147" s="399">
        <v>362</v>
      </c>
    </row>
    <row r="148" spans="2:4" x14ac:dyDescent="0.3">
      <c r="B148" s="215">
        <v>145</v>
      </c>
      <c r="C148" s="222" t="s">
        <v>525</v>
      </c>
      <c r="D148" s="399">
        <v>125</v>
      </c>
    </row>
    <row r="149" spans="2:4" x14ac:dyDescent="0.3">
      <c r="B149" s="215">
        <v>146</v>
      </c>
      <c r="C149" s="222" t="s">
        <v>526</v>
      </c>
      <c r="D149" s="399">
        <v>823</v>
      </c>
    </row>
    <row r="150" spans="2:4" x14ac:dyDescent="0.3">
      <c r="B150" s="215">
        <v>147</v>
      </c>
      <c r="C150" s="222" t="s">
        <v>527</v>
      </c>
      <c r="D150" s="399">
        <v>266</v>
      </c>
    </row>
    <row r="151" spans="2:4" x14ac:dyDescent="0.3">
      <c r="B151" s="215">
        <v>148</v>
      </c>
      <c r="C151" s="222" t="s">
        <v>528</v>
      </c>
      <c r="D151" s="399">
        <v>396</v>
      </c>
    </row>
    <row r="152" spans="2:4" x14ac:dyDescent="0.3">
      <c r="B152" s="215">
        <v>149</v>
      </c>
      <c r="C152" s="222" t="s">
        <v>529</v>
      </c>
      <c r="D152" s="399">
        <v>355</v>
      </c>
    </row>
    <row r="153" spans="2:4" x14ac:dyDescent="0.3">
      <c r="B153" s="215">
        <v>150</v>
      </c>
      <c r="C153" s="222" t="s">
        <v>530</v>
      </c>
      <c r="D153" s="399">
        <v>131</v>
      </c>
    </row>
    <row r="154" spans="2:4" x14ac:dyDescent="0.3">
      <c r="B154" s="215">
        <v>151</v>
      </c>
      <c r="C154" s="222" t="s">
        <v>531</v>
      </c>
      <c r="D154" s="399">
        <v>564</v>
      </c>
    </row>
    <row r="155" spans="2:4" x14ac:dyDescent="0.3">
      <c r="B155" s="215">
        <v>152</v>
      </c>
      <c r="C155" s="222" t="s">
        <v>532</v>
      </c>
      <c r="D155" s="399">
        <v>384</v>
      </c>
    </row>
    <row r="156" spans="2:4" x14ac:dyDescent="0.3">
      <c r="B156" s="215">
        <v>153</v>
      </c>
      <c r="C156" s="222" t="s">
        <v>533</v>
      </c>
      <c r="D156" s="399">
        <v>120</v>
      </c>
    </row>
    <row r="157" spans="2:4" x14ac:dyDescent="0.3">
      <c r="B157" s="215">
        <v>154</v>
      </c>
      <c r="C157" s="222" t="s">
        <v>534</v>
      </c>
      <c r="D157" s="399">
        <v>142</v>
      </c>
    </row>
    <row r="158" spans="2:4" x14ac:dyDescent="0.3">
      <c r="B158" s="215">
        <v>155</v>
      </c>
      <c r="C158" s="222" t="s">
        <v>535</v>
      </c>
      <c r="D158" s="399">
        <v>513</v>
      </c>
    </row>
    <row r="159" spans="2:4" x14ac:dyDescent="0.3">
      <c r="B159" s="215">
        <v>156</v>
      </c>
      <c r="C159" s="222" t="s">
        <v>536</v>
      </c>
      <c r="D159" s="399">
        <v>652</v>
      </c>
    </row>
    <row r="160" spans="2:4" x14ac:dyDescent="0.3">
      <c r="B160" s="215">
        <v>157</v>
      </c>
      <c r="C160" s="222" t="s">
        <v>537</v>
      </c>
      <c r="D160" s="399">
        <v>348</v>
      </c>
    </row>
    <row r="161" spans="2:4" x14ac:dyDescent="0.3">
      <c r="B161" s="215">
        <v>158</v>
      </c>
      <c r="C161" s="222" t="s">
        <v>538</v>
      </c>
      <c r="D161" s="399">
        <v>249</v>
      </c>
    </row>
    <row r="162" spans="2:4" x14ac:dyDescent="0.3">
      <c r="B162" s="215">
        <v>159</v>
      </c>
      <c r="C162" s="222" t="s">
        <v>539</v>
      </c>
      <c r="D162" s="399">
        <v>663</v>
      </c>
    </row>
    <row r="163" spans="2:4" x14ac:dyDescent="0.3">
      <c r="B163" s="215">
        <v>160</v>
      </c>
      <c r="C163" s="222" t="s">
        <v>540</v>
      </c>
      <c r="D163" s="399">
        <v>288</v>
      </c>
    </row>
    <row r="164" spans="2:4" x14ac:dyDescent="0.3">
      <c r="B164" s="215">
        <v>161</v>
      </c>
      <c r="C164" s="222" t="s">
        <v>541</v>
      </c>
      <c r="D164" s="399">
        <v>378</v>
      </c>
    </row>
    <row r="165" spans="2:4" x14ac:dyDescent="0.3">
      <c r="B165" s="215">
        <v>162</v>
      </c>
      <c r="C165" s="222" t="s">
        <v>542</v>
      </c>
      <c r="D165" s="399">
        <v>522</v>
      </c>
    </row>
    <row r="166" spans="2:4" x14ac:dyDescent="0.3">
      <c r="B166" s="215">
        <v>163</v>
      </c>
      <c r="C166" s="222" t="s">
        <v>543</v>
      </c>
      <c r="D166" s="399">
        <v>772</v>
      </c>
    </row>
    <row r="167" spans="2:4" x14ac:dyDescent="0.3">
      <c r="B167" s="215">
        <v>164</v>
      </c>
      <c r="C167" s="222" t="s">
        <v>544</v>
      </c>
      <c r="D167" s="399">
        <v>342</v>
      </c>
    </row>
    <row r="168" spans="2:4" x14ac:dyDescent="0.3">
      <c r="B168" s="215">
        <v>165</v>
      </c>
      <c r="C168" s="222" t="s">
        <v>545</v>
      </c>
      <c r="D168" s="399">
        <v>241</v>
      </c>
    </row>
    <row r="169" spans="2:4" x14ac:dyDescent="0.3">
      <c r="B169" s="215">
        <v>166</v>
      </c>
      <c r="C169" s="222" t="s">
        <v>546</v>
      </c>
      <c r="D169" s="399">
        <v>440</v>
      </c>
    </row>
    <row r="170" spans="2:4" x14ac:dyDescent="0.3">
      <c r="B170" s="215">
        <v>167</v>
      </c>
      <c r="C170" s="222" t="s">
        <v>547</v>
      </c>
      <c r="D170" s="399">
        <v>485</v>
      </c>
    </row>
    <row r="171" spans="2:4" x14ac:dyDescent="0.3">
      <c r="B171" s="215">
        <v>168</v>
      </c>
      <c r="C171" s="222" t="s">
        <v>548</v>
      </c>
      <c r="D171" s="399">
        <v>141</v>
      </c>
    </row>
    <row r="172" spans="2:4" x14ac:dyDescent="0.3">
      <c r="B172" s="215">
        <v>169</v>
      </c>
      <c r="C172" s="222" t="s">
        <v>549</v>
      </c>
      <c r="D172" s="399">
        <v>354</v>
      </c>
    </row>
    <row r="173" spans="2:4" x14ac:dyDescent="0.3">
      <c r="B173" s="215">
        <v>170</v>
      </c>
      <c r="C173" s="222" t="s">
        <v>550</v>
      </c>
      <c r="D173" s="399">
        <v>603</v>
      </c>
    </row>
    <row r="174" spans="2:4" x14ac:dyDescent="0.3">
      <c r="B174" s="215">
        <v>171</v>
      </c>
      <c r="C174" s="222" t="s">
        <v>551</v>
      </c>
      <c r="D174" s="399">
        <v>714</v>
      </c>
    </row>
    <row r="175" spans="2:4" x14ac:dyDescent="0.3">
      <c r="B175" s="215">
        <v>172</v>
      </c>
      <c r="C175" s="222" t="s">
        <v>552</v>
      </c>
      <c r="D175" s="399">
        <v>381</v>
      </c>
    </row>
    <row r="176" spans="2:4" x14ac:dyDescent="0.3">
      <c r="B176" s="215">
        <v>173</v>
      </c>
      <c r="C176" s="222" t="s">
        <v>553</v>
      </c>
      <c r="D176" s="399">
        <v>223</v>
      </c>
    </row>
    <row r="177" spans="2:4" x14ac:dyDescent="0.3">
      <c r="B177" s="215">
        <v>174</v>
      </c>
      <c r="C177" s="222" t="s">
        <v>554</v>
      </c>
      <c r="D177" s="399">
        <v>423</v>
      </c>
    </row>
    <row r="178" spans="2:4" x14ac:dyDescent="0.3">
      <c r="B178" s="215">
        <v>175</v>
      </c>
      <c r="C178" s="222" t="s">
        <v>555</v>
      </c>
      <c r="D178" s="399">
        <v>531</v>
      </c>
    </row>
    <row r="179" spans="2:4" x14ac:dyDescent="0.3">
      <c r="B179" s="215">
        <v>176</v>
      </c>
      <c r="C179" s="222" t="s">
        <v>556</v>
      </c>
      <c r="D179" s="399">
        <v>383</v>
      </c>
    </row>
    <row r="180" spans="2:4" x14ac:dyDescent="0.3">
      <c r="B180" s="215">
        <v>177</v>
      </c>
      <c r="C180" s="222" t="s">
        <v>557</v>
      </c>
      <c r="D180" s="399">
        <v>166</v>
      </c>
    </row>
    <row r="181" spans="2:4" x14ac:dyDescent="0.3">
      <c r="B181" s="215">
        <v>178</v>
      </c>
      <c r="C181" s="222" t="s">
        <v>558</v>
      </c>
      <c r="D181" s="399">
        <v>132</v>
      </c>
    </row>
    <row r="182" spans="2:4" x14ac:dyDescent="0.3">
      <c r="B182" s="215">
        <v>179</v>
      </c>
      <c r="C182" s="222" t="s">
        <v>559</v>
      </c>
      <c r="D182" s="399">
        <v>354</v>
      </c>
    </row>
    <row r="183" spans="2:4" x14ac:dyDescent="0.3">
      <c r="B183" s="215">
        <v>180</v>
      </c>
      <c r="C183" s="222" t="s">
        <v>560</v>
      </c>
      <c r="D183" s="399">
        <v>414</v>
      </c>
    </row>
    <row r="184" spans="2:4" x14ac:dyDescent="0.3">
      <c r="B184" s="215">
        <v>181</v>
      </c>
      <c r="C184" s="222" t="s">
        <v>561</v>
      </c>
      <c r="D184" s="399">
        <v>634</v>
      </c>
    </row>
    <row r="185" spans="2:4" x14ac:dyDescent="0.3">
      <c r="B185" s="215">
        <v>182</v>
      </c>
      <c r="C185" s="222" t="s">
        <v>562</v>
      </c>
      <c r="D185" s="399">
        <v>407</v>
      </c>
    </row>
    <row r="186" spans="2:4" x14ac:dyDescent="0.3">
      <c r="B186" s="215">
        <v>183</v>
      </c>
      <c r="C186" s="222" t="s">
        <v>563</v>
      </c>
      <c r="D186" s="399">
        <v>39</v>
      </c>
    </row>
    <row r="187" spans="2:4" x14ac:dyDescent="0.3">
      <c r="B187" s="215">
        <v>184</v>
      </c>
      <c r="C187" s="222" t="s">
        <v>564</v>
      </c>
      <c r="D187" s="399">
        <v>410</v>
      </c>
    </row>
    <row r="188" spans="2:4" x14ac:dyDescent="0.3">
      <c r="B188" s="215">
        <v>185</v>
      </c>
      <c r="C188" s="222" t="s">
        <v>565</v>
      </c>
      <c r="D188" s="399">
        <v>89</v>
      </c>
    </row>
    <row r="189" spans="2:4" x14ac:dyDescent="0.3">
      <c r="B189" s="215">
        <v>186</v>
      </c>
      <c r="C189" s="222" t="s">
        <v>566</v>
      </c>
      <c r="D189" s="399">
        <v>287</v>
      </c>
    </row>
    <row r="190" spans="2:4" x14ac:dyDescent="0.3">
      <c r="B190" s="215">
        <v>187</v>
      </c>
      <c r="C190" s="222" t="s">
        <v>567</v>
      </c>
      <c r="D190" s="399">
        <v>469</v>
      </c>
    </row>
    <row r="191" spans="2:4" x14ac:dyDescent="0.3">
      <c r="B191" s="215">
        <v>188</v>
      </c>
      <c r="C191" s="222" t="s">
        <v>568</v>
      </c>
      <c r="D191" s="399">
        <v>98</v>
      </c>
    </row>
    <row r="192" spans="2:4" x14ac:dyDescent="0.3">
      <c r="B192" s="215">
        <v>189</v>
      </c>
      <c r="C192" s="222" t="s">
        <v>569</v>
      </c>
      <c r="D192" s="399">
        <v>399</v>
      </c>
    </row>
    <row r="193" spans="2:4" x14ac:dyDescent="0.3">
      <c r="B193" s="215">
        <v>190</v>
      </c>
      <c r="C193" s="222" t="s">
        <v>570</v>
      </c>
      <c r="D193" s="399">
        <v>448</v>
      </c>
    </row>
    <row r="194" spans="2:4" x14ac:dyDescent="0.3">
      <c r="B194" s="215">
        <v>191</v>
      </c>
      <c r="C194" s="222" t="s">
        <v>571</v>
      </c>
      <c r="D194" s="399">
        <v>21</v>
      </c>
    </row>
    <row r="195" spans="2:4" x14ac:dyDescent="0.3">
      <c r="B195" s="215">
        <v>192</v>
      </c>
      <c r="C195" s="222" t="s">
        <v>572</v>
      </c>
      <c r="D195" s="399">
        <v>279</v>
      </c>
    </row>
    <row r="196" spans="2:4" x14ac:dyDescent="0.3">
      <c r="B196" s="215">
        <v>193</v>
      </c>
      <c r="C196" s="222" t="s">
        <v>573</v>
      </c>
      <c r="D196" s="399">
        <v>486</v>
      </c>
    </row>
    <row r="197" spans="2:4" x14ac:dyDescent="0.3">
      <c r="B197" s="215">
        <v>194</v>
      </c>
      <c r="C197" s="222" t="s">
        <v>574</v>
      </c>
      <c r="D197" s="399">
        <v>121</v>
      </c>
    </row>
    <row r="198" spans="2:4" x14ac:dyDescent="0.3">
      <c r="B198" s="215">
        <v>195</v>
      </c>
      <c r="C198" s="222" t="s">
        <v>575</v>
      </c>
      <c r="D198" s="399">
        <v>357</v>
      </c>
    </row>
    <row r="199" spans="2:4" x14ac:dyDescent="0.3">
      <c r="B199" s="215">
        <v>196</v>
      </c>
      <c r="C199" s="222" t="s">
        <v>576</v>
      </c>
      <c r="D199" s="399">
        <v>212</v>
      </c>
    </row>
    <row r="200" spans="2:4" x14ac:dyDescent="0.3">
      <c r="B200" s="215">
        <v>197</v>
      </c>
      <c r="C200" s="222" t="s">
        <v>577</v>
      </c>
      <c r="D200" s="399">
        <v>349</v>
      </c>
    </row>
    <row r="201" spans="2:4" x14ac:dyDescent="0.3">
      <c r="B201" s="215">
        <v>198</v>
      </c>
      <c r="C201" s="222" t="s">
        <v>578</v>
      </c>
      <c r="D201" s="399">
        <v>507</v>
      </c>
    </row>
    <row r="202" spans="2:4" x14ac:dyDescent="0.3">
      <c r="B202" s="215">
        <v>199</v>
      </c>
      <c r="C202" s="222" t="s">
        <v>579</v>
      </c>
      <c r="D202" s="399">
        <v>198</v>
      </c>
    </row>
    <row r="203" spans="2:4" x14ac:dyDescent="0.3">
      <c r="B203" s="215">
        <v>200</v>
      </c>
      <c r="C203" s="222" t="s">
        <v>580</v>
      </c>
      <c r="D203" s="399">
        <v>714</v>
      </c>
    </row>
    <row r="204" spans="2:4" x14ac:dyDescent="0.3">
      <c r="B204" s="215">
        <v>201</v>
      </c>
      <c r="C204" s="222" t="s">
        <v>581</v>
      </c>
      <c r="D204" s="399">
        <v>280</v>
      </c>
    </row>
    <row r="205" spans="2:4" x14ac:dyDescent="0.3">
      <c r="B205" s="215">
        <v>202</v>
      </c>
      <c r="C205" s="222" t="s">
        <v>582</v>
      </c>
      <c r="D205" s="399">
        <v>179</v>
      </c>
    </row>
    <row r="206" spans="2:4" x14ac:dyDescent="0.3">
      <c r="B206" s="215">
        <v>203</v>
      </c>
      <c r="C206" s="222" t="s">
        <v>583</v>
      </c>
      <c r="D206" s="399">
        <v>245</v>
      </c>
    </row>
    <row r="207" spans="2:4" x14ac:dyDescent="0.3">
      <c r="B207" s="215">
        <v>204</v>
      </c>
      <c r="C207" s="222" t="s">
        <v>584</v>
      </c>
      <c r="D207" s="399">
        <v>211</v>
      </c>
    </row>
    <row r="208" spans="2:4" x14ac:dyDescent="0.3">
      <c r="B208" s="215">
        <v>205</v>
      </c>
      <c r="C208" s="222" t="s">
        <v>585</v>
      </c>
      <c r="D208" s="399">
        <v>320</v>
      </c>
    </row>
    <row r="209" spans="2:4" x14ac:dyDescent="0.3">
      <c r="B209" s="215">
        <v>206</v>
      </c>
      <c r="C209" s="222" t="s">
        <v>586</v>
      </c>
      <c r="D209" s="399">
        <v>324</v>
      </c>
    </row>
    <row r="210" spans="2:4" x14ac:dyDescent="0.3">
      <c r="B210" s="215">
        <v>207</v>
      </c>
      <c r="C210" s="222" t="s">
        <v>587</v>
      </c>
      <c r="D210" s="399">
        <v>576</v>
      </c>
    </row>
    <row r="211" spans="2:4" x14ac:dyDescent="0.3">
      <c r="B211" s="215">
        <v>208</v>
      </c>
      <c r="C211" s="222" t="s">
        <v>588</v>
      </c>
      <c r="D211" s="399">
        <v>255</v>
      </c>
    </row>
    <row r="212" spans="2:4" x14ac:dyDescent="0.3">
      <c r="B212" s="215">
        <v>209</v>
      </c>
      <c r="C212" s="222" t="s">
        <v>589</v>
      </c>
      <c r="D212" s="399">
        <v>572</v>
      </c>
    </row>
    <row r="213" spans="2:4" x14ac:dyDescent="0.3">
      <c r="B213" s="215">
        <v>210</v>
      </c>
      <c r="C213" s="222" t="s">
        <v>590</v>
      </c>
      <c r="D213" s="399">
        <v>118</v>
      </c>
    </row>
    <row r="214" spans="2:4" x14ac:dyDescent="0.3">
      <c r="B214" s="215">
        <v>211</v>
      </c>
      <c r="C214" s="222" t="s">
        <v>591</v>
      </c>
      <c r="D214" s="399">
        <v>398</v>
      </c>
    </row>
    <row r="215" spans="2:4" x14ac:dyDescent="0.3">
      <c r="B215" s="215">
        <v>212</v>
      </c>
      <c r="C215" s="222" t="s">
        <v>592</v>
      </c>
      <c r="D215" s="399">
        <v>99</v>
      </c>
    </row>
    <row r="216" spans="2:4" x14ac:dyDescent="0.3">
      <c r="B216" s="215">
        <v>213</v>
      </c>
      <c r="C216" s="222" t="s">
        <v>593</v>
      </c>
      <c r="D216" s="399">
        <v>413</v>
      </c>
    </row>
    <row r="217" spans="2:4" x14ac:dyDescent="0.3">
      <c r="B217" s="215">
        <v>214</v>
      </c>
      <c r="C217" s="222" t="s">
        <v>594</v>
      </c>
      <c r="D217" s="399">
        <v>320</v>
      </c>
    </row>
    <row r="218" spans="2:4" x14ac:dyDescent="0.3">
      <c r="B218" s="215">
        <v>215</v>
      </c>
      <c r="C218" s="222" t="s">
        <v>595</v>
      </c>
      <c r="D218" s="399">
        <v>457</v>
      </c>
    </row>
    <row r="219" spans="2:4" x14ac:dyDescent="0.3">
      <c r="B219" s="215">
        <v>216</v>
      </c>
      <c r="C219" s="222" t="s">
        <v>596</v>
      </c>
      <c r="D219" s="399">
        <v>750</v>
      </c>
    </row>
    <row r="220" spans="2:4" x14ac:dyDescent="0.3">
      <c r="B220" s="215">
        <v>217</v>
      </c>
      <c r="C220" s="222" t="s">
        <v>597</v>
      </c>
      <c r="D220" s="399">
        <v>170</v>
      </c>
    </row>
    <row r="221" spans="2:4" x14ac:dyDescent="0.3">
      <c r="B221" s="215">
        <v>218</v>
      </c>
      <c r="C221" s="222" t="s">
        <v>598</v>
      </c>
      <c r="D221" s="399">
        <v>272</v>
      </c>
    </row>
    <row r="222" spans="2:4" x14ac:dyDescent="0.3">
      <c r="B222" s="215">
        <v>219</v>
      </c>
      <c r="C222" s="222" t="s">
        <v>599</v>
      </c>
      <c r="D222" s="399">
        <v>475</v>
      </c>
    </row>
    <row r="223" spans="2:4" x14ac:dyDescent="0.3">
      <c r="B223" s="215">
        <v>220</v>
      </c>
      <c r="C223" s="222" t="s">
        <v>600</v>
      </c>
      <c r="D223" s="399">
        <v>418</v>
      </c>
    </row>
    <row r="224" spans="2:4" x14ac:dyDescent="0.3">
      <c r="B224" s="215">
        <v>221</v>
      </c>
      <c r="C224" s="222" t="s">
        <v>601</v>
      </c>
      <c r="D224" s="399">
        <v>496</v>
      </c>
    </row>
    <row r="225" spans="2:4" x14ac:dyDescent="0.3">
      <c r="B225" s="215">
        <v>222</v>
      </c>
      <c r="C225" s="222" t="s">
        <v>602</v>
      </c>
      <c r="D225" s="399">
        <v>169</v>
      </c>
    </row>
    <row r="226" spans="2:4" x14ac:dyDescent="0.3">
      <c r="B226" s="215">
        <v>223</v>
      </c>
      <c r="C226" s="222" t="s">
        <v>603</v>
      </c>
      <c r="D226" s="399">
        <v>215</v>
      </c>
    </row>
    <row r="227" spans="2:4" x14ac:dyDescent="0.3">
      <c r="B227" s="215">
        <v>224</v>
      </c>
      <c r="C227" s="222" t="s">
        <v>604</v>
      </c>
      <c r="D227" s="399">
        <v>292</v>
      </c>
    </row>
    <row r="228" spans="2:4" x14ac:dyDescent="0.3">
      <c r="B228" s="215">
        <v>225</v>
      </c>
      <c r="C228" s="222" t="s">
        <v>605</v>
      </c>
      <c r="D228" s="399">
        <v>171</v>
      </c>
    </row>
    <row r="229" spans="2:4" x14ac:dyDescent="0.3">
      <c r="B229" s="215">
        <v>226</v>
      </c>
      <c r="C229" s="222" t="s">
        <v>606</v>
      </c>
      <c r="D229" s="399">
        <v>165</v>
      </c>
    </row>
    <row r="230" spans="2:4" x14ac:dyDescent="0.3">
      <c r="B230" s="215">
        <v>227</v>
      </c>
      <c r="C230" s="222" t="s">
        <v>607</v>
      </c>
      <c r="D230" s="399">
        <v>320</v>
      </c>
    </row>
    <row r="231" spans="2:4" x14ac:dyDescent="0.3">
      <c r="B231" s="215">
        <v>228</v>
      </c>
      <c r="C231" s="222" t="s">
        <v>608</v>
      </c>
      <c r="D231" s="399">
        <v>383</v>
      </c>
    </row>
    <row r="232" spans="2:4" x14ac:dyDescent="0.3">
      <c r="B232" s="215">
        <v>229</v>
      </c>
      <c r="C232" s="222" t="s">
        <v>609</v>
      </c>
      <c r="D232" s="399">
        <v>291</v>
      </c>
    </row>
    <row r="233" spans="2:4" x14ac:dyDescent="0.3">
      <c r="B233" s="215">
        <v>230</v>
      </c>
      <c r="C233" s="222" t="s">
        <v>610</v>
      </c>
      <c r="D233" s="399">
        <v>120</v>
      </c>
    </row>
    <row r="234" spans="2:4" x14ac:dyDescent="0.3">
      <c r="B234" s="215">
        <v>231</v>
      </c>
      <c r="C234" s="222" t="s">
        <v>611</v>
      </c>
      <c r="D234" s="399">
        <v>742</v>
      </c>
    </row>
    <row r="235" spans="2:4" x14ac:dyDescent="0.3">
      <c r="B235" s="215">
        <v>232</v>
      </c>
      <c r="C235" s="222" t="s">
        <v>612</v>
      </c>
      <c r="D235" s="399">
        <v>420</v>
      </c>
    </row>
    <row r="236" spans="2:4" x14ac:dyDescent="0.3">
      <c r="B236" s="215">
        <v>233</v>
      </c>
      <c r="C236" s="222" t="s">
        <v>613</v>
      </c>
      <c r="D236" s="399">
        <v>786</v>
      </c>
    </row>
    <row r="237" spans="2:4" x14ac:dyDescent="0.3">
      <c r="B237" s="215">
        <v>234</v>
      </c>
      <c r="C237" s="222" t="s">
        <v>614</v>
      </c>
      <c r="D237" s="399">
        <v>548</v>
      </c>
    </row>
    <row r="238" spans="2:4" x14ac:dyDescent="0.3">
      <c r="B238" s="215">
        <v>235</v>
      </c>
      <c r="C238" s="222" t="s">
        <v>615</v>
      </c>
      <c r="D238" s="399">
        <v>270</v>
      </c>
    </row>
    <row r="239" spans="2:4" x14ac:dyDescent="0.3">
      <c r="B239" s="215">
        <v>236</v>
      </c>
      <c r="C239" s="222" t="s">
        <v>616</v>
      </c>
      <c r="D239" s="399">
        <v>210</v>
      </c>
    </row>
    <row r="240" spans="2:4" x14ac:dyDescent="0.3">
      <c r="B240" s="215">
        <v>237</v>
      </c>
      <c r="C240" s="222" t="s">
        <v>617</v>
      </c>
      <c r="D240" s="399">
        <v>175</v>
      </c>
    </row>
    <row r="241" spans="2:4" x14ac:dyDescent="0.3">
      <c r="B241" s="215">
        <v>238</v>
      </c>
      <c r="C241" s="222" t="s">
        <v>618</v>
      </c>
      <c r="D241" s="399">
        <v>403</v>
      </c>
    </row>
    <row r="242" spans="2:4" x14ac:dyDescent="0.3">
      <c r="B242" s="215">
        <v>239</v>
      </c>
      <c r="C242" s="222" t="s">
        <v>619</v>
      </c>
      <c r="D242" s="399">
        <v>208</v>
      </c>
    </row>
    <row r="243" spans="2:4" x14ac:dyDescent="0.3">
      <c r="B243" s="215">
        <v>240</v>
      </c>
      <c r="C243" s="222" t="s">
        <v>620</v>
      </c>
      <c r="D243" s="399">
        <v>217</v>
      </c>
    </row>
    <row r="244" spans="2:4" x14ac:dyDescent="0.3">
      <c r="B244" s="215">
        <v>241</v>
      </c>
      <c r="C244" s="222" t="s">
        <v>621</v>
      </c>
      <c r="D244" s="399">
        <v>234</v>
      </c>
    </row>
    <row r="245" spans="2:4" x14ac:dyDescent="0.3">
      <c r="B245" s="215">
        <v>242</v>
      </c>
      <c r="C245" s="222" t="s">
        <v>622</v>
      </c>
      <c r="D245" s="399">
        <v>251</v>
      </c>
    </row>
    <row r="246" spans="2:4" x14ac:dyDescent="0.3">
      <c r="B246" s="215">
        <v>243</v>
      </c>
      <c r="C246" s="222" t="s">
        <v>623</v>
      </c>
      <c r="D246" s="399">
        <v>288</v>
      </c>
    </row>
    <row r="247" spans="2:4" x14ac:dyDescent="0.3">
      <c r="B247" s="215">
        <v>244</v>
      </c>
      <c r="C247" s="222" t="s">
        <v>624</v>
      </c>
      <c r="D247" s="399">
        <v>566</v>
      </c>
    </row>
    <row r="248" spans="2:4" x14ac:dyDescent="0.3">
      <c r="B248" s="215">
        <v>245</v>
      </c>
      <c r="C248" s="222" t="s">
        <v>625</v>
      </c>
      <c r="D248" s="399">
        <v>328</v>
      </c>
    </row>
    <row r="249" spans="2:4" x14ac:dyDescent="0.3">
      <c r="B249" s="215">
        <v>246</v>
      </c>
      <c r="C249" s="222" t="s">
        <v>626</v>
      </c>
      <c r="D249" s="399">
        <v>291</v>
      </c>
    </row>
    <row r="250" spans="2:4" x14ac:dyDescent="0.3">
      <c r="B250" s="215">
        <v>247</v>
      </c>
      <c r="C250" s="222" t="s">
        <v>627</v>
      </c>
      <c r="D250" s="399">
        <v>347</v>
      </c>
    </row>
    <row r="251" spans="2:4" x14ac:dyDescent="0.3">
      <c r="B251" s="215">
        <v>248</v>
      </c>
      <c r="C251" s="222" t="s">
        <v>628</v>
      </c>
      <c r="D251" s="399">
        <v>320</v>
      </c>
    </row>
    <row r="252" spans="2:4" x14ac:dyDescent="0.3">
      <c r="B252" s="215">
        <v>249</v>
      </c>
      <c r="C252" s="222" t="s">
        <v>629</v>
      </c>
      <c r="D252" s="399">
        <v>126</v>
      </c>
    </row>
    <row r="253" spans="2:4" x14ac:dyDescent="0.3">
      <c r="B253" s="215">
        <v>250</v>
      </c>
      <c r="C253" s="222" t="s">
        <v>630</v>
      </c>
      <c r="D253" s="399">
        <v>63</v>
      </c>
    </row>
    <row r="254" spans="2:4" x14ac:dyDescent="0.3">
      <c r="B254" s="215">
        <v>251</v>
      </c>
      <c r="C254" s="222" t="s">
        <v>631</v>
      </c>
      <c r="D254" s="399">
        <v>382</v>
      </c>
    </row>
    <row r="255" spans="2:4" x14ac:dyDescent="0.3">
      <c r="B255" s="215">
        <v>252</v>
      </c>
      <c r="C255" s="222" t="s">
        <v>632</v>
      </c>
      <c r="D255" s="399">
        <v>699</v>
      </c>
    </row>
    <row r="256" spans="2:4" x14ac:dyDescent="0.3">
      <c r="B256" s="215">
        <v>253</v>
      </c>
      <c r="C256" s="222" t="s">
        <v>633</v>
      </c>
      <c r="D256" s="399">
        <v>426</v>
      </c>
    </row>
    <row r="257" spans="2:4" x14ac:dyDescent="0.3">
      <c r="B257" s="215">
        <v>254</v>
      </c>
      <c r="C257" s="222" t="s">
        <v>634</v>
      </c>
      <c r="D257" s="399">
        <v>399</v>
      </c>
    </row>
    <row r="258" spans="2:4" x14ac:dyDescent="0.3">
      <c r="B258" s="215">
        <v>255</v>
      </c>
      <c r="C258" s="222" t="s">
        <v>635</v>
      </c>
      <c r="D258" s="399">
        <v>248</v>
      </c>
    </row>
    <row r="259" spans="2:4" x14ac:dyDescent="0.3">
      <c r="B259" s="215">
        <v>256</v>
      </c>
      <c r="C259" s="222" t="s">
        <v>636</v>
      </c>
      <c r="D259" s="399">
        <v>528</v>
      </c>
    </row>
    <row r="260" spans="2:4" x14ac:dyDescent="0.3">
      <c r="B260" s="215">
        <v>257</v>
      </c>
      <c r="C260" s="222" t="s">
        <v>637</v>
      </c>
      <c r="D260" s="399">
        <v>226</v>
      </c>
    </row>
    <row r="261" spans="2:4" x14ac:dyDescent="0.3">
      <c r="B261" s="215">
        <v>258</v>
      </c>
      <c r="C261" s="222" t="s">
        <v>638</v>
      </c>
      <c r="D261" s="399">
        <v>383</v>
      </c>
    </row>
    <row r="262" spans="2:4" x14ac:dyDescent="0.3">
      <c r="B262" s="215">
        <v>259</v>
      </c>
      <c r="C262" s="222" t="s">
        <v>639</v>
      </c>
      <c r="D262" s="399">
        <v>370</v>
      </c>
    </row>
    <row r="263" spans="2:4" x14ac:dyDescent="0.3">
      <c r="B263" s="215">
        <v>260</v>
      </c>
      <c r="C263" s="222" t="s">
        <v>640</v>
      </c>
      <c r="D263" s="399">
        <v>366</v>
      </c>
    </row>
    <row r="264" spans="2:4" x14ac:dyDescent="0.3">
      <c r="B264" s="215">
        <v>261</v>
      </c>
      <c r="C264" s="222" t="s">
        <v>641</v>
      </c>
      <c r="D264" s="399">
        <v>729</v>
      </c>
    </row>
    <row r="265" spans="2:4" x14ac:dyDescent="0.3">
      <c r="B265" s="215">
        <v>262</v>
      </c>
      <c r="C265" s="222" t="s">
        <v>642</v>
      </c>
      <c r="D265" s="399">
        <v>196</v>
      </c>
    </row>
    <row r="266" spans="2:4" x14ac:dyDescent="0.3">
      <c r="B266" s="215">
        <v>263</v>
      </c>
      <c r="C266" s="222" t="s">
        <v>643</v>
      </c>
      <c r="D266" s="399">
        <v>300</v>
      </c>
    </row>
    <row r="267" spans="2:4" x14ac:dyDescent="0.3">
      <c r="B267" s="215">
        <v>264</v>
      </c>
      <c r="C267" s="222" t="s">
        <v>644</v>
      </c>
      <c r="D267" s="399">
        <v>180</v>
      </c>
    </row>
    <row r="268" spans="2:4" x14ac:dyDescent="0.3">
      <c r="B268" s="215">
        <v>265</v>
      </c>
      <c r="C268" s="222" t="s">
        <v>645</v>
      </c>
      <c r="D268" s="399">
        <v>328</v>
      </c>
    </row>
    <row r="269" spans="2:4" x14ac:dyDescent="0.3">
      <c r="B269" s="215">
        <v>266</v>
      </c>
      <c r="C269" s="222" t="s">
        <v>646</v>
      </c>
      <c r="D269" s="399">
        <v>66</v>
      </c>
    </row>
    <row r="270" spans="2:4" x14ac:dyDescent="0.3">
      <c r="B270" s="215">
        <v>267</v>
      </c>
      <c r="C270" s="222" t="s">
        <v>647</v>
      </c>
      <c r="D270" s="399">
        <v>196</v>
      </c>
    </row>
    <row r="271" spans="2:4" x14ac:dyDescent="0.3">
      <c r="B271" s="215">
        <v>268</v>
      </c>
      <c r="C271" s="222" t="s">
        <v>648</v>
      </c>
      <c r="D271" s="399">
        <v>865</v>
      </c>
    </row>
    <row r="272" spans="2:4" x14ac:dyDescent="0.3">
      <c r="B272" s="215">
        <v>269</v>
      </c>
      <c r="C272" s="222" t="s">
        <v>649</v>
      </c>
      <c r="D272" s="399">
        <v>358</v>
      </c>
    </row>
    <row r="273" spans="2:4" x14ac:dyDescent="0.3">
      <c r="B273" s="215">
        <v>270</v>
      </c>
      <c r="C273" s="222" t="s">
        <v>650</v>
      </c>
      <c r="D273" s="399">
        <v>120</v>
      </c>
    </row>
    <row r="274" spans="2:4" x14ac:dyDescent="0.3">
      <c r="B274" s="215">
        <v>271</v>
      </c>
      <c r="C274" s="222" t="s">
        <v>651</v>
      </c>
      <c r="D274" s="399">
        <v>723</v>
      </c>
    </row>
    <row r="275" spans="2:4" x14ac:dyDescent="0.3">
      <c r="B275" s="215">
        <v>272</v>
      </c>
      <c r="C275" s="222" t="s">
        <v>652</v>
      </c>
      <c r="D275" s="399">
        <v>376</v>
      </c>
    </row>
    <row r="276" spans="2:4" x14ac:dyDescent="0.3">
      <c r="B276" s="215">
        <v>273</v>
      </c>
      <c r="C276" s="222" t="s">
        <v>653</v>
      </c>
      <c r="D276" s="399">
        <v>546</v>
      </c>
    </row>
    <row r="277" spans="2:4" x14ac:dyDescent="0.3">
      <c r="B277" s="215">
        <v>274</v>
      </c>
      <c r="C277" s="222" t="s">
        <v>654</v>
      </c>
      <c r="D277" s="399">
        <v>464</v>
      </c>
    </row>
    <row r="278" spans="2:4" x14ac:dyDescent="0.3">
      <c r="B278" s="215">
        <v>275</v>
      </c>
      <c r="C278" s="222" t="s">
        <v>655</v>
      </c>
      <c r="D278" s="399">
        <v>473</v>
      </c>
    </row>
    <row r="279" spans="2:4" x14ac:dyDescent="0.3">
      <c r="B279" s="215">
        <v>276</v>
      </c>
      <c r="C279" s="222" t="s">
        <v>656</v>
      </c>
      <c r="D279" s="399">
        <v>352</v>
      </c>
    </row>
    <row r="280" spans="2:4" x14ac:dyDescent="0.3">
      <c r="B280" s="215">
        <v>277</v>
      </c>
      <c r="C280" s="222" t="s">
        <v>657</v>
      </c>
      <c r="D280" s="399">
        <v>368</v>
      </c>
    </row>
    <row r="281" spans="2:4" x14ac:dyDescent="0.3">
      <c r="B281" s="215">
        <v>278</v>
      </c>
      <c r="C281" s="222" t="s">
        <v>658</v>
      </c>
      <c r="D281" s="399">
        <v>645</v>
      </c>
    </row>
    <row r="282" spans="2:4" x14ac:dyDescent="0.3">
      <c r="B282" s="215">
        <v>279</v>
      </c>
      <c r="C282" s="222" t="s">
        <v>659</v>
      </c>
      <c r="D282" s="399">
        <v>725</v>
      </c>
    </row>
    <row r="283" spans="2:4" x14ac:dyDescent="0.3">
      <c r="B283" s="215">
        <v>280</v>
      </c>
      <c r="C283" s="222" t="s">
        <v>660</v>
      </c>
      <c r="D283" s="399">
        <v>613</v>
      </c>
    </row>
    <row r="284" spans="2:4" x14ac:dyDescent="0.3">
      <c r="B284" s="215">
        <v>281</v>
      </c>
      <c r="C284" s="222" t="s">
        <v>661</v>
      </c>
      <c r="D284" s="399">
        <v>600</v>
      </c>
    </row>
    <row r="285" spans="2:4" x14ac:dyDescent="0.3">
      <c r="B285" s="215">
        <v>282</v>
      </c>
      <c r="C285" s="222" t="s">
        <v>662</v>
      </c>
      <c r="D285" s="399">
        <v>81</v>
      </c>
    </row>
    <row r="286" spans="2:4" x14ac:dyDescent="0.3">
      <c r="B286" s="215">
        <v>283</v>
      </c>
      <c r="C286" s="222" t="s">
        <v>663</v>
      </c>
      <c r="D286" s="399">
        <v>377</v>
      </c>
    </row>
    <row r="287" spans="2:4" x14ac:dyDescent="0.3">
      <c r="B287" s="215">
        <v>284</v>
      </c>
      <c r="C287" s="222" t="s">
        <v>664</v>
      </c>
      <c r="D287" s="399">
        <v>723</v>
      </c>
    </row>
    <row r="288" spans="2:4" x14ac:dyDescent="0.3">
      <c r="B288" s="215">
        <v>285</v>
      </c>
      <c r="C288" s="222" t="s">
        <v>665</v>
      </c>
      <c r="D288" s="399">
        <v>428</v>
      </c>
    </row>
    <row r="289" spans="2:4" x14ac:dyDescent="0.3">
      <c r="B289" s="215">
        <v>286</v>
      </c>
      <c r="C289" s="222" t="s">
        <v>666</v>
      </c>
      <c r="D289" s="399">
        <v>437</v>
      </c>
    </row>
    <row r="290" spans="2:4" x14ac:dyDescent="0.3">
      <c r="B290" s="215">
        <v>287</v>
      </c>
      <c r="C290" s="222" t="s">
        <v>667</v>
      </c>
      <c r="D290" s="399">
        <v>287</v>
      </c>
    </row>
    <row r="291" spans="2:4" x14ac:dyDescent="0.3">
      <c r="B291" s="215">
        <v>288</v>
      </c>
      <c r="C291" s="222" t="s">
        <v>668</v>
      </c>
      <c r="D291" s="399">
        <v>507</v>
      </c>
    </row>
    <row r="292" spans="2:4" x14ac:dyDescent="0.3">
      <c r="B292" s="215">
        <v>289</v>
      </c>
      <c r="C292" s="222" t="s">
        <v>669</v>
      </c>
      <c r="D292" s="399">
        <v>306</v>
      </c>
    </row>
    <row r="293" spans="2:4" x14ac:dyDescent="0.3">
      <c r="B293" s="215">
        <v>290</v>
      </c>
      <c r="C293" s="222" t="s">
        <v>670</v>
      </c>
      <c r="D293" s="399">
        <v>258</v>
      </c>
    </row>
    <row r="294" spans="2:4" x14ac:dyDescent="0.3">
      <c r="B294" s="215">
        <v>291</v>
      </c>
      <c r="C294" s="222" t="s">
        <v>671</v>
      </c>
      <c r="D294" s="399">
        <v>316</v>
      </c>
    </row>
    <row r="295" spans="2:4" x14ac:dyDescent="0.3">
      <c r="B295" s="215">
        <v>292</v>
      </c>
      <c r="C295" s="222" t="s">
        <v>672</v>
      </c>
      <c r="D295" s="399">
        <v>556</v>
      </c>
    </row>
    <row r="296" spans="2:4" x14ac:dyDescent="0.3">
      <c r="B296" s="215">
        <v>293</v>
      </c>
      <c r="C296" s="222" t="s">
        <v>673</v>
      </c>
      <c r="D296" s="399">
        <v>553</v>
      </c>
    </row>
    <row r="297" spans="2:4" x14ac:dyDescent="0.3">
      <c r="B297" s="215">
        <v>294</v>
      </c>
      <c r="C297" s="222" t="s">
        <v>674</v>
      </c>
      <c r="D297" s="399">
        <v>244</v>
      </c>
    </row>
    <row r="298" spans="2:4" x14ac:dyDescent="0.3">
      <c r="B298" s="215">
        <v>295</v>
      </c>
      <c r="C298" s="222" t="s">
        <v>675</v>
      </c>
      <c r="D298" s="399">
        <v>293</v>
      </c>
    </row>
    <row r="299" spans="2:4" x14ac:dyDescent="0.3">
      <c r="B299" s="215">
        <v>296</v>
      </c>
      <c r="C299" s="222" t="s">
        <v>676</v>
      </c>
      <c r="D299" s="399">
        <v>216</v>
      </c>
    </row>
    <row r="300" spans="2:4" x14ac:dyDescent="0.3">
      <c r="B300" s="215">
        <v>297</v>
      </c>
      <c r="C300" s="222" t="s">
        <v>677</v>
      </c>
      <c r="D300" s="399">
        <v>399</v>
      </c>
    </row>
    <row r="301" spans="2:4" x14ac:dyDescent="0.3">
      <c r="B301" s="215">
        <v>298</v>
      </c>
      <c r="C301" s="222" t="s">
        <v>678</v>
      </c>
      <c r="D301" s="399">
        <v>457</v>
      </c>
    </row>
    <row r="302" spans="2:4" x14ac:dyDescent="0.3">
      <c r="B302" s="215">
        <v>299</v>
      </c>
      <c r="C302" s="222" t="s">
        <v>679</v>
      </c>
      <c r="D302" s="399">
        <v>294</v>
      </c>
    </row>
    <row r="303" spans="2:4" x14ac:dyDescent="0.3">
      <c r="B303" s="215">
        <v>300</v>
      </c>
      <c r="C303" s="222" t="s">
        <v>680</v>
      </c>
      <c r="D303" s="399">
        <v>517</v>
      </c>
    </row>
    <row r="304" spans="2:4" x14ac:dyDescent="0.3">
      <c r="B304" s="215">
        <v>301</v>
      </c>
      <c r="C304" s="222" t="s">
        <v>681</v>
      </c>
      <c r="D304" s="399">
        <v>478</v>
      </c>
    </row>
    <row r="305" spans="2:4" x14ac:dyDescent="0.3">
      <c r="B305" s="215">
        <v>302</v>
      </c>
      <c r="C305" s="222" t="s">
        <v>682</v>
      </c>
      <c r="D305" s="399">
        <v>461</v>
      </c>
    </row>
    <row r="306" spans="2:4" x14ac:dyDescent="0.3">
      <c r="B306" s="215">
        <v>303</v>
      </c>
      <c r="C306" s="222" t="s">
        <v>683</v>
      </c>
      <c r="D306" s="399">
        <v>758</v>
      </c>
    </row>
    <row r="307" spans="2:4" x14ac:dyDescent="0.3">
      <c r="B307" s="215">
        <v>304</v>
      </c>
      <c r="C307" s="222" t="s">
        <v>684</v>
      </c>
      <c r="D307" s="399">
        <v>368</v>
      </c>
    </row>
    <row r="308" spans="2:4" x14ac:dyDescent="0.3">
      <c r="B308" s="215">
        <v>305</v>
      </c>
      <c r="C308" s="222" t="s">
        <v>685</v>
      </c>
      <c r="D308" s="399">
        <v>252</v>
      </c>
    </row>
    <row r="309" spans="2:4" x14ac:dyDescent="0.3">
      <c r="B309" s="215">
        <v>306</v>
      </c>
      <c r="C309" s="222" t="s">
        <v>686</v>
      </c>
      <c r="D309" s="399">
        <v>218</v>
      </c>
    </row>
    <row r="310" spans="2:4" x14ac:dyDescent="0.3">
      <c r="B310" s="215">
        <v>307</v>
      </c>
      <c r="C310" s="222" t="s">
        <v>687</v>
      </c>
      <c r="D310" s="399">
        <v>314</v>
      </c>
    </row>
    <row r="311" spans="2:4" x14ac:dyDescent="0.3">
      <c r="B311" s="215">
        <v>308</v>
      </c>
      <c r="C311" s="222" t="s">
        <v>688</v>
      </c>
      <c r="D311" s="399">
        <v>421</v>
      </c>
    </row>
    <row r="312" spans="2:4" x14ac:dyDescent="0.3">
      <c r="B312" s="215">
        <v>309</v>
      </c>
      <c r="C312" s="222" t="s">
        <v>689</v>
      </c>
      <c r="D312" s="399">
        <v>604</v>
      </c>
    </row>
    <row r="313" spans="2:4" x14ac:dyDescent="0.3">
      <c r="B313" s="215">
        <v>310</v>
      </c>
      <c r="C313" s="222" t="s">
        <v>690</v>
      </c>
      <c r="D313" s="399">
        <v>415</v>
      </c>
    </row>
    <row r="314" spans="2:4" x14ac:dyDescent="0.3">
      <c r="B314" s="215">
        <v>311</v>
      </c>
      <c r="C314" s="222" t="s">
        <v>691</v>
      </c>
      <c r="D314" s="399">
        <v>21</v>
      </c>
    </row>
    <row r="315" spans="2:4" x14ac:dyDescent="0.3">
      <c r="B315" s="215">
        <v>312</v>
      </c>
      <c r="C315" s="222" t="s">
        <v>692</v>
      </c>
      <c r="D315" s="399">
        <v>472</v>
      </c>
    </row>
    <row r="316" spans="2:4" x14ac:dyDescent="0.3">
      <c r="B316" s="215">
        <v>313</v>
      </c>
      <c r="C316" s="222" t="s">
        <v>693</v>
      </c>
      <c r="D316" s="399">
        <v>222</v>
      </c>
    </row>
    <row r="317" spans="2:4" x14ac:dyDescent="0.3">
      <c r="B317" s="215">
        <v>314</v>
      </c>
      <c r="C317" s="222" t="s">
        <v>694</v>
      </c>
      <c r="D317" s="399">
        <v>583</v>
      </c>
    </row>
    <row r="318" spans="2:4" x14ac:dyDescent="0.3">
      <c r="B318" s="215">
        <v>315</v>
      </c>
      <c r="C318" s="222" t="s">
        <v>695</v>
      </c>
      <c r="D318" s="399">
        <v>47</v>
      </c>
    </row>
    <row r="319" spans="2:4" x14ac:dyDescent="0.3">
      <c r="B319" s="215">
        <v>316</v>
      </c>
      <c r="C319" s="222" t="s">
        <v>696</v>
      </c>
      <c r="D319" s="399">
        <v>99</v>
      </c>
    </row>
    <row r="320" spans="2:4" x14ac:dyDescent="0.3">
      <c r="B320" s="215">
        <v>317</v>
      </c>
      <c r="C320" s="222" t="s">
        <v>697</v>
      </c>
      <c r="D320" s="399">
        <v>237</v>
      </c>
    </row>
    <row r="321" spans="2:4" x14ac:dyDescent="0.3">
      <c r="B321" s="215">
        <v>318</v>
      </c>
      <c r="C321" s="222" t="s">
        <v>698</v>
      </c>
      <c r="D321" s="399">
        <v>250</v>
      </c>
    </row>
    <row r="322" spans="2:4" x14ac:dyDescent="0.3">
      <c r="B322" s="215">
        <v>319</v>
      </c>
      <c r="C322" s="222" t="s">
        <v>699</v>
      </c>
      <c r="D322" s="399">
        <v>351</v>
      </c>
    </row>
    <row r="323" spans="2:4" x14ac:dyDescent="0.3">
      <c r="B323" s="215">
        <v>320</v>
      </c>
      <c r="C323" s="222" t="s">
        <v>700</v>
      </c>
      <c r="D323" s="399">
        <v>345</v>
      </c>
    </row>
    <row r="324" spans="2:4" x14ac:dyDescent="0.3">
      <c r="B324" s="215">
        <v>321</v>
      </c>
      <c r="C324" s="222" t="s">
        <v>701</v>
      </c>
      <c r="D324" s="399">
        <v>430</v>
      </c>
    </row>
    <row r="325" spans="2:4" x14ac:dyDescent="0.3">
      <c r="B325" s="215">
        <v>322</v>
      </c>
      <c r="C325" s="222" t="s">
        <v>702</v>
      </c>
      <c r="D325" s="399">
        <v>721</v>
      </c>
    </row>
    <row r="326" spans="2:4" x14ac:dyDescent="0.3">
      <c r="B326" s="215">
        <v>323</v>
      </c>
      <c r="C326" s="222" t="s">
        <v>703</v>
      </c>
      <c r="D326" s="399">
        <v>545</v>
      </c>
    </row>
    <row r="327" spans="2:4" x14ac:dyDescent="0.3">
      <c r="B327" s="215">
        <v>324</v>
      </c>
      <c r="C327" s="222" t="s">
        <v>704</v>
      </c>
      <c r="D327" s="399">
        <v>268</v>
      </c>
    </row>
    <row r="328" spans="2:4" x14ac:dyDescent="0.3">
      <c r="B328" s="215">
        <v>325</v>
      </c>
      <c r="C328" s="222" t="s">
        <v>705</v>
      </c>
      <c r="D328" s="399">
        <v>275</v>
      </c>
    </row>
    <row r="329" spans="2:4" x14ac:dyDescent="0.3">
      <c r="B329" s="215">
        <v>326</v>
      </c>
      <c r="C329" s="222" t="s">
        <v>706</v>
      </c>
      <c r="D329" s="399">
        <v>108</v>
      </c>
    </row>
    <row r="330" spans="2:4" x14ac:dyDescent="0.3">
      <c r="B330" s="215">
        <v>327</v>
      </c>
      <c r="C330" s="222" t="s">
        <v>707</v>
      </c>
      <c r="D330" s="399">
        <v>177</v>
      </c>
    </row>
    <row r="331" spans="2:4" x14ac:dyDescent="0.3">
      <c r="B331" s="215">
        <v>328</v>
      </c>
      <c r="C331" s="222" t="s">
        <v>708</v>
      </c>
      <c r="D331" s="399">
        <v>231</v>
      </c>
    </row>
    <row r="332" spans="2:4" x14ac:dyDescent="0.3">
      <c r="B332" s="215">
        <v>329</v>
      </c>
      <c r="C332" s="222" t="s">
        <v>709</v>
      </c>
      <c r="D332" s="399">
        <v>372</v>
      </c>
    </row>
    <row r="333" spans="2:4" x14ac:dyDescent="0.3">
      <c r="B333" s="215">
        <v>330</v>
      </c>
      <c r="C333" s="222" t="s">
        <v>710</v>
      </c>
      <c r="D333" s="399">
        <v>209</v>
      </c>
    </row>
    <row r="334" spans="2:4" x14ac:dyDescent="0.3">
      <c r="B334" s="215">
        <v>331</v>
      </c>
      <c r="C334" s="222" t="s">
        <v>711</v>
      </c>
      <c r="D334" s="399">
        <v>759</v>
      </c>
    </row>
    <row r="335" spans="2:4" x14ac:dyDescent="0.3">
      <c r="B335" s="215">
        <v>332</v>
      </c>
      <c r="C335" s="222" t="s">
        <v>712</v>
      </c>
      <c r="D335" s="399">
        <v>436</v>
      </c>
    </row>
    <row r="336" spans="2:4" x14ac:dyDescent="0.3">
      <c r="B336" s="215">
        <v>333</v>
      </c>
      <c r="C336" s="222" t="s">
        <v>713</v>
      </c>
      <c r="D336" s="399">
        <v>495</v>
      </c>
    </row>
    <row r="337" spans="2:4" x14ac:dyDescent="0.3">
      <c r="B337" s="215">
        <v>334</v>
      </c>
      <c r="C337" s="222" t="s">
        <v>714</v>
      </c>
      <c r="D337" s="399">
        <v>111</v>
      </c>
    </row>
    <row r="338" spans="2:4" x14ac:dyDescent="0.3">
      <c r="B338" s="215">
        <v>335</v>
      </c>
      <c r="C338" s="222" t="s">
        <v>715</v>
      </c>
      <c r="D338" s="399">
        <v>425</v>
      </c>
    </row>
    <row r="339" spans="2:4" x14ac:dyDescent="0.3">
      <c r="B339" s="215">
        <v>336</v>
      </c>
      <c r="C339" s="222" t="s">
        <v>716</v>
      </c>
      <c r="D339" s="399">
        <v>55</v>
      </c>
    </row>
    <row r="340" spans="2:4" x14ac:dyDescent="0.3">
      <c r="B340" s="215">
        <v>337</v>
      </c>
      <c r="C340" s="222" t="s">
        <v>717</v>
      </c>
      <c r="D340" s="399">
        <v>509</v>
      </c>
    </row>
    <row r="341" spans="2:4" x14ac:dyDescent="0.3">
      <c r="B341" s="215">
        <v>338</v>
      </c>
      <c r="C341" s="222" t="s">
        <v>718</v>
      </c>
      <c r="D341" s="399">
        <v>663</v>
      </c>
    </row>
    <row r="342" spans="2:4" x14ac:dyDescent="0.3">
      <c r="B342" s="215">
        <v>339</v>
      </c>
      <c r="C342" s="222" t="s">
        <v>719</v>
      </c>
      <c r="D342" s="399">
        <v>100</v>
      </c>
    </row>
    <row r="343" spans="2:4" x14ac:dyDescent="0.3">
      <c r="B343" s="215">
        <v>340</v>
      </c>
      <c r="C343" s="222" t="s">
        <v>720</v>
      </c>
      <c r="D343" s="399">
        <v>528</v>
      </c>
    </row>
    <row r="344" spans="2:4" x14ac:dyDescent="0.3">
      <c r="B344" s="215">
        <v>341</v>
      </c>
      <c r="C344" s="222" t="s">
        <v>721</v>
      </c>
      <c r="D344" s="399">
        <v>447</v>
      </c>
    </row>
    <row r="345" spans="2:4" x14ac:dyDescent="0.3">
      <c r="B345" s="215">
        <v>342</v>
      </c>
      <c r="C345" s="222" t="s">
        <v>722</v>
      </c>
      <c r="D345" s="399">
        <v>406</v>
      </c>
    </row>
    <row r="346" spans="2:4" x14ac:dyDescent="0.3">
      <c r="B346" s="215">
        <v>343</v>
      </c>
      <c r="C346" s="222" t="s">
        <v>723</v>
      </c>
      <c r="D346" s="399">
        <v>419</v>
      </c>
    </row>
    <row r="347" spans="2:4" x14ac:dyDescent="0.3">
      <c r="B347" s="215">
        <v>344</v>
      </c>
      <c r="C347" s="222" t="s">
        <v>724</v>
      </c>
      <c r="D347" s="399">
        <v>121</v>
      </c>
    </row>
    <row r="348" spans="2:4" x14ac:dyDescent="0.3">
      <c r="B348" s="215">
        <v>345</v>
      </c>
      <c r="C348" s="222" t="s">
        <v>725</v>
      </c>
      <c r="D348" s="399">
        <v>430</v>
      </c>
    </row>
    <row r="349" spans="2:4" x14ac:dyDescent="0.3">
      <c r="B349" s="215">
        <v>346</v>
      </c>
      <c r="C349" s="222" t="s">
        <v>726</v>
      </c>
      <c r="D349" s="399">
        <v>426</v>
      </c>
    </row>
    <row r="350" spans="2:4" x14ac:dyDescent="0.3">
      <c r="B350" s="215">
        <v>347</v>
      </c>
      <c r="C350" s="222" t="s">
        <v>727</v>
      </c>
      <c r="D350" s="399">
        <v>360</v>
      </c>
    </row>
    <row r="351" spans="2:4" x14ac:dyDescent="0.3">
      <c r="B351" s="215">
        <v>348</v>
      </c>
      <c r="C351" s="222" t="s">
        <v>728</v>
      </c>
      <c r="D351" s="399">
        <v>606</v>
      </c>
    </row>
    <row r="352" spans="2:4" x14ac:dyDescent="0.3">
      <c r="B352" s="215">
        <v>349</v>
      </c>
      <c r="C352" s="222" t="s">
        <v>729</v>
      </c>
      <c r="D352" s="399">
        <v>648</v>
      </c>
    </row>
    <row r="353" spans="2:4" x14ac:dyDescent="0.3">
      <c r="B353" s="215">
        <v>350</v>
      </c>
      <c r="C353" s="222" t="s">
        <v>730</v>
      </c>
      <c r="D353" s="399">
        <v>183</v>
      </c>
    </row>
    <row r="354" spans="2:4" x14ac:dyDescent="0.3">
      <c r="B354" s="215">
        <v>351</v>
      </c>
      <c r="C354" s="222" t="s">
        <v>731</v>
      </c>
      <c r="D354" s="399">
        <v>84</v>
      </c>
    </row>
    <row r="355" spans="2:4" x14ac:dyDescent="0.3">
      <c r="B355" s="215">
        <v>352</v>
      </c>
      <c r="C355" s="222" t="s">
        <v>732</v>
      </c>
      <c r="D355" s="399">
        <v>356</v>
      </c>
    </row>
    <row r="356" spans="2:4" x14ac:dyDescent="0.3">
      <c r="B356" s="215">
        <v>353</v>
      </c>
      <c r="C356" s="222" t="s">
        <v>733</v>
      </c>
      <c r="D356" s="399">
        <v>82</v>
      </c>
    </row>
    <row r="357" spans="2:4" x14ac:dyDescent="0.3">
      <c r="B357" s="215">
        <v>354</v>
      </c>
      <c r="C357" s="222" t="s">
        <v>734</v>
      </c>
      <c r="D357" s="399">
        <v>126</v>
      </c>
    </row>
    <row r="358" spans="2:4" x14ac:dyDescent="0.3">
      <c r="B358" s="215">
        <v>355</v>
      </c>
      <c r="C358" s="222" t="s">
        <v>735</v>
      </c>
      <c r="D358" s="399">
        <v>637</v>
      </c>
    </row>
    <row r="359" spans="2:4" x14ac:dyDescent="0.3">
      <c r="B359" s="215">
        <v>356</v>
      </c>
      <c r="C359" s="222" t="s">
        <v>736</v>
      </c>
      <c r="D359" s="399">
        <v>458</v>
      </c>
    </row>
    <row r="360" spans="2:4" x14ac:dyDescent="0.3">
      <c r="B360" s="215">
        <v>357</v>
      </c>
      <c r="C360" s="222" t="s">
        <v>737</v>
      </c>
      <c r="D360" s="399">
        <v>685</v>
      </c>
    </row>
    <row r="361" spans="2:4" x14ac:dyDescent="0.3">
      <c r="B361" s="215">
        <v>358</v>
      </c>
      <c r="C361" s="222" t="s">
        <v>738</v>
      </c>
      <c r="D361" s="399">
        <v>263</v>
      </c>
    </row>
    <row r="362" spans="2:4" x14ac:dyDescent="0.3">
      <c r="B362" s="215">
        <v>359</v>
      </c>
      <c r="C362" s="222" t="s">
        <v>739</v>
      </c>
      <c r="D362" s="399">
        <v>764</v>
      </c>
    </row>
    <row r="363" spans="2:4" x14ac:dyDescent="0.3">
      <c r="B363" s="215">
        <v>360</v>
      </c>
      <c r="C363" s="222" t="s">
        <v>740</v>
      </c>
      <c r="D363" s="399">
        <v>238</v>
      </c>
    </row>
    <row r="364" spans="2:4" x14ac:dyDescent="0.3">
      <c r="B364" s="215">
        <v>361</v>
      </c>
      <c r="C364" s="222" t="s">
        <v>741</v>
      </c>
      <c r="D364" s="399">
        <v>63</v>
      </c>
    </row>
    <row r="365" spans="2:4" x14ac:dyDescent="0.3">
      <c r="B365" s="215">
        <v>362</v>
      </c>
      <c r="C365" s="222" t="s">
        <v>742</v>
      </c>
      <c r="D365" s="399">
        <v>768</v>
      </c>
    </row>
    <row r="366" spans="2:4" x14ac:dyDescent="0.3">
      <c r="B366" s="215">
        <v>363</v>
      </c>
      <c r="C366" s="222" t="s">
        <v>743</v>
      </c>
      <c r="D366" s="399">
        <v>421</v>
      </c>
    </row>
    <row r="367" spans="2:4" x14ac:dyDescent="0.3">
      <c r="B367" s="215">
        <v>364</v>
      </c>
      <c r="C367" s="222" t="s">
        <v>744</v>
      </c>
      <c r="D367" s="399">
        <v>469</v>
      </c>
    </row>
    <row r="368" spans="2:4" x14ac:dyDescent="0.3">
      <c r="B368" s="215">
        <v>365</v>
      </c>
      <c r="C368" s="222" t="s">
        <v>745</v>
      </c>
      <c r="D368" s="399">
        <v>185</v>
      </c>
    </row>
    <row r="369" spans="2:4" x14ac:dyDescent="0.3">
      <c r="B369" s="215">
        <v>366</v>
      </c>
      <c r="C369" s="222" t="s">
        <v>746</v>
      </c>
      <c r="D369" s="399">
        <v>622</v>
      </c>
    </row>
    <row r="370" spans="2:4" x14ac:dyDescent="0.3">
      <c r="B370" s="215">
        <v>367</v>
      </c>
      <c r="C370" s="222" t="s">
        <v>747</v>
      </c>
      <c r="D370" s="399">
        <v>370</v>
      </c>
    </row>
    <row r="371" spans="2:4" x14ac:dyDescent="0.3">
      <c r="B371" s="215">
        <v>368</v>
      </c>
      <c r="C371" s="222" t="s">
        <v>748</v>
      </c>
      <c r="D371" s="399">
        <v>554</v>
      </c>
    </row>
    <row r="372" spans="2:4" x14ac:dyDescent="0.3">
      <c r="B372" s="215">
        <v>369</v>
      </c>
      <c r="C372" s="222" t="s">
        <v>749</v>
      </c>
      <c r="D372" s="399">
        <v>603</v>
      </c>
    </row>
    <row r="373" spans="2:4" x14ac:dyDescent="0.3">
      <c r="B373" s="215">
        <v>370</v>
      </c>
      <c r="C373" s="222" t="s">
        <v>750</v>
      </c>
      <c r="D373" s="399">
        <v>235</v>
      </c>
    </row>
    <row r="374" spans="2:4" x14ac:dyDescent="0.3">
      <c r="B374" s="215">
        <v>371</v>
      </c>
      <c r="C374" s="222" t="s">
        <v>751</v>
      </c>
      <c r="D374" s="399">
        <v>517</v>
      </c>
    </row>
    <row r="375" spans="2:4" x14ac:dyDescent="0.3">
      <c r="B375" s="215">
        <v>372</v>
      </c>
      <c r="C375" s="222" t="s">
        <v>752</v>
      </c>
      <c r="D375" s="399">
        <v>124</v>
      </c>
    </row>
    <row r="376" spans="2:4" x14ac:dyDescent="0.3">
      <c r="B376" s="215">
        <v>373</v>
      </c>
      <c r="C376" s="222" t="s">
        <v>753</v>
      </c>
      <c r="D376" s="399">
        <v>734</v>
      </c>
    </row>
    <row r="377" spans="2:4" x14ac:dyDescent="0.3">
      <c r="B377" s="215">
        <v>374</v>
      </c>
      <c r="C377" s="222" t="s">
        <v>754</v>
      </c>
      <c r="D377" s="399">
        <v>224</v>
      </c>
    </row>
    <row r="378" spans="2:4" x14ac:dyDescent="0.3">
      <c r="B378" s="215">
        <v>375</v>
      </c>
      <c r="C378" s="222" t="s">
        <v>755</v>
      </c>
      <c r="D378" s="399">
        <v>504</v>
      </c>
    </row>
    <row r="379" spans="2:4" x14ac:dyDescent="0.3">
      <c r="B379" s="215">
        <v>376</v>
      </c>
      <c r="C379" s="222" t="s">
        <v>756</v>
      </c>
      <c r="D379" s="399" t="s">
        <v>757</v>
      </c>
    </row>
    <row r="380" spans="2:4" x14ac:dyDescent="0.3">
      <c r="B380" s="215">
        <v>377</v>
      </c>
      <c r="C380" s="222" t="s">
        <v>758</v>
      </c>
      <c r="D380" s="399">
        <v>667</v>
      </c>
    </row>
    <row r="381" spans="2:4" x14ac:dyDescent="0.3">
      <c r="B381" s="215">
        <v>378</v>
      </c>
      <c r="C381" s="222" t="s">
        <v>759</v>
      </c>
      <c r="D381" s="399">
        <v>379</v>
      </c>
    </row>
    <row r="382" spans="2:4" x14ac:dyDescent="0.3">
      <c r="B382" s="215">
        <v>379</v>
      </c>
      <c r="C382" s="222" t="s">
        <v>760</v>
      </c>
      <c r="D382" s="399">
        <v>692</v>
      </c>
    </row>
    <row r="383" spans="2:4" x14ac:dyDescent="0.3">
      <c r="B383" s="215">
        <v>380</v>
      </c>
      <c r="C383" s="222" t="s">
        <v>761</v>
      </c>
      <c r="D383" s="399">
        <v>260</v>
      </c>
    </row>
    <row r="384" spans="2:4" x14ac:dyDescent="0.3">
      <c r="B384" s="215">
        <v>381</v>
      </c>
      <c r="C384" s="222" t="s">
        <v>762</v>
      </c>
      <c r="D384" s="399">
        <v>116</v>
      </c>
    </row>
    <row r="385" spans="2:4" x14ac:dyDescent="0.3">
      <c r="B385" s="215">
        <v>382</v>
      </c>
      <c r="C385" s="222" t="s">
        <v>763</v>
      </c>
      <c r="D385" s="399">
        <v>380</v>
      </c>
    </row>
    <row r="386" spans="2:4" x14ac:dyDescent="0.3">
      <c r="B386" s="215">
        <v>383</v>
      </c>
      <c r="C386" s="222" t="s">
        <v>764</v>
      </c>
      <c r="D386" s="399">
        <v>289</v>
      </c>
    </row>
    <row r="387" spans="2:4" x14ac:dyDescent="0.3">
      <c r="B387" s="215">
        <v>384</v>
      </c>
      <c r="C387" s="222" t="s">
        <v>765</v>
      </c>
      <c r="D387" s="399">
        <v>804</v>
      </c>
    </row>
    <row r="388" spans="2:4" x14ac:dyDescent="0.3">
      <c r="B388" s="215">
        <v>385</v>
      </c>
      <c r="C388" s="222" t="s">
        <v>766</v>
      </c>
      <c r="D388" s="399">
        <v>529</v>
      </c>
    </row>
    <row r="389" spans="2:4" x14ac:dyDescent="0.3">
      <c r="B389" s="215">
        <v>386</v>
      </c>
      <c r="C389" s="222" t="s">
        <v>767</v>
      </c>
      <c r="D389" s="399">
        <v>342</v>
      </c>
    </row>
    <row r="390" spans="2:4" x14ac:dyDescent="0.3">
      <c r="B390" s="215">
        <v>387</v>
      </c>
      <c r="C390" s="222" t="s">
        <v>768</v>
      </c>
      <c r="D390" s="399">
        <v>649</v>
      </c>
    </row>
    <row r="391" spans="2:4" x14ac:dyDescent="0.3">
      <c r="B391" s="215">
        <v>388</v>
      </c>
      <c r="C391" s="222" t="s">
        <v>769</v>
      </c>
      <c r="D391" s="399">
        <v>55</v>
      </c>
    </row>
    <row r="392" spans="2:4" x14ac:dyDescent="0.3">
      <c r="B392" s="215">
        <v>389</v>
      </c>
      <c r="C392" s="222" t="s">
        <v>770</v>
      </c>
      <c r="D392" s="399">
        <v>255</v>
      </c>
    </row>
    <row r="393" spans="2:4" x14ac:dyDescent="0.3">
      <c r="B393" s="215">
        <v>390</v>
      </c>
      <c r="C393" s="222" t="s">
        <v>771</v>
      </c>
      <c r="D393" s="399">
        <v>446</v>
      </c>
    </row>
    <row r="394" spans="2:4" x14ac:dyDescent="0.3">
      <c r="B394" s="215">
        <v>391</v>
      </c>
      <c r="C394" s="222" t="s">
        <v>772</v>
      </c>
      <c r="D394" s="399">
        <v>480</v>
      </c>
    </row>
    <row r="395" spans="2:4" x14ac:dyDescent="0.3">
      <c r="B395" s="215">
        <v>392</v>
      </c>
      <c r="C395" s="222" t="s">
        <v>773</v>
      </c>
      <c r="D395" s="399">
        <v>803</v>
      </c>
    </row>
    <row r="396" spans="2:4" x14ac:dyDescent="0.3">
      <c r="B396" s="215">
        <v>393</v>
      </c>
      <c r="C396" s="222" t="s">
        <v>774</v>
      </c>
      <c r="D396" s="399">
        <v>512</v>
      </c>
    </row>
    <row r="397" spans="2:4" x14ac:dyDescent="0.3">
      <c r="B397" s="215">
        <v>394</v>
      </c>
      <c r="C397" s="222" t="s">
        <v>775</v>
      </c>
      <c r="D397" s="399">
        <v>473</v>
      </c>
    </row>
    <row r="398" spans="2:4" x14ac:dyDescent="0.3">
      <c r="B398" s="215">
        <v>395</v>
      </c>
      <c r="C398" s="222" t="s">
        <v>776</v>
      </c>
      <c r="D398" s="399">
        <v>216</v>
      </c>
    </row>
    <row r="399" spans="2:4" x14ac:dyDescent="0.3">
      <c r="B399" s="215">
        <v>396</v>
      </c>
      <c r="C399" s="222" t="s">
        <v>777</v>
      </c>
      <c r="D399" s="399">
        <v>513</v>
      </c>
    </row>
    <row r="400" spans="2:4" x14ac:dyDescent="0.3">
      <c r="B400" s="215">
        <v>397</v>
      </c>
      <c r="C400" s="222" t="s">
        <v>778</v>
      </c>
      <c r="D400" s="399">
        <v>150</v>
      </c>
    </row>
    <row r="401" spans="2:4" x14ac:dyDescent="0.3">
      <c r="B401" s="215">
        <v>398</v>
      </c>
      <c r="C401" s="222" t="s">
        <v>779</v>
      </c>
      <c r="D401" s="399">
        <v>380</v>
      </c>
    </row>
    <row r="402" spans="2:4" x14ac:dyDescent="0.3">
      <c r="B402" s="215">
        <v>399</v>
      </c>
      <c r="C402" s="222" t="s">
        <v>780</v>
      </c>
      <c r="D402" s="399">
        <v>502</v>
      </c>
    </row>
    <row r="403" spans="2:4" x14ac:dyDescent="0.3">
      <c r="B403" s="215">
        <v>400</v>
      </c>
      <c r="C403" s="222" t="s">
        <v>781</v>
      </c>
      <c r="D403" s="399">
        <v>36</v>
      </c>
    </row>
    <row r="404" spans="2:4" x14ac:dyDescent="0.3">
      <c r="B404" s="215">
        <v>401</v>
      </c>
      <c r="C404" s="222" t="s">
        <v>782</v>
      </c>
      <c r="D404" s="399">
        <v>363</v>
      </c>
    </row>
    <row r="405" spans="2:4" x14ac:dyDescent="0.3">
      <c r="B405" s="215">
        <v>402</v>
      </c>
      <c r="C405" s="222" t="s">
        <v>783</v>
      </c>
      <c r="D405" s="399">
        <v>369</v>
      </c>
    </row>
    <row r="406" spans="2:4" x14ac:dyDescent="0.3">
      <c r="B406" s="215">
        <v>403</v>
      </c>
      <c r="C406" s="222" t="s">
        <v>784</v>
      </c>
      <c r="D406" s="399">
        <v>155</v>
      </c>
    </row>
    <row r="407" spans="2:4" x14ac:dyDescent="0.3">
      <c r="B407" s="215">
        <v>404</v>
      </c>
      <c r="C407" s="222" t="s">
        <v>785</v>
      </c>
      <c r="D407" s="399">
        <v>280</v>
      </c>
    </row>
    <row r="408" spans="2:4" x14ac:dyDescent="0.3">
      <c r="B408" s="215">
        <v>405</v>
      </c>
      <c r="C408" s="222" t="s">
        <v>786</v>
      </c>
      <c r="D408" s="399">
        <v>239</v>
      </c>
    </row>
    <row r="409" spans="2:4" x14ac:dyDescent="0.3">
      <c r="B409" s="215">
        <v>406</v>
      </c>
      <c r="C409" s="222" t="s">
        <v>787</v>
      </c>
      <c r="D409" s="399">
        <v>144</v>
      </c>
    </row>
    <row r="410" spans="2:4" x14ac:dyDescent="0.3">
      <c r="B410" s="215">
        <v>407</v>
      </c>
      <c r="C410" s="222" t="s">
        <v>788</v>
      </c>
      <c r="D410" s="399">
        <v>492</v>
      </c>
    </row>
    <row r="411" spans="2:4" x14ac:dyDescent="0.3">
      <c r="B411" s="215">
        <v>408</v>
      </c>
      <c r="C411" s="222" t="s">
        <v>789</v>
      </c>
      <c r="D411" s="399">
        <v>337</v>
      </c>
    </row>
    <row r="412" spans="2:4" x14ac:dyDescent="0.3">
      <c r="B412" s="215">
        <v>409</v>
      </c>
      <c r="C412" s="222" t="s">
        <v>790</v>
      </c>
      <c r="D412" s="399">
        <v>280</v>
      </c>
    </row>
    <row r="413" spans="2:4" x14ac:dyDescent="0.3">
      <c r="B413" s="215">
        <v>410</v>
      </c>
      <c r="C413" s="222" t="s">
        <v>791</v>
      </c>
      <c r="D413" s="399">
        <v>853</v>
      </c>
    </row>
    <row r="414" spans="2:4" x14ac:dyDescent="0.3">
      <c r="B414" s="215">
        <v>411</v>
      </c>
      <c r="C414" s="222" t="s">
        <v>792</v>
      </c>
      <c r="D414" s="399">
        <v>528</v>
      </c>
    </row>
    <row r="415" spans="2:4" x14ac:dyDescent="0.3">
      <c r="B415" s="215">
        <v>412</v>
      </c>
      <c r="C415" s="222" t="s">
        <v>793</v>
      </c>
      <c r="D415" s="399">
        <v>540</v>
      </c>
    </row>
    <row r="416" spans="2:4" x14ac:dyDescent="0.3">
      <c r="B416" s="215">
        <v>413</v>
      </c>
      <c r="C416" s="222" t="s">
        <v>794</v>
      </c>
      <c r="D416" s="399">
        <v>358</v>
      </c>
    </row>
    <row r="417" spans="2:4" x14ac:dyDescent="0.3">
      <c r="B417" s="215">
        <v>414</v>
      </c>
      <c r="C417" s="222" t="s">
        <v>795</v>
      </c>
      <c r="D417" s="399">
        <v>197</v>
      </c>
    </row>
    <row r="418" spans="2:4" x14ac:dyDescent="0.3">
      <c r="B418" s="215">
        <v>415</v>
      </c>
      <c r="C418" s="222" t="s">
        <v>796</v>
      </c>
      <c r="D418" s="399">
        <v>635</v>
      </c>
    </row>
    <row r="419" spans="2:4" x14ac:dyDescent="0.3">
      <c r="B419" s="215">
        <v>416</v>
      </c>
      <c r="C419" s="222" t="s">
        <v>797</v>
      </c>
      <c r="D419" s="399">
        <v>380</v>
      </c>
    </row>
    <row r="420" spans="2:4" x14ac:dyDescent="0.3">
      <c r="B420" s="215">
        <v>417</v>
      </c>
      <c r="C420" s="222" t="s">
        <v>798</v>
      </c>
      <c r="D420" s="399">
        <v>240</v>
      </c>
    </row>
    <row r="421" spans="2:4" x14ac:dyDescent="0.3">
      <c r="B421" s="215">
        <v>418</v>
      </c>
      <c r="C421" s="222" t="s">
        <v>799</v>
      </c>
      <c r="D421" s="399">
        <v>527</v>
      </c>
    </row>
    <row r="422" spans="2:4" x14ac:dyDescent="0.3">
      <c r="B422" s="215">
        <v>419</v>
      </c>
      <c r="C422" s="222" t="s">
        <v>800</v>
      </c>
      <c r="D422" s="399">
        <v>686</v>
      </c>
    </row>
    <row r="423" spans="2:4" x14ac:dyDescent="0.3">
      <c r="B423" s="215">
        <v>420</v>
      </c>
      <c r="C423" s="222" t="s">
        <v>801</v>
      </c>
      <c r="D423" s="399">
        <v>709</v>
      </c>
    </row>
    <row r="424" spans="2:4" x14ac:dyDescent="0.3">
      <c r="B424" s="215">
        <v>421</v>
      </c>
      <c r="C424" s="222" t="s">
        <v>802</v>
      </c>
      <c r="D424" s="399">
        <v>283</v>
      </c>
    </row>
    <row r="425" spans="2:4" x14ac:dyDescent="0.3">
      <c r="B425" s="215">
        <v>422</v>
      </c>
      <c r="C425" s="222" t="s">
        <v>803</v>
      </c>
      <c r="D425" s="399">
        <v>137</v>
      </c>
    </row>
    <row r="426" spans="2:4" x14ac:dyDescent="0.3">
      <c r="B426" s="215">
        <v>423</v>
      </c>
      <c r="C426" s="222" t="s">
        <v>804</v>
      </c>
      <c r="D426" s="399">
        <v>324</v>
      </c>
    </row>
    <row r="427" spans="2:4" x14ac:dyDescent="0.3">
      <c r="B427" s="215">
        <v>424</v>
      </c>
      <c r="C427" s="222" t="s">
        <v>805</v>
      </c>
      <c r="D427" s="399">
        <v>467</v>
      </c>
    </row>
    <row r="428" spans="2:4" x14ac:dyDescent="0.3">
      <c r="B428" s="215">
        <v>425</v>
      </c>
      <c r="C428" s="222" t="s">
        <v>806</v>
      </c>
      <c r="D428" s="399">
        <v>115</v>
      </c>
    </row>
    <row r="429" spans="2:4" x14ac:dyDescent="0.3">
      <c r="B429" s="215">
        <v>426</v>
      </c>
      <c r="C429" s="222" t="s">
        <v>807</v>
      </c>
      <c r="D429" s="399">
        <v>361</v>
      </c>
    </row>
    <row r="430" spans="2:4" x14ac:dyDescent="0.3">
      <c r="B430" s="215">
        <v>427</v>
      </c>
      <c r="C430" s="222" t="s">
        <v>808</v>
      </c>
      <c r="D430" s="399">
        <v>38</v>
      </c>
    </row>
    <row r="431" spans="2:4" x14ac:dyDescent="0.3">
      <c r="B431" s="215">
        <v>428</v>
      </c>
      <c r="C431" s="222" t="s">
        <v>809</v>
      </c>
      <c r="D431" s="399">
        <v>316</v>
      </c>
    </row>
    <row r="432" spans="2:4" x14ac:dyDescent="0.3">
      <c r="B432" s="215">
        <v>429</v>
      </c>
      <c r="C432" s="222" t="s">
        <v>810</v>
      </c>
      <c r="D432" s="399">
        <v>192</v>
      </c>
    </row>
    <row r="433" spans="2:4" x14ac:dyDescent="0.3">
      <c r="B433" s="215">
        <v>430</v>
      </c>
      <c r="C433" s="222" t="s">
        <v>811</v>
      </c>
      <c r="D433" s="399">
        <v>490</v>
      </c>
    </row>
    <row r="434" spans="2:4" x14ac:dyDescent="0.3">
      <c r="B434" s="215">
        <v>431</v>
      </c>
      <c r="C434" s="222" t="s">
        <v>812</v>
      </c>
      <c r="D434" s="399">
        <v>183</v>
      </c>
    </row>
    <row r="435" spans="2:4" x14ac:dyDescent="0.3">
      <c r="B435" s="215">
        <v>432</v>
      </c>
      <c r="C435" s="222" t="s">
        <v>813</v>
      </c>
      <c r="D435" s="399">
        <v>303</v>
      </c>
    </row>
    <row r="436" spans="2:4" x14ac:dyDescent="0.3">
      <c r="B436" s="215">
        <v>433</v>
      </c>
      <c r="C436" s="222" t="s">
        <v>814</v>
      </c>
      <c r="D436" s="399">
        <v>293</v>
      </c>
    </row>
    <row r="437" spans="2:4" x14ac:dyDescent="0.3">
      <c r="B437" s="215">
        <v>434</v>
      </c>
      <c r="C437" s="222" t="s">
        <v>815</v>
      </c>
      <c r="D437" s="399">
        <v>61</v>
      </c>
    </row>
    <row r="438" spans="2:4" x14ac:dyDescent="0.3">
      <c r="B438" s="215">
        <v>435</v>
      </c>
      <c r="C438" s="222" t="s">
        <v>816</v>
      </c>
      <c r="D438" s="399">
        <v>271</v>
      </c>
    </row>
    <row r="439" spans="2:4" x14ac:dyDescent="0.3">
      <c r="B439" s="215">
        <v>436</v>
      </c>
      <c r="C439" s="222" t="s">
        <v>817</v>
      </c>
      <c r="D439" s="399">
        <v>683</v>
      </c>
    </row>
    <row r="440" spans="2:4" x14ac:dyDescent="0.3">
      <c r="B440" s="215">
        <v>437</v>
      </c>
      <c r="C440" s="222" t="s">
        <v>818</v>
      </c>
      <c r="D440" s="399">
        <v>351</v>
      </c>
    </row>
    <row r="441" spans="2:4" x14ac:dyDescent="0.3">
      <c r="B441" s="215">
        <v>438</v>
      </c>
      <c r="C441" s="222" t="s">
        <v>819</v>
      </c>
      <c r="D441" s="399">
        <v>243</v>
      </c>
    </row>
    <row r="442" spans="2:4" x14ac:dyDescent="0.3">
      <c r="B442" s="215">
        <v>439</v>
      </c>
      <c r="C442" s="222" t="s">
        <v>820</v>
      </c>
      <c r="D442" s="399">
        <v>47</v>
      </c>
    </row>
    <row r="443" spans="2:4" x14ac:dyDescent="0.3">
      <c r="B443" s="215">
        <v>440</v>
      </c>
      <c r="C443" s="222" t="s">
        <v>821</v>
      </c>
      <c r="D443" s="399">
        <v>288</v>
      </c>
    </row>
    <row r="444" spans="2:4" x14ac:dyDescent="0.3">
      <c r="B444" s="215">
        <v>441</v>
      </c>
      <c r="C444" s="222" t="s">
        <v>822</v>
      </c>
      <c r="D444" s="399">
        <v>304</v>
      </c>
    </row>
    <row r="445" spans="2:4" x14ac:dyDescent="0.3">
      <c r="B445" s="215">
        <v>442</v>
      </c>
      <c r="C445" s="222" t="s">
        <v>823</v>
      </c>
      <c r="D445" s="399">
        <v>672</v>
      </c>
    </row>
    <row r="446" spans="2:4" x14ac:dyDescent="0.3">
      <c r="B446" s="215">
        <v>443</v>
      </c>
      <c r="C446" s="222" t="s">
        <v>824</v>
      </c>
      <c r="D446" s="399">
        <v>395</v>
      </c>
    </row>
    <row r="447" spans="2:4" x14ac:dyDescent="0.3">
      <c r="B447" s="215">
        <v>444</v>
      </c>
      <c r="C447" s="222" t="s">
        <v>825</v>
      </c>
      <c r="D447" s="399">
        <v>247</v>
      </c>
    </row>
    <row r="448" spans="2:4" x14ac:dyDescent="0.3">
      <c r="B448" s="215">
        <v>445</v>
      </c>
      <c r="C448" s="222" t="s">
        <v>826</v>
      </c>
      <c r="D448" s="399">
        <v>500</v>
      </c>
    </row>
    <row r="449" spans="2:4" x14ac:dyDescent="0.3">
      <c r="B449" s="215">
        <v>446</v>
      </c>
      <c r="C449" s="222" t="s">
        <v>827</v>
      </c>
      <c r="D449" s="399">
        <v>285</v>
      </c>
    </row>
    <row r="450" spans="2:4" x14ac:dyDescent="0.3">
      <c r="B450" s="215">
        <v>447</v>
      </c>
      <c r="C450" s="222" t="s">
        <v>828</v>
      </c>
      <c r="D450" s="399">
        <v>483</v>
      </c>
    </row>
    <row r="451" spans="2:4" x14ac:dyDescent="0.3">
      <c r="B451" s="215">
        <v>448</v>
      </c>
      <c r="C451" s="222" t="s">
        <v>829</v>
      </c>
      <c r="D451" s="399">
        <v>773</v>
      </c>
    </row>
    <row r="452" spans="2:4" x14ac:dyDescent="0.3">
      <c r="B452" s="215">
        <v>449</v>
      </c>
      <c r="C452" s="222" t="s">
        <v>830</v>
      </c>
      <c r="D452" s="399">
        <v>62</v>
      </c>
    </row>
    <row r="453" spans="2:4" x14ac:dyDescent="0.3">
      <c r="B453" s="215">
        <v>450</v>
      </c>
      <c r="C453" s="222" t="s">
        <v>831</v>
      </c>
      <c r="D453" s="399">
        <v>162</v>
      </c>
    </row>
    <row r="454" spans="2:4" x14ac:dyDescent="0.3">
      <c r="B454" s="215">
        <v>451</v>
      </c>
      <c r="C454" s="222" t="s">
        <v>832</v>
      </c>
      <c r="D454" s="399">
        <v>247</v>
      </c>
    </row>
    <row r="455" spans="2:4" x14ac:dyDescent="0.3">
      <c r="B455" s="215">
        <v>452</v>
      </c>
      <c r="C455" s="222" t="s">
        <v>833</v>
      </c>
      <c r="D455" s="399">
        <v>330</v>
      </c>
    </row>
    <row r="456" spans="2:4" x14ac:dyDescent="0.3">
      <c r="B456" s="215">
        <v>453</v>
      </c>
      <c r="C456" s="222" t="s">
        <v>834</v>
      </c>
      <c r="D456" s="399">
        <v>782</v>
      </c>
    </row>
    <row r="457" spans="2:4" x14ac:dyDescent="0.3">
      <c r="B457" s="215">
        <v>454</v>
      </c>
      <c r="C457" s="222" t="s">
        <v>835</v>
      </c>
      <c r="D457" s="399">
        <v>610</v>
      </c>
    </row>
    <row r="458" spans="2:4" x14ac:dyDescent="0.3">
      <c r="B458" s="215">
        <v>455</v>
      </c>
      <c r="C458" s="222" t="s">
        <v>836</v>
      </c>
      <c r="D458" s="399">
        <v>668</v>
      </c>
    </row>
    <row r="459" spans="2:4" x14ac:dyDescent="0.3">
      <c r="B459" s="215">
        <v>456</v>
      </c>
      <c r="C459" s="222" t="s">
        <v>837</v>
      </c>
      <c r="D459" s="399">
        <v>429</v>
      </c>
    </row>
    <row r="460" spans="2:4" x14ac:dyDescent="0.3">
      <c r="B460" s="215">
        <v>457</v>
      </c>
      <c r="C460" s="222" t="s">
        <v>838</v>
      </c>
      <c r="D460" s="399">
        <v>515</v>
      </c>
    </row>
    <row r="461" spans="2:4" x14ac:dyDescent="0.3">
      <c r="B461" s="215">
        <v>458</v>
      </c>
      <c r="C461" s="222" t="s">
        <v>839</v>
      </c>
      <c r="D461" s="399">
        <v>747</v>
      </c>
    </row>
    <row r="462" spans="2:4" x14ac:dyDescent="0.3">
      <c r="B462" s="215">
        <v>459</v>
      </c>
      <c r="C462" s="222" t="s">
        <v>840</v>
      </c>
      <c r="D462" s="399">
        <v>417</v>
      </c>
    </row>
    <row r="463" spans="2:4" x14ac:dyDescent="0.3">
      <c r="B463" s="215">
        <v>460</v>
      </c>
      <c r="C463" s="222" t="s">
        <v>841</v>
      </c>
      <c r="D463" s="399">
        <v>469</v>
      </c>
    </row>
    <row r="464" spans="2:4" x14ac:dyDescent="0.3">
      <c r="B464" s="215">
        <v>461</v>
      </c>
      <c r="C464" s="222" t="s">
        <v>842</v>
      </c>
      <c r="D464" s="399">
        <v>748</v>
      </c>
    </row>
    <row r="465" spans="2:4" x14ac:dyDescent="0.3">
      <c r="B465" s="215">
        <v>462</v>
      </c>
      <c r="C465" s="222" t="s">
        <v>843</v>
      </c>
      <c r="D465" s="399">
        <v>292</v>
      </c>
    </row>
    <row r="466" spans="2:4" x14ac:dyDescent="0.3">
      <c r="B466" s="215">
        <v>463</v>
      </c>
      <c r="C466" s="222" t="s">
        <v>844</v>
      </c>
      <c r="D466" s="399">
        <v>208</v>
      </c>
    </row>
    <row r="467" spans="2:4" x14ac:dyDescent="0.3">
      <c r="B467" s="215">
        <v>464</v>
      </c>
      <c r="C467" s="222" t="s">
        <v>845</v>
      </c>
      <c r="D467" s="399">
        <v>151</v>
      </c>
    </row>
    <row r="468" spans="2:4" x14ac:dyDescent="0.3">
      <c r="B468" s="215">
        <v>465</v>
      </c>
      <c r="C468" s="222" t="s">
        <v>846</v>
      </c>
      <c r="D468" s="399">
        <v>410</v>
      </c>
    </row>
    <row r="469" spans="2:4" x14ac:dyDescent="0.3">
      <c r="B469" s="215">
        <v>466</v>
      </c>
      <c r="C469" s="222" t="s">
        <v>847</v>
      </c>
      <c r="D469" s="399">
        <v>446</v>
      </c>
    </row>
    <row r="470" spans="2:4" x14ac:dyDescent="0.3">
      <c r="B470" s="215">
        <v>467</v>
      </c>
      <c r="C470" s="222" t="s">
        <v>848</v>
      </c>
      <c r="D470" s="399">
        <v>361</v>
      </c>
    </row>
    <row r="471" spans="2:4" x14ac:dyDescent="0.3">
      <c r="B471" s="215">
        <v>468</v>
      </c>
      <c r="C471" s="222" t="s">
        <v>849</v>
      </c>
      <c r="D471" s="399">
        <v>603</v>
      </c>
    </row>
    <row r="472" spans="2:4" x14ac:dyDescent="0.3">
      <c r="B472" s="215">
        <v>469</v>
      </c>
      <c r="C472" s="222" t="s">
        <v>850</v>
      </c>
      <c r="D472" s="399">
        <v>254</v>
      </c>
    </row>
    <row r="473" spans="2:4" x14ac:dyDescent="0.3">
      <c r="B473" s="215">
        <v>470</v>
      </c>
      <c r="C473" s="222" t="s">
        <v>851</v>
      </c>
      <c r="D473" s="399">
        <v>588</v>
      </c>
    </row>
    <row r="474" spans="2:4" x14ac:dyDescent="0.3">
      <c r="B474" s="215">
        <v>471</v>
      </c>
      <c r="C474" s="222" t="s">
        <v>852</v>
      </c>
      <c r="D474" s="399">
        <v>397</v>
      </c>
    </row>
    <row r="475" spans="2:4" x14ac:dyDescent="0.3">
      <c r="B475" s="215">
        <v>472</v>
      </c>
      <c r="C475" s="222" t="s">
        <v>853</v>
      </c>
      <c r="D475" s="399">
        <v>226</v>
      </c>
    </row>
    <row r="476" spans="2:4" x14ac:dyDescent="0.3">
      <c r="B476" s="215">
        <v>473</v>
      </c>
      <c r="C476" s="222" t="s">
        <v>854</v>
      </c>
      <c r="D476" s="399">
        <v>240</v>
      </c>
    </row>
    <row r="477" spans="2:4" x14ac:dyDescent="0.3">
      <c r="B477" s="215">
        <v>474</v>
      </c>
      <c r="C477" s="222" t="s">
        <v>855</v>
      </c>
      <c r="D477" s="399">
        <v>783</v>
      </c>
    </row>
    <row r="478" spans="2:4" x14ac:dyDescent="0.3">
      <c r="B478" s="215">
        <v>475</v>
      </c>
      <c r="C478" s="222" t="s">
        <v>856</v>
      </c>
      <c r="D478" s="399">
        <v>453</v>
      </c>
    </row>
    <row r="479" spans="2:4" x14ac:dyDescent="0.3">
      <c r="B479" s="215">
        <v>476</v>
      </c>
      <c r="C479" s="222" t="s">
        <v>857</v>
      </c>
      <c r="D479" s="399">
        <v>137</v>
      </c>
    </row>
    <row r="480" spans="2:4" x14ac:dyDescent="0.3">
      <c r="B480" s="215">
        <v>477</v>
      </c>
      <c r="C480" s="222" t="s">
        <v>858</v>
      </c>
      <c r="D480" s="399">
        <v>22</v>
      </c>
    </row>
    <row r="481" spans="2:4" x14ac:dyDescent="0.3">
      <c r="B481" s="215">
        <v>478</v>
      </c>
      <c r="C481" s="222" t="s">
        <v>859</v>
      </c>
      <c r="D481" s="399">
        <v>420</v>
      </c>
    </row>
    <row r="482" spans="2:4" x14ac:dyDescent="0.3">
      <c r="B482" s="215">
        <v>479</v>
      </c>
      <c r="C482" s="222" t="s">
        <v>860</v>
      </c>
      <c r="D482" s="399">
        <v>479</v>
      </c>
    </row>
    <row r="483" spans="2:4" x14ac:dyDescent="0.3">
      <c r="B483" s="215">
        <v>480</v>
      </c>
      <c r="C483" s="222" t="s">
        <v>861</v>
      </c>
      <c r="D483" s="399">
        <v>558</v>
      </c>
    </row>
    <row r="484" spans="2:4" x14ac:dyDescent="0.3">
      <c r="B484" s="215">
        <v>481</v>
      </c>
      <c r="C484" s="222" t="s">
        <v>862</v>
      </c>
      <c r="D484" s="399">
        <v>479</v>
      </c>
    </row>
    <row r="485" spans="2:4" x14ac:dyDescent="0.3">
      <c r="B485" s="215">
        <v>482</v>
      </c>
      <c r="C485" s="222" t="s">
        <v>863</v>
      </c>
      <c r="D485" s="399">
        <v>122</v>
      </c>
    </row>
    <row r="486" spans="2:4" x14ac:dyDescent="0.3">
      <c r="B486" s="215">
        <v>483</v>
      </c>
      <c r="C486" s="222" t="s">
        <v>864</v>
      </c>
      <c r="D486" s="399">
        <v>59</v>
      </c>
    </row>
    <row r="487" spans="2:4" x14ac:dyDescent="0.3">
      <c r="B487" s="215">
        <v>484</v>
      </c>
      <c r="C487" s="222" t="s">
        <v>865</v>
      </c>
      <c r="D487" s="399">
        <v>557</v>
      </c>
    </row>
    <row r="488" spans="2:4" x14ac:dyDescent="0.3">
      <c r="B488" s="215">
        <v>485</v>
      </c>
      <c r="C488" s="222" t="s">
        <v>866</v>
      </c>
      <c r="D488" s="399">
        <v>515</v>
      </c>
    </row>
    <row r="489" spans="2:4" x14ac:dyDescent="0.3">
      <c r="B489" s="215">
        <v>486</v>
      </c>
      <c r="C489" s="222" t="s">
        <v>867</v>
      </c>
      <c r="D489" s="399">
        <v>664</v>
      </c>
    </row>
    <row r="490" spans="2:4" x14ac:dyDescent="0.3">
      <c r="B490" s="215">
        <v>487</v>
      </c>
      <c r="C490" s="222" t="s">
        <v>868</v>
      </c>
      <c r="D490" s="399">
        <v>294</v>
      </c>
    </row>
    <row r="491" spans="2:4" x14ac:dyDescent="0.3">
      <c r="B491" s="215">
        <v>488</v>
      </c>
      <c r="C491" s="222" t="s">
        <v>869</v>
      </c>
      <c r="D491" s="399">
        <v>414</v>
      </c>
    </row>
    <row r="492" spans="2:4" x14ac:dyDescent="0.3">
      <c r="B492" s="215">
        <v>489</v>
      </c>
      <c r="C492" s="222" t="s">
        <v>870</v>
      </c>
      <c r="D492" s="399">
        <v>358</v>
      </c>
    </row>
    <row r="493" spans="2:4" x14ac:dyDescent="0.3">
      <c r="B493" s="215">
        <v>490</v>
      </c>
      <c r="C493" s="222" t="s">
        <v>871</v>
      </c>
      <c r="D493" s="399">
        <v>160</v>
      </c>
    </row>
    <row r="494" spans="2:4" x14ac:dyDescent="0.3">
      <c r="B494" s="215">
        <v>491</v>
      </c>
      <c r="C494" s="222" t="s">
        <v>872</v>
      </c>
      <c r="D494" s="399">
        <v>222</v>
      </c>
    </row>
    <row r="495" spans="2:4" x14ac:dyDescent="0.3">
      <c r="B495" s="215">
        <v>492</v>
      </c>
      <c r="C495" s="222" t="s">
        <v>873</v>
      </c>
      <c r="D495" s="399">
        <v>113</v>
      </c>
    </row>
    <row r="496" spans="2:4" x14ac:dyDescent="0.3">
      <c r="B496" s="215">
        <v>493</v>
      </c>
      <c r="C496" s="222" t="s">
        <v>874</v>
      </c>
      <c r="D496" s="399">
        <v>206</v>
      </c>
    </row>
    <row r="497" spans="2:4" x14ac:dyDescent="0.3">
      <c r="B497" s="215">
        <v>494</v>
      </c>
      <c r="C497" s="222" t="s">
        <v>875</v>
      </c>
      <c r="D497" s="399">
        <v>296</v>
      </c>
    </row>
    <row r="498" spans="2:4" x14ac:dyDescent="0.3">
      <c r="B498" s="215">
        <v>495</v>
      </c>
      <c r="C498" s="222" t="s">
        <v>876</v>
      </c>
      <c r="D498" s="399">
        <v>116</v>
      </c>
    </row>
    <row r="499" spans="2:4" x14ac:dyDescent="0.3">
      <c r="B499" s="215">
        <v>496</v>
      </c>
      <c r="C499" s="222" t="s">
        <v>877</v>
      </c>
      <c r="D499" s="399">
        <v>439</v>
      </c>
    </row>
    <row r="500" spans="2:4" x14ac:dyDescent="0.3">
      <c r="B500" s="215">
        <v>497</v>
      </c>
      <c r="C500" s="222" t="s">
        <v>878</v>
      </c>
      <c r="D500" s="399">
        <v>95</v>
      </c>
    </row>
    <row r="501" spans="2:4" x14ac:dyDescent="0.3">
      <c r="B501" s="215">
        <v>498</v>
      </c>
      <c r="C501" s="222" t="s">
        <v>879</v>
      </c>
      <c r="D501" s="399">
        <v>494</v>
      </c>
    </row>
    <row r="502" spans="2:4" x14ac:dyDescent="0.3">
      <c r="B502" s="215">
        <v>499</v>
      </c>
      <c r="C502" s="222" t="s">
        <v>880</v>
      </c>
      <c r="D502" s="399">
        <v>659</v>
      </c>
    </row>
    <row r="503" spans="2:4" x14ac:dyDescent="0.3">
      <c r="B503" s="215">
        <v>500</v>
      </c>
      <c r="C503" s="222" t="s">
        <v>881</v>
      </c>
      <c r="D503" s="399">
        <v>542</v>
      </c>
    </row>
    <row r="504" spans="2:4" x14ac:dyDescent="0.3">
      <c r="B504" s="215">
        <v>501</v>
      </c>
      <c r="C504" s="222" t="s">
        <v>882</v>
      </c>
      <c r="D504" s="399">
        <v>250</v>
      </c>
    </row>
    <row r="505" spans="2:4" x14ac:dyDescent="0.3">
      <c r="B505" s="215">
        <v>502</v>
      </c>
      <c r="C505" s="222" t="s">
        <v>883</v>
      </c>
      <c r="D505" s="399">
        <v>217</v>
      </c>
    </row>
    <row r="506" spans="2:4" x14ac:dyDescent="0.3">
      <c r="B506" s="215">
        <v>503</v>
      </c>
      <c r="C506" s="222" t="s">
        <v>884</v>
      </c>
      <c r="D506" s="399">
        <v>621</v>
      </c>
    </row>
    <row r="507" spans="2:4" x14ac:dyDescent="0.3">
      <c r="B507" s="215">
        <v>504</v>
      </c>
      <c r="C507" s="222" t="s">
        <v>885</v>
      </c>
      <c r="D507" s="399">
        <v>245</v>
      </c>
    </row>
    <row r="508" spans="2:4" x14ac:dyDescent="0.3">
      <c r="B508" s="215">
        <v>505</v>
      </c>
      <c r="C508" s="222" t="s">
        <v>886</v>
      </c>
      <c r="D508" s="399">
        <v>785</v>
      </c>
    </row>
    <row r="509" spans="2:4" x14ac:dyDescent="0.3">
      <c r="B509" s="215">
        <v>506</v>
      </c>
      <c r="C509" s="222" t="s">
        <v>887</v>
      </c>
      <c r="D509" s="399">
        <v>149</v>
      </c>
    </row>
    <row r="510" spans="2:4" x14ac:dyDescent="0.3">
      <c r="B510" s="215">
        <v>507</v>
      </c>
      <c r="C510" s="222" t="s">
        <v>888</v>
      </c>
      <c r="D510" s="399">
        <v>492</v>
      </c>
    </row>
    <row r="511" spans="2:4" x14ac:dyDescent="0.3">
      <c r="B511" s="215">
        <v>508</v>
      </c>
      <c r="C511" s="222" t="s">
        <v>889</v>
      </c>
      <c r="D511" s="399">
        <v>84</v>
      </c>
    </row>
    <row r="512" spans="2:4" x14ac:dyDescent="0.3">
      <c r="B512" s="215">
        <v>509</v>
      </c>
      <c r="C512" s="222" t="s">
        <v>890</v>
      </c>
      <c r="D512" s="399">
        <v>351</v>
      </c>
    </row>
    <row r="513" spans="2:4" x14ac:dyDescent="0.3">
      <c r="B513" s="215">
        <v>510</v>
      </c>
      <c r="C513" s="222" t="s">
        <v>891</v>
      </c>
      <c r="D513" s="399">
        <v>440</v>
      </c>
    </row>
    <row r="514" spans="2:4" x14ac:dyDescent="0.3">
      <c r="B514" s="215">
        <v>511</v>
      </c>
      <c r="C514" s="222" t="s">
        <v>892</v>
      </c>
      <c r="D514" s="399">
        <v>103</v>
      </c>
    </row>
    <row r="515" spans="2:4" x14ac:dyDescent="0.3">
      <c r="B515" s="215">
        <v>512</v>
      </c>
      <c r="C515" s="222" t="s">
        <v>893</v>
      </c>
      <c r="D515" s="399">
        <v>160</v>
      </c>
    </row>
    <row r="516" spans="2:4" x14ac:dyDescent="0.3">
      <c r="B516" s="215">
        <v>513</v>
      </c>
      <c r="C516" s="222" t="s">
        <v>894</v>
      </c>
      <c r="D516" s="399">
        <v>439</v>
      </c>
    </row>
    <row r="517" spans="2:4" x14ac:dyDescent="0.3">
      <c r="B517" s="215">
        <v>514</v>
      </c>
      <c r="C517" s="222" t="s">
        <v>895</v>
      </c>
      <c r="D517" s="399">
        <v>147</v>
      </c>
    </row>
    <row r="518" spans="2:4" x14ac:dyDescent="0.3">
      <c r="B518" s="215">
        <v>515</v>
      </c>
      <c r="C518" s="222" t="s">
        <v>896</v>
      </c>
      <c r="D518" s="399">
        <v>351</v>
      </c>
    </row>
    <row r="519" spans="2:4" x14ac:dyDescent="0.3">
      <c r="B519" s="215">
        <v>516</v>
      </c>
      <c r="C519" s="222" t="s">
        <v>897</v>
      </c>
      <c r="D519" s="399">
        <v>337</v>
      </c>
    </row>
    <row r="520" spans="2:4" x14ac:dyDescent="0.3">
      <c r="B520" s="215">
        <v>517</v>
      </c>
      <c r="C520" s="222" t="s">
        <v>898</v>
      </c>
      <c r="D520" s="399">
        <v>519</v>
      </c>
    </row>
    <row r="521" spans="2:4" x14ac:dyDescent="0.3">
      <c r="B521" s="215">
        <v>518</v>
      </c>
      <c r="C521" s="222" t="s">
        <v>899</v>
      </c>
      <c r="D521" s="399">
        <v>390</v>
      </c>
    </row>
    <row r="522" spans="2:4" x14ac:dyDescent="0.3">
      <c r="B522" s="215">
        <v>519</v>
      </c>
      <c r="C522" s="222" t="s">
        <v>900</v>
      </c>
      <c r="D522" s="399">
        <v>390</v>
      </c>
    </row>
    <row r="523" spans="2:4" x14ac:dyDescent="0.3">
      <c r="B523" s="215">
        <v>520</v>
      </c>
      <c r="C523" s="222" t="s">
        <v>901</v>
      </c>
      <c r="D523" s="399">
        <v>307</v>
      </c>
    </row>
    <row r="524" spans="2:4" x14ac:dyDescent="0.3">
      <c r="B524" s="215">
        <v>521</v>
      </c>
      <c r="C524" s="222" t="s">
        <v>902</v>
      </c>
      <c r="D524" s="399">
        <v>545</v>
      </c>
    </row>
    <row r="525" spans="2:4" x14ac:dyDescent="0.3">
      <c r="B525" s="215">
        <v>522</v>
      </c>
      <c r="C525" s="222" t="s">
        <v>903</v>
      </c>
      <c r="D525" s="399">
        <v>301</v>
      </c>
    </row>
    <row r="526" spans="2:4" x14ac:dyDescent="0.3">
      <c r="B526" s="215">
        <v>523</v>
      </c>
      <c r="C526" s="222" t="s">
        <v>904</v>
      </c>
      <c r="D526" s="399">
        <v>720</v>
      </c>
    </row>
    <row r="527" spans="2:4" x14ac:dyDescent="0.3">
      <c r="B527" s="215">
        <v>524</v>
      </c>
      <c r="C527" s="222" t="s">
        <v>905</v>
      </c>
      <c r="D527" s="399">
        <v>320</v>
      </c>
    </row>
    <row r="528" spans="2:4" x14ac:dyDescent="0.3">
      <c r="B528" s="215">
        <v>525</v>
      </c>
      <c r="C528" s="222" t="s">
        <v>906</v>
      </c>
      <c r="D528" s="399">
        <v>170</v>
      </c>
    </row>
    <row r="529" spans="2:4" x14ac:dyDescent="0.3">
      <c r="B529" s="215">
        <v>526</v>
      </c>
      <c r="C529" s="222" t="s">
        <v>907</v>
      </c>
      <c r="D529" s="399">
        <v>405</v>
      </c>
    </row>
    <row r="530" spans="2:4" x14ac:dyDescent="0.3">
      <c r="B530" s="215">
        <v>527</v>
      </c>
      <c r="C530" s="222" t="s">
        <v>908</v>
      </c>
      <c r="D530" s="399">
        <v>568</v>
      </c>
    </row>
    <row r="531" spans="2:4" x14ac:dyDescent="0.3">
      <c r="B531" s="215">
        <v>528</v>
      </c>
      <c r="C531" s="222" t="s">
        <v>909</v>
      </c>
      <c r="D531" s="399">
        <v>440</v>
      </c>
    </row>
    <row r="532" spans="2:4" x14ac:dyDescent="0.3">
      <c r="B532" s="215">
        <v>529</v>
      </c>
      <c r="C532" s="222" t="s">
        <v>910</v>
      </c>
      <c r="D532" s="399">
        <v>40</v>
      </c>
    </row>
    <row r="533" spans="2:4" x14ac:dyDescent="0.3">
      <c r="B533" s="215">
        <v>530</v>
      </c>
      <c r="C533" s="222" t="s">
        <v>911</v>
      </c>
      <c r="D533" s="399">
        <v>280</v>
      </c>
    </row>
    <row r="534" spans="2:4" x14ac:dyDescent="0.3">
      <c r="B534" s="215">
        <v>531</v>
      </c>
      <c r="C534" s="222" t="s">
        <v>912</v>
      </c>
      <c r="D534" s="399">
        <v>310</v>
      </c>
    </row>
    <row r="535" spans="2:4" x14ac:dyDescent="0.3">
      <c r="B535" s="215">
        <v>532</v>
      </c>
      <c r="C535" s="222" t="s">
        <v>913</v>
      </c>
      <c r="D535" s="399">
        <v>123</v>
      </c>
    </row>
    <row r="536" spans="2:4" x14ac:dyDescent="0.3">
      <c r="B536" s="215">
        <v>533</v>
      </c>
      <c r="C536" s="222" t="s">
        <v>914</v>
      </c>
      <c r="D536" s="399">
        <v>407</v>
      </c>
    </row>
    <row r="537" spans="2:4" x14ac:dyDescent="0.3">
      <c r="B537" s="215">
        <v>534</v>
      </c>
      <c r="C537" s="222" t="s">
        <v>915</v>
      </c>
      <c r="D537" s="399">
        <v>213</v>
      </c>
    </row>
    <row r="538" spans="2:4" x14ac:dyDescent="0.3">
      <c r="B538" s="215">
        <v>535</v>
      </c>
      <c r="C538" s="222" t="s">
        <v>916</v>
      </c>
      <c r="D538" s="399">
        <v>150</v>
      </c>
    </row>
    <row r="539" spans="2:4" x14ac:dyDescent="0.3">
      <c r="B539" s="215">
        <v>536</v>
      </c>
      <c r="C539" s="222" t="s">
        <v>917</v>
      </c>
      <c r="D539" s="399">
        <v>269</v>
      </c>
    </row>
    <row r="540" spans="2:4" x14ac:dyDescent="0.3">
      <c r="B540" s="215">
        <v>537</v>
      </c>
      <c r="C540" s="222" t="s">
        <v>918</v>
      </c>
      <c r="D540" s="399">
        <v>400</v>
      </c>
    </row>
    <row r="541" spans="2:4" x14ac:dyDescent="0.3">
      <c r="B541" s="215">
        <v>538</v>
      </c>
      <c r="C541" s="222" t="s">
        <v>919</v>
      </c>
      <c r="D541" s="399">
        <v>287</v>
      </c>
    </row>
    <row r="542" spans="2:4" x14ac:dyDescent="0.3">
      <c r="B542" s="215">
        <v>539</v>
      </c>
      <c r="C542" s="222" t="s">
        <v>920</v>
      </c>
      <c r="D542" s="399">
        <v>314</v>
      </c>
    </row>
    <row r="543" spans="2:4" x14ac:dyDescent="0.3">
      <c r="B543" s="215">
        <v>540</v>
      </c>
      <c r="C543" s="222" t="s">
        <v>921</v>
      </c>
      <c r="D543" s="399">
        <v>215</v>
      </c>
    </row>
    <row r="544" spans="2:4" x14ac:dyDescent="0.3">
      <c r="B544" s="215">
        <v>541</v>
      </c>
      <c r="C544" s="222" t="s">
        <v>922</v>
      </c>
      <c r="D544" s="399">
        <v>261</v>
      </c>
    </row>
    <row r="545" spans="2:4" x14ac:dyDescent="0.3">
      <c r="B545" s="215">
        <v>542</v>
      </c>
      <c r="C545" s="222" t="s">
        <v>923</v>
      </c>
      <c r="D545" s="399">
        <v>106</v>
      </c>
    </row>
    <row r="546" spans="2:4" x14ac:dyDescent="0.3">
      <c r="B546" s="215">
        <v>543</v>
      </c>
      <c r="C546" s="222" t="s">
        <v>924</v>
      </c>
      <c r="D546" s="399">
        <v>241</v>
      </c>
    </row>
    <row r="547" spans="2:4" x14ac:dyDescent="0.3">
      <c r="B547" s="215">
        <v>544</v>
      </c>
      <c r="C547" s="222" t="s">
        <v>925</v>
      </c>
      <c r="D547" s="399">
        <v>254</v>
      </c>
    </row>
    <row r="548" spans="2:4" x14ac:dyDescent="0.3">
      <c r="B548" s="215">
        <v>545</v>
      </c>
      <c r="C548" s="222" t="s">
        <v>926</v>
      </c>
      <c r="D548" s="399">
        <v>615</v>
      </c>
    </row>
    <row r="549" spans="2:4" x14ac:dyDescent="0.3">
      <c r="B549" s="215">
        <v>546</v>
      </c>
      <c r="C549" s="222" t="s">
        <v>927</v>
      </c>
      <c r="D549" s="399">
        <v>121</v>
      </c>
    </row>
    <row r="550" spans="2:4" x14ac:dyDescent="0.3">
      <c r="B550" s="215">
        <v>547</v>
      </c>
      <c r="C550" s="222" t="s">
        <v>928</v>
      </c>
      <c r="D550" s="399">
        <v>565</v>
      </c>
    </row>
    <row r="551" spans="2:4" x14ac:dyDescent="0.3">
      <c r="B551" s="215">
        <v>548</v>
      </c>
      <c r="C551" s="222" t="s">
        <v>929</v>
      </c>
      <c r="D551" s="399">
        <v>167</v>
      </c>
    </row>
    <row r="552" spans="2:4" x14ac:dyDescent="0.3">
      <c r="B552" s="215">
        <v>549</v>
      </c>
      <c r="C552" s="222" t="s">
        <v>930</v>
      </c>
      <c r="D552" s="399">
        <v>460</v>
      </c>
    </row>
    <row r="553" spans="2:4" x14ac:dyDescent="0.3">
      <c r="B553" s="215">
        <v>550</v>
      </c>
      <c r="C553" s="222" t="s">
        <v>931</v>
      </c>
      <c r="D553" s="399">
        <v>435</v>
      </c>
    </row>
    <row r="554" spans="2:4" x14ac:dyDescent="0.3">
      <c r="B554" s="215">
        <v>551</v>
      </c>
      <c r="C554" s="222" t="s">
        <v>932</v>
      </c>
      <c r="D554" s="399">
        <v>357</v>
      </c>
    </row>
    <row r="555" spans="2:4" x14ac:dyDescent="0.3">
      <c r="B555" s="215">
        <v>552</v>
      </c>
      <c r="C555" s="222" t="s">
        <v>933</v>
      </c>
      <c r="D555" s="399">
        <v>125</v>
      </c>
    </row>
    <row r="556" spans="2:4" x14ac:dyDescent="0.3">
      <c r="B556" s="215">
        <v>553</v>
      </c>
      <c r="C556" s="222" t="s">
        <v>934</v>
      </c>
      <c r="D556" s="399">
        <v>264</v>
      </c>
    </row>
    <row r="557" spans="2:4" x14ac:dyDescent="0.3">
      <c r="B557" s="215">
        <v>554</v>
      </c>
      <c r="C557" s="222" t="s">
        <v>935</v>
      </c>
      <c r="D557" s="399">
        <v>578</v>
      </c>
    </row>
    <row r="558" spans="2:4" x14ac:dyDescent="0.3">
      <c r="B558" s="215">
        <v>555</v>
      </c>
      <c r="C558" s="222" t="s">
        <v>936</v>
      </c>
      <c r="D558" s="399">
        <v>395</v>
      </c>
    </row>
    <row r="559" spans="2:4" x14ac:dyDescent="0.3">
      <c r="B559" s="215">
        <v>556</v>
      </c>
      <c r="C559" s="222" t="s">
        <v>937</v>
      </c>
      <c r="D559" s="399">
        <v>401</v>
      </c>
    </row>
    <row r="560" spans="2:4" x14ac:dyDescent="0.3">
      <c r="B560" s="215">
        <v>557</v>
      </c>
      <c r="C560" s="222" t="s">
        <v>938</v>
      </c>
      <c r="D560" s="399">
        <v>181</v>
      </c>
    </row>
    <row r="561" spans="2:4" x14ac:dyDescent="0.3">
      <c r="B561" s="215">
        <v>558</v>
      </c>
      <c r="C561" s="222" t="s">
        <v>939</v>
      </c>
      <c r="D561" s="399">
        <v>180</v>
      </c>
    </row>
    <row r="562" spans="2:4" x14ac:dyDescent="0.3">
      <c r="B562" s="215">
        <v>559</v>
      </c>
      <c r="C562" s="222" t="s">
        <v>940</v>
      </c>
      <c r="D562" s="399">
        <v>459</v>
      </c>
    </row>
    <row r="563" spans="2:4" x14ac:dyDescent="0.3">
      <c r="B563" s="215">
        <v>560</v>
      </c>
      <c r="C563" s="222" t="s">
        <v>941</v>
      </c>
      <c r="D563" s="399">
        <v>586</v>
      </c>
    </row>
    <row r="564" spans="2:4" x14ac:dyDescent="0.3">
      <c r="B564" s="215">
        <v>561</v>
      </c>
      <c r="C564" s="222" t="s">
        <v>942</v>
      </c>
      <c r="D564" s="399">
        <v>591</v>
      </c>
    </row>
    <row r="565" spans="2:4" x14ac:dyDescent="0.3">
      <c r="B565" s="215">
        <v>562</v>
      </c>
      <c r="C565" s="222" t="s">
        <v>943</v>
      </c>
      <c r="D565" s="399">
        <v>264</v>
      </c>
    </row>
    <row r="566" spans="2:4" x14ac:dyDescent="0.3">
      <c r="B566" s="215">
        <v>563</v>
      </c>
      <c r="C566" s="222" t="s">
        <v>944</v>
      </c>
      <c r="D566" s="399">
        <v>486</v>
      </c>
    </row>
    <row r="567" spans="2:4" x14ac:dyDescent="0.3">
      <c r="B567" s="215">
        <v>564</v>
      </c>
      <c r="C567" s="222" t="s">
        <v>945</v>
      </c>
      <c r="D567" s="399">
        <v>385</v>
      </c>
    </row>
    <row r="568" spans="2:4" x14ac:dyDescent="0.3">
      <c r="B568" s="215">
        <v>565</v>
      </c>
      <c r="C568" s="222" t="s">
        <v>946</v>
      </c>
      <c r="D568" s="399">
        <v>409</v>
      </c>
    </row>
    <row r="569" spans="2:4" x14ac:dyDescent="0.3">
      <c r="B569" s="215">
        <v>566</v>
      </c>
      <c r="C569" s="222" t="s">
        <v>947</v>
      </c>
      <c r="D569" s="399">
        <v>190</v>
      </c>
    </row>
    <row r="570" spans="2:4" x14ac:dyDescent="0.3">
      <c r="B570" s="215">
        <v>567</v>
      </c>
      <c r="C570" s="222" t="s">
        <v>948</v>
      </c>
      <c r="D570" s="399">
        <v>620</v>
      </c>
    </row>
    <row r="571" spans="2:4" x14ac:dyDescent="0.3">
      <c r="B571" s="215">
        <v>568</v>
      </c>
      <c r="C571" s="222" t="s">
        <v>949</v>
      </c>
      <c r="D571" s="399">
        <v>370</v>
      </c>
    </row>
    <row r="572" spans="2:4" x14ac:dyDescent="0.3">
      <c r="B572" s="215">
        <v>569</v>
      </c>
      <c r="C572" s="222" t="s">
        <v>950</v>
      </c>
      <c r="D572" s="399">
        <v>324</v>
      </c>
    </row>
    <row r="573" spans="2:4" x14ac:dyDescent="0.3">
      <c r="B573" s="215">
        <v>570</v>
      </c>
      <c r="C573" s="222" t="s">
        <v>951</v>
      </c>
      <c r="D573" s="399">
        <v>289</v>
      </c>
    </row>
    <row r="574" spans="2:4" x14ac:dyDescent="0.3">
      <c r="B574" s="215">
        <v>571</v>
      </c>
      <c r="C574" s="222" t="s">
        <v>952</v>
      </c>
      <c r="D574" s="399">
        <v>216</v>
      </c>
    </row>
    <row r="575" spans="2:4" x14ac:dyDescent="0.3">
      <c r="B575" s="215">
        <v>572</v>
      </c>
      <c r="C575" s="222" t="s">
        <v>953</v>
      </c>
      <c r="D575" s="399">
        <v>298</v>
      </c>
    </row>
    <row r="576" spans="2:4" x14ac:dyDescent="0.3">
      <c r="B576" s="215">
        <v>573</v>
      </c>
      <c r="C576" s="222" t="s">
        <v>954</v>
      </c>
      <c r="D576" s="399">
        <v>422</v>
      </c>
    </row>
    <row r="577" spans="2:4" x14ac:dyDescent="0.3">
      <c r="B577" s="215">
        <v>574</v>
      </c>
      <c r="C577" s="222" t="s">
        <v>955</v>
      </c>
      <c r="D577" s="399">
        <v>65</v>
      </c>
    </row>
    <row r="578" spans="2:4" x14ac:dyDescent="0.3">
      <c r="B578" s="215">
        <v>575</v>
      </c>
      <c r="C578" s="222" t="s">
        <v>956</v>
      </c>
      <c r="D578" s="399">
        <v>240</v>
      </c>
    </row>
    <row r="579" spans="2:4" x14ac:dyDescent="0.3">
      <c r="B579" s="215">
        <v>576</v>
      </c>
      <c r="C579" s="222" t="s">
        <v>957</v>
      </c>
      <c r="D579" s="399">
        <v>120</v>
      </c>
    </row>
    <row r="580" spans="2:4" x14ac:dyDescent="0.3">
      <c r="B580" s="215">
        <v>577</v>
      </c>
      <c r="C580" s="222" t="s">
        <v>958</v>
      </c>
      <c r="D580" s="399">
        <v>33</v>
      </c>
    </row>
    <row r="581" spans="2:4" x14ac:dyDescent="0.3">
      <c r="B581" s="215">
        <v>578</v>
      </c>
      <c r="C581" s="222" t="s">
        <v>959</v>
      </c>
      <c r="D581" s="399">
        <v>219</v>
      </c>
    </row>
    <row r="582" spans="2:4" x14ac:dyDescent="0.3">
      <c r="B582" s="215">
        <v>579</v>
      </c>
      <c r="C582" s="222" t="s">
        <v>960</v>
      </c>
      <c r="D582" s="399">
        <v>194</v>
      </c>
    </row>
    <row r="583" spans="2:4" x14ac:dyDescent="0.3">
      <c r="B583" s="215">
        <v>580</v>
      </c>
      <c r="C583" s="222" t="s">
        <v>961</v>
      </c>
      <c r="D583" s="399">
        <v>444</v>
      </c>
    </row>
    <row r="584" spans="2:4" x14ac:dyDescent="0.3">
      <c r="B584" s="215">
        <v>581</v>
      </c>
      <c r="C584" s="222" t="s">
        <v>962</v>
      </c>
      <c r="D584" s="399">
        <v>154</v>
      </c>
    </row>
    <row r="585" spans="2:4" x14ac:dyDescent="0.3">
      <c r="B585" s="215">
        <v>582</v>
      </c>
      <c r="C585" s="222" t="s">
        <v>963</v>
      </c>
      <c r="D585" s="399">
        <v>572</v>
      </c>
    </row>
    <row r="586" spans="2:4" x14ac:dyDescent="0.3">
      <c r="B586" s="215">
        <v>583</v>
      </c>
      <c r="C586" s="222" t="s">
        <v>964</v>
      </c>
      <c r="D586" s="399">
        <v>559</v>
      </c>
    </row>
    <row r="587" spans="2:4" x14ac:dyDescent="0.3">
      <c r="B587" s="215">
        <v>584</v>
      </c>
      <c r="C587" s="222" t="s">
        <v>965</v>
      </c>
      <c r="D587" s="399">
        <v>32</v>
      </c>
    </row>
    <row r="588" spans="2:4" x14ac:dyDescent="0.3">
      <c r="B588" s="215">
        <v>585</v>
      </c>
      <c r="C588" s="222" t="s">
        <v>966</v>
      </c>
      <c r="D588" s="399">
        <v>225</v>
      </c>
    </row>
    <row r="589" spans="2:4" x14ac:dyDescent="0.3">
      <c r="B589" s="215">
        <v>586</v>
      </c>
      <c r="C589" s="222" t="s">
        <v>967</v>
      </c>
      <c r="D589" s="399">
        <v>36</v>
      </c>
    </row>
    <row r="590" spans="2:4" x14ac:dyDescent="0.3">
      <c r="B590" s="215">
        <v>587</v>
      </c>
      <c r="C590" s="222" t="s">
        <v>968</v>
      </c>
      <c r="D590" s="399">
        <v>199</v>
      </c>
    </row>
    <row r="591" spans="2:4" x14ac:dyDescent="0.3">
      <c r="B591" s="215">
        <v>588</v>
      </c>
      <c r="C591" s="222" t="s">
        <v>969</v>
      </c>
      <c r="D591" s="399">
        <v>222</v>
      </c>
    </row>
    <row r="592" spans="2:4" x14ac:dyDescent="0.3">
      <c r="B592" s="215">
        <v>589</v>
      </c>
      <c r="C592" s="222" t="s">
        <v>970</v>
      </c>
      <c r="D592" s="399">
        <v>753</v>
      </c>
    </row>
    <row r="593" spans="2:4" x14ac:dyDescent="0.3">
      <c r="B593" s="215">
        <v>590</v>
      </c>
      <c r="C593" s="222" t="s">
        <v>971</v>
      </c>
      <c r="D593" s="399">
        <v>170</v>
      </c>
    </row>
    <row r="594" spans="2:4" x14ac:dyDescent="0.3">
      <c r="B594" s="215">
        <v>591</v>
      </c>
      <c r="C594" s="222" t="s">
        <v>972</v>
      </c>
      <c r="D594" s="399">
        <v>63</v>
      </c>
    </row>
    <row r="595" spans="2:4" x14ac:dyDescent="0.3">
      <c r="B595" s="215">
        <v>592</v>
      </c>
      <c r="C595" s="222" t="s">
        <v>973</v>
      </c>
      <c r="D595" s="399">
        <v>330</v>
      </c>
    </row>
    <row r="596" spans="2:4" x14ac:dyDescent="0.3">
      <c r="B596" s="215">
        <v>593</v>
      </c>
      <c r="C596" s="222" t="s">
        <v>974</v>
      </c>
      <c r="D596" s="399">
        <v>732</v>
      </c>
    </row>
    <row r="597" spans="2:4" x14ac:dyDescent="0.3">
      <c r="B597" s="215">
        <v>594</v>
      </c>
      <c r="C597" s="222" t="s">
        <v>975</v>
      </c>
      <c r="D597" s="399">
        <v>114</v>
      </c>
    </row>
    <row r="598" spans="2:4" x14ac:dyDescent="0.3">
      <c r="B598" s="215">
        <v>595</v>
      </c>
      <c r="C598" s="222" t="s">
        <v>976</v>
      </c>
      <c r="D598" s="399">
        <v>335</v>
      </c>
    </row>
    <row r="599" spans="2:4" x14ac:dyDescent="0.3">
      <c r="B599" s="215">
        <v>596</v>
      </c>
      <c r="C599" s="222" t="s">
        <v>977</v>
      </c>
      <c r="D599" s="399">
        <v>401</v>
      </c>
    </row>
    <row r="600" spans="2:4" x14ac:dyDescent="0.3">
      <c r="B600" s="215">
        <v>597</v>
      </c>
      <c r="C600" s="222" t="s">
        <v>978</v>
      </c>
      <c r="D600" s="399">
        <v>205</v>
      </c>
    </row>
    <row r="601" spans="2:4" x14ac:dyDescent="0.3">
      <c r="B601" s="215">
        <v>598</v>
      </c>
      <c r="C601" s="222" t="s">
        <v>979</v>
      </c>
      <c r="D601" s="399">
        <v>511</v>
      </c>
    </row>
    <row r="602" spans="2:4" x14ac:dyDescent="0.3">
      <c r="B602" s="215">
        <v>599</v>
      </c>
      <c r="C602" s="222" t="s">
        <v>980</v>
      </c>
      <c r="D602" s="399">
        <v>673</v>
      </c>
    </row>
    <row r="603" spans="2:4" x14ac:dyDescent="0.3">
      <c r="B603" s="215">
        <v>600</v>
      </c>
      <c r="C603" s="222" t="s">
        <v>981</v>
      </c>
      <c r="D603" s="399">
        <v>753</v>
      </c>
    </row>
    <row r="604" spans="2:4" x14ac:dyDescent="0.3">
      <c r="B604" s="215">
        <v>601</v>
      </c>
      <c r="C604" s="222" t="s">
        <v>982</v>
      </c>
      <c r="D604" s="399">
        <v>19</v>
      </c>
    </row>
    <row r="605" spans="2:4" x14ac:dyDescent="0.3">
      <c r="B605" s="215">
        <v>602</v>
      </c>
      <c r="C605" s="222" t="s">
        <v>983</v>
      </c>
      <c r="D605" s="399">
        <v>264</v>
      </c>
    </row>
    <row r="606" spans="2:4" x14ac:dyDescent="0.3">
      <c r="B606" s="215">
        <v>603</v>
      </c>
      <c r="C606" s="222" t="s">
        <v>984</v>
      </c>
      <c r="D606" s="399">
        <v>438</v>
      </c>
    </row>
    <row r="607" spans="2:4" x14ac:dyDescent="0.3">
      <c r="B607" s="215">
        <v>604</v>
      </c>
      <c r="C607" s="222" t="s">
        <v>985</v>
      </c>
      <c r="D607" s="399">
        <v>640</v>
      </c>
    </row>
    <row r="608" spans="2:4" x14ac:dyDescent="0.3">
      <c r="B608" s="215">
        <v>605</v>
      </c>
      <c r="C608" s="222" t="s">
        <v>986</v>
      </c>
      <c r="D608" s="399">
        <v>817</v>
      </c>
    </row>
    <row r="609" spans="2:4" x14ac:dyDescent="0.3">
      <c r="B609" s="215">
        <v>606</v>
      </c>
      <c r="C609" s="222" t="s">
        <v>987</v>
      </c>
      <c r="D609" s="399">
        <v>112</v>
      </c>
    </row>
    <row r="610" spans="2:4" x14ac:dyDescent="0.3">
      <c r="B610" s="215">
        <v>607</v>
      </c>
      <c r="C610" s="222" t="s">
        <v>988</v>
      </c>
      <c r="D610" s="399">
        <v>318</v>
      </c>
    </row>
    <row r="611" spans="2:4" x14ac:dyDescent="0.3">
      <c r="B611" s="215">
        <v>608</v>
      </c>
      <c r="C611" s="222" t="s">
        <v>989</v>
      </c>
      <c r="D611" s="399">
        <v>311</v>
      </c>
    </row>
    <row r="612" spans="2:4" x14ac:dyDescent="0.3">
      <c r="B612" s="215">
        <v>609</v>
      </c>
      <c r="C612" s="222" t="s">
        <v>990</v>
      </c>
      <c r="D612" s="399">
        <v>199</v>
      </c>
    </row>
    <row r="613" spans="2:4" x14ac:dyDescent="0.3">
      <c r="B613" s="215">
        <v>610</v>
      </c>
      <c r="C613" s="222" t="s">
        <v>991</v>
      </c>
      <c r="D613" s="399">
        <v>190</v>
      </c>
    </row>
    <row r="614" spans="2:4" x14ac:dyDescent="0.3">
      <c r="B614" s="215">
        <v>611</v>
      </c>
      <c r="C614" s="222" t="s">
        <v>992</v>
      </c>
      <c r="D614" s="399">
        <v>760</v>
      </c>
    </row>
    <row r="615" spans="2:4" x14ac:dyDescent="0.3">
      <c r="B615" s="215">
        <v>612</v>
      </c>
      <c r="C615" s="222" t="s">
        <v>993</v>
      </c>
      <c r="D615" s="399">
        <v>215</v>
      </c>
    </row>
    <row r="616" spans="2:4" x14ac:dyDescent="0.3">
      <c r="B616" s="215">
        <v>613</v>
      </c>
      <c r="C616" s="222" t="s">
        <v>994</v>
      </c>
      <c r="D616" s="399">
        <v>314</v>
      </c>
    </row>
    <row r="617" spans="2:4" x14ac:dyDescent="0.3">
      <c r="B617" s="215">
        <v>614</v>
      </c>
      <c r="C617" s="222" t="s">
        <v>995</v>
      </c>
      <c r="D617" s="399">
        <v>484</v>
      </c>
    </row>
    <row r="618" spans="2:4" x14ac:dyDescent="0.3">
      <c r="B618" s="215">
        <v>615</v>
      </c>
      <c r="C618" s="222" t="s">
        <v>996</v>
      </c>
      <c r="D618" s="399">
        <v>682</v>
      </c>
    </row>
    <row r="619" spans="2:4" x14ac:dyDescent="0.3">
      <c r="B619" s="215">
        <v>616</v>
      </c>
      <c r="C619" s="222" t="s">
        <v>997</v>
      </c>
      <c r="D619" s="399">
        <v>444</v>
      </c>
    </row>
    <row r="620" spans="2:4" x14ac:dyDescent="0.3">
      <c r="B620" s="215">
        <v>617</v>
      </c>
      <c r="C620" s="222" t="s">
        <v>998</v>
      </c>
      <c r="D620" s="399">
        <v>27</v>
      </c>
    </row>
    <row r="621" spans="2:4" x14ac:dyDescent="0.3">
      <c r="B621" s="215">
        <v>618</v>
      </c>
      <c r="C621" s="222" t="s">
        <v>999</v>
      </c>
      <c r="D621" s="399">
        <v>137</v>
      </c>
    </row>
    <row r="622" spans="2:4" x14ac:dyDescent="0.3">
      <c r="B622" s="215">
        <v>619</v>
      </c>
      <c r="C622" s="222" t="s">
        <v>1000</v>
      </c>
      <c r="D622" s="399">
        <v>815</v>
      </c>
    </row>
    <row r="623" spans="2:4" x14ac:dyDescent="0.3">
      <c r="B623" s="215">
        <v>620</v>
      </c>
      <c r="C623" s="222" t="s">
        <v>1001</v>
      </c>
      <c r="D623" s="399">
        <v>352</v>
      </c>
    </row>
    <row r="624" spans="2:4" x14ac:dyDescent="0.3">
      <c r="B624" s="215">
        <v>621</v>
      </c>
      <c r="C624" s="222" t="s">
        <v>1002</v>
      </c>
      <c r="D624" s="399">
        <v>268</v>
      </c>
    </row>
    <row r="625" spans="2:4" x14ac:dyDescent="0.3">
      <c r="B625" s="215">
        <v>622</v>
      </c>
      <c r="C625" s="222" t="s">
        <v>1003</v>
      </c>
      <c r="D625" s="399">
        <v>335</v>
      </c>
    </row>
    <row r="626" spans="2:4" x14ac:dyDescent="0.3">
      <c r="B626" s="215">
        <v>623</v>
      </c>
      <c r="C626" s="222" t="s">
        <v>1004</v>
      </c>
      <c r="D626" s="399">
        <v>156</v>
      </c>
    </row>
    <row r="627" spans="2:4" x14ac:dyDescent="0.3">
      <c r="B627" s="215">
        <v>624</v>
      </c>
      <c r="C627" s="222" t="s">
        <v>1005</v>
      </c>
      <c r="D627" s="399">
        <v>332</v>
      </c>
    </row>
    <row r="628" spans="2:4" x14ac:dyDescent="0.3">
      <c r="B628" s="215">
        <v>625</v>
      </c>
      <c r="C628" s="222" t="s">
        <v>1006</v>
      </c>
      <c r="D628" s="399">
        <v>251</v>
      </c>
    </row>
    <row r="629" spans="2:4" x14ac:dyDescent="0.3">
      <c r="B629" s="215">
        <v>626</v>
      </c>
      <c r="C629" s="222" t="s">
        <v>1007</v>
      </c>
      <c r="D629" s="399">
        <v>213</v>
      </c>
    </row>
    <row r="630" spans="2:4" x14ac:dyDescent="0.3">
      <c r="B630" s="215">
        <v>627</v>
      </c>
      <c r="C630" s="222" t="s">
        <v>1008</v>
      </c>
      <c r="D630" s="399">
        <v>312</v>
      </c>
    </row>
    <row r="631" spans="2:4" x14ac:dyDescent="0.3">
      <c r="B631" s="215">
        <v>628</v>
      </c>
      <c r="C631" s="222" t="s">
        <v>1009</v>
      </c>
      <c r="D631" s="399">
        <v>225</v>
      </c>
    </row>
    <row r="632" spans="2:4" x14ac:dyDescent="0.3">
      <c r="B632" s="215">
        <v>629</v>
      </c>
      <c r="C632" s="222" t="s">
        <v>1010</v>
      </c>
      <c r="D632" s="399">
        <v>129</v>
      </c>
    </row>
    <row r="633" spans="2:4" x14ac:dyDescent="0.3">
      <c r="B633" s="215">
        <v>630</v>
      </c>
      <c r="C633" s="222" t="s">
        <v>1011</v>
      </c>
      <c r="D633" s="399">
        <v>456</v>
      </c>
    </row>
    <row r="634" spans="2:4" x14ac:dyDescent="0.3">
      <c r="B634" s="215">
        <v>631</v>
      </c>
      <c r="C634" s="222" t="s">
        <v>1012</v>
      </c>
      <c r="D634" s="399">
        <v>384</v>
      </c>
    </row>
    <row r="635" spans="2:4" x14ac:dyDescent="0.3">
      <c r="B635" s="215">
        <v>632</v>
      </c>
      <c r="C635" s="222" t="s">
        <v>1013</v>
      </c>
      <c r="D635" s="399">
        <v>300</v>
      </c>
    </row>
    <row r="636" spans="2:4" x14ac:dyDescent="0.3">
      <c r="B636" s="215">
        <v>633</v>
      </c>
      <c r="C636" s="222" t="s">
        <v>1014</v>
      </c>
      <c r="D636" s="399">
        <v>241</v>
      </c>
    </row>
    <row r="637" spans="2:4" x14ac:dyDescent="0.3">
      <c r="B637" s="215">
        <v>634</v>
      </c>
      <c r="C637" s="222" t="s">
        <v>1015</v>
      </c>
      <c r="D637" s="399">
        <v>406</v>
      </c>
    </row>
    <row r="638" spans="2:4" x14ac:dyDescent="0.3">
      <c r="B638" s="215">
        <v>635</v>
      </c>
      <c r="C638" s="222" t="s">
        <v>1016</v>
      </c>
      <c r="D638" s="399">
        <v>230</v>
      </c>
    </row>
    <row r="639" spans="2:4" x14ac:dyDescent="0.3">
      <c r="B639" s="215">
        <v>636</v>
      </c>
      <c r="C639" s="222" t="s">
        <v>1017</v>
      </c>
      <c r="D639" s="399">
        <v>757</v>
      </c>
    </row>
    <row r="640" spans="2:4" x14ac:dyDescent="0.3">
      <c r="B640" s="215">
        <v>637</v>
      </c>
      <c r="C640" s="222" t="s">
        <v>1018</v>
      </c>
      <c r="D640" s="399">
        <v>186</v>
      </c>
    </row>
    <row r="641" spans="2:4" x14ac:dyDescent="0.3">
      <c r="B641" s="215">
        <v>638</v>
      </c>
      <c r="C641" s="222" t="s">
        <v>1019</v>
      </c>
      <c r="D641" s="399">
        <v>210</v>
      </c>
    </row>
    <row r="642" spans="2:4" x14ac:dyDescent="0.3">
      <c r="B642" s="215">
        <v>639</v>
      </c>
      <c r="C642" s="222" t="s">
        <v>1020</v>
      </c>
      <c r="D642" s="399">
        <v>351</v>
      </c>
    </row>
    <row r="643" spans="2:4" x14ac:dyDescent="0.3">
      <c r="B643" s="215">
        <v>640</v>
      </c>
      <c r="C643" s="222" t="s">
        <v>1021</v>
      </c>
      <c r="D643" s="399">
        <v>827</v>
      </c>
    </row>
    <row r="644" spans="2:4" x14ac:dyDescent="0.3">
      <c r="B644" s="215">
        <v>641</v>
      </c>
      <c r="C644" s="222" t="s">
        <v>1022</v>
      </c>
      <c r="D644" s="399">
        <v>194</v>
      </c>
    </row>
    <row r="645" spans="2:4" x14ac:dyDescent="0.3">
      <c r="B645" s="215">
        <v>642</v>
      </c>
      <c r="C645" s="222" t="s">
        <v>1023</v>
      </c>
      <c r="D645" s="399">
        <v>674</v>
      </c>
    </row>
    <row r="646" spans="2:4" x14ac:dyDescent="0.3">
      <c r="B646" s="215">
        <v>643</v>
      </c>
      <c r="C646" s="222" t="s">
        <v>1024</v>
      </c>
      <c r="D646" s="399">
        <v>195</v>
      </c>
    </row>
    <row r="647" spans="2:4" x14ac:dyDescent="0.3">
      <c r="B647" s="215">
        <v>644</v>
      </c>
      <c r="C647" s="222" t="s">
        <v>1025</v>
      </c>
      <c r="D647" s="399">
        <v>241</v>
      </c>
    </row>
    <row r="648" spans="2:4" x14ac:dyDescent="0.3">
      <c r="B648" s="215">
        <v>645</v>
      </c>
      <c r="C648" s="222" t="s">
        <v>1026</v>
      </c>
      <c r="D648" s="399">
        <v>210</v>
      </c>
    </row>
    <row r="649" spans="2:4" x14ac:dyDescent="0.3">
      <c r="B649" s="215">
        <v>646</v>
      </c>
      <c r="C649" s="222" t="s">
        <v>1027</v>
      </c>
      <c r="D649" s="399">
        <v>328</v>
      </c>
    </row>
    <row r="650" spans="2:4" x14ac:dyDescent="0.3">
      <c r="B650" s="215">
        <v>647</v>
      </c>
      <c r="C650" s="222" t="s">
        <v>1028</v>
      </c>
      <c r="D650" s="399">
        <v>111</v>
      </c>
    </row>
    <row r="651" spans="2:4" x14ac:dyDescent="0.3">
      <c r="B651" s="215">
        <v>648</v>
      </c>
      <c r="C651" s="222" t="s">
        <v>1029</v>
      </c>
      <c r="D651" s="399">
        <v>294</v>
      </c>
    </row>
    <row r="652" spans="2:4" x14ac:dyDescent="0.3">
      <c r="B652" s="215">
        <v>649</v>
      </c>
      <c r="C652" s="222" t="s">
        <v>1030</v>
      </c>
      <c r="D652" s="399">
        <v>150</v>
      </c>
    </row>
    <row r="653" spans="2:4" x14ac:dyDescent="0.3">
      <c r="B653" s="215">
        <v>650</v>
      </c>
      <c r="C653" s="222" t="s">
        <v>1031</v>
      </c>
      <c r="D653" s="399">
        <v>402</v>
      </c>
    </row>
    <row r="654" spans="2:4" x14ac:dyDescent="0.3">
      <c r="B654" s="215">
        <v>651</v>
      </c>
      <c r="C654" s="222" t="s">
        <v>1032</v>
      </c>
      <c r="D654" s="399">
        <v>568</v>
      </c>
    </row>
    <row r="655" spans="2:4" x14ac:dyDescent="0.3">
      <c r="B655" s="215">
        <v>652</v>
      </c>
      <c r="C655" s="222" t="s">
        <v>1033</v>
      </c>
      <c r="D655" s="399">
        <v>179</v>
      </c>
    </row>
    <row r="656" spans="2:4" x14ac:dyDescent="0.3">
      <c r="B656" s="215">
        <v>653</v>
      </c>
      <c r="C656" s="222" t="s">
        <v>1034</v>
      </c>
      <c r="D656" s="399">
        <v>692</v>
      </c>
    </row>
    <row r="657" spans="2:4" x14ac:dyDescent="0.3">
      <c r="B657" s="215">
        <v>654</v>
      </c>
      <c r="C657" s="222" t="s">
        <v>1035</v>
      </c>
      <c r="D657" s="399">
        <v>340</v>
      </c>
    </row>
    <row r="658" spans="2:4" x14ac:dyDescent="0.3">
      <c r="B658" s="215">
        <v>655</v>
      </c>
      <c r="C658" s="222" t="s">
        <v>1036</v>
      </c>
      <c r="D658" s="399">
        <v>344</v>
      </c>
    </row>
    <row r="659" spans="2:4" x14ac:dyDescent="0.3">
      <c r="B659" s="215">
        <v>656</v>
      </c>
      <c r="C659" s="222" t="s">
        <v>1037</v>
      </c>
      <c r="D659" s="399">
        <v>390</v>
      </c>
    </row>
    <row r="660" spans="2:4" x14ac:dyDescent="0.3">
      <c r="B660" s="215">
        <v>657</v>
      </c>
      <c r="C660" s="222" t="s">
        <v>1038</v>
      </c>
      <c r="D660" s="399">
        <v>405</v>
      </c>
    </row>
    <row r="661" spans="2:4" x14ac:dyDescent="0.3">
      <c r="B661" s="215">
        <v>658</v>
      </c>
      <c r="C661" s="222" t="s">
        <v>1039</v>
      </c>
      <c r="D661" s="399" t="s">
        <v>1040</v>
      </c>
    </row>
    <row r="662" spans="2:4" x14ac:dyDescent="0.3">
      <c r="B662" s="215">
        <v>659</v>
      </c>
      <c r="C662" s="222" t="s">
        <v>1041</v>
      </c>
      <c r="D662" s="399">
        <v>89</v>
      </c>
    </row>
    <row r="663" spans="2:4" x14ac:dyDescent="0.3">
      <c r="B663" s="215">
        <v>660</v>
      </c>
      <c r="C663" s="222" t="s">
        <v>1042</v>
      </c>
      <c r="D663" s="399">
        <v>345</v>
      </c>
    </row>
    <row r="664" spans="2:4" x14ac:dyDescent="0.3">
      <c r="B664" s="215">
        <v>661</v>
      </c>
      <c r="C664" s="222" t="s">
        <v>1043</v>
      </c>
      <c r="D664" s="399">
        <v>348</v>
      </c>
    </row>
    <row r="665" spans="2:4" x14ac:dyDescent="0.3">
      <c r="B665" s="215">
        <v>662</v>
      </c>
      <c r="C665" s="222" t="s">
        <v>1044</v>
      </c>
      <c r="D665" s="399">
        <v>261</v>
      </c>
    </row>
    <row r="666" spans="2:4" x14ac:dyDescent="0.3">
      <c r="B666" s="215">
        <v>663</v>
      </c>
      <c r="C666" s="222" t="s">
        <v>1045</v>
      </c>
      <c r="D666" s="399">
        <v>350</v>
      </c>
    </row>
    <row r="667" spans="2:4" x14ac:dyDescent="0.3">
      <c r="B667" s="215">
        <v>664</v>
      </c>
      <c r="C667" s="222" t="s">
        <v>1046</v>
      </c>
      <c r="D667" s="399">
        <v>479</v>
      </c>
    </row>
    <row r="668" spans="2:4" x14ac:dyDescent="0.3">
      <c r="B668" s="215">
        <v>665</v>
      </c>
      <c r="C668" s="222" t="s">
        <v>1047</v>
      </c>
      <c r="D668" s="399">
        <v>412</v>
      </c>
    </row>
    <row r="669" spans="2:4" x14ac:dyDescent="0.3">
      <c r="B669" s="215">
        <v>666</v>
      </c>
      <c r="C669" s="222" t="s">
        <v>1048</v>
      </c>
      <c r="D669" s="399">
        <v>551</v>
      </c>
    </row>
    <row r="670" spans="2:4" x14ac:dyDescent="0.3">
      <c r="B670" s="215">
        <v>667</v>
      </c>
      <c r="C670" s="222" t="s">
        <v>1049</v>
      </c>
      <c r="D670" s="399">
        <v>687</v>
      </c>
    </row>
    <row r="671" spans="2:4" x14ac:dyDescent="0.3">
      <c r="B671" s="215">
        <v>668</v>
      </c>
      <c r="C671" s="222" t="s">
        <v>1050</v>
      </c>
      <c r="D671" s="399">
        <v>185</v>
      </c>
    </row>
    <row r="672" spans="2:4" x14ac:dyDescent="0.3">
      <c r="B672" s="215">
        <v>669</v>
      </c>
      <c r="C672" s="222" t="s">
        <v>1051</v>
      </c>
      <c r="D672" s="399">
        <v>430</v>
      </c>
    </row>
    <row r="673" spans="2:4" x14ac:dyDescent="0.3">
      <c r="B673" s="215">
        <v>670</v>
      </c>
      <c r="C673" s="222" t="s">
        <v>1052</v>
      </c>
      <c r="D673" s="399">
        <v>273</v>
      </c>
    </row>
    <row r="674" spans="2:4" x14ac:dyDescent="0.3">
      <c r="B674" s="215">
        <v>671</v>
      </c>
      <c r="C674" s="222" t="s">
        <v>1053</v>
      </c>
      <c r="D674" s="399">
        <v>525</v>
      </c>
    </row>
    <row r="675" spans="2:4" x14ac:dyDescent="0.3">
      <c r="B675" s="215">
        <v>672</v>
      </c>
      <c r="C675" s="222" t="s">
        <v>1054</v>
      </c>
      <c r="D675" s="399">
        <v>785</v>
      </c>
    </row>
    <row r="676" spans="2:4" x14ac:dyDescent="0.3">
      <c r="B676" s="215">
        <v>673</v>
      </c>
      <c r="C676" s="222" t="s">
        <v>1055</v>
      </c>
      <c r="D676" s="399">
        <v>279</v>
      </c>
    </row>
    <row r="677" spans="2:4" x14ac:dyDescent="0.3">
      <c r="B677" s="215">
        <v>674</v>
      </c>
      <c r="C677" s="222" t="s">
        <v>1056</v>
      </c>
      <c r="D677" s="399">
        <v>39</v>
      </c>
    </row>
    <row r="678" spans="2:4" x14ac:dyDescent="0.3">
      <c r="B678" s="215">
        <v>675</v>
      </c>
      <c r="C678" s="222" t="s">
        <v>1057</v>
      </c>
      <c r="D678" s="399">
        <v>320</v>
      </c>
    </row>
    <row r="679" spans="2:4" x14ac:dyDescent="0.3">
      <c r="B679" s="215">
        <v>676</v>
      </c>
      <c r="C679" s="222" t="s">
        <v>1058</v>
      </c>
      <c r="D679" s="399">
        <v>38</v>
      </c>
    </row>
    <row r="680" spans="2:4" x14ac:dyDescent="0.3">
      <c r="B680" s="215">
        <v>677</v>
      </c>
      <c r="C680" s="222" t="s">
        <v>1059</v>
      </c>
      <c r="D680" s="399">
        <v>388</v>
      </c>
    </row>
    <row r="681" spans="2:4" x14ac:dyDescent="0.3">
      <c r="B681" s="215">
        <v>678</v>
      </c>
      <c r="C681" s="222" t="s">
        <v>1060</v>
      </c>
      <c r="D681" s="399">
        <v>106</v>
      </c>
    </row>
    <row r="682" spans="2:4" x14ac:dyDescent="0.3">
      <c r="B682" s="215">
        <v>679</v>
      </c>
      <c r="C682" s="222" t="s">
        <v>1061</v>
      </c>
      <c r="D682" s="399">
        <v>470</v>
      </c>
    </row>
    <row r="683" spans="2:4" x14ac:dyDescent="0.3">
      <c r="B683" s="215">
        <v>680</v>
      </c>
      <c r="C683" s="222" t="s">
        <v>1062</v>
      </c>
      <c r="D683" s="399">
        <v>435</v>
      </c>
    </row>
    <row r="684" spans="2:4" x14ac:dyDescent="0.3">
      <c r="B684" s="215">
        <v>681</v>
      </c>
      <c r="C684" s="222" t="s">
        <v>1063</v>
      </c>
      <c r="D684" s="399">
        <v>178</v>
      </c>
    </row>
    <row r="685" spans="2:4" x14ac:dyDescent="0.3">
      <c r="B685" s="215">
        <v>682</v>
      </c>
      <c r="C685" s="222" t="s">
        <v>1064</v>
      </c>
      <c r="D685" s="399">
        <v>329</v>
      </c>
    </row>
    <row r="686" spans="2:4" x14ac:dyDescent="0.3">
      <c r="B686" s="215">
        <v>683</v>
      </c>
      <c r="C686" s="222" t="s">
        <v>1065</v>
      </c>
      <c r="D686" s="399">
        <v>349</v>
      </c>
    </row>
    <row r="687" spans="2:4" x14ac:dyDescent="0.3">
      <c r="B687" s="215">
        <v>684</v>
      </c>
      <c r="C687" s="222" t="s">
        <v>1066</v>
      </c>
      <c r="D687" s="399">
        <v>382</v>
      </c>
    </row>
    <row r="688" spans="2:4" x14ac:dyDescent="0.3">
      <c r="B688" s="215">
        <v>685</v>
      </c>
      <c r="C688" s="222" t="s">
        <v>1067</v>
      </c>
      <c r="D688" s="399">
        <v>511</v>
      </c>
    </row>
    <row r="689" spans="2:4" x14ac:dyDescent="0.3">
      <c r="B689" s="215">
        <v>686</v>
      </c>
      <c r="C689" s="222" t="s">
        <v>1068</v>
      </c>
      <c r="D689" s="399">
        <v>210</v>
      </c>
    </row>
    <row r="690" spans="2:4" x14ac:dyDescent="0.3">
      <c r="B690" s="215">
        <v>687</v>
      </c>
      <c r="C690" s="222" t="s">
        <v>1069</v>
      </c>
      <c r="D690" s="399">
        <v>312</v>
      </c>
    </row>
    <row r="691" spans="2:4" x14ac:dyDescent="0.3">
      <c r="B691" s="215">
        <v>688</v>
      </c>
      <c r="C691" s="222" t="s">
        <v>1070</v>
      </c>
      <c r="D691" s="399">
        <v>511</v>
      </c>
    </row>
    <row r="692" spans="2:4" x14ac:dyDescent="0.3">
      <c r="B692" s="215">
        <v>689</v>
      </c>
      <c r="C692" s="222" t="s">
        <v>1071</v>
      </c>
      <c r="D692" s="399">
        <v>334</v>
      </c>
    </row>
    <row r="693" spans="2:4" x14ac:dyDescent="0.3">
      <c r="B693" s="215">
        <v>690</v>
      </c>
      <c r="C693" s="222" t="s">
        <v>1072</v>
      </c>
      <c r="D693" s="399">
        <v>362</v>
      </c>
    </row>
    <row r="694" spans="2:4" x14ac:dyDescent="0.3">
      <c r="B694" s="215">
        <v>691</v>
      </c>
      <c r="C694" s="222" t="s">
        <v>1073</v>
      </c>
      <c r="D694" s="399">
        <v>300</v>
      </c>
    </row>
    <row r="695" spans="2:4" x14ac:dyDescent="0.3">
      <c r="B695" s="215">
        <v>692</v>
      </c>
      <c r="C695" s="222" t="s">
        <v>1074</v>
      </c>
      <c r="D695" s="399">
        <v>358</v>
      </c>
    </row>
    <row r="696" spans="2:4" x14ac:dyDescent="0.3">
      <c r="B696" s="215">
        <v>693</v>
      </c>
      <c r="C696" s="222" t="s">
        <v>1075</v>
      </c>
      <c r="D696" s="399">
        <v>146</v>
      </c>
    </row>
    <row r="697" spans="2:4" x14ac:dyDescent="0.3">
      <c r="B697" s="215">
        <v>694</v>
      </c>
      <c r="C697" s="222" t="s">
        <v>1076</v>
      </c>
      <c r="D697" s="399">
        <v>386</v>
      </c>
    </row>
    <row r="698" spans="2:4" x14ac:dyDescent="0.3">
      <c r="B698" s="215">
        <v>695</v>
      </c>
      <c r="C698" s="222" t="s">
        <v>1077</v>
      </c>
      <c r="D698" s="399">
        <v>170</v>
      </c>
    </row>
    <row r="699" spans="2:4" x14ac:dyDescent="0.3">
      <c r="B699" s="215">
        <v>696</v>
      </c>
      <c r="C699" s="222" t="s">
        <v>1078</v>
      </c>
      <c r="D699" s="399">
        <v>411</v>
      </c>
    </row>
    <row r="700" spans="2:4" x14ac:dyDescent="0.3">
      <c r="B700" s="215">
        <v>697</v>
      </c>
      <c r="C700" s="222" t="s">
        <v>1079</v>
      </c>
      <c r="D700" s="399">
        <v>198</v>
      </c>
    </row>
    <row r="701" spans="2:4" x14ac:dyDescent="0.3">
      <c r="B701" s="215">
        <v>698</v>
      </c>
      <c r="C701" s="222" t="s">
        <v>1080</v>
      </c>
      <c r="D701" s="399">
        <v>407</v>
      </c>
    </row>
    <row r="702" spans="2:4" x14ac:dyDescent="0.3">
      <c r="B702" s="215">
        <v>699</v>
      </c>
      <c r="C702" s="222" t="s">
        <v>1081</v>
      </c>
      <c r="D702" s="399">
        <v>337</v>
      </c>
    </row>
    <row r="703" spans="2:4" x14ac:dyDescent="0.3">
      <c r="B703" s="215">
        <v>700</v>
      </c>
      <c r="C703" s="222" t="s">
        <v>1082</v>
      </c>
      <c r="D703" s="399">
        <v>260</v>
      </c>
    </row>
    <row r="704" spans="2:4" x14ac:dyDescent="0.3">
      <c r="B704" s="215">
        <v>701</v>
      </c>
      <c r="C704" s="222" t="s">
        <v>1083</v>
      </c>
      <c r="D704" s="399">
        <v>458</v>
      </c>
    </row>
    <row r="705" spans="2:4" x14ac:dyDescent="0.3">
      <c r="B705" s="215">
        <v>702</v>
      </c>
      <c r="C705" s="222" t="s">
        <v>1084</v>
      </c>
      <c r="D705" s="399">
        <v>326</v>
      </c>
    </row>
    <row r="706" spans="2:4" x14ac:dyDescent="0.3">
      <c r="B706" s="215">
        <v>703</v>
      </c>
      <c r="C706" s="222" t="s">
        <v>1085</v>
      </c>
      <c r="D706" s="399">
        <v>31</v>
      </c>
    </row>
    <row r="707" spans="2:4" x14ac:dyDescent="0.3">
      <c r="B707" s="215">
        <v>704</v>
      </c>
      <c r="C707" s="222" t="s">
        <v>1086</v>
      </c>
      <c r="D707" s="399">
        <v>179</v>
      </c>
    </row>
    <row r="708" spans="2:4" x14ac:dyDescent="0.3">
      <c r="B708" s="215">
        <v>705</v>
      </c>
      <c r="C708" s="222" t="s">
        <v>1087</v>
      </c>
      <c r="D708" s="399">
        <v>337</v>
      </c>
    </row>
    <row r="709" spans="2:4" x14ac:dyDescent="0.3">
      <c r="B709" s="215">
        <v>706</v>
      </c>
      <c r="C709" s="222" t="s">
        <v>1088</v>
      </c>
      <c r="D709" s="399">
        <v>440</v>
      </c>
    </row>
    <row r="710" spans="2:4" x14ac:dyDescent="0.3">
      <c r="B710" s="215">
        <v>707</v>
      </c>
      <c r="C710" s="222" t="s">
        <v>1089</v>
      </c>
      <c r="D710" s="399">
        <v>373</v>
      </c>
    </row>
    <row r="711" spans="2:4" x14ac:dyDescent="0.3">
      <c r="B711" s="215">
        <v>708</v>
      </c>
      <c r="C711" s="222" t="s">
        <v>1090</v>
      </c>
      <c r="D711" s="399">
        <v>175</v>
      </c>
    </row>
    <row r="712" spans="2:4" x14ac:dyDescent="0.3">
      <c r="B712" s="215">
        <v>709</v>
      </c>
      <c r="C712" s="222" t="s">
        <v>1091</v>
      </c>
      <c r="D712" s="399">
        <v>227</v>
      </c>
    </row>
    <row r="713" spans="2:4" x14ac:dyDescent="0.3">
      <c r="B713" s="215">
        <v>710</v>
      </c>
      <c r="C713" s="222" t="s">
        <v>1092</v>
      </c>
      <c r="D713" s="399">
        <v>182</v>
      </c>
    </row>
    <row r="714" spans="2:4" x14ac:dyDescent="0.3">
      <c r="B714" s="215">
        <v>711</v>
      </c>
      <c r="C714" s="222" t="s">
        <v>1093</v>
      </c>
      <c r="D714" s="399">
        <v>350</v>
      </c>
    </row>
    <row r="715" spans="2:4" x14ac:dyDescent="0.3">
      <c r="B715" s="215">
        <v>712</v>
      </c>
      <c r="C715" s="222" t="s">
        <v>1094</v>
      </c>
      <c r="D715" s="399">
        <v>374</v>
      </c>
    </row>
    <row r="716" spans="2:4" x14ac:dyDescent="0.3">
      <c r="B716" s="215">
        <v>713</v>
      </c>
      <c r="C716" s="222" t="s">
        <v>1095</v>
      </c>
      <c r="D716" s="399">
        <v>273</v>
      </c>
    </row>
    <row r="717" spans="2:4" x14ac:dyDescent="0.3">
      <c r="B717" s="215">
        <v>714</v>
      </c>
      <c r="C717" s="222" t="s">
        <v>1096</v>
      </c>
      <c r="D717" s="399">
        <v>616</v>
      </c>
    </row>
    <row r="718" spans="2:4" x14ac:dyDescent="0.3">
      <c r="B718" s="215">
        <v>715</v>
      </c>
      <c r="C718" s="222" t="s">
        <v>1097</v>
      </c>
      <c r="D718" s="399">
        <v>404</v>
      </c>
    </row>
    <row r="719" spans="2:4" x14ac:dyDescent="0.3">
      <c r="B719" s="215">
        <v>716</v>
      </c>
      <c r="C719" s="222" t="s">
        <v>1098</v>
      </c>
      <c r="D719" s="399">
        <v>410</v>
      </c>
    </row>
    <row r="720" spans="2:4" x14ac:dyDescent="0.3">
      <c r="B720" s="215">
        <v>717</v>
      </c>
      <c r="C720" s="222" t="s">
        <v>1099</v>
      </c>
      <c r="D720" s="399">
        <v>614</v>
      </c>
    </row>
    <row r="721" spans="2:4" x14ac:dyDescent="0.3">
      <c r="B721" s="215">
        <v>718</v>
      </c>
      <c r="C721" s="222" t="s">
        <v>1100</v>
      </c>
      <c r="D721" s="399">
        <v>356</v>
      </c>
    </row>
    <row r="722" spans="2:4" x14ac:dyDescent="0.3">
      <c r="B722" s="215">
        <v>719</v>
      </c>
      <c r="C722" s="222" t="s">
        <v>1101</v>
      </c>
      <c r="D722" s="399">
        <v>326</v>
      </c>
    </row>
    <row r="723" spans="2:4" x14ac:dyDescent="0.3">
      <c r="B723" s="215">
        <v>720</v>
      </c>
      <c r="C723" s="222" t="s">
        <v>1102</v>
      </c>
      <c r="D723" s="399">
        <v>73</v>
      </c>
    </row>
    <row r="724" spans="2:4" x14ac:dyDescent="0.3">
      <c r="B724" s="215">
        <v>721</v>
      </c>
      <c r="C724" s="222" t="s">
        <v>1103</v>
      </c>
      <c r="D724" s="399">
        <v>569</v>
      </c>
    </row>
    <row r="725" spans="2:4" x14ac:dyDescent="0.3">
      <c r="B725" s="215">
        <v>722</v>
      </c>
      <c r="C725" s="222" t="s">
        <v>1104</v>
      </c>
      <c r="D725" s="399">
        <v>433</v>
      </c>
    </row>
    <row r="726" spans="2:4" x14ac:dyDescent="0.3">
      <c r="B726" s="215">
        <v>723</v>
      </c>
      <c r="C726" s="222" t="s">
        <v>1105</v>
      </c>
      <c r="D726" s="399">
        <v>285</v>
      </c>
    </row>
    <row r="727" spans="2:4" x14ac:dyDescent="0.3">
      <c r="B727" s="215">
        <v>724</v>
      </c>
      <c r="C727" s="222" t="s">
        <v>1106</v>
      </c>
      <c r="D727" s="399">
        <v>297</v>
      </c>
    </row>
    <row r="728" spans="2:4" x14ac:dyDescent="0.3">
      <c r="B728" s="215">
        <v>725</v>
      </c>
      <c r="C728" s="222" t="s">
        <v>1107</v>
      </c>
      <c r="D728" s="399">
        <v>372</v>
      </c>
    </row>
    <row r="729" spans="2:4" x14ac:dyDescent="0.3">
      <c r="B729" s="215">
        <v>726</v>
      </c>
      <c r="C729" s="222" t="s">
        <v>1108</v>
      </c>
      <c r="D729" s="399">
        <v>683</v>
      </c>
    </row>
    <row r="730" spans="2:4" x14ac:dyDescent="0.3">
      <c r="B730" s="215">
        <v>727</v>
      </c>
      <c r="C730" s="222" t="s">
        <v>1109</v>
      </c>
      <c r="D730" s="399">
        <v>380</v>
      </c>
    </row>
    <row r="731" spans="2:4" x14ac:dyDescent="0.3">
      <c r="B731" s="215">
        <v>728</v>
      </c>
      <c r="C731" s="222" t="s">
        <v>1110</v>
      </c>
      <c r="D731" s="399">
        <v>407</v>
      </c>
    </row>
    <row r="732" spans="2:4" x14ac:dyDescent="0.3">
      <c r="B732" s="215">
        <v>729</v>
      </c>
      <c r="C732" s="222" t="s">
        <v>1111</v>
      </c>
      <c r="D732" s="399">
        <v>261</v>
      </c>
    </row>
    <row r="733" spans="2:4" x14ac:dyDescent="0.3">
      <c r="B733" s="215">
        <v>730</v>
      </c>
      <c r="C733" s="222" t="s">
        <v>1112</v>
      </c>
      <c r="D733" s="399">
        <v>63</v>
      </c>
    </row>
    <row r="734" spans="2:4" x14ac:dyDescent="0.3">
      <c r="B734" s="215">
        <v>731</v>
      </c>
      <c r="C734" s="222" t="s">
        <v>1113</v>
      </c>
      <c r="D734" s="399">
        <v>291</v>
      </c>
    </row>
    <row r="735" spans="2:4" x14ac:dyDescent="0.3">
      <c r="B735" s="215">
        <v>732</v>
      </c>
      <c r="C735" s="222" t="s">
        <v>1114</v>
      </c>
      <c r="D735" s="399">
        <v>217</v>
      </c>
    </row>
    <row r="736" spans="2:4" x14ac:dyDescent="0.3">
      <c r="B736" s="215">
        <v>733</v>
      </c>
      <c r="C736" s="222" t="s">
        <v>1115</v>
      </c>
      <c r="D736" s="399">
        <v>446</v>
      </c>
    </row>
    <row r="737" spans="2:4" x14ac:dyDescent="0.3">
      <c r="B737" s="215">
        <v>734</v>
      </c>
      <c r="C737" s="222" t="s">
        <v>1116</v>
      </c>
      <c r="D737" s="399">
        <v>198</v>
      </c>
    </row>
    <row r="738" spans="2:4" x14ac:dyDescent="0.3">
      <c r="B738" s="215">
        <v>735</v>
      </c>
      <c r="C738" s="222" t="s">
        <v>1117</v>
      </c>
      <c r="D738" s="399">
        <v>210</v>
      </c>
    </row>
    <row r="739" spans="2:4" x14ac:dyDescent="0.3">
      <c r="B739" s="215">
        <v>736</v>
      </c>
      <c r="C739" s="222" t="s">
        <v>1118</v>
      </c>
      <c r="D739" s="399">
        <v>313</v>
      </c>
    </row>
    <row r="740" spans="2:4" x14ac:dyDescent="0.3">
      <c r="B740" s="215">
        <v>737</v>
      </c>
      <c r="C740" s="222" t="s">
        <v>1119</v>
      </c>
      <c r="D740" s="399">
        <v>429</v>
      </c>
    </row>
    <row r="741" spans="2:4" x14ac:dyDescent="0.3">
      <c r="B741" s="215">
        <v>738</v>
      </c>
      <c r="C741" s="222" t="s">
        <v>1120</v>
      </c>
      <c r="D741" s="399">
        <v>389</v>
      </c>
    </row>
    <row r="742" spans="2:4" x14ac:dyDescent="0.3">
      <c r="B742" s="215">
        <v>739</v>
      </c>
      <c r="C742" s="222" t="s">
        <v>1121</v>
      </c>
      <c r="D742" s="399">
        <v>295</v>
      </c>
    </row>
    <row r="743" spans="2:4" x14ac:dyDescent="0.3">
      <c r="B743" s="215">
        <v>740</v>
      </c>
      <c r="C743" s="222" t="s">
        <v>1122</v>
      </c>
      <c r="D743" s="399">
        <v>276</v>
      </c>
    </row>
    <row r="744" spans="2:4" x14ac:dyDescent="0.3">
      <c r="B744" s="215">
        <v>741</v>
      </c>
      <c r="C744" s="222" t="s">
        <v>1123</v>
      </c>
      <c r="D744" s="399">
        <v>287</v>
      </c>
    </row>
    <row r="745" spans="2:4" x14ac:dyDescent="0.3">
      <c r="B745" s="215">
        <v>742</v>
      </c>
      <c r="C745" s="222" t="s">
        <v>1124</v>
      </c>
      <c r="D745" s="399">
        <v>363</v>
      </c>
    </row>
    <row r="746" spans="2:4" x14ac:dyDescent="0.3">
      <c r="B746" s="215">
        <v>743</v>
      </c>
      <c r="C746" s="222" t="s">
        <v>1125</v>
      </c>
      <c r="D746" s="399">
        <v>611</v>
      </c>
    </row>
    <row r="747" spans="2:4" x14ac:dyDescent="0.3">
      <c r="B747" s="215">
        <v>744</v>
      </c>
      <c r="C747" s="222" t="s">
        <v>1126</v>
      </c>
      <c r="D747" s="399">
        <v>480</v>
      </c>
    </row>
    <row r="748" spans="2:4" x14ac:dyDescent="0.3">
      <c r="B748" s="215">
        <v>745</v>
      </c>
      <c r="C748" s="222" t="s">
        <v>1127</v>
      </c>
      <c r="D748" s="399">
        <v>453</v>
      </c>
    </row>
    <row r="749" spans="2:4" x14ac:dyDescent="0.3">
      <c r="B749" s="215">
        <v>746</v>
      </c>
      <c r="C749" s="222" t="s">
        <v>1128</v>
      </c>
      <c r="D749" s="399">
        <v>568</v>
      </c>
    </row>
    <row r="750" spans="2:4" x14ac:dyDescent="0.3">
      <c r="B750" s="215">
        <v>747</v>
      </c>
      <c r="C750" s="222" t="s">
        <v>1129</v>
      </c>
      <c r="D750" s="399">
        <v>290</v>
      </c>
    </row>
    <row r="751" spans="2:4" x14ac:dyDescent="0.3">
      <c r="B751" s="215">
        <v>748</v>
      </c>
      <c r="C751" s="222" t="s">
        <v>1130</v>
      </c>
      <c r="D751" s="399">
        <v>471</v>
      </c>
    </row>
    <row r="752" spans="2:4" x14ac:dyDescent="0.3">
      <c r="B752" s="215">
        <v>749</v>
      </c>
      <c r="C752" s="222" t="s">
        <v>1131</v>
      </c>
      <c r="D752" s="399">
        <v>540</v>
      </c>
    </row>
    <row r="753" spans="2:4" x14ac:dyDescent="0.3">
      <c r="B753" s="215">
        <v>750</v>
      </c>
      <c r="C753" s="222" t="s">
        <v>1132</v>
      </c>
      <c r="D753" s="399">
        <v>663</v>
      </c>
    </row>
    <row r="754" spans="2:4" x14ac:dyDescent="0.3">
      <c r="B754" s="215">
        <v>751</v>
      </c>
      <c r="C754" s="222" t="s">
        <v>1133</v>
      </c>
      <c r="D754" s="399">
        <v>590</v>
      </c>
    </row>
    <row r="755" spans="2:4" x14ac:dyDescent="0.3">
      <c r="B755" s="215">
        <v>752</v>
      </c>
      <c r="C755" s="222" t="s">
        <v>1134</v>
      </c>
      <c r="D755" s="399">
        <v>790</v>
      </c>
    </row>
    <row r="756" spans="2:4" x14ac:dyDescent="0.3">
      <c r="B756" s="215">
        <v>753</v>
      </c>
      <c r="C756" s="222" t="s">
        <v>1135</v>
      </c>
      <c r="D756" s="399">
        <v>682</v>
      </c>
    </row>
    <row r="757" spans="2:4" x14ac:dyDescent="0.3">
      <c r="B757" s="215">
        <v>754</v>
      </c>
      <c r="C757" s="222" t="s">
        <v>1136</v>
      </c>
      <c r="D757" s="399">
        <v>218</v>
      </c>
    </row>
    <row r="758" spans="2:4" x14ac:dyDescent="0.3">
      <c r="B758" s="215">
        <v>755</v>
      </c>
      <c r="C758" s="222" t="s">
        <v>1137</v>
      </c>
      <c r="D758" s="399">
        <v>608</v>
      </c>
    </row>
    <row r="759" spans="2:4" x14ac:dyDescent="0.3">
      <c r="B759" s="215">
        <v>756</v>
      </c>
      <c r="C759" s="222" t="s">
        <v>1138</v>
      </c>
      <c r="D759" s="399">
        <v>325</v>
      </c>
    </row>
    <row r="760" spans="2:4" x14ac:dyDescent="0.3">
      <c r="B760" s="215">
        <v>757</v>
      </c>
      <c r="C760" s="222" t="s">
        <v>1139</v>
      </c>
      <c r="D760" s="399">
        <v>322</v>
      </c>
    </row>
    <row r="761" spans="2:4" x14ac:dyDescent="0.3">
      <c r="B761" s="215">
        <v>758</v>
      </c>
      <c r="C761" s="222" t="s">
        <v>1140</v>
      </c>
      <c r="D761" s="399">
        <v>750</v>
      </c>
    </row>
    <row r="762" spans="2:4" x14ac:dyDescent="0.3">
      <c r="B762" s="215">
        <v>759</v>
      </c>
      <c r="C762" s="222" t="s">
        <v>1141</v>
      </c>
      <c r="D762" s="399">
        <v>314</v>
      </c>
    </row>
    <row r="763" spans="2:4" x14ac:dyDescent="0.3">
      <c r="B763" s="215">
        <v>760</v>
      </c>
      <c r="C763" s="222" t="s">
        <v>1142</v>
      </c>
      <c r="D763" s="399">
        <v>400</v>
      </c>
    </row>
    <row r="764" spans="2:4" x14ac:dyDescent="0.3">
      <c r="B764" s="215">
        <v>761</v>
      </c>
      <c r="C764" s="222" t="s">
        <v>1143</v>
      </c>
      <c r="D764" s="399">
        <v>316</v>
      </c>
    </row>
    <row r="765" spans="2:4" x14ac:dyDescent="0.3">
      <c r="B765" s="215">
        <v>762</v>
      </c>
      <c r="C765" s="222" t="s">
        <v>1144</v>
      </c>
      <c r="D765" s="399">
        <v>584</v>
      </c>
    </row>
    <row r="766" spans="2:4" x14ac:dyDescent="0.3">
      <c r="B766" s="215">
        <v>763</v>
      </c>
      <c r="C766" s="222" t="s">
        <v>1145</v>
      </c>
      <c r="D766" s="399">
        <v>486</v>
      </c>
    </row>
    <row r="767" spans="2:4" x14ac:dyDescent="0.3">
      <c r="B767" s="215">
        <v>764</v>
      </c>
      <c r="C767" s="222" t="s">
        <v>1146</v>
      </c>
      <c r="D767" s="399">
        <v>594</v>
      </c>
    </row>
    <row r="768" spans="2:4" x14ac:dyDescent="0.3">
      <c r="B768" s="215">
        <v>765</v>
      </c>
      <c r="C768" s="222" t="s">
        <v>1147</v>
      </c>
      <c r="D768" s="399">
        <v>496</v>
      </c>
    </row>
    <row r="769" spans="2:4" x14ac:dyDescent="0.3">
      <c r="B769" s="215">
        <v>766</v>
      </c>
      <c r="C769" s="222" t="s">
        <v>1148</v>
      </c>
      <c r="D769" s="399">
        <v>513</v>
      </c>
    </row>
    <row r="770" spans="2:4" x14ac:dyDescent="0.3">
      <c r="B770" s="215">
        <v>767</v>
      </c>
      <c r="C770" s="222" t="s">
        <v>1149</v>
      </c>
      <c r="D770" s="399">
        <v>328</v>
      </c>
    </row>
    <row r="771" spans="2:4" x14ac:dyDescent="0.3">
      <c r="B771" s="215">
        <v>768</v>
      </c>
      <c r="C771" s="222" t="s">
        <v>1150</v>
      </c>
      <c r="D771" s="399">
        <v>28</v>
      </c>
    </row>
    <row r="772" spans="2:4" x14ac:dyDescent="0.3">
      <c r="B772" s="215">
        <v>769</v>
      </c>
      <c r="C772" s="222" t="s">
        <v>1151</v>
      </c>
      <c r="D772" s="399">
        <v>230</v>
      </c>
    </row>
    <row r="773" spans="2:4" x14ac:dyDescent="0.3">
      <c r="B773" s="215">
        <v>770</v>
      </c>
      <c r="C773" s="222" t="s">
        <v>1152</v>
      </c>
      <c r="D773" s="399">
        <v>716</v>
      </c>
    </row>
    <row r="774" spans="2:4" x14ac:dyDescent="0.3">
      <c r="B774" s="215">
        <v>771</v>
      </c>
      <c r="C774" s="222" t="s">
        <v>1153</v>
      </c>
      <c r="D774" s="399">
        <v>432</v>
      </c>
    </row>
    <row r="775" spans="2:4" x14ac:dyDescent="0.3">
      <c r="B775" s="215">
        <v>772</v>
      </c>
      <c r="C775" s="222" t="s">
        <v>1154</v>
      </c>
      <c r="D775" s="399">
        <v>280</v>
      </c>
    </row>
    <row r="776" spans="2:4" x14ac:dyDescent="0.3">
      <c r="B776" s="215">
        <v>773</v>
      </c>
      <c r="C776" s="222" t="s">
        <v>1155</v>
      </c>
      <c r="D776" s="399">
        <v>352</v>
      </c>
    </row>
    <row r="777" spans="2:4" x14ac:dyDescent="0.3">
      <c r="B777" s="215">
        <v>774</v>
      </c>
      <c r="C777" s="222" t="s">
        <v>1156</v>
      </c>
      <c r="D777" s="399">
        <v>392</v>
      </c>
    </row>
    <row r="778" spans="2:4" x14ac:dyDescent="0.3">
      <c r="B778" s="215">
        <v>775</v>
      </c>
      <c r="C778" s="222" t="s">
        <v>1157</v>
      </c>
      <c r="D778" s="399">
        <v>471</v>
      </c>
    </row>
  </sheetData>
  <sheetProtection algorithmName="SHA-512" hashValue="sDBmbiOmAATrZ3YVa1h/8of0xVIz6zhBTMLF73RH/DoLA2Lp+hVpjMO9rSE6ZHnoz6NfWNOLC+/W7fXlFtJf1g==" saltValue="jGQTSfIRjrhZEoHA4y2wpQ==" spinCount="100000" sheet="1" selectLockedCells="1" selectUnlockedCells="1"/>
  <sortState xmlns:xlrd2="http://schemas.microsoft.com/office/spreadsheetml/2017/richdata2" ref="C5:H778">
    <sortCondition ref="C5"/>
  </sortState>
  <dataConsolidate/>
  <mergeCells count="3">
    <mergeCell ref="Y4:Y5"/>
    <mergeCell ref="Y6:Y7"/>
    <mergeCell ref="Y9:Y10"/>
  </mergeCells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&amp;L_x000D_&amp;1#&amp;"Calibri"&amp;10&amp;K000000 Classificação: Público</oddFooter>
  </headerFooter>
  <ignoredErrors>
    <ignoredError sqref="AP10 AG8 AP11:AQ1048576 AG7:AH7 AG4:AG6 AU1:AV1 BB1:BB2 AZ11:AZ15 AU14:AV1048576 BI1:BI1048576 AO7 AL9:AQ9 AI8:AO8 E3 AG1:AQ1 BM1:BN1 BR30:BU32 BR4:BR29 BT4:BU29 AL4:AP6 AL7:AM7 A4:B4 BS35:BT1048576 BR1:BU3 L1:M2 M3 AG9:AJ9 AI4:AJ7 AG10:AO1048576 E4:F7 L13:M1048576 AZ17:AZ1048576 BB19:BB1048576 B779:C1048576 BV1:XFD1048576 AU4:AU7 AT1:AT1048576 AZ1:AZ9 BM4:BN4 F12:G12 L4:L7 BP1:BP11 BQ1:BQ6 A5:A1048576 E8:E1048576 A1:C1 H3:H1048576 AH3:AQ3 BM14:BN1048576 BP14:BQ1048576 BM5:BM7 BR33:BR1048576 BU33:BU1048576 A3:C3 A2 C2 F24:G25 F27:G39 F26 E1:H2 AV2:AV3 BN2:BN3 Z1:Z1048576 AH2:AQ2 F41:G41 F40 F43:G1048576 F42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1">
    <pageSetUpPr fitToPage="1"/>
  </sheetPr>
  <dimension ref="B4:AR56"/>
  <sheetViews>
    <sheetView showGridLines="0" workbookViewId="0">
      <selection activeCell="AW16" sqref="AW16"/>
    </sheetView>
  </sheetViews>
  <sheetFormatPr defaultColWidth="9.109375" defaultRowHeight="15" customHeight="1" x14ac:dyDescent="0.3"/>
  <cols>
    <col min="1" max="8" width="3.6640625" style="38" customWidth="1"/>
    <col min="9" max="9" width="7.109375" style="38" customWidth="1"/>
    <col min="10" max="21" width="3.6640625" style="38" customWidth="1"/>
    <col min="22" max="22" width="8.44140625" style="38" customWidth="1"/>
    <col min="23" max="23" width="3.6640625" style="38" hidden="1" customWidth="1"/>
    <col min="24" max="34" width="3.6640625" style="38" customWidth="1"/>
    <col min="35" max="38" width="3.6640625" style="270" customWidth="1"/>
    <col min="39" max="57" width="3.6640625" style="38" customWidth="1"/>
    <col min="58" max="16384" width="9.109375" style="38"/>
  </cols>
  <sheetData>
    <row r="4" spans="2:38" ht="15" customHeight="1" x14ac:dyDescent="0.3">
      <c r="B4" s="304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  <c r="O4" s="305"/>
      <c r="P4" s="305"/>
      <c r="Q4" s="305"/>
      <c r="R4" s="305"/>
      <c r="S4" s="305"/>
      <c r="T4" s="305"/>
      <c r="U4" s="305"/>
      <c r="V4" s="305"/>
      <c r="W4" s="305"/>
      <c r="X4" s="305"/>
      <c r="Y4" s="305"/>
      <c r="Z4" s="305"/>
      <c r="AA4" s="305"/>
      <c r="AB4" s="305"/>
      <c r="AC4" s="305"/>
      <c r="AD4" s="305"/>
      <c r="AE4" s="305"/>
      <c r="AF4" s="305"/>
      <c r="AG4" s="305"/>
      <c r="AH4" s="306"/>
    </row>
    <row r="5" spans="2:38" ht="15" customHeight="1" x14ac:dyDescent="0.3">
      <c r="B5" s="307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9" t="s">
        <v>1158</v>
      </c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10"/>
    </row>
    <row r="6" spans="2:38" ht="5.25" customHeight="1" x14ac:dyDescent="0.3">
      <c r="B6" s="307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9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10"/>
    </row>
    <row r="7" spans="2:38" ht="15" customHeight="1" x14ac:dyDescent="0.3">
      <c r="B7" s="311"/>
      <c r="C7" s="312" t="s">
        <v>1159</v>
      </c>
      <c r="D7" s="313"/>
      <c r="E7" s="313"/>
      <c r="F7" s="313"/>
      <c r="G7" s="313"/>
      <c r="H7" s="313"/>
      <c r="I7" s="313"/>
      <c r="J7" s="313"/>
      <c r="K7" s="313"/>
      <c r="L7" s="313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4"/>
    </row>
    <row r="8" spans="2:38" ht="15" customHeight="1" x14ac:dyDescent="0.3">
      <c r="B8" s="311"/>
      <c r="C8" s="313"/>
      <c r="D8" s="313" t="s">
        <v>1160</v>
      </c>
      <c r="E8" s="313"/>
      <c r="F8" s="313"/>
      <c r="G8" s="313"/>
      <c r="H8" s="313"/>
      <c r="I8" s="313"/>
      <c r="J8" s="800" t="s">
        <v>1161</v>
      </c>
      <c r="K8" s="800"/>
      <c r="L8" s="800"/>
      <c r="M8" s="800"/>
      <c r="N8" s="800"/>
      <c r="O8" s="800"/>
      <c r="P8" s="800"/>
      <c r="Q8" s="800"/>
      <c r="R8" s="800"/>
      <c r="S8" s="800"/>
      <c r="T8" s="800"/>
      <c r="U8" s="800"/>
      <c r="V8" s="800"/>
      <c r="W8" s="315"/>
      <c r="X8" s="316"/>
      <c r="Y8" s="313"/>
      <c r="Z8" s="313"/>
      <c r="AA8" s="317" t="s">
        <v>1162</v>
      </c>
      <c r="AB8" s="799">
        <v>6981180000116</v>
      </c>
      <c r="AC8" s="799"/>
      <c r="AD8" s="799"/>
      <c r="AE8" s="799"/>
      <c r="AF8" s="799"/>
      <c r="AG8" s="799"/>
      <c r="AH8" s="314"/>
      <c r="AK8" s="38"/>
      <c r="AL8" s="38"/>
    </row>
    <row r="9" spans="2:38" ht="15" customHeight="1" x14ac:dyDescent="0.3">
      <c r="B9" s="311"/>
      <c r="C9" s="313"/>
      <c r="D9" s="313" t="s">
        <v>1163</v>
      </c>
      <c r="E9" s="313"/>
      <c r="F9" s="313"/>
      <c r="G9" s="313"/>
      <c r="H9" s="313"/>
      <c r="I9" s="313"/>
      <c r="J9" s="798"/>
      <c r="K9" s="798"/>
      <c r="L9" s="798"/>
      <c r="M9" s="798"/>
      <c r="N9" s="798"/>
      <c r="O9" s="798"/>
      <c r="P9" s="798"/>
      <c r="Q9" s="798"/>
      <c r="R9" s="798"/>
      <c r="S9" s="798"/>
      <c r="T9" s="798"/>
      <c r="U9" s="798"/>
      <c r="V9" s="798"/>
      <c r="W9" s="798"/>
      <c r="X9" s="798"/>
      <c r="Y9" s="798"/>
      <c r="Z9" s="798"/>
      <c r="AA9" s="798"/>
      <c r="AB9" s="798"/>
      <c r="AC9" s="798"/>
      <c r="AD9" s="798"/>
      <c r="AE9" s="798"/>
      <c r="AF9" s="798"/>
      <c r="AG9" s="798"/>
      <c r="AH9" s="314"/>
      <c r="AK9" s="38"/>
      <c r="AL9" s="38"/>
    </row>
    <row r="10" spans="2:38" ht="15" customHeight="1" x14ac:dyDescent="0.3">
      <c r="B10" s="311"/>
      <c r="C10" s="313"/>
      <c r="D10" s="313" t="s">
        <v>1164</v>
      </c>
      <c r="E10" s="313"/>
      <c r="F10" s="313"/>
      <c r="G10" s="313"/>
      <c r="H10" s="313"/>
      <c r="I10" s="313"/>
      <c r="J10" s="798" t="s">
        <v>287</v>
      </c>
      <c r="K10" s="798"/>
      <c r="L10" s="798"/>
      <c r="M10" s="798"/>
      <c r="N10" s="798"/>
      <c r="O10" s="798"/>
      <c r="P10" s="798"/>
      <c r="Q10" s="798"/>
      <c r="R10" s="798"/>
      <c r="S10" s="798"/>
      <c r="T10" s="313"/>
      <c r="U10" s="313"/>
      <c r="V10" s="313"/>
      <c r="W10" s="313"/>
      <c r="X10" s="313"/>
      <c r="Y10" s="313"/>
      <c r="Z10" s="313"/>
      <c r="AA10" s="313"/>
      <c r="AB10" s="313"/>
      <c r="AC10" s="317" t="s">
        <v>1165</v>
      </c>
      <c r="AD10" s="802">
        <v>0.08</v>
      </c>
      <c r="AE10" s="803"/>
      <c r="AF10" s="803"/>
      <c r="AG10" s="804"/>
      <c r="AH10" s="314"/>
      <c r="AK10" s="38"/>
      <c r="AL10" s="38"/>
    </row>
    <row r="11" spans="2:38" ht="14.4" x14ac:dyDescent="0.3">
      <c r="B11" s="311"/>
      <c r="C11" s="313"/>
      <c r="D11" s="313" t="s">
        <v>265</v>
      </c>
      <c r="E11" s="313"/>
      <c r="F11" s="313"/>
      <c r="G11" s="313"/>
      <c r="H11" s="313"/>
      <c r="I11" s="313"/>
      <c r="J11" s="798" t="s">
        <v>288</v>
      </c>
      <c r="K11" s="798"/>
      <c r="L11" s="798"/>
      <c r="M11" s="798"/>
      <c r="N11" s="798"/>
      <c r="O11" s="798"/>
      <c r="P11" s="798"/>
      <c r="Q11" s="798"/>
      <c r="R11" s="798"/>
      <c r="S11" s="798"/>
      <c r="T11" s="515"/>
      <c r="U11" s="515"/>
      <c r="V11" s="515"/>
      <c r="W11" s="515"/>
      <c r="X11" s="515"/>
      <c r="Y11" s="515"/>
      <c r="Z11" s="515"/>
      <c r="AA11" s="515"/>
      <c r="AB11" s="515"/>
      <c r="AC11" s="515"/>
      <c r="AD11" s="515"/>
      <c r="AE11" s="313"/>
      <c r="AF11" s="313"/>
      <c r="AG11" s="313"/>
      <c r="AH11" s="314"/>
      <c r="AK11" s="516"/>
      <c r="AL11" s="38"/>
    </row>
    <row r="12" spans="2:38" ht="14.4" x14ac:dyDescent="0.3">
      <c r="B12" s="311"/>
      <c r="C12" s="313"/>
      <c r="D12" s="313"/>
      <c r="E12" s="313"/>
      <c r="F12" s="313"/>
      <c r="G12" s="313"/>
      <c r="H12" s="313"/>
      <c r="I12" s="313"/>
      <c r="J12" s="517"/>
      <c r="K12" s="517"/>
      <c r="L12" s="517"/>
      <c r="M12" s="517"/>
      <c r="N12" s="517"/>
      <c r="O12" s="517"/>
      <c r="P12" s="517"/>
      <c r="Q12" s="517"/>
      <c r="R12" s="517"/>
      <c r="S12" s="517"/>
      <c r="T12" s="517"/>
      <c r="U12" s="517"/>
      <c r="V12" s="517"/>
      <c r="W12" s="517"/>
      <c r="X12" s="517"/>
      <c r="Y12" s="515"/>
      <c r="Z12" s="515"/>
      <c r="AA12" s="515"/>
      <c r="AB12" s="515"/>
      <c r="AC12" s="515"/>
      <c r="AD12" s="515"/>
      <c r="AE12" s="313"/>
      <c r="AF12" s="313"/>
      <c r="AG12" s="313"/>
      <c r="AH12" s="314"/>
      <c r="AK12" s="516"/>
      <c r="AL12" s="38"/>
    </row>
    <row r="13" spans="2:38" ht="15" customHeight="1" x14ac:dyDescent="0.3">
      <c r="B13" s="311"/>
      <c r="C13" s="312" t="s">
        <v>1166</v>
      </c>
      <c r="D13" s="313"/>
      <c r="E13" s="313"/>
      <c r="F13" s="313"/>
      <c r="G13" s="313"/>
      <c r="H13" s="313"/>
      <c r="I13" s="313"/>
      <c r="J13" s="313"/>
      <c r="K13" s="313"/>
      <c r="L13" s="313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  <c r="AD13" s="313"/>
      <c r="AE13" s="313"/>
      <c r="AF13" s="313"/>
      <c r="AG13" s="313"/>
      <c r="AH13" s="314"/>
      <c r="AK13" s="38"/>
    </row>
    <row r="14" spans="2:38" ht="15" customHeight="1" x14ac:dyDescent="0.3">
      <c r="B14" s="311"/>
      <c r="C14" s="313"/>
      <c r="D14" s="313" t="s">
        <v>1167</v>
      </c>
      <c r="E14" s="313"/>
      <c r="F14" s="313"/>
      <c r="G14" s="313"/>
      <c r="H14" s="313"/>
      <c r="I14" s="313"/>
      <c r="J14" s="786"/>
      <c r="K14" s="787"/>
      <c r="L14" s="787"/>
      <c r="M14" s="787"/>
      <c r="N14" s="787"/>
      <c r="O14" s="787"/>
      <c r="P14" s="787"/>
      <c r="Q14" s="787"/>
      <c r="R14" s="787"/>
      <c r="S14" s="787"/>
      <c r="T14" s="787"/>
      <c r="U14" s="787"/>
      <c r="V14" s="787"/>
      <c r="W14" s="787"/>
      <c r="X14" s="787"/>
      <c r="Y14" s="787"/>
      <c r="Z14" s="787"/>
      <c r="AA14" s="787"/>
      <c r="AB14" s="787"/>
      <c r="AC14" s="787"/>
      <c r="AD14" s="787"/>
      <c r="AE14" s="787"/>
      <c r="AF14" s="787"/>
      <c r="AG14" s="788"/>
      <c r="AH14" s="314"/>
      <c r="AK14" s="38"/>
      <c r="AL14" s="38"/>
    </row>
    <row r="15" spans="2:38" ht="15" customHeight="1" x14ac:dyDescent="0.3">
      <c r="B15" s="311"/>
      <c r="C15" s="313"/>
      <c r="D15" s="313" t="s">
        <v>1168</v>
      </c>
      <c r="E15" s="313"/>
      <c r="F15" s="313"/>
      <c r="G15" s="313"/>
      <c r="H15" s="313"/>
      <c r="I15" s="313"/>
      <c r="J15" s="786"/>
      <c r="K15" s="787"/>
      <c r="L15" s="787"/>
      <c r="M15" s="787"/>
      <c r="N15" s="787"/>
      <c r="O15" s="787"/>
      <c r="P15" s="787"/>
      <c r="Q15" s="787"/>
      <c r="R15" s="787"/>
      <c r="S15" s="787"/>
      <c r="T15" s="787"/>
      <c r="U15" s="787"/>
      <c r="V15" s="787"/>
      <c r="W15" s="787"/>
      <c r="X15" s="787"/>
      <c r="Y15" s="787"/>
      <c r="Z15" s="787"/>
      <c r="AA15" s="787"/>
      <c r="AB15" s="787"/>
      <c r="AC15" s="787"/>
      <c r="AD15" s="787"/>
      <c r="AE15" s="787"/>
      <c r="AF15" s="787"/>
      <c r="AG15" s="788"/>
      <c r="AH15" s="314"/>
      <c r="AK15" s="38"/>
      <c r="AL15" s="38"/>
    </row>
    <row r="16" spans="2:38" ht="15" customHeight="1" x14ac:dyDescent="0.3">
      <c r="B16" s="311"/>
      <c r="C16" s="313"/>
      <c r="D16" s="313" t="s">
        <v>1162</v>
      </c>
      <c r="E16" s="313"/>
      <c r="F16" s="313"/>
      <c r="G16" s="313"/>
      <c r="H16" s="313"/>
      <c r="I16" s="313"/>
      <c r="J16" s="789"/>
      <c r="K16" s="789"/>
      <c r="L16" s="789"/>
      <c r="M16" s="789"/>
      <c r="N16" s="789"/>
      <c r="O16" s="789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  <c r="AA16" s="317"/>
      <c r="AB16" s="317"/>
      <c r="AC16" s="317"/>
      <c r="AD16" s="317"/>
      <c r="AE16" s="317"/>
      <c r="AF16" s="317"/>
      <c r="AG16" s="317"/>
      <c r="AH16" s="314"/>
      <c r="AK16" s="38"/>
      <c r="AL16" s="38"/>
    </row>
    <row r="17" spans="2:38" ht="15" customHeight="1" x14ac:dyDescent="0.3">
      <c r="B17" s="311"/>
      <c r="C17" s="313"/>
      <c r="D17" s="313" t="s">
        <v>1169</v>
      </c>
      <c r="E17" s="313"/>
      <c r="F17" s="313"/>
      <c r="G17" s="313"/>
      <c r="H17" s="313"/>
      <c r="I17" s="313"/>
      <c r="J17" s="808"/>
      <c r="K17" s="808"/>
      <c r="L17" s="808"/>
      <c r="M17" s="808"/>
      <c r="N17" s="808"/>
      <c r="O17" s="808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7"/>
      <c r="AB17" s="317"/>
      <c r="AC17" s="317"/>
      <c r="AD17" s="317"/>
      <c r="AE17" s="317"/>
      <c r="AF17" s="317"/>
      <c r="AG17" s="317"/>
      <c r="AH17" s="314"/>
      <c r="AK17" s="38"/>
      <c r="AL17" s="38"/>
    </row>
    <row r="18" spans="2:38" ht="15" customHeight="1" x14ac:dyDescent="0.3">
      <c r="B18" s="311"/>
      <c r="C18" s="313"/>
      <c r="D18" s="313" t="s">
        <v>1170</v>
      </c>
      <c r="E18" s="313"/>
      <c r="F18" s="313"/>
      <c r="G18" s="313"/>
      <c r="H18" s="313"/>
      <c r="I18" s="313"/>
      <c r="J18" s="798"/>
      <c r="K18" s="798"/>
      <c r="L18" s="798"/>
      <c r="M18" s="798"/>
      <c r="N18" s="798"/>
      <c r="O18" s="798"/>
      <c r="P18" s="798"/>
      <c r="Q18" s="798"/>
      <c r="R18" s="798"/>
      <c r="S18" s="798"/>
      <c r="T18" s="798"/>
      <c r="U18" s="798"/>
      <c r="V18" s="798"/>
      <c r="W18" s="798"/>
      <c r="X18" s="798"/>
      <c r="Y18" s="798"/>
      <c r="Z18" s="798"/>
      <c r="AA18" s="798"/>
      <c r="AB18" s="798"/>
      <c r="AC18" s="798"/>
      <c r="AD18" s="798"/>
      <c r="AE18" s="798"/>
      <c r="AF18" s="798"/>
      <c r="AG18" s="798"/>
      <c r="AH18" s="314"/>
      <c r="AK18" s="38"/>
      <c r="AL18" s="38"/>
    </row>
    <row r="19" spans="2:38" ht="15" customHeight="1" x14ac:dyDescent="0.3">
      <c r="B19" s="311"/>
      <c r="C19" s="313"/>
      <c r="D19" s="313" t="s">
        <v>1171</v>
      </c>
      <c r="E19" s="313"/>
      <c r="F19" s="313"/>
      <c r="G19" s="313"/>
      <c r="H19" s="313"/>
      <c r="I19" s="313"/>
      <c r="J19" s="790"/>
      <c r="K19" s="790"/>
      <c r="L19" s="790"/>
      <c r="M19" s="790"/>
      <c r="N19" s="790"/>
      <c r="O19" s="313"/>
      <c r="P19" s="313"/>
      <c r="Q19" s="317" t="s">
        <v>1172</v>
      </c>
      <c r="R19" s="791"/>
      <c r="S19" s="792"/>
      <c r="T19" s="793"/>
      <c r="U19" s="793"/>
      <c r="V19" s="793"/>
      <c r="W19" s="793"/>
      <c r="X19" s="793"/>
      <c r="Y19" s="793"/>
      <c r="Z19" s="793"/>
      <c r="AA19" s="793"/>
      <c r="AB19" s="793"/>
      <c r="AC19" s="793"/>
      <c r="AD19" s="793"/>
      <c r="AE19" s="793"/>
      <c r="AF19" s="793"/>
      <c r="AG19" s="793"/>
      <c r="AH19" s="314"/>
      <c r="AK19" s="38"/>
      <c r="AL19" s="38"/>
    </row>
    <row r="20" spans="2:38" ht="15" customHeight="1" x14ac:dyDescent="0.3">
      <c r="B20" s="311"/>
      <c r="C20" s="313"/>
      <c r="D20" s="313" t="s">
        <v>1173</v>
      </c>
      <c r="E20" s="313"/>
      <c r="F20" s="313"/>
      <c r="G20" s="313"/>
      <c r="H20" s="313"/>
      <c r="I20" s="313"/>
      <c r="J20" s="794"/>
      <c r="K20" s="795"/>
      <c r="L20" s="795"/>
      <c r="M20" s="795"/>
      <c r="N20" s="795"/>
      <c r="O20" s="795"/>
      <c r="P20" s="795"/>
      <c r="Q20" s="795"/>
      <c r="R20" s="795"/>
      <c r="S20" s="795"/>
      <c r="T20" s="387"/>
      <c r="U20" s="388"/>
      <c r="V20" s="388"/>
      <c r="W20" s="388"/>
      <c r="X20" s="388"/>
      <c r="Y20" s="388"/>
      <c r="Z20" s="388"/>
      <c r="AA20" s="388"/>
      <c r="AB20" s="388"/>
      <c r="AC20" s="388"/>
      <c r="AD20" s="388"/>
      <c r="AE20" s="388"/>
      <c r="AF20" s="388"/>
      <c r="AG20" s="389"/>
      <c r="AH20" s="314"/>
      <c r="AK20" s="38"/>
      <c r="AL20" s="38"/>
    </row>
    <row r="21" spans="2:38" ht="15" customHeight="1" x14ac:dyDescent="0.3">
      <c r="B21" s="311"/>
      <c r="C21" s="313"/>
      <c r="D21" s="313" t="s">
        <v>1174</v>
      </c>
      <c r="E21" s="313"/>
      <c r="F21" s="313"/>
      <c r="G21" s="313"/>
      <c r="H21" s="313"/>
      <c r="I21" s="313"/>
      <c r="J21" s="796" t="s">
        <v>293</v>
      </c>
      <c r="K21" s="797"/>
      <c r="L21" s="797"/>
      <c r="M21" s="797"/>
      <c r="N21" s="797"/>
      <c r="O21" s="797"/>
      <c r="P21" s="797"/>
      <c r="Q21" s="797"/>
      <c r="R21" s="797"/>
      <c r="S21" s="797"/>
      <c r="T21" s="390"/>
      <c r="U21" s="301"/>
      <c r="V21" s="301"/>
      <c r="W21" s="301"/>
      <c r="X21" s="301"/>
      <c r="Y21" s="301"/>
      <c r="Z21" s="301"/>
      <c r="AA21" s="301"/>
      <c r="AB21" s="301"/>
      <c r="AC21" s="301"/>
      <c r="AD21" s="301"/>
      <c r="AE21" s="301"/>
      <c r="AF21" s="301"/>
      <c r="AG21" s="391"/>
      <c r="AH21" s="314"/>
      <c r="AK21" s="38"/>
      <c r="AL21" s="38"/>
    </row>
    <row r="22" spans="2:38" ht="15" customHeight="1" x14ac:dyDescent="0.3">
      <c r="B22" s="311"/>
      <c r="C22" s="313"/>
      <c r="D22" s="313" t="s">
        <v>1175</v>
      </c>
      <c r="E22" s="313"/>
      <c r="F22" s="313"/>
      <c r="G22" s="313"/>
      <c r="H22" s="313"/>
      <c r="I22" s="313"/>
      <c r="J22" s="786" t="s">
        <v>294</v>
      </c>
      <c r="K22" s="787"/>
      <c r="L22" s="787"/>
      <c r="M22" s="787"/>
      <c r="N22" s="787"/>
      <c r="O22" s="787"/>
      <c r="P22" s="787"/>
      <c r="Q22" s="787"/>
      <c r="R22" s="787"/>
      <c r="S22" s="787"/>
      <c r="T22" s="390"/>
      <c r="U22" s="301"/>
      <c r="V22" s="301"/>
      <c r="W22" s="301"/>
      <c r="X22" s="301"/>
      <c r="Y22" s="301"/>
      <c r="Z22" s="301"/>
      <c r="AA22" s="301"/>
      <c r="AB22" s="301"/>
      <c r="AC22" s="301"/>
      <c r="AD22" s="301"/>
      <c r="AE22" s="301"/>
      <c r="AF22" s="301"/>
      <c r="AG22" s="391"/>
      <c r="AH22" s="314"/>
    </row>
    <row r="23" spans="2:38" ht="15" customHeight="1" x14ac:dyDescent="0.3">
      <c r="B23" s="311"/>
      <c r="C23" s="313"/>
      <c r="D23" s="313" t="s">
        <v>1176</v>
      </c>
      <c r="E23" s="313"/>
      <c r="F23" s="313"/>
      <c r="G23" s="313"/>
      <c r="H23" s="313"/>
      <c r="I23" s="313"/>
      <c r="J23" s="786" t="s">
        <v>296</v>
      </c>
      <c r="K23" s="787"/>
      <c r="L23" s="787"/>
      <c r="M23" s="787"/>
      <c r="N23" s="787"/>
      <c r="O23" s="787"/>
      <c r="P23" s="787"/>
      <c r="Q23" s="787"/>
      <c r="R23" s="787"/>
      <c r="S23" s="787"/>
      <c r="T23" s="390"/>
      <c r="U23" s="301"/>
      <c r="V23" s="301"/>
      <c r="W23" s="301"/>
      <c r="X23" s="301"/>
      <c r="Y23" s="301"/>
      <c r="Z23" s="301"/>
      <c r="AA23" s="301"/>
      <c r="AB23" s="301"/>
      <c r="AC23" s="301"/>
      <c r="AD23" s="301"/>
      <c r="AE23" s="301"/>
      <c r="AF23" s="301"/>
      <c r="AG23" s="391"/>
      <c r="AH23" s="314"/>
    </row>
    <row r="24" spans="2:38" ht="15" customHeight="1" x14ac:dyDescent="0.3">
      <c r="B24" s="311"/>
      <c r="C24" s="313"/>
      <c r="D24" s="313" t="s">
        <v>179</v>
      </c>
      <c r="E24" s="313"/>
      <c r="F24" s="313"/>
      <c r="G24" s="313"/>
      <c r="H24" s="313"/>
      <c r="I24" s="313"/>
      <c r="J24" s="786" t="s">
        <v>184</v>
      </c>
      <c r="K24" s="787"/>
      <c r="L24" s="787"/>
      <c r="M24" s="787"/>
      <c r="N24" s="787"/>
      <c r="O24" s="787"/>
      <c r="P24" s="787"/>
      <c r="Q24" s="787"/>
      <c r="R24" s="787"/>
      <c r="S24" s="787"/>
      <c r="T24" s="390"/>
      <c r="U24" s="301"/>
      <c r="V24" s="301"/>
      <c r="W24" s="301"/>
      <c r="X24" s="301"/>
      <c r="Y24" s="301"/>
      <c r="Z24" s="301"/>
      <c r="AA24" s="301"/>
      <c r="AB24" s="301"/>
      <c r="AC24" s="301"/>
      <c r="AD24" s="301"/>
      <c r="AE24" s="301"/>
      <c r="AF24" s="301"/>
      <c r="AG24" s="391"/>
      <c r="AH24" s="314"/>
      <c r="AK24" s="271"/>
    </row>
    <row r="25" spans="2:38" ht="15" customHeight="1" x14ac:dyDescent="0.3">
      <c r="B25" s="311"/>
      <c r="C25" s="313"/>
      <c r="D25" s="313"/>
      <c r="E25" s="313"/>
      <c r="F25" s="313"/>
      <c r="G25" s="313"/>
      <c r="H25" s="313"/>
      <c r="I25" s="313"/>
      <c r="J25" s="313"/>
      <c r="K25" s="313"/>
      <c r="L25" s="313"/>
      <c r="M25" s="313"/>
      <c r="N25" s="313"/>
      <c r="O25" s="313"/>
      <c r="P25" s="313"/>
      <c r="Q25" s="313"/>
      <c r="R25" s="313"/>
      <c r="S25" s="313"/>
      <c r="T25" s="390"/>
      <c r="U25" s="301"/>
      <c r="V25" s="301"/>
      <c r="W25" s="301"/>
      <c r="X25" s="301"/>
      <c r="Y25" s="301"/>
      <c r="Z25" s="301"/>
      <c r="AA25" s="301"/>
      <c r="AB25" s="301"/>
      <c r="AC25" s="301"/>
      <c r="AD25" s="301"/>
      <c r="AE25" s="301"/>
      <c r="AF25" s="301"/>
      <c r="AG25" s="391"/>
      <c r="AH25" s="314"/>
    </row>
    <row r="26" spans="2:38" ht="15" customHeight="1" x14ac:dyDescent="0.3">
      <c r="B26" s="311"/>
      <c r="C26" s="312" t="s">
        <v>1177</v>
      </c>
      <c r="D26" s="313"/>
      <c r="E26" s="313"/>
      <c r="F26" s="313"/>
      <c r="G26" s="313"/>
      <c r="H26" s="313"/>
      <c r="I26" s="313"/>
      <c r="J26" s="313"/>
      <c r="K26" s="313"/>
      <c r="L26" s="313"/>
      <c r="M26" s="313"/>
      <c r="N26" s="313"/>
      <c r="O26" s="313"/>
      <c r="P26" s="313"/>
      <c r="Q26" s="313"/>
      <c r="R26" s="313"/>
      <c r="S26" s="313"/>
      <c r="T26" s="392"/>
      <c r="U26" s="393"/>
      <c r="V26" s="393"/>
      <c r="W26" s="393"/>
      <c r="X26" s="393"/>
      <c r="Y26" s="393"/>
      <c r="Z26" s="393"/>
      <c r="AA26" s="393"/>
      <c r="AB26" s="393"/>
      <c r="AC26" s="393"/>
      <c r="AD26" s="393"/>
      <c r="AE26" s="393"/>
      <c r="AF26" s="393"/>
      <c r="AG26" s="394"/>
      <c r="AH26" s="314"/>
    </row>
    <row r="27" spans="2:38" ht="15" customHeight="1" x14ac:dyDescent="0.3">
      <c r="B27" s="311"/>
      <c r="C27" s="313"/>
      <c r="D27" s="313" t="s">
        <v>1178</v>
      </c>
      <c r="E27" s="313"/>
      <c r="F27" s="313"/>
      <c r="G27" s="313"/>
      <c r="H27" s="313"/>
      <c r="I27" s="313"/>
      <c r="J27" s="798"/>
      <c r="K27" s="798"/>
      <c r="L27" s="798"/>
      <c r="M27" s="798"/>
      <c r="N27" s="798"/>
      <c r="O27" s="798"/>
      <c r="P27" s="798"/>
      <c r="Q27" s="798"/>
      <c r="R27" s="798"/>
      <c r="S27" s="798"/>
      <c r="T27" s="798"/>
      <c r="U27" s="798"/>
      <c r="V27" s="798"/>
      <c r="W27" s="798"/>
      <c r="X27" s="798"/>
      <c r="Y27" s="798"/>
      <c r="Z27" s="798"/>
      <c r="AA27" s="798"/>
      <c r="AB27" s="798"/>
      <c r="AC27" s="798"/>
      <c r="AD27" s="798"/>
      <c r="AE27" s="798"/>
      <c r="AF27" s="798"/>
      <c r="AG27" s="798"/>
      <c r="AH27" s="314"/>
    </row>
    <row r="28" spans="2:38" ht="15" customHeight="1" x14ac:dyDescent="0.3">
      <c r="B28" s="311"/>
      <c r="C28" s="313"/>
      <c r="D28" s="313" t="s">
        <v>1168</v>
      </c>
      <c r="E28" s="313"/>
      <c r="F28" s="313"/>
      <c r="G28" s="313"/>
      <c r="H28" s="313"/>
      <c r="I28" s="313"/>
      <c r="J28" s="798"/>
      <c r="K28" s="798"/>
      <c r="L28" s="798"/>
      <c r="M28" s="798"/>
      <c r="N28" s="798"/>
      <c r="O28" s="798"/>
      <c r="P28" s="798"/>
      <c r="Q28" s="798"/>
      <c r="R28" s="798"/>
      <c r="S28" s="798"/>
      <c r="T28" s="798"/>
      <c r="U28" s="798"/>
      <c r="V28" s="798"/>
      <c r="W28" s="798"/>
      <c r="X28" s="798"/>
      <c r="Y28" s="798"/>
      <c r="Z28" s="798"/>
      <c r="AA28" s="798"/>
      <c r="AB28" s="798"/>
      <c r="AC28" s="798"/>
      <c r="AD28" s="798"/>
      <c r="AE28" s="798"/>
      <c r="AF28" s="798"/>
      <c r="AG28" s="798"/>
      <c r="AH28" s="314"/>
    </row>
    <row r="29" spans="2:38" ht="15" customHeight="1" x14ac:dyDescent="0.3">
      <c r="B29" s="311"/>
      <c r="C29" s="313"/>
      <c r="D29" s="313" t="s">
        <v>1162</v>
      </c>
      <c r="E29" s="313"/>
      <c r="F29" s="313"/>
      <c r="G29" s="313"/>
      <c r="H29" s="313"/>
      <c r="I29" s="313"/>
      <c r="J29" s="789"/>
      <c r="K29" s="789"/>
      <c r="L29" s="789"/>
      <c r="M29" s="789"/>
      <c r="N29" s="789"/>
      <c r="O29" s="789"/>
      <c r="P29" s="313"/>
      <c r="Q29" s="313"/>
      <c r="R29" s="313"/>
      <c r="S29" s="313"/>
      <c r="T29" s="313"/>
      <c r="U29" s="313"/>
      <c r="V29" s="313"/>
      <c r="W29" s="313"/>
      <c r="X29" s="384"/>
      <c r="Y29" s="384"/>
      <c r="Z29" s="384"/>
      <c r="AA29" s="384"/>
      <c r="AB29" s="384"/>
      <c r="AC29" s="384"/>
      <c r="AD29" s="384"/>
      <c r="AE29" s="384"/>
      <c r="AF29" s="384"/>
      <c r="AG29" s="384"/>
      <c r="AH29" s="314"/>
    </row>
    <row r="30" spans="2:38" ht="15" customHeight="1" x14ac:dyDescent="0.3">
      <c r="B30" s="311"/>
      <c r="C30" s="312"/>
      <c r="D30" s="313" t="s">
        <v>1179</v>
      </c>
      <c r="E30" s="313"/>
      <c r="F30" s="313"/>
      <c r="G30" s="313"/>
      <c r="H30" s="313"/>
      <c r="I30" s="313"/>
      <c r="J30" s="798"/>
      <c r="K30" s="798"/>
      <c r="L30" s="798"/>
      <c r="M30" s="798"/>
      <c r="N30" s="798"/>
      <c r="O30" s="798"/>
      <c r="P30" s="798"/>
      <c r="Q30" s="798"/>
      <c r="R30" s="798"/>
      <c r="S30" s="798"/>
      <c r="T30" s="798"/>
      <c r="U30" s="798"/>
      <c r="V30" s="798"/>
      <c r="W30" s="798"/>
      <c r="X30" s="798"/>
      <c r="Y30" s="798"/>
      <c r="Z30" s="798"/>
      <c r="AA30" s="798"/>
      <c r="AB30" s="798"/>
      <c r="AC30" s="798"/>
      <c r="AD30" s="798"/>
      <c r="AE30" s="798"/>
      <c r="AF30" s="798"/>
      <c r="AG30" s="798"/>
      <c r="AH30" s="314"/>
    </row>
    <row r="31" spans="2:38" ht="15" customHeight="1" x14ac:dyDescent="0.3">
      <c r="B31" s="311"/>
      <c r="C31" s="313"/>
      <c r="D31" s="313" t="s">
        <v>1171</v>
      </c>
      <c r="E31" s="313"/>
      <c r="F31" s="313"/>
      <c r="G31" s="313"/>
      <c r="H31" s="313"/>
      <c r="I31" s="313"/>
      <c r="J31" s="805"/>
      <c r="K31" s="805"/>
      <c r="L31" s="805"/>
      <c r="M31" s="805"/>
      <c r="N31" s="805"/>
      <c r="O31" s="313"/>
      <c r="P31" s="313" t="s">
        <v>1172</v>
      </c>
      <c r="Q31" s="313"/>
      <c r="R31" s="806"/>
      <c r="S31" s="793"/>
      <c r="T31" s="793"/>
      <c r="U31" s="793"/>
      <c r="V31" s="793"/>
      <c r="W31" s="793"/>
      <c r="X31" s="793"/>
      <c r="Y31" s="793"/>
      <c r="Z31" s="793"/>
      <c r="AA31" s="793"/>
      <c r="AB31" s="793"/>
      <c r="AC31" s="793"/>
      <c r="AD31" s="793"/>
      <c r="AE31" s="793"/>
      <c r="AF31" s="793"/>
      <c r="AG31" s="793"/>
      <c r="AH31" s="314"/>
    </row>
    <row r="32" spans="2:38" ht="15" customHeight="1" x14ac:dyDescent="0.3">
      <c r="B32" s="315"/>
      <c r="C32" s="316"/>
      <c r="D32" s="316"/>
      <c r="E32" s="316"/>
      <c r="F32" s="316"/>
      <c r="G32" s="316"/>
      <c r="H32" s="316"/>
      <c r="I32" s="316"/>
      <c r="J32" s="316"/>
      <c r="K32" s="316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6"/>
      <c r="AC32" s="316"/>
      <c r="AD32" s="316"/>
      <c r="AE32" s="316"/>
      <c r="AF32" s="316"/>
      <c r="AG32" s="316"/>
      <c r="AH32" s="318"/>
      <c r="AK32" s="784"/>
      <c r="AL32" s="785"/>
    </row>
    <row r="33" spans="2:44" ht="15" customHeight="1" x14ac:dyDescent="0.3">
      <c r="B33" s="270"/>
    </row>
    <row r="34" spans="2:44" ht="15" customHeight="1" x14ac:dyDescent="0.3">
      <c r="B34" s="319"/>
      <c r="C34" s="320"/>
      <c r="D34" s="320"/>
      <c r="E34" s="320"/>
      <c r="F34" s="320"/>
      <c r="G34" s="320"/>
      <c r="H34" s="320"/>
      <c r="I34" s="320"/>
      <c r="J34" s="320"/>
      <c r="K34" s="320"/>
      <c r="L34" s="320"/>
      <c r="M34" s="320"/>
      <c r="N34" s="320"/>
      <c r="O34" s="320"/>
      <c r="P34" s="320"/>
      <c r="Q34" s="320"/>
      <c r="R34" s="320"/>
      <c r="S34" s="320"/>
      <c r="T34" s="320"/>
      <c r="U34" s="320"/>
      <c r="V34" s="320"/>
      <c r="W34" s="320"/>
      <c r="X34" s="320"/>
      <c r="Y34" s="320"/>
      <c r="Z34" s="320"/>
      <c r="AA34" s="320"/>
      <c r="AB34" s="320"/>
      <c r="AC34" s="320"/>
      <c r="AD34" s="320"/>
      <c r="AE34" s="320"/>
      <c r="AF34" s="320"/>
      <c r="AG34" s="320"/>
      <c r="AH34" s="321"/>
    </row>
    <row r="35" spans="2:44" ht="15" customHeight="1" x14ac:dyDescent="0.3">
      <c r="B35" s="311"/>
      <c r="C35" s="312" t="s">
        <v>1180</v>
      </c>
      <c r="D35" s="313"/>
      <c r="E35" s="313"/>
      <c r="F35" s="313"/>
      <c r="G35" s="313"/>
      <c r="H35" s="313"/>
      <c r="I35" s="313"/>
      <c r="J35" s="313"/>
      <c r="K35" s="313"/>
      <c r="L35" s="313"/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4"/>
    </row>
    <row r="36" spans="2:44" ht="15" customHeight="1" x14ac:dyDescent="0.3">
      <c r="B36" s="311"/>
      <c r="C36" s="312"/>
      <c r="D36" s="313"/>
      <c r="E36" s="313"/>
      <c r="F36" s="313"/>
      <c r="G36" s="313"/>
      <c r="H36" s="313"/>
      <c r="I36" s="313"/>
      <c r="J36" s="313"/>
      <c r="K36" s="313"/>
      <c r="L36" s="313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4"/>
    </row>
    <row r="37" spans="2:44" ht="15" customHeight="1" x14ac:dyDescent="0.3">
      <c r="B37" s="311"/>
      <c r="C37" s="773" t="s">
        <v>3329</v>
      </c>
      <c r="D37" s="773"/>
      <c r="E37" s="773"/>
      <c r="F37" s="773"/>
      <c r="G37" s="773"/>
      <c r="H37" s="773"/>
      <c r="I37" s="773"/>
      <c r="J37" s="774" t="str">
        <f>_xlfn.TEXTJOIN(
"; ",
TRUE,
IF(RCB!G9&gt;0,IF(Projeto!J24="B4 - Iluminação Pública","Iluminação pública","Iluminação"),""),
IF(RCB!G10&gt;0,"Condicionamento ambiental",""),
IF(RCB!G11&gt;0,"Sistemas motrizes ("&amp;MotorBenef!E2&amp;")",""),
IF(RCB!G12&gt;0,"Sistemas de refrigeração ("&amp;RefrigBenef!E2&amp;")",""),
IF(RCB!G13&gt;0,"Equipamentos hospitalares ("&amp;HospBenef!E2&amp;")",""),
IF(RCB!G14&gt;0,IF(RCB!G17&gt;0,"Usina Fotovoltaica + SAE","Usina Fotovoltaica"),""),
IF(RCB!G15&gt;0,"Outras Fontes incentivadas ("&amp;OutrasFIBenef!E2&amp;")",""),
IF(RCB!G16&gt;0,"Outros ("&amp;OutrosBenef!E2&amp;")","")
)</f>
        <v/>
      </c>
      <c r="K37" s="774"/>
      <c r="L37" s="774"/>
      <c r="M37" s="774"/>
      <c r="N37" s="774"/>
      <c r="O37" s="774"/>
      <c r="P37" s="774"/>
      <c r="Q37" s="774"/>
      <c r="R37" s="774"/>
      <c r="S37" s="774"/>
      <c r="T37" s="774"/>
      <c r="U37" s="774"/>
      <c r="V37" s="774"/>
      <c r="W37" s="774"/>
      <c r="X37" s="774"/>
      <c r="Y37" s="774"/>
      <c r="Z37" s="774"/>
      <c r="AA37" s="774"/>
      <c r="AB37" s="774"/>
      <c r="AC37" s="774"/>
      <c r="AD37" s="774"/>
      <c r="AE37" s="774"/>
      <c r="AF37" s="774"/>
      <c r="AG37" s="774"/>
      <c r="AH37" s="314"/>
      <c r="AJ37" s="772" t="str">
        <f>IF(AND(RCB!G17&gt;0,RCB!G14&lt;=0),
"ERRO: SAE exige Usina Fotovoltaica",
"")</f>
        <v/>
      </c>
      <c r="AK37" s="772"/>
      <c r="AL37" s="772"/>
      <c r="AM37" s="772"/>
      <c r="AN37" s="772"/>
      <c r="AO37" s="772"/>
      <c r="AP37" s="772"/>
      <c r="AQ37" s="772"/>
      <c r="AR37" s="772"/>
    </row>
    <row r="38" spans="2:44" ht="15" customHeight="1" x14ac:dyDescent="0.3">
      <c r="B38" s="311"/>
      <c r="C38" s="322"/>
      <c r="D38" s="313"/>
      <c r="E38" s="312"/>
      <c r="F38" s="313"/>
      <c r="G38" s="313"/>
      <c r="H38" s="313"/>
      <c r="I38" s="313"/>
      <c r="J38" s="774"/>
      <c r="K38" s="774"/>
      <c r="L38" s="774"/>
      <c r="M38" s="774"/>
      <c r="N38" s="774"/>
      <c r="O38" s="774"/>
      <c r="P38" s="774"/>
      <c r="Q38" s="774"/>
      <c r="R38" s="774"/>
      <c r="S38" s="774"/>
      <c r="T38" s="774"/>
      <c r="U38" s="774"/>
      <c r="V38" s="774"/>
      <c r="W38" s="774"/>
      <c r="X38" s="774"/>
      <c r="Y38" s="774"/>
      <c r="Z38" s="774"/>
      <c r="AA38" s="774"/>
      <c r="AB38" s="774"/>
      <c r="AC38" s="774"/>
      <c r="AD38" s="774"/>
      <c r="AE38" s="774"/>
      <c r="AF38" s="774"/>
      <c r="AG38" s="774"/>
      <c r="AH38" s="314"/>
      <c r="AJ38" s="772"/>
      <c r="AK38" s="772"/>
      <c r="AL38" s="772"/>
      <c r="AM38" s="772"/>
      <c r="AN38" s="772"/>
      <c r="AO38" s="772"/>
      <c r="AP38" s="772"/>
      <c r="AQ38" s="772"/>
      <c r="AR38" s="772"/>
    </row>
    <row r="39" spans="2:44" ht="15" customHeight="1" x14ac:dyDescent="0.3">
      <c r="B39" s="311"/>
      <c r="C39" s="322"/>
      <c r="D39" s="313"/>
      <c r="E39" s="312"/>
      <c r="F39" s="313"/>
      <c r="G39" s="313"/>
      <c r="H39" s="313"/>
      <c r="I39" s="313"/>
      <c r="J39" s="774"/>
      <c r="K39" s="774"/>
      <c r="L39" s="774"/>
      <c r="M39" s="774"/>
      <c r="N39" s="774"/>
      <c r="O39" s="774"/>
      <c r="P39" s="774"/>
      <c r="Q39" s="774"/>
      <c r="R39" s="774"/>
      <c r="S39" s="774"/>
      <c r="T39" s="774"/>
      <c r="U39" s="774"/>
      <c r="V39" s="774"/>
      <c r="W39" s="774"/>
      <c r="X39" s="774"/>
      <c r="Y39" s="774"/>
      <c r="Z39" s="774"/>
      <c r="AA39" s="774"/>
      <c r="AB39" s="774"/>
      <c r="AC39" s="774"/>
      <c r="AD39" s="774"/>
      <c r="AE39" s="774"/>
      <c r="AF39" s="774"/>
      <c r="AG39" s="774"/>
      <c r="AH39" s="314"/>
      <c r="AJ39" s="772"/>
      <c r="AK39" s="772"/>
      <c r="AL39" s="772"/>
      <c r="AM39" s="772"/>
      <c r="AN39" s="772"/>
      <c r="AO39" s="772"/>
      <c r="AP39" s="772"/>
      <c r="AQ39" s="772"/>
      <c r="AR39" s="772"/>
    </row>
    <row r="40" spans="2:44" ht="14.4" x14ac:dyDescent="0.3">
      <c r="B40" s="311"/>
      <c r="C40" s="313"/>
      <c r="D40" s="313"/>
      <c r="E40" s="313"/>
      <c r="F40" s="313"/>
      <c r="G40" s="313"/>
      <c r="H40" s="313"/>
      <c r="I40" s="313"/>
      <c r="J40" s="774"/>
      <c r="K40" s="774"/>
      <c r="L40" s="774"/>
      <c r="M40" s="774"/>
      <c r="N40" s="774"/>
      <c r="O40" s="774"/>
      <c r="P40" s="774"/>
      <c r="Q40" s="774"/>
      <c r="R40" s="774"/>
      <c r="S40" s="774"/>
      <c r="T40" s="774"/>
      <c r="U40" s="774"/>
      <c r="V40" s="774"/>
      <c r="W40" s="774"/>
      <c r="X40" s="774"/>
      <c r="Y40" s="774"/>
      <c r="Z40" s="774"/>
      <c r="AA40" s="774"/>
      <c r="AB40" s="774"/>
      <c r="AC40" s="774"/>
      <c r="AD40" s="774"/>
      <c r="AE40" s="774"/>
      <c r="AF40" s="774"/>
      <c r="AG40" s="774"/>
      <c r="AH40" s="314"/>
      <c r="AJ40" s="772"/>
      <c r="AK40" s="772"/>
      <c r="AL40" s="772"/>
      <c r="AM40" s="772"/>
      <c r="AN40" s="772"/>
      <c r="AO40" s="772"/>
      <c r="AP40" s="772"/>
      <c r="AQ40" s="772"/>
      <c r="AR40" s="772"/>
    </row>
    <row r="41" spans="2:44" ht="14.4" x14ac:dyDescent="0.3">
      <c r="B41" s="311"/>
      <c r="C41" s="313"/>
      <c r="D41" s="313"/>
      <c r="E41" s="313"/>
      <c r="F41" s="313"/>
      <c r="G41" s="313"/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13"/>
      <c r="AG41" s="313"/>
      <c r="AH41" s="314"/>
    </row>
    <row r="42" spans="2:44" ht="14.4" x14ac:dyDescent="0.3">
      <c r="B42" s="311"/>
      <c r="C42" s="312" t="s">
        <v>1181</v>
      </c>
      <c r="D42" s="313"/>
      <c r="E42" s="313"/>
      <c r="F42" s="313"/>
      <c r="G42" s="313"/>
      <c r="H42" s="313"/>
      <c r="I42" s="313"/>
      <c r="J42" s="313"/>
      <c r="K42" s="313"/>
      <c r="L42" s="313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  <c r="AG42" s="313"/>
      <c r="AH42" s="314"/>
    </row>
    <row r="43" spans="2:44" ht="15" customHeight="1" x14ac:dyDescent="0.3">
      <c r="B43" s="311"/>
      <c r="C43" s="313"/>
      <c r="D43" s="313"/>
      <c r="E43" s="313"/>
      <c r="F43" s="313"/>
      <c r="G43" s="313"/>
      <c r="H43" s="313"/>
      <c r="I43" s="313"/>
      <c r="J43" s="313"/>
      <c r="K43" s="323" t="s">
        <v>1182</v>
      </c>
      <c r="L43" s="779">
        <f>'CEE CED'!$D$17</f>
        <v>0</v>
      </c>
      <c r="M43" s="779"/>
      <c r="N43" s="779"/>
      <c r="O43" s="779"/>
      <c r="P43" s="779"/>
      <c r="Q43" s="312" t="s">
        <v>1183</v>
      </c>
      <c r="R43" s="313"/>
      <c r="S43" s="313"/>
      <c r="T43" s="317"/>
      <c r="U43" s="317"/>
      <c r="V43" s="313"/>
      <c r="W43" s="313"/>
      <c r="X43" s="313"/>
      <c r="Y43" s="313"/>
      <c r="Z43" s="317" t="s">
        <v>1184</v>
      </c>
      <c r="AA43" s="780">
        <f>'CEE CED'!F17</f>
        <v>0</v>
      </c>
      <c r="AB43" s="780"/>
      <c r="AC43" s="780"/>
      <c r="AD43" s="780"/>
      <c r="AE43" s="780"/>
      <c r="AF43" s="313"/>
      <c r="AG43" s="313"/>
      <c r="AH43" s="314"/>
      <c r="AI43" s="38"/>
      <c r="AJ43" s="38"/>
      <c r="AK43" s="38"/>
      <c r="AL43" s="38"/>
    </row>
    <row r="44" spans="2:44" ht="15" customHeight="1" x14ac:dyDescent="0.3">
      <c r="B44" s="311"/>
      <c r="C44" s="313"/>
      <c r="D44" s="313"/>
      <c r="E44" s="313"/>
      <c r="F44" s="313"/>
      <c r="G44" s="313"/>
      <c r="H44" s="313"/>
      <c r="I44" s="313"/>
      <c r="J44" s="313"/>
      <c r="K44" s="323" t="s">
        <v>1185</v>
      </c>
      <c r="L44" s="779">
        <f>'CEE CED'!$E$17</f>
        <v>0</v>
      </c>
      <c r="M44" s="779"/>
      <c r="N44" s="779"/>
      <c r="O44" s="779"/>
      <c r="P44" s="779"/>
      <c r="Q44" s="312" t="s">
        <v>1186</v>
      </c>
      <c r="R44" s="313"/>
      <c r="S44" s="313"/>
      <c r="T44" s="317"/>
      <c r="U44" s="317"/>
      <c r="V44" s="313"/>
      <c r="W44" s="313"/>
      <c r="X44" s="313"/>
      <c r="Y44" s="313"/>
      <c r="Z44" s="317" t="s">
        <v>1187</v>
      </c>
      <c r="AA44" s="781">
        <f>'CEE CED'!G17</f>
        <v>0</v>
      </c>
      <c r="AB44" s="781"/>
      <c r="AC44" s="781"/>
      <c r="AD44" s="781"/>
      <c r="AE44" s="781"/>
      <c r="AF44" s="312"/>
      <c r="AG44" s="313"/>
      <c r="AH44" s="314"/>
      <c r="AI44" s="38"/>
      <c r="AJ44" s="38"/>
      <c r="AK44" s="38"/>
      <c r="AL44" s="38"/>
    </row>
    <row r="45" spans="2:44" ht="15" customHeight="1" x14ac:dyDescent="0.3">
      <c r="B45" s="311"/>
      <c r="C45" s="313"/>
      <c r="D45" s="313"/>
      <c r="E45" s="313"/>
      <c r="F45" s="313"/>
      <c r="G45" s="313"/>
      <c r="H45" s="313"/>
      <c r="I45" s="313"/>
      <c r="J45" s="313"/>
      <c r="K45" s="313"/>
      <c r="L45" s="313"/>
      <c r="M45" s="313"/>
      <c r="N45" s="313"/>
      <c r="O45" s="313"/>
      <c r="P45" s="313"/>
      <c r="Q45" s="313"/>
      <c r="R45" s="313"/>
      <c r="S45" s="324"/>
      <c r="T45" s="324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  <c r="AG45" s="313"/>
      <c r="AH45" s="314"/>
      <c r="AI45" s="38"/>
      <c r="AJ45" s="38"/>
      <c r="AK45" s="38"/>
      <c r="AL45" s="38"/>
    </row>
    <row r="46" spans="2:44" ht="15" customHeight="1" x14ac:dyDescent="0.3">
      <c r="B46" s="311"/>
      <c r="C46" s="313"/>
      <c r="D46" s="313"/>
      <c r="E46" s="313"/>
      <c r="F46" s="313"/>
      <c r="G46" s="313"/>
      <c r="H46" s="313"/>
      <c r="I46" s="313"/>
      <c r="J46" s="313"/>
      <c r="K46" s="317" t="s">
        <v>1188</v>
      </c>
      <c r="L46" s="809">
        <f>'CEE CED'!D20</f>
        <v>3589</v>
      </c>
      <c r="M46" s="809"/>
      <c r="N46" s="809"/>
      <c r="O46" s="809"/>
      <c r="P46" s="809"/>
      <c r="Q46" s="313"/>
      <c r="R46" s="313"/>
      <c r="S46" s="324"/>
      <c r="T46" s="324"/>
      <c r="U46" s="313"/>
      <c r="V46" s="313"/>
      <c r="W46" s="313"/>
      <c r="X46" s="313"/>
      <c r="Y46" s="313"/>
      <c r="Z46" s="317" t="s">
        <v>1189</v>
      </c>
      <c r="AA46" s="782">
        <f>'CEE CED'!E20</f>
        <v>46168</v>
      </c>
      <c r="AB46" s="782"/>
      <c r="AC46" s="782"/>
      <c r="AD46" s="782"/>
      <c r="AE46" s="782"/>
      <c r="AF46" s="313"/>
      <c r="AG46" s="313"/>
      <c r="AH46" s="314"/>
      <c r="AI46" s="38"/>
      <c r="AJ46" s="38"/>
      <c r="AK46" s="38"/>
      <c r="AL46" s="38"/>
    </row>
    <row r="47" spans="2:44" ht="15" customHeight="1" x14ac:dyDescent="0.3">
      <c r="B47" s="311"/>
      <c r="C47" s="313"/>
      <c r="D47" s="313"/>
      <c r="E47" s="313"/>
      <c r="F47" s="313"/>
      <c r="G47" s="313"/>
      <c r="H47" s="313"/>
      <c r="I47" s="313"/>
      <c r="J47" s="313"/>
      <c r="K47" s="313"/>
      <c r="L47" s="313"/>
      <c r="M47" s="313"/>
      <c r="N47" s="313"/>
      <c r="O47" s="313"/>
      <c r="P47" s="313"/>
      <c r="Q47" s="313"/>
      <c r="R47" s="313"/>
      <c r="S47" s="313"/>
      <c r="T47" s="313"/>
      <c r="U47" s="325"/>
      <c r="V47" s="325"/>
      <c r="W47" s="325"/>
      <c r="X47" s="325"/>
      <c r="Y47" s="325"/>
      <c r="Z47" s="325"/>
      <c r="AA47" s="325"/>
      <c r="AB47" s="325"/>
      <c r="AC47" s="325"/>
      <c r="AD47" s="325"/>
      <c r="AE47" s="325"/>
      <c r="AF47" s="325"/>
      <c r="AG47" s="325"/>
      <c r="AH47" s="326"/>
      <c r="AI47" s="38"/>
      <c r="AJ47" s="38"/>
      <c r="AK47" s="38"/>
      <c r="AL47" s="38"/>
    </row>
    <row r="48" spans="2:44" ht="15" customHeight="1" x14ac:dyDescent="0.3">
      <c r="B48" s="311"/>
      <c r="C48" s="312" t="s">
        <v>1190</v>
      </c>
      <c r="D48" s="313"/>
      <c r="E48" s="313"/>
      <c r="F48" s="313"/>
      <c r="G48" s="313"/>
      <c r="H48" s="313"/>
      <c r="I48" s="313"/>
      <c r="J48" s="313"/>
      <c r="K48" s="313"/>
      <c r="L48" s="801">
        <f>CustoContábil!F18</f>
        <v>0</v>
      </c>
      <c r="M48" s="801"/>
      <c r="N48" s="801"/>
      <c r="O48" s="801"/>
      <c r="P48" s="801"/>
      <c r="Q48" s="313"/>
      <c r="R48" s="313"/>
      <c r="S48" s="313"/>
      <c r="T48" s="313" t="s">
        <v>1191</v>
      </c>
      <c r="U48" s="313"/>
      <c r="V48" s="313"/>
      <c r="W48" s="313"/>
      <c r="X48" s="313"/>
      <c r="Y48" s="313"/>
      <c r="Z48" s="313"/>
      <c r="AA48" s="313"/>
      <c r="AB48" s="807">
        <f>CustoContábil!D18</f>
        <v>0</v>
      </c>
      <c r="AC48" s="807"/>
      <c r="AD48" s="807"/>
      <c r="AE48" s="807"/>
      <c r="AF48" s="313"/>
      <c r="AG48" s="327"/>
      <c r="AH48" s="326"/>
      <c r="AI48" s="38"/>
      <c r="AJ48" s="38"/>
      <c r="AK48" s="38"/>
      <c r="AL48" s="38"/>
    </row>
    <row r="49" spans="2:38" ht="15" customHeight="1" x14ac:dyDescent="0.3">
      <c r="B49" s="311"/>
      <c r="C49" s="312" t="s">
        <v>1192</v>
      </c>
      <c r="D49" s="313"/>
      <c r="E49" s="313"/>
      <c r="F49" s="313"/>
      <c r="G49" s="313"/>
      <c r="H49" s="313"/>
      <c r="I49" s="313"/>
      <c r="J49" s="313"/>
      <c r="K49" s="313"/>
      <c r="L49" s="778">
        <f>RCB!C18</f>
        <v>1.296</v>
      </c>
      <c r="M49" s="778"/>
      <c r="N49" s="778"/>
      <c r="O49" s="778"/>
      <c r="P49" s="778"/>
      <c r="Q49" s="312" t="s">
        <v>298</v>
      </c>
      <c r="R49" s="313"/>
      <c r="S49" s="313"/>
      <c r="T49" s="325" t="s">
        <v>1193</v>
      </c>
      <c r="U49" s="325"/>
      <c r="V49" s="325"/>
      <c r="W49" s="325"/>
      <c r="X49" s="325"/>
      <c r="Y49" s="325"/>
      <c r="Z49" s="325"/>
      <c r="AA49" s="325"/>
      <c r="AB49" s="783">
        <f>IF(RCB!C18=0,0,CustoContábil!F18/RCB!C18)</f>
        <v>0</v>
      </c>
      <c r="AC49" s="783"/>
      <c r="AD49" s="783"/>
      <c r="AE49" s="783"/>
      <c r="AF49" s="328" t="s">
        <v>1183</v>
      </c>
      <c r="AG49" s="327"/>
      <c r="AH49" s="326"/>
      <c r="AI49" s="38"/>
      <c r="AJ49" s="38"/>
      <c r="AK49" s="38"/>
      <c r="AL49" s="38"/>
    </row>
    <row r="50" spans="2:38" ht="15" customHeight="1" x14ac:dyDescent="0.3">
      <c r="B50" s="311"/>
      <c r="C50" s="312" t="s">
        <v>1194</v>
      </c>
      <c r="D50" s="313"/>
      <c r="E50" s="313"/>
      <c r="F50" s="313"/>
      <c r="G50" s="313"/>
      <c r="H50" s="313"/>
      <c r="I50" s="313"/>
      <c r="J50" s="313"/>
      <c r="K50" s="313"/>
      <c r="L50" s="778">
        <f>RCB!D18</f>
        <v>0</v>
      </c>
      <c r="M50" s="778"/>
      <c r="N50" s="778"/>
      <c r="O50" s="778"/>
      <c r="P50" s="778"/>
      <c r="Q50" s="312" t="s">
        <v>1195</v>
      </c>
      <c r="R50" s="313"/>
      <c r="S50" s="313"/>
      <c r="T50" s="325" t="s">
        <v>1196</v>
      </c>
      <c r="U50" s="325"/>
      <c r="V50" s="325"/>
      <c r="W50" s="325"/>
      <c r="X50" s="325"/>
      <c r="Y50" s="325"/>
      <c r="Z50" s="325"/>
      <c r="AA50" s="325"/>
      <c r="AB50" s="783">
        <f>IF(RCB!D18=0,0,CustoContábil!F18/RCB!D18)</f>
        <v>0</v>
      </c>
      <c r="AC50" s="783"/>
      <c r="AD50" s="783"/>
      <c r="AE50" s="783"/>
      <c r="AF50" s="327" t="s">
        <v>1197</v>
      </c>
      <c r="AG50" s="327"/>
      <c r="AH50" s="326"/>
      <c r="AI50" s="38"/>
      <c r="AJ50" s="38"/>
      <c r="AK50" s="38"/>
      <c r="AL50" s="38"/>
    </row>
    <row r="51" spans="2:38" ht="15" customHeight="1" x14ac:dyDescent="0.3">
      <c r="B51" s="311"/>
      <c r="C51" s="312"/>
      <c r="D51" s="313"/>
      <c r="E51" s="313"/>
      <c r="F51" s="313"/>
      <c r="G51" s="313"/>
      <c r="H51" s="313"/>
      <c r="I51" s="313"/>
      <c r="J51" s="313"/>
      <c r="K51" s="313"/>
      <c r="L51" s="329"/>
      <c r="M51" s="329"/>
      <c r="N51" s="329"/>
      <c r="O51" s="329"/>
      <c r="P51" s="329"/>
      <c r="Q51" s="312"/>
      <c r="R51" s="313"/>
      <c r="S51" s="313"/>
      <c r="T51" s="313"/>
      <c r="U51" s="325"/>
      <c r="V51" s="325"/>
      <c r="W51" s="325"/>
      <c r="X51" s="325"/>
      <c r="Y51" s="325"/>
      <c r="Z51" s="325"/>
      <c r="AA51" s="325"/>
      <c r="AB51" s="325"/>
      <c r="AC51" s="330"/>
      <c r="AD51" s="330"/>
      <c r="AE51" s="325"/>
      <c r="AF51" s="325"/>
      <c r="AG51" s="325"/>
      <c r="AH51" s="326"/>
      <c r="AI51" s="38"/>
      <c r="AJ51" s="38"/>
      <c r="AK51" s="38"/>
      <c r="AL51" s="38"/>
    </row>
    <row r="52" spans="2:38" ht="15" customHeight="1" x14ac:dyDescent="0.3">
      <c r="B52" s="311"/>
      <c r="C52" s="313"/>
      <c r="D52" s="313"/>
      <c r="E52" s="313"/>
      <c r="F52" s="777" t="s">
        <v>1198</v>
      </c>
      <c r="G52" s="777"/>
      <c r="H52" s="777"/>
      <c r="I52" s="777"/>
      <c r="J52" s="777"/>
      <c r="K52" s="777"/>
      <c r="L52" s="771">
        <f>Apoio!$S$8</f>
        <v>0.75</v>
      </c>
      <c r="M52" s="771"/>
      <c r="N52" s="771"/>
      <c r="O52" s="771"/>
      <c r="P52" s="771"/>
      <c r="Q52" s="313"/>
      <c r="R52" s="313"/>
      <c r="S52" s="313"/>
      <c r="T52" s="313"/>
      <c r="U52" s="777" t="s">
        <v>1199</v>
      </c>
      <c r="V52" s="777"/>
      <c r="W52" s="777"/>
      <c r="X52" s="777"/>
      <c r="Y52" s="777"/>
      <c r="Z52" s="777"/>
      <c r="AA52" s="771">
        <f>RCB!$H$9</f>
        <v>0</v>
      </c>
      <c r="AB52" s="771"/>
      <c r="AC52" s="771"/>
      <c r="AD52" s="771"/>
      <c r="AE52" s="771"/>
      <c r="AF52" s="313"/>
      <c r="AG52" s="313"/>
      <c r="AH52" s="314"/>
      <c r="AI52" s="38"/>
      <c r="AJ52" s="38"/>
      <c r="AK52" s="38"/>
      <c r="AL52" s="38"/>
    </row>
    <row r="53" spans="2:38" ht="15" customHeight="1" x14ac:dyDescent="0.3">
      <c r="B53" s="311"/>
      <c r="C53" s="313"/>
      <c r="D53" s="313"/>
      <c r="E53" s="313"/>
      <c r="F53" s="777"/>
      <c r="G53" s="777"/>
      <c r="H53" s="777"/>
      <c r="I53" s="777"/>
      <c r="J53" s="777"/>
      <c r="K53" s="777"/>
      <c r="L53" s="771"/>
      <c r="M53" s="771"/>
      <c r="N53" s="771"/>
      <c r="O53" s="771"/>
      <c r="P53" s="771"/>
      <c r="Q53" s="313"/>
      <c r="R53" s="313"/>
      <c r="S53" s="313"/>
      <c r="T53" s="313"/>
      <c r="U53" s="777"/>
      <c r="V53" s="777"/>
      <c r="W53" s="777"/>
      <c r="X53" s="777"/>
      <c r="Y53" s="777"/>
      <c r="Z53" s="777"/>
      <c r="AA53" s="771"/>
      <c r="AB53" s="771"/>
      <c r="AC53" s="771"/>
      <c r="AD53" s="771"/>
      <c r="AE53" s="771"/>
      <c r="AF53" s="313"/>
      <c r="AG53" s="313"/>
      <c r="AH53" s="314"/>
      <c r="AI53" s="38"/>
      <c r="AJ53" s="38"/>
      <c r="AK53" s="38"/>
      <c r="AL53" s="38"/>
    </row>
    <row r="54" spans="2:38" ht="15" customHeight="1" x14ac:dyDescent="0.3">
      <c r="B54" s="311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  <c r="AA54" s="313"/>
      <c r="AB54" s="313"/>
      <c r="AC54" s="313"/>
      <c r="AD54" s="313"/>
      <c r="AE54" s="313"/>
      <c r="AF54" s="313"/>
      <c r="AG54" s="313"/>
      <c r="AH54" s="314"/>
      <c r="AI54" s="38"/>
      <c r="AJ54" s="38"/>
      <c r="AK54" s="38"/>
      <c r="AL54" s="38"/>
    </row>
    <row r="55" spans="2:38" ht="15" customHeight="1" x14ac:dyDescent="0.3">
      <c r="B55" s="775" t="str">
        <f>IF(CustoContábil!H21&gt;CustoContábil!G21,"EXTRAPOLADO ALGUM LIMITE DE RECURSO POR RUBRICA, VER GUIA CustoContábil",IF(CustoContábil!H22&gt;CustoContábil!G22,"EXTRAPOLADO ALGUM LIMITE DE RECURSO POR RUBRICA, VER GUIA CustoContábil",IF(CustoContábil!H23&gt;CustoContábil!G23,"EXTRAPOLADO ALGUM LIMITE DE RECURSO POR RUBRICA, VER GUIA CustoContábil",IF(CustoContábil!H24&gt;CustoContábil!G24,"EXTRAPOLADO ALGUM LIMITE DE RECURSO POR RUBRICA, VER GUIA CustoContábil",""))))</f>
        <v/>
      </c>
      <c r="C55" s="775"/>
      <c r="D55" s="775"/>
      <c r="E55" s="775"/>
      <c r="F55" s="775"/>
      <c r="G55" s="775"/>
      <c r="H55" s="775"/>
      <c r="I55" s="775"/>
      <c r="J55" s="775"/>
      <c r="K55" s="775"/>
      <c r="L55" s="775"/>
      <c r="M55" s="775"/>
      <c r="N55" s="775"/>
      <c r="O55" s="775"/>
      <c r="P55" s="775"/>
      <c r="Q55" s="775"/>
      <c r="R55" s="775"/>
      <c r="S55" s="775"/>
      <c r="T55" s="775"/>
      <c r="U55" s="775"/>
      <c r="V55" s="775"/>
      <c r="W55" s="775"/>
      <c r="X55" s="775"/>
      <c r="Y55" s="775"/>
      <c r="Z55" s="775"/>
      <c r="AA55" s="775"/>
      <c r="AB55" s="775"/>
      <c r="AC55" s="775"/>
      <c r="AD55" s="775"/>
      <c r="AE55" s="775"/>
      <c r="AF55" s="775"/>
      <c r="AG55" s="775"/>
      <c r="AH55" s="775"/>
      <c r="AI55" s="38"/>
      <c r="AJ55" s="38"/>
      <c r="AK55" s="38"/>
      <c r="AL55" s="38"/>
    </row>
    <row r="56" spans="2:38" ht="15" customHeight="1" x14ac:dyDescent="0.3">
      <c r="B56" s="776"/>
      <c r="C56" s="776"/>
      <c r="D56" s="776"/>
      <c r="E56" s="776"/>
      <c r="F56" s="776"/>
      <c r="G56" s="776"/>
      <c r="H56" s="776"/>
      <c r="I56" s="776"/>
      <c r="J56" s="776"/>
      <c r="K56" s="776"/>
      <c r="L56" s="776"/>
      <c r="M56" s="776"/>
      <c r="N56" s="776"/>
      <c r="O56" s="776"/>
      <c r="P56" s="776"/>
      <c r="Q56" s="776"/>
      <c r="R56" s="776"/>
      <c r="S56" s="776"/>
      <c r="T56" s="776"/>
      <c r="U56" s="776"/>
      <c r="V56" s="776"/>
      <c r="W56" s="776"/>
      <c r="X56" s="776"/>
      <c r="Y56" s="776"/>
      <c r="Z56" s="776"/>
      <c r="AA56" s="776"/>
      <c r="AB56" s="776"/>
      <c r="AC56" s="776"/>
      <c r="AD56" s="776"/>
      <c r="AE56" s="776"/>
      <c r="AF56" s="776"/>
      <c r="AG56" s="776"/>
      <c r="AH56" s="776"/>
      <c r="AI56" s="38"/>
      <c r="AJ56" s="38"/>
      <c r="AK56" s="38"/>
      <c r="AL56" s="38"/>
    </row>
  </sheetData>
  <sheetProtection algorithmName="SHA-512" hashValue="ZsjUl5zwhp1CxrpNyGq5vWNHaAOvgzWCBHSXIPFGjY9PQuxBdzKUi5ZMDLfd4hwN0G3/1OdcaNfZ69PZmNpl9A==" saltValue="T2TZY3y36r0C3bR6kWZJ+g==" spinCount="100000" sheet="1" formatColumns="0" formatRows="0"/>
  <dataConsolidate/>
  <mergeCells count="45">
    <mergeCell ref="AB8:AG8"/>
    <mergeCell ref="J8:V8"/>
    <mergeCell ref="L48:P48"/>
    <mergeCell ref="AD10:AG10"/>
    <mergeCell ref="J14:AG14"/>
    <mergeCell ref="J29:O29"/>
    <mergeCell ref="J31:N31"/>
    <mergeCell ref="R31:AG31"/>
    <mergeCell ref="J9:AG9"/>
    <mergeCell ref="J18:AG18"/>
    <mergeCell ref="J28:AG28"/>
    <mergeCell ref="J10:S10"/>
    <mergeCell ref="AB48:AE48"/>
    <mergeCell ref="J17:O17"/>
    <mergeCell ref="J11:S11"/>
    <mergeCell ref="L46:P46"/>
    <mergeCell ref="AB49:AE49"/>
    <mergeCell ref="AK32:AL32"/>
    <mergeCell ref="J15:AG15"/>
    <mergeCell ref="J16:O16"/>
    <mergeCell ref="J19:N19"/>
    <mergeCell ref="R19:AG19"/>
    <mergeCell ref="J20:S20"/>
    <mergeCell ref="J21:S21"/>
    <mergeCell ref="J22:S22"/>
    <mergeCell ref="J23:S23"/>
    <mergeCell ref="J24:S24"/>
    <mergeCell ref="J30:AG30"/>
    <mergeCell ref="J27:AG27"/>
    <mergeCell ref="AA52:AE53"/>
    <mergeCell ref="AJ37:AR40"/>
    <mergeCell ref="C37:I37"/>
    <mergeCell ref="J37:AG40"/>
    <mergeCell ref="B55:AH56"/>
    <mergeCell ref="F52:K53"/>
    <mergeCell ref="L49:P49"/>
    <mergeCell ref="L43:P43"/>
    <mergeCell ref="AA43:AE43"/>
    <mergeCell ref="U52:Z53"/>
    <mergeCell ref="L44:P44"/>
    <mergeCell ref="AA44:AE44"/>
    <mergeCell ref="AA46:AE46"/>
    <mergeCell ref="L50:P50"/>
    <mergeCell ref="AB50:AE50"/>
    <mergeCell ref="L52:P53"/>
  </mergeCells>
  <conditionalFormatting sqref="B55:AH56">
    <cfRule type="containsText" dxfId="248" priority="3" operator="containsText" text="EXTRAPOLADO ALGUM LIMITE DE RECURSO POR RUBRICA, VER GUIA CustoContábil">
      <formula>NOT(ISERROR(SEARCH("EXTRAPOLADO ALGUM LIMITE DE RECURSO POR RUBRICA, VER GUIA CustoContábil",B55)))</formula>
    </cfRule>
  </conditionalFormatting>
  <dataValidations count="6">
    <dataValidation type="whole" operator="greaterThanOrEqual" allowBlank="1" showInputMessage="1" showErrorMessage="1" errorTitle="Atenção!" error="Inserir apenas números" sqref="J29:O29 AB8:AG8 J16:O17" xr:uid="{00000000-0002-0000-0500-000000000000}">
      <formula1>0</formula1>
    </dataValidation>
    <dataValidation type="whole" operator="greaterThanOrEqual" allowBlank="1" showInputMessage="1" showErrorMessage="1" errorTitle="Atenção!" error="Inserir apenas números para corresponder a um dos seguintes formatos:_x000a_(xx) xxxx-xxxx_x000a_(xx) xxxxx-xxxx" sqref="J31:N31 J19:N19" xr:uid="{00000000-0002-0000-0500-000001000000}">
      <formula1>0</formula1>
    </dataValidation>
    <dataValidation type="list" allowBlank="1" showInputMessage="1" showErrorMessage="1" errorTitle="Atenção!" error="Selecionar somente um dos itens da lista" sqref="J21:S21" xr:uid="{00000000-0002-0000-0500-000002000000}">
      <formula1>Lista_Atividade</formula1>
    </dataValidation>
    <dataValidation type="list" allowBlank="1" showInputMessage="1" showErrorMessage="1" errorTitle="Atenção!" error="Selecionar somente um dos itens da lista" sqref="J22:S22" xr:uid="{00000000-0002-0000-0500-000003000000}">
      <formula1>Lista_Empresa</formula1>
    </dataValidation>
    <dataValidation type="list" allowBlank="1" showInputMessage="1" showErrorMessage="1" errorTitle="Atenção!" error="Selecionar somente um dos itens da lista" sqref="J23:S23" xr:uid="{00000000-0002-0000-0500-000004000000}">
      <formula1>Lista_Tarifa</formula1>
    </dataValidation>
    <dataValidation type="list" allowBlank="1" showInputMessage="1" showErrorMessage="1" errorTitle="Atenção!" error="Selecionar somente um dos itens da lista" sqref="J24:S24" xr:uid="{00000000-0002-0000-0500-000005000000}">
      <formula1>Lista_SubgrupoTarifa</formula1>
    </dataValidation>
  </dataValidations>
  <pageMargins left="0.59055118110236227" right="0.59055118110236227" top="0.98425196850393704" bottom="0.59055118110236227" header="0.19685039370078741" footer="0.19685039370078741"/>
  <pageSetup paperSize="9" scale="73" orientation="portrait" r:id="rId1"/>
  <headerFooter>
    <oddFooter>&amp;L&amp;F / &amp;A_x000D_&amp;1#&amp;"Calibri"&amp;10&amp;K000000 Classificação: Público&amp;R&amp;P</oddFooter>
  </headerFooter>
  <ignoredErrors>
    <ignoredError sqref="B7:AH7 B34:AH35 C33:AH33 AI4:XFD5 A18:A25 B48 D48:K48 P16 B51:T51 AH48:AH51 B49:S49 B50:S50 B43:H43 B47:AH47 AJ7:XFD7 AI32:AN35 A27:A29 B13 R16:S16 U16:W16 B10:C11 B8:I9 M48:S48 T21:AH24 T10:W10 B45:H46 AF45:AH46 B52:D53 Q52:S53 AF52:AH53 AG43:AN43 A57:XFD1048576 Y16:Z16 AQ18:XFD18 B23:I23 B21:C22 A4:A5 AI19:XFD23 AI18:AM18 AI31:AL31 AN31 B42:AN42 A42:A43 AO42:AQ43 A13:A16 AI47:XFD48 A45:A54 B54:AH54 AH8:XFD10 A1 AI1:XFD1 E21:I22 B14:I16 K14:AH14 K15:AH15 AO18 E10:I11 AI14:XFD14 Z11:AJ11 AL11:XFD11 A7:A11 B24:C24 E24:I24 AH16:XFD16 AI15:AK15 AO15:XFD15 D13:AK13 AP13:XFD13 AO31:AQ35 A31:A35 A37:B37 AH37:AI37 AW37:XFD37 AI27:AQ29 AW27:XFD27 AW28:XFD29 AI24:AQ25 AS24:XFD24 AW42:XFD43 AI45:AQ45 AW45:XFD45 AW31:XFD35 AI50:XFD54 AI49:AQ49 AS49:XFD49 AW40:XFD40 AH40:AI40 A40:I40 AI46:AQ46 AW46:XFD46 AW25:XFD25" unlockedFormula="1"/>
  </ignoredErrors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546F182-61B5-4D1F-8F65-8CC47E163CAB}">
            <xm:f>AND(RCB!G17&gt;0,RCB!G14&lt;=0)</xm:f>
            <x14:dxf>
              <font>
                <color theme="0"/>
              </font>
              <fill>
                <patternFill>
                  <bgColor rgb="FFFF0000"/>
                </patternFill>
              </fill>
              <border>
                <vertical/>
                <horizontal/>
              </border>
            </x14:dxf>
          </x14:cfRule>
          <xm:sqref>J37:AG40</xm:sqref>
        </x14:conditionalFormatting>
        <x14:conditionalFormatting xmlns:xm="http://schemas.microsoft.com/office/excel/2006/main">
          <x14:cfRule type="expression" priority="1" id="{5F5B916A-9172-41B1-8DD6-89D016BFB01A}">
            <xm:f>AND(RCB!G17&gt;0,RCB!G14&lt;=0)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AJ37:AR40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operator="greaterThanOrEqual" allowBlank="1" showInputMessage="1" showErrorMessage="1" errorTitle="Atenção!" error="Selecionar somente um dos itens da lista" xr:uid="{00000000-0002-0000-0500-000006000000}">
          <x14:formula1>
            <xm:f>Apoio!$C$4:$C$778</xm:f>
          </x14:formula1>
          <xm:sqref>J20:S20</xm:sqref>
        </x14:dataValidation>
        <x14:dataValidation type="list" allowBlank="1" showInputMessage="1" showErrorMessage="1" errorTitle="Atenção!" error="Selecionar somente um dos itens da lista" xr:uid="{00000000-0002-0000-0500-000007000000}">
          <x14:formula1>
            <xm:f>Apoio!$G$4:$G$11</xm:f>
          </x14:formula1>
          <xm:sqref>J10:S10</xm:sqref>
        </x14:dataValidation>
        <x14:dataValidation type="list" allowBlank="1" showInputMessage="1" showErrorMessage="1" errorTitle="Atenção!" error="Selecionar somente um dos itens da lista" xr:uid="{82225E2C-976B-4C6B-AD41-08141575BE6F}">
          <x14:formula1>
            <xm:f>Apoio!$J$4:$J$8</xm:f>
          </x14:formula1>
          <xm:sqref>J11:S11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8787-9FC1-49F2-9B26-6EBA3A1E94BB}">
  <dimension ref="B2:EV43"/>
  <sheetViews>
    <sheetView showGridLines="0" zoomScaleNormal="100" workbookViewId="0">
      <selection activeCell="M49" sqref="M49"/>
    </sheetView>
  </sheetViews>
  <sheetFormatPr defaultRowHeight="14.4" x14ac:dyDescent="0.3"/>
  <cols>
    <col min="1" max="2" width="3.6640625" customWidth="1"/>
    <col min="3" max="3" width="20.33203125" bestFit="1" customWidth="1"/>
    <col min="4" max="4" width="35.44140625" customWidth="1"/>
    <col min="5" max="5" width="3.6640625" customWidth="1"/>
    <col min="6" max="6" width="10.6640625" customWidth="1"/>
    <col min="7" max="11" width="13.6640625" customWidth="1"/>
    <col min="12" max="12" width="2.6640625" customWidth="1"/>
    <col min="13" max="13" width="5.6640625" customWidth="1"/>
    <col min="14" max="14" width="10.6640625" customWidth="1"/>
    <col min="15" max="19" width="13.6640625" customWidth="1"/>
    <col min="20" max="20" width="5.6640625" customWidth="1"/>
    <col min="21" max="21" width="10.6640625" customWidth="1"/>
    <col min="22" max="26" width="13.6640625" customWidth="1"/>
    <col min="27" max="27" width="5.6640625" customWidth="1"/>
    <col min="28" max="28" width="10.6640625" customWidth="1"/>
    <col min="29" max="33" width="13.6640625" customWidth="1"/>
    <col min="34" max="34" width="5.6640625" customWidth="1"/>
    <col min="35" max="35" width="10.6640625" customWidth="1"/>
    <col min="36" max="40" width="13.6640625" customWidth="1"/>
    <col min="41" max="41" width="5.6640625" customWidth="1"/>
    <col min="42" max="42" width="10.6640625" customWidth="1"/>
    <col min="43" max="47" width="13.6640625" customWidth="1"/>
    <col min="48" max="48" width="5.6640625" customWidth="1"/>
    <col min="49" max="49" width="10.6640625" customWidth="1"/>
    <col min="50" max="54" width="13.6640625" customWidth="1"/>
    <col min="55" max="55" width="5.6640625" customWidth="1"/>
    <col min="56" max="56" width="10.6640625" customWidth="1"/>
    <col min="57" max="61" width="13.6640625" customWidth="1"/>
    <col min="62" max="62" width="5.6640625" customWidth="1"/>
    <col min="63" max="63" width="10.6640625" customWidth="1"/>
    <col min="64" max="68" width="13.6640625" customWidth="1"/>
    <col min="69" max="69" width="5.6640625" customWidth="1"/>
    <col min="70" max="70" width="10.6640625" customWidth="1"/>
    <col min="71" max="75" width="13.6640625" customWidth="1"/>
    <col min="76" max="76" width="5.6640625" customWidth="1"/>
    <col min="77" max="77" width="10.6640625" customWidth="1"/>
    <col min="78" max="82" width="13.6640625" customWidth="1"/>
    <col min="83" max="83" width="5.6640625" customWidth="1"/>
    <col min="84" max="84" width="10.6640625" customWidth="1"/>
    <col min="85" max="89" width="13.6640625" customWidth="1"/>
    <col min="90" max="90" width="5.6640625" customWidth="1"/>
    <col min="91" max="91" width="10.6640625" customWidth="1"/>
    <col min="92" max="96" width="13.6640625" customWidth="1"/>
    <col min="97" max="97" width="5.6640625" customWidth="1"/>
    <col min="98" max="98" width="10.6640625" customWidth="1"/>
    <col min="99" max="103" width="13.6640625" customWidth="1"/>
    <col min="104" max="104" width="5.6640625" customWidth="1"/>
    <col min="105" max="105" width="10.6640625" customWidth="1"/>
    <col min="106" max="110" width="13.6640625" customWidth="1"/>
    <col min="111" max="111" width="5.6640625" customWidth="1"/>
    <col min="112" max="112" width="10.6640625" customWidth="1"/>
    <col min="113" max="117" width="13.6640625" customWidth="1"/>
    <col min="118" max="118" width="5.6640625" customWidth="1"/>
    <col min="119" max="119" width="10.6640625" customWidth="1"/>
    <col min="120" max="124" width="13.6640625" customWidth="1"/>
    <col min="125" max="125" width="5.6640625" customWidth="1"/>
    <col min="126" max="126" width="10.6640625" customWidth="1"/>
    <col min="127" max="131" width="13.6640625" customWidth="1"/>
    <col min="132" max="132" width="5.6640625" customWidth="1"/>
    <col min="133" max="133" width="10.6640625" customWidth="1"/>
    <col min="134" max="138" width="13.6640625" customWidth="1"/>
    <col min="139" max="139" width="5.6640625" customWidth="1"/>
    <col min="140" max="140" width="10.6640625" customWidth="1"/>
    <col min="141" max="145" width="13.6640625" customWidth="1"/>
    <col min="146" max="146" width="5.6640625" customWidth="1"/>
    <col min="147" max="147" width="10.6640625" customWidth="1"/>
    <col min="148" max="152" width="13.6640625" customWidth="1"/>
    <col min="153" max="153" width="5.6640625" customWidth="1"/>
  </cols>
  <sheetData>
    <row r="2" spans="14:152" ht="25.8" x14ac:dyDescent="0.3">
      <c r="N2" s="658">
        <v>1</v>
      </c>
      <c r="O2" s="659" t="s">
        <v>1200</v>
      </c>
      <c r="P2" s="660"/>
      <c r="Q2" s="680"/>
      <c r="R2" s="854"/>
      <c r="S2" s="855"/>
      <c r="U2" s="658">
        <v>2</v>
      </c>
      <c r="V2" s="659" t="s">
        <v>1200</v>
      </c>
      <c r="W2" s="660"/>
      <c r="X2" s="660"/>
      <c r="Y2" s="850"/>
      <c r="Z2" s="851"/>
      <c r="AB2" s="658">
        <v>3</v>
      </c>
      <c r="AC2" s="659" t="s">
        <v>1200</v>
      </c>
      <c r="AD2" s="660"/>
      <c r="AE2" s="660"/>
      <c r="AF2" s="852"/>
      <c r="AG2" s="853"/>
      <c r="AI2" s="658">
        <v>4</v>
      </c>
      <c r="AJ2" s="659" t="s">
        <v>1200</v>
      </c>
      <c r="AK2" s="660"/>
      <c r="AL2" s="660"/>
      <c r="AM2" s="850"/>
      <c r="AN2" s="851"/>
      <c r="AP2" s="658">
        <v>5</v>
      </c>
      <c r="AQ2" s="659" t="s">
        <v>1200</v>
      </c>
      <c r="AR2" s="660"/>
      <c r="AS2" s="660"/>
      <c r="AT2" s="850"/>
      <c r="AU2" s="851"/>
      <c r="AW2" s="658">
        <v>6</v>
      </c>
      <c r="AX2" s="659" t="s">
        <v>1200</v>
      </c>
      <c r="AY2" s="660"/>
      <c r="AZ2" s="660"/>
      <c r="BA2" s="850"/>
      <c r="BB2" s="851"/>
      <c r="BD2" s="658">
        <v>7</v>
      </c>
      <c r="BE2" s="659" t="s">
        <v>1200</v>
      </c>
      <c r="BF2" s="660"/>
      <c r="BG2" s="660"/>
      <c r="BH2" s="850"/>
      <c r="BI2" s="851"/>
      <c r="BK2" s="658">
        <v>8</v>
      </c>
      <c r="BL2" s="659" t="s">
        <v>1200</v>
      </c>
      <c r="BM2" s="660"/>
      <c r="BN2" s="660"/>
      <c r="BO2" s="850"/>
      <c r="BP2" s="851"/>
      <c r="BR2" s="658">
        <v>9</v>
      </c>
      <c r="BS2" s="659" t="s">
        <v>1200</v>
      </c>
      <c r="BT2" s="660"/>
      <c r="BU2" s="660"/>
      <c r="BV2" s="850"/>
      <c r="BW2" s="851"/>
      <c r="BY2" s="658">
        <v>10</v>
      </c>
      <c r="BZ2" s="659" t="s">
        <v>1200</v>
      </c>
      <c r="CA2" s="660"/>
      <c r="CB2" s="660"/>
      <c r="CC2" s="850"/>
      <c r="CD2" s="851"/>
      <c r="CF2" s="658">
        <v>11</v>
      </c>
      <c r="CG2" s="659" t="s">
        <v>1200</v>
      </c>
      <c r="CH2" s="660"/>
      <c r="CI2" s="660"/>
      <c r="CJ2" s="850"/>
      <c r="CK2" s="851"/>
      <c r="CM2" s="658">
        <v>12</v>
      </c>
      <c r="CN2" s="659" t="s">
        <v>1200</v>
      </c>
      <c r="CO2" s="660"/>
      <c r="CP2" s="660"/>
      <c r="CQ2" s="850"/>
      <c r="CR2" s="851"/>
      <c r="CT2" s="658">
        <v>13</v>
      </c>
      <c r="CU2" s="659" t="s">
        <v>1200</v>
      </c>
      <c r="CV2" s="660"/>
      <c r="CW2" s="660"/>
      <c r="CX2" s="850"/>
      <c r="CY2" s="851"/>
      <c r="DA2" s="658">
        <v>14</v>
      </c>
      <c r="DB2" s="659" t="s">
        <v>1200</v>
      </c>
      <c r="DC2" s="660"/>
      <c r="DD2" s="660"/>
      <c r="DE2" s="850"/>
      <c r="DF2" s="851"/>
      <c r="DH2" s="658">
        <v>15</v>
      </c>
      <c r="DI2" s="659" t="s">
        <v>1200</v>
      </c>
      <c r="DJ2" s="660"/>
      <c r="DK2" s="660"/>
      <c r="DL2" s="850"/>
      <c r="DM2" s="851"/>
      <c r="DO2" s="658">
        <v>16</v>
      </c>
      <c r="DP2" s="659" t="s">
        <v>1200</v>
      </c>
      <c r="DQ2" s="660"/>
      <c r="DR2" s="660"/>
      <c r="DS2" s="850"/>
      <c r="DT2" s="851"/>
      <c r="DV2" s="658">
        <v>17</v>
      </c>
      <c r="DW2" s="659" t="s">
        <v>1200</v>
      </c>
      <c r="DX2" s="660"/>
      <c r="DY2" s="660"/>
      <c r="DZ2" s="850"/>
      <c r="EA2" s="851"/>
      <c r="EC2" s="658">
        <v>18</v>
      </c>
      <c r="ED2" s="659" t="s">
        <v>1200</v>
      </c>
      <c r="EE2" s="660"/>
      <c r="EF2" s="660"/>
      <c r="EG2" s="850"/>
      <c r="EH2" s="851"/>
      <c r="EJ2" s="658">
        <v>19</v>
      </c>
      <c r="EK2" s="659" t="s">
        <v>1200</v>
      </c>
      <c r="EL2" s="660"/>
      <c r="EM2" s="660"/>
      <c r="EN2" s="850"/>
      <c r="EO2" s="851"/>
      <c r="EQ2" s="658">
        <v>20</v>
      </c>
      <c r="ER2" s="659" t="s">
        <v>1200</v>
      </c>
      <c r="ES2" s="660"/>
      <c r="ET2" s="660"/>
      <c r="EU2" s="850"/>
      <c r="EV2" s="851"/>
    </row>
    <row r="3" spans="14:152" ht="15" customHeight="1" x14ac:dyDescent="0.3">
      <c r="N3" s="825" t="s">
        <v>3142</v>
      </c>
      <c r="O3" s="826"/>
      <c r="P3" s="826"/>
      <c r="Q3" s="816"/>
      <c r="R3" s="817"/>
      <c r="S3" s="818"/>
      <c r="U3" s="825" t="s">
        <v>3142</v>
      </c>
      <c r="V3" s="826"/>
      <c r="W3" s="826"/>
      <c r="X3" s="816"/>
      <c r="Y3" s="817"/>
      <c r="Z3" s="818"/>
      <c r="AB3" s="825" t="s">
        <v>3142</v>
      </c>
      <c r="AC3" s="826"/>
      <c r="AD3" s="826"/>
      <c r="AE3" s="816"/>
      <c r="AF3" s="817"/>
      <c r="AG3" s="818"/>
      <c r="AI3" s="825" t="s">
        <v>3142</v>
      </c>
      <c r="AJ3" s="826"/>
      <c r="AK3" s="826"/>
      <c r="AL3" s="816"/>
      <c r="AM3" s="817"/>
      <c r="AN3" s="818"/>
      <c r="AP3" s="825" t="s">
        <v>3142</v>
      </c>
      <c r="AQ3" s="826"/>
      <c r="AR3" s="826"/>
      <c r="AS3" s="816"/>
      <c r="AT3" s="817"/>
      <c r="AU3" s="818"/>
      <c r="AW3" s="825" t="s">
        <v>3142</v>
      </c>
      <c r="AX3" s="826"/>
      <c r="AY3" s="826"/>
      <c r="AZ3" s="816"/>
      <c r="BA3" s="817"/>
      <c r="BB3" s="818"/>
      <c r="BD3" s="825" t="s">
        <v>3142</v>
      </c>
      <c r="BE3" s="826"/>
      <c r="BF3" s="826"/>
      <c r="BG3" s="816"/>
      <c r="BH3" s="817"/>
      <c r="BI3" s="818"/>
      <c r="BK3" s="825" t="s">
        <v>3142</v>
      </c>
      <c r="BL3" s="826"/>
      <c r="BM3" s="826"/>
      <c r="BN3" s="816"/>
      <c r="BO3" s="817"/>
      <c r="BP3" s="818"/>
      <c r="BR3" s="825" t="s">
        <v>3142</v>
      </c>
      <c r="BS3" s="826"/>
      <c r="BT3" s="826"/>
      <c r="BU3" s="816"/>
      <c r="BV3" s="817"/>
      <c r="BW3" s="818"/>
      <c r="BY3" s="825" t="s">
        <v>3142</v>
      </c>
      <c r="BZ3" s="826"/>
      <c r="CA3" s="826"/>
      <c r="CB3" s="816"/>
      <c r="CC3" s="817"/>
      <c r="CD3" s="818"/>
      <c r="CF3" s="825" t="s">
        <v>3142</v>
      </c>
      <c r="CG3" s="826"/>
      <c r="CH3" s="826"/>
      <c r="CI3" s="816"/>
      <c r="CJ3" s="817"/>
      <c r="CK3" s="818"/>
      <c r="CM3" s="825" t="s">
        <v>3142</v>
      </c>
      <c r="CN3" s="826"/>
      <c r="CO3" s="826"/>
      <c r="CP3" s="816"/>
      <c r="CQ3" s="817"/>
      <c r="CR3" s="818"/>
      <c r="CT3" s="825" t="s">
        <v>3142</v>
      </c>
      <c r="CU3" s="826"/>
      <c r="CV3" s="826"/>
      <c r="CW3" s="816"/>
      <c r="CX3" s="817"/>
      <c r="CY3" s="818"/>
      <c r="DA3" s="825" t="s">
        <v>3142</v>
      </c>
      <c r="DB3" s="826"/>
      <c r="DC3" s="826"/>
      <c r="DD3" s="816"/>
      <c r="DE3" s="817"/>
      <c r="DF3" s="818"/>
      <c r="DH3" s="825" t="s">
        <v>3142</v>
      </c>
      <c r="DI3" s="826"/>
      <c r="DJ3" s="826"/>
      <c r="DK3" s="816"/>
      <c r="DL3" s="817"/>
      <c r="DM3" s="818"/>
      <c r="DO3" s="825" t="s">
        <v>3142</v>
      </c>
      <c r="DP3" s="826"/>
      <c r="DQ3" s="826"/>
      <c r="DR3" s="816"/>
      <c r="DS3" s="817"/>
      <c r="DT3" s="818"/>
      <c r="DV3" s="825" t="s">
        <v>3142</v>
      </c>
      <c r="DW3" s="826"/>
      <c r="DX3" s="826"/>
      <c r="DY3" s="816"/>
      <c r="DZ3" s="817"/>
      <c r="EA3" s="818"/>
      <c r="EC3" s="825" t="s">
        <v>3142</v>
      </c>
      <c r="ED3" s="826"/>
      <c r="EE3" s="826"/>
      <c r="EF3" s="816"/>
      <c r="EG3" s="817"/>
      <c r="EH3" s="818"/>
      <c r="EJ3" s="825" t="s">
        <v>3142</v>
      </c>
      <c r="EK3" s="826"/>
      <c r="EL3" s="826"/>
      <c r="EM3" s="816"/>
      <c r="EN3" s="817"/>
      <c r="EO3" s="818"/>
      <c r="EQ3" s="825" t="s">
        <v>3142</v>
      </c>
      <c r="ER3" s="826"/>
      <c r="ES3" s="826"/>
      <c r="ET3" s="816"/>
      <c r="EU3" s="817"/>
      <c r="EV3" s="818"/>
    </row>
    <row r="4" spans="14:152" ht="15" customHeight="1" x14ac:dyDescent="0.3">
      <c r="N4" s="825" t="s">
        <v>3144</v>
      </c>
      <c r="O4" s="826"/>
      <c r="P4" s="826"/>
      <c r="Q4" s="816"/>
      <c r="R4" s="817"/>
      <c r="S4" s="818"/>
      <c r="U4" s="825" t="s">
        <v>3144</v>
      </c>
      <c r="V4" s="826"/>
      <c r="W4" s="826"/>
      <c r="X4" s="816"/>
      <c r="Y4" s="817"/>
      <c r="Z4" s="818"/>
      <c r="AB4" s="825" t="s">
        <v>3144</v>
      </c>
      <c r="AC4" s="826"/>
      <c r="AD4" s="826"/>
      <c r="AE4" s="816"/>
      <c r="AF4" s="817"/>
      <c r="AG4" s="818"/>
      <c r="AI4" s="825" t="s">
        <v>3144</v>
      </c>
      <c r="AJ4" s="826"/>
      <c r="AK4" s="826"/>
      <c r="AL4" s="816"/>
      <c r="AM4" s="817"/>
      <c r="AN4" s="818"/>
      <c r="AP4" s="825" t="s">
        <v>3144</v>
      </c>
      <c r="AQ4" s="826"/>
      <c r="AR4" s="826"/>
      <c r="AS4" s="816"/>
      <c r="AT4" s="817"/>
      <c r="AU4" s="818"/>
      <c r="AW4" s="825" t="s">
        <v>3144</v>
      </c>
      <c r="AX4" s="826"/>
      <c r="AY4" s="826"/>
      <c r="AZ4" s="816"/>
      <c r="BA4" s="817"/>
      <c r="BB4" s="818"/>
      <c r="BD4" s="825" t="s">
        <v>3144</v>
      </c>
      <c r="BE4" s="826"/>
      <c r="BF4" s="826"/>
      <c r="BG4" s="816"/>
      <c r="BH4" s="817"/>
      <c r="BI4" s="818"/>
      <c r="BK4" s="825" t="s">
        <v>3144</v>
      </c>
      <c r="BL4" s="826"/>
      <c r="BM4" s="826"/>
      <c r="BN4" s="816"/>
      <c r="BO4" s="817"/>
      <c r="BP4" s="818"/>
      <c r="BR4" s="825" t="s">
        <v>3144</v>
      </c>
      <c r="BS4" s="826"/>
      <c r="BT4" s="826"/>
      <c r="BU4" s="816"/>
      <c r="BV4" s="817"/>
      <c r="BW4" s="818"/>
      <c r="BY4" s="825" t="s">
        <v>3144</v>
      </c>
      <c r="BZ4" s="826"/>
      <c r="CA4" s="826"/>
      <c r="CB4" s="816"/>
      <c r="CC4" s="817"/>
      <c r="CD4" s="818"/>
      <c r="CF4" s="825" t="s">
        <v>3144</v>
      </c>
      <c r="CG4" s="826"/>
      <c r="CH4" s="826"/>
      <c r="CI4" s="816"/>
      <c r="CJ4" s="817"/>
      <c r="CK4" s="818"/>
      <c r="CM4" s="825" t="s">
        <v>3144</v>
      </c>
      <c r="CN4" s="826"/>
      <c r="CO4" s="826"/>
      <c r="CP4" s="816"/>
      <c r="CQ4" s="817"/>
      <c r="CR4" s="818"/>
      <c r="CT4" s="825" t="s">
        <v>3144</v>
      </c>
      <c r="CU4" s="826"/>
      <c r="CV4" s="826"/>
      <c r="CW4" s="816"/>
      <c r="CX4" s="817"/>
      <c r="CY4" s="818"/>
      <c r="DA4" s="825" t="s">
        <v>3144</v>
      </c>
      <c r="DB4" s="826"/>
      <c r="DC4" s="826"/>
      <c r="DD4" s="816"/>
      <c r="DE4" s="817"/>
      <c r="DF4" s="818"/>
      <c r="DH4" s="825" t="s">
        <v>3144</v>
      </c>
      <c r="DI4" s="826"/>
      <c r="DJ4" s="826"/>
      <c r="DK4" s="816"/>
      <c r="DL4" s="817"/>
      <c r="DM4" s="818"/>
      <c r="DO4" s="825" t="s">
        <v>3144</v>
      </c>
      <c r="DP4" s="826"/>
      <c r="DQ4" s="826"/>
      <c r="DR4" s="816"/>
      <c r="DS4" s="817"/>
      <c r="DT4" s="818"/>
      <c r="DV4" s="825" t="s">
        <v>3144</v>
      </c>
      <c r="DW4" s="826"/>
      <c r="DX4" s="826"/>
      <c r="DY4" s="816"/>
      <c r="DZ4" s="817"/>
      <c r="EA4" s="818"/>
      <c r="EC4" s="825" t="s">
        <v>3144</v>
      </c>
      <c r="ED4" s="826"/>
      <c r="EE4" s="826"/>
      <c r="EF4" s="816"/>
      <c r="EG4" s="817"/>
      <c r="EH4" s="818"/>
      <c r="EJ4" s="825" t="s">
        <v>3144</v>
      </c>
      <c r="EK4" s="826"/>
      <c r="EL4" s="826"/>
      <c r="EM4" s="816"/>
      <c r="EN4" s="817"/>
      <c r="EO4" s="818"/>
      <c r="EQ4" s="825" t="s">
        <v>3144</v>
      </c>
      <c r="ER4" s="826"/>
      <c r="ES4" s="826"/>
      <c r="ET4" s="816"/>
      <c r="EU4" s="817"/>
      <c r="EV4" s="818"/>
    </row>
    <row r="5" spans="14:152" ht="15" customHeight="1" x14ac:dyDescent="0.3">
      <c r="N5" s="825" t="s">
        <v>1162</v>
      </c>
      <c r="O5" s="826"/>
      <c r="P5" s="826"/>
      <c r="Q5" s="831"/>
      <c r="R5" s="832"/>
      <c r="S5" s="833"/>
      <c r="U5" s="825" t="s">
        <v>1162</v>
      </c>
      <c r="V5" s="826"/>
      <c r="W5" s="826"/>
      <c r="X5" s="831"/>
      <c r="Y5" s="832"/>
      <c r="Z5" s="833"/>
      <c r="AB5" s="825" t="s">
        <v>1162</v>
      </c>
      <c r="AC5" s="826"/>
      <c r="AD5" s="826"/>
      <c r="AE5" s="831"/>
      <c r="AF5" s="832"/>
      <c r="AG5" s="833"/>
      <c r="AI5" s="825" t="s">
        <v>1162</v>
      </c>
      <c r="AJ5" s="826"/>
      <c r="AK5" s="826"/>
      <c r="AL5" s="831"/>
      <c r="AM5" s="832"/>
      <c r="AN5" s="833"/>
      <c r="AP5" s="825" t="s">
        <v>1162</v>
      </c>
      <c r="AQ5" s="826"/>
      <c r="AR5" s="826"/>
      <c r="AS5" s="831"/>
      <c r="AT5" s="832"/>
      <c r="AU5" s="833"/>
      <c r="AW5" s="825" t="s">
        <v>1162</v>
      </c>
      <c r="AX5" s="826"/>
      <c r="AY5" s="826"/>
      <c r="AZ5" s="831"/>
      <c r="BA5" s="832"/>
      <c r="BB5" s="833"/>
      <c r="BD5" s="825" t="s">
        <v>1162</v>
      </c>
      <c r="BE5" s="826"/>
      <c r="BF5" s="826"/>
      <c r="BG5" s="831"/>
      <c r="BH5" s="832"/>
      <c r="BI5" s="833"/>
      <c r="BK5" s="825" t="s">
        <v>1162</v>
      </c>
      <c r="BL5" s="826"/>
      <c r="BM5" s="826"/>
      <c r="BN5" s="831"/>
      <c r="BO5" s="832"/>
      <c r="BP5" s="833"/>
      <c r="BR5" s="825" t="s">
        <v>1162</v>
      </c>
      <c r="BS5" s="826"/>
      <c r="BT5" s="826"/>
      <c r="BU5" s="831"/>
      <c r="BV5" s="832"/>
      <c r="BW5" s="833"/>
      <c r="BY5" s="825" t="s">
        <v>1162</v>
      </c>
      <c r="BZ5" s="826"/>
      <c r="CA5" s="826"/>
      <c r="CB5" s="831"/>
      <c r="CC5" s="832"/>
      <c r="CD5" s="833"/>
      <c r="CF5" s="825" t="s">
        <v>1162</v>
      </c>
      <c r="CG5" s="826"/>
      <c r="CH5" s="826"/>
      <c r="CI5" s="831"/>
      <c r="CJ5" s="832"/>
      <c r="CK5" s="833"/>
      <c r="CM5" s="825" t="s">
        <v>1162</v>
      </c>
      <c r="CN5" s="826"/>
      <c r="CO5" s="826"/>
      <c r="CP5" s="831"/>
      <c r="CQ5" s="832"/>
      <c r="CR5" s="833"/>
      <c r="CT5" s="825" t="s">
        <v>1162</v>
      </c>
      <c r="CU5" s="826"/>
      <c r="CV5" s="826"/>
      <c r="CW5" s="831"/>
      <c r="CX5" s="832"/>
      <c r="CY5" s="833"/>
      <c r="DA5" s="825" t="s">
        <v>1162</v>
      </c>
      <c r="DB5" s="826"/>
      <c r="DC5" s="826"/>
      <c r="DD5" s="831"/>
      <c r="DE5" s="832"/>
      <c r="DF5" s="833"/>
      <c r="DH5" s="825" t="s">
        <v>1162</v>
      </c>
      <c r="DI5" s="826"/>
      <c r="DJ5" s="826"/>
      <c r="DK5" s="831"/>
      <c r="DL5" s="832"/>
      <c r="DM5" s="833"/>
      <c r="DO5" s="825" t="s">
        <v>1162</v>
      </c>
      <c r="DP5" s="826"/>
      <c r="DQ5" s="826"/>
      <c r="DR5" s="831"/>
      <c r="DS5" s="832"/>
      <c r="DT5" s="833"/>
      <c r="DV5" s="825" t="s">
        <v>1162</v>
      </c>
      <c r="DW5" s="826"/>
      <c r="DX5" s="826"/>
      <c r="DY5" s="831"/>
      <c r="DZ5" s="832"/>
      <c r="EA5" s="833"/>
      <c r="EC5" s="825" t="s">
        <v>1162</v>
      </c>
      <c r="ED5" s="826"/>
      <c r="EE5" s="826"/>
      <c r="EF5" s="831"/>
      <c r="EG5" s="832"/>
      <c r="EH5" s="833"/>
      <c r="EJ5" s="825" t="s">
        <v>1162</v>
      </c>
      <c r="EK5" s="826"/>
      <c r="EL5" s="826"/>
      <c r="EM5" s="831"/>
      <c r="EN5" s="832"/>
      <c r="EO5" s="833"/>
      <c r="EQ5" s="825" t="s">
        <v>1162</v>
      </c>
      <c r="ER5" s="826"/>
      <c r="ES5" s="826"/>
      <c r="ET5" s="831"/>
      <c r="EU5" s="832"/>
      <c r="EV5" s="833"/>
    </row>
    <row r="6" spans="14:152" ht="15" customHeight="1" x14ac:dyDescent="0.3">
      <c r="N6" s="834" t="s">
        <v>1168</v>
      </c>
      <c r="O6" s="835"/>
      <c r="P6" s="816"/>
      <c r="Q6" s="817"/>
      <c r="R6" s="817"/>
      <c r="S6" s="818"/>
      <c r="U6" s="834" t="s">
        <v>1168</v>
      </c>
      <c r="V6" s="835"/>
      <c r="W6" s="816"/>
      <c r="X6" s="817"/>
      <c r="Y6" s="817"/>
      <c r="Z6" s="818"/>
      <c r="AB6" s="834" t="s">
        <v>1168</v>
      </c>
      <c r="AC6" s="835"/>
      <c r="AD6" s="816"/>
      <c r="AE6" s="817"/>
      <c r="AF6" s="817"/>
      <c r="AG6" s="818"/>
      <c r="AI6" s="834" t="s">
        <v>1168</v>
      </c>
      <c r="AJ6" s="835"/>
      <c r="AK6" s="816"/>
      <c r="AL6" s="817"/>
      <c r="AM6" s="817"/>
      <c r="AN6" s="818"/>
      <c r="AP6" s="834" t="s">
        <v>1168</v>
      </c>
      <c r="AQ6" s="835"/>
      <c r="AR6" s="816"/>
      <c r="AS6" s="817"/>
      <c r="AT6" s="817"/>
      <c r="AU6" s="818"/>
      <c r="AW6" s="834" t="s">
        <v>1168</v>
      </c>
      <c r="AX6" s="835"/>
      <c r="AY6" s="816"/>
      <c r="AZ6" s="817"/>
      <c r="BA6" s="817"/>
      <c r="BB6" s="818"/>
      <c r="BD6" s="834" t="s">
        <v>1168</v>
      </c>
      <c r="BE6" s="835"/>
      <c r="BF6" s="816"/>
      <c r="BG6" s="817"/>
      <c r="BH6" s="817"/>
      <c r="BI6" s="818"/>
      <c r="BK6" s="834" t="s">
        <v>1168</v>
      </c>
      <c r="BL6" s="835"/>
      <c r="BM6" s="816"/>
      <c r="BN6" s="817"/>
      <c r="BO6" s="817"/>
      <c r="BP6" s="818"/>
      <c r="BR6" s="834" t="s">
        <v>1168</v>
      </c>
      <c r="BS6" s="835"/>
      <c r="BT6" s="816"/>
      <c r="BU6" s="817"/>
      <c r="BV6" s="817"/>
      <c r="BW6" s="818"/>
      <c r="BY6" s="834" t="s">
        <v>1168</v>
      </c>
      <c r="BZ6" s="835"/>
      <c r="CA6" s="816"/>
      <c r="CB6" s="817"/>
      <c r="CC6" s="817"/>
      <c r="CD6" s="818"/>
      <c r="CF6" s="834" t="s">
        <v>1168</v>
      </c>
      <c r="CG6" s="835"/>
      <c r="CH6" s="816"/>
      <c r="CI6" s="817"/>
      <c r="CJ6" s="817"/>
      <c r="CK6" s="818"/>
      <c r="CM6" s="834" t="s">
        <v>1168</v>
      </c>
      <c r="CN6" s="835"/>
      <c r="CO6" s="816"/>
      <c r="CP6" s="817"/>
      <c r="CQ6" s="817"/>
      <c r="CR6" s="818"/>
      <c r="CT6" s="834" t="s">
        <v>1168</v>
      </c>
      <c r="CU6" s="835"/>
      <c r="CV6" s="816"/>
      <c r="CW6" s="817"/>
      <c r="CX6" s="817"/>
      <c r="CY6" s="818"/>
      <c r="DA6" s="834" t="s">
        <v>1168</v>
      </c>
      <c r="DB6" s="835"/>
      <c r="DC6" s="816"/>
      <c r="DD6" s="817"/>
      <c r="DE6" s="817"/>
      <c r="DF6" s="818"/>
      <c r="DH6" s="834" t="s">
        <v>1168</v>
      </c>
      <c r="DI6" s="835"/>
      <c r="DJ6" s="816"/>
      <c r="DK6" s="817"/>
      <c r="DL6" s="817"/>
      <c r="DM6" s="818"/>
      <c r="DO6" s="834" t="s">
        <v>1168</v>
      </c>
      <c r="DP6" s="835"/>
      <c r="DQ6" s="816"/>
      <c r="DR6" s="817"/>
      <c r="DS6" s="817"/>
      <c r="DT6" s="818"/>
      <c r="DV6" s="834" t="s">
        <v>1168</v>
      </c>
      <c r="DW6" s="835"/>
      <c r="DX6" s="816"/>
      <c r="DY6" s="817"/>
      <c r="DZ6" s="817"/>
      <c r="EA6" s="818"/>
      <c r="EC6" s="834" t="s">
        <v>1168</v>
      </c>
      <c r="ED6" s="835"/>
      <c r="EE6" s="816"/>
      <c r="EF6" s="817"/>
      <c r="EG6" s="817"/>
      <c r="EH6" s="818"/>
      <c r="EJ6" s="834" t="s">
        <v>1168</v>
      </c>
      <c r="EK6" s="835"/>
      <c r="EL6" s="816"/>
      <c r="EM6" s="817"/>
      <c r="EN6" s="817"/>
      <c r="EO6" s="818"/>
      <c r="EQ6" s="834" t="s">
        <v>1168</v>
      </c>
      <c r="ER6" s="835"/>
      <c r="ES6" s="816"/>
      <c r="ET6" s="817"/>
      <c r="EU6" s="817"/>
      <c r="EV6" s="818"/>
    </row>
    <row r="7" spans="14:152" ht="15" customHeight="1" x14ac:dyDescent="0.3">
      <c r="N7" s="825" t="s">
        <v>284</v>
      </c>
      <c r="O7" s="826"/>
      <c r="P7" s="826"/>
      <c r="Q7" s="816"/>
      <c r="R7" s="817"/>
      <c r="S7" s="818"/>
      <c r="U7" s="825" t="s">
        <v>284</v>
      </c>
      <c r="V7" s="826"/>
      <c r="W7" s="826"/>
      <c r="X7" s="816"/>
      <c r="Y7" s="817"/>
      <c r="Z7" s="818"/>
      <c r="AB7" s="825" t="s">
        <v>284</v>
      </c>
      <c r="AC7" s="826"/>
      <c r="AD7" s="826"/>
      <c r="AE7" s="816"/>
      <c r="AF7" s="817"/>
      <c r="AG7" s="818"/>
      <c r="AI7" s="825" t="s">
        <v>284</v>
      </c>
      <c r="AJ7" s="826"/>
      <c r="AK7" s="826"/>
      <c r="AL7" s="816"/>
      <c r="AM7" s="817"/>
      <c r="AN7" s="818"/>
      <c r="AP7" s="825" t="s">
        <v>284</v>
      </c>
      <c r="AQ7" s="826"/>
      <c r="AR7" s="826"/>
      <c r="AS7" s="816"/>
      <c r="AT7" s="817"/>
      <c r="AU7" s="818"/>
      <c r="AW7" s="825" t="s">
        <v>284</v>
      </c>
      <c r="AX7" s="826"/>
      <c r="AY7" s="826"/>
      <c r="AZ7" s="816"/>
      <c r="BA7" s="817"/>
      <c r="BB7" s="818"/>
      <c r="BD7" s="825" t="s">
        <v>284</v>
      </c>
      <c r="BE7" s="826"/>
      <c r="BF7" s="826"/>
      <c r="BG7" s="816"/>
      <c r="BH7" s="817"/>
      <c r="BI7" s="818"/>
      <c r="BK7" s="825" t="s">
        <v>284</v>
      </c>
      <c r="BL7" s="826"/>
      <c r="BM7" s="826"/>
      <c r="BN7" s="816"/>
      <c r="BO7" s="817"/>
      <c r="BP7" s="818"/>
      <c r="BR7" s="825" t="s">
        <v>284</v>
      </c>
      <c r="BS7" s="826"/>
      <c r="BT7" s="826"/>
      <c r="BU7" s="816"/>
      <c r="BV7" s="817"/>
      <c r="BW7" s="818"/>
      <c r="BY7" s="825" t="s">
        <v>284</v>
      </c>
      <c r="BZ7" s="826"/>
      <c r="CA7" s="826"/>
      <c r="CB7" s="816"/>
      <c r="CC7" s="817"/>
      <c r="CD7" s="818"/>
      <c r="CF7" s="825" t="s">
        <v>284</v>
      </c>
      <c r="CG7" s="826"/>
      <c r="CH7" s="826"/>
      <c r="CI7" s="816"/>
      <c r="CJ7" s="817"/>
      <c r="CK7" s="818"/>
      <c r="CM7" s="825" t="s">
        <v>284</v>
      </c>
      <c r="CN7" s="826"/>
      <c r="CO7" s="826"/>
      <c r="CP7" s="816"/>
      <c r="CQ7" s="817"/>
      <c r="CR7" s="818"/>
      <c r="CT7" s="825" t="s">
        <v>284</v>
      </c>
      <c r="CU7" s="826"/>
      <c r="CV7" s="826"/>
      <c r="CW7" s="816"/>
      <c r="CX7" s="817"/>
      <c r="CY7" s="818"/>
      <c r="DA7" s="825" t="s">
        <v>284</v>
      </c>
      <c r="DB7" s="826"/>
      <c r="DC7" s="826"/>
      <c r="DD7" s="816"/>
      <c r="DE7" s="817"/>
      <c r="DF7" s="818"/>
      <c r="DH7" s="825" t="s">
        <v>284</v>
      </c>
      <c r="DI7" s="826"/>
      <c r="DJ7" s="826"/>
      <c r="DK7" s="816"/>
      <c r="DL7" s="817"/>
      <c r="DM7" s="818"/>
      <c r="DO7" s="825" t="s">
        <v>284</v>
      </c>
      <c r="DP7" s="826"/>
      <c r="DQ7" s="826"/>
      <c r="DR7" s="816"/>
      <c r="DS7" s="817"/>
      <c r="DT7" s="818"/>
      <c r="DV7" s="825" t="s">
        <v>284</v>
      </c>
      <c r="DW7" s="826"/>
      <c r="DX7" s="826"/>
      <c r="DY7" s="816"/>
      <c r="DZ7" s="817"/>
      <c r="EA7" s="818"/>
      <c r="EC7" s="825" t="s">
        <v>284</v>
      </c>
      <c r="ED7" s="826"/>
      <c r="EE7" s="826"/>
      <c r="EF7" s="816"/>
      <c r="EG7" s="817"/>
      <c r="EH7" s="818"/>
      <c r="EJ7" s="825" t="s">
        <v>284</v>
      </c>
      <c r="EK7" s="826"/>
      <c r="EL7" s="826"/>
      <c r="EM7" s="816"/>
      <c r="EN7" s="817"/>
      <c r="EO7" s="818"/>
      <c r="EQ7" s="825" t="s">
        <v>284</v>
      </c>
      <c r="ER7" s="826"/>
      <c r="ES7" s="826"/>
      <c r="ET7" s="816"/>
      <c r="EU7" s="817"/>
      <c r="EV7" s="818"/>
    </row>
    <row r="8" spans="14:152" ht="15" customHeight="1" x14ac:dyDescent="0.3">
      <c r="N8" s="825" t="s">
        <v>3145</v>
      </c>
      <c r="O8" s="826"/>
      <c r="P8" s="826"/>
      <c r="Q8" s="828" t="s">
        <v>3147</v>
      </c>
      <c r="R8" s="829"/>
      <c r="S8" s="830"/>
      <c r="U8" s="825" t="s">
        <v>3145</v>
      </c>
      <c r="V8" s="826"/>
      <c r="W8" s="826"/>
      <c r="X8" s="828" t="s">
        <v>3147</v>
      </c>
      <c r="Y8" s="829"/>
      <c r="Z8" s="830"/>
      <c r="AB8" s="825" t="s">
        <v>3145</v>
      </c>
      <c r="AC8" s="826"/>
      <c r="AD8" s="826"/>
      <c r="AE8" s="828" t="s">
        <v>3147</v>
      </c>
      <c r="AF8" s="829"/>
      <c r="AG8" s="830"/>
      <c r="AI8" s="825" t="s">
        <v>3145</v>
      </c>
      <c r="AJ8" s="826"/>
      <c r="AK8" s="826"/>
      <c r="AL8" s="828" t="s">
        <v>3147</v>
      </c>
      <c r="AM8" s="829"/>
      <c r="AN8" s="830"/>
      <c r="AP8" s="825" t="s">
        <v>3145</v>
      </c>
      <c r="AQ8" s="826"/>
      <c r="AR8" s="826"/>
      <c r="AS8" s="828" t="s">
        <v>3147</v>
      </c>
      <c r="AT8" s="829"/>
      <c r="AU8" s="830"/>
      <c r="AW8" s="825" t="s">
        <v>3145</v>
      </c>
      <c r="AX8" s="826"/>
      <c r="AY8" s="826"/>
      <c r="AZ8" s="828" t="s">
        <v>3147</v>
      </c>
      <c r="BA8" s="829"/>
      <c r="BB8" s="830"/>
      <c r="BD8" s="825" t="s">
        <v>3145</v>
      </c>
      <c r="BE8" s="826"/>
      <c r="BF8" s="826"/>
      <c r="BG8" s="828" t="s">
        <v>3147</v>
      </c>
      <c r="BH8" s="829"/>
      <c r="BI8" s="830"/>
      <c r="BK8" s="825" t="s">
        <v>3145</v>
      </c>
      <c r="BL8" s="826"/>
      <c r="BM8" s="826"/>
      <c r="BN8" s="828" t="s">
        <v>3147</v>
      </c>
      <c r="BO8" s="829"/>
      <c r="BP8" s="830"/>
      <c r="BR8" s="825" t="s">
        <v>3145</v>
      </c>
      <c r="BS8" s="826"/>
      <c r="BT8" s="826"/>
      <c r="BU8" s="828" t="s">
        <v>3147</v>
      </c>
      <c r="BV8" s="829"/>
      <c r="BW8" s="830"/>
      <c r="BY8" s="825" t="s">
        <v>3145</v>
      </c>
      <c r="BZ8" s="826"/>
      <c r="CA8" s="826"/>
      <c r="CB8" s="828" t="s">
        <v>3147</v>
      </c>
      <c r="CC8" s="829"/>
      <c r="CD8" s="830"/>
      <c r="CF8" s="825" t="s">
        <v>3145</v>
      </c>
      <c r="CG8" s="826"/>
      <c r="CH8" s="826"/>
      <c r="CI8" s="828" t="s">
        <v>3147</v>
      </c>
      <c r="CJ8" s="829"/>
      <c r="CK8" s="830"/>
      <c r="CM8" s="825" t="s">
        <v>3145</v>
      </c>
      <c r="CN8" s="826"/>
      <c r="CO8" s="826"/>
      <c r="CP8" s="828" t="s">
        <v>3147</v>
      </c>
      <c r="CQ8" s="829"/>
      <c r="CR8" s="830"/>
      <c r="CT8" s="825" t="s">
        <v>3145</v>
      </c>
      <c r="CU8" s="826"/>
      <c r="CV8" s="826"/>
      <c r="CW8" s="828" t="s">
        <v>3147</v>
      </c>
      <c r="CX8" s="829"/>
      <c r="CY8" s="830"/>
      <c r="DA8" s="825" t="s">
        <v>3145</v>
      </c>
      <c r="DB8" s="826"/>
      <c r="DC8" s="826"/>
      <c r="DD8" s="828" t="s">
        <v>3147</v>
      </c>
      <c r="DE8" s="829"/>
      <c r="DF8" s="830"/>
      <c r="DH8" s="825" t="s">
        <v>3145</v>
      </c>
      <c r="DI8" s="826"/>
      <c r="DJ8" s="826"/>
      <c r="DK8" s="828" t="s">
        <v>3147</v>
      </c>
      <c r="DL8" s="829"/>
      <c r="DM8" s="830"/>
      <c r="DO8" s="825" t="s">
        <v>3145</v>
      </c>
      <c r="DP8" s="826"/>
      <c r="DQ8" s="826"/>
      <c r="DR8" s="828" t="s">
        <v>3147</v>
      </c>
      <c r="DS8" s="829"/>
      <c r="DT8" s="830"/>
      <c r="DV8" s="825" t="s">
        <v>3145</v>
      </c>
      <c r="DW8" s="826"/>
      <c r="DX8" s="826"/>
      <c r="DY8" s="828" t="s">
        <v>3147</v>
      </c>
      <c r="DZ8" s="829"/>
      <c r="EA8" s="830"/>
      <c r="EC8" s="825" t="s">
        <v>3145</v>
      </c>
      <c r="ED8" s="826"/>
      <c r="EE8" s="826"/>
      <c r="EF8" s="828" t="s">
        <v>3147</v>
      </c>
      <c r="EG8" s="829"/>
      <c r="EH8" s="830"/>
      <c r="EJ8" s="825" t="s">
        <v>3145</v>
      </c>
      <c r="EK8" s="826"/>
      <c r="EL8" s="826"/>
      <c r="EM8" s="828" t="s">
        <v>3147</v>
      </c>
      <c r="EN8" s="829"/>
      <c r="EO8" s="830"/>
      <c r="EQ8" s="825" t="s">
        <v>3145</v>
      </c>
      <c r="ER8" s="826"/>
      <c r="ES8" s="826"/>
      <c r="ET8" s="828" t="s">
        <v>3147</v>
      </c>
      <c r="EU8" s="829"/>
      <c r="EV8" s="830"/>
    </row>
    <row r="9" spans="14:152" ht="15" customHeight="1" x14ac:dyDescent="0.3">
      <c r="N9" s="825" t="s">
        <v>3146</v>
      </c>
      <c r="O9" s="826"/>
      <c r="P9" s="827"/>
      <c r="Q9" s="813"/>
      <c r="R9" s="814"/>
      <c r="S9" s="815"/>
      <c r="U9" s="825" t="s">
        <v>3146</v>
      </c>
      <c r="V9" s="826"/>
      <c r="W9" s="827"/>
      <c r="X9" s="813"/>
      <c r="Y9" s="814"/>
      <c r="Z9" s="815"/>
      <c r="AB9" s="825" t="s">
        <v>3146</v>
      </c>
      <c r="AC9" s="826"/>
      <c r="AD9" s="827"/>
      <c r="AE9" s="813"/>
      <c r="AF9" s="814"/>
      <c r="AG9" s="815"/>
      <c r="AI9" s="825" t="s">
        <v>3146</v>
      </c>
      <c r="AJ9" s="826"/>
      <c r="AK9" s="827"/>
      <c r="AL9" s="813"/>
      <c r="AM9" s="814"/>
      <c r="AN9" s="815"/>
      <c r="AP9" s="825" t="s">
        <v>3146</v>
      </c>
      <c r="AQ9" s="826"/>
      <c r="AR9" s="827"/>
      <c r="AS9" s="813"/>
      <c r="AT9" s="814"/>
      <c r="AU9" s="815"/>
      <c r="AW9" s="825" t="s">
        <v>3146</v>
      </c>
      <c r="AX9" s="826"/>
      <c r="AY9" s="827"/>
      <c r="AZ9" s="813"/>
      <c r="BA9" s="814"/>
      <c r="BB9" s="815"/>
      <c r="BD9" s="825" t="s">
        <v>3146</v>
      </c>
      <c r="BE9" s="826"/>
      <c r="BF9" s="827"/>
      <c r="BG9" s="813"/>
      <c r="BH9" s="814"/>
      <c r="BI9" s="815"/>
      <c r="BK9" s="825" t="s">
        <v>3146</v>
      </c>
      <c r="BL9" s="826"/>
      <c r="BM9" s="827"/>
      <c r="BN9" s="813"/>
      <c r="BO9" s="814"/>
      <c r="BP9" s="815"/>
      <c r="BR9" s="825" t="s">
        <v>3146</v>
      </c>
      <c r="BS9" s="826"/>
      <c r="BT9" s="827"/>
      <c r="BU9" s="813"/>
      <c r="BV9" s="814"/>
      <c r="BW9" s="815"/>
      <c r="BY9" s="825" t="s">
        <v>3146</v>
      </c>
      <c r="BZ9" s="826"/>
      <c r="CA9" s="827"/>
      <c r="CB9" s="813"/>
      <c r="CC9" s="814"/>
      <c r="CD9" s="815"/>
      <c r="CF9" s="825" t="s">
        <v>3146</v>
      </c>
      <c r="CG9" s="826"/>
      <c r="CH9" s="827"/>
      <c r="CI9" s="813"/>
      <c r="CJ9" s="814"/>
      <c r="CK9" s="815"/>
      <c r="CM9" s="825" t="s">
        <v>3146</v>
      </c>
      <c r="CN9" s="826"/>
      <c r="CO9" s="827"/>
      <c r="CP9" s="813"/>
      <c r="CQ9" s="814"/>
      <c r="CR9" s="815"/>
      <c r="CT9" s="825" t="s">
        <v>3146</v>
      </c>
      <c r="CU9" s="826"/>
      <c r="CV9" s="827"/>
      <c r="CW9" s="813"/>
      <c r="CX9" s="814"/>
      <c r="CY9" s="815"/>
      <c r="DA9" s="825" t="s">
        <v>3146</v>
      </c>
      <c r="DB9" s="826"/>
      <c r="DC9" s="827"/>
      <c r="DD9" s="813"/>
      <c r="DE9" s="814"/>
      <c r="DF9" s="815"/>
      <c r="DH9" s="825" t="s">
        <v>3146</v>
      </c>
      <c r="DI9" s="826"/>
      <c r="DJ9" s="827"/>
      <c r="DK9" s="813"/>
      <c r="DL9" s="814"/>
      <c r="DM9" s="815"/>
      <c r="DO9" s="825" t="s">
        <v>3146</v>
      </c>
      <c r="DP9" s="826"/>
      <c r="DQ9" s="827"/>
      <c r="DR9" s="813"/>
      <c r="DS9" s="814"/>
      <c r="DT9" s="815"/>
      <c r="DV9" s="825" t="s">
        <v>3146</v>
      </c>
      <c r="DW9" s="826"/>
      <c r="DX9" s="827"/>
      <c r="DY9" s="813"/>
      <c r="DZ9" s="814"/>
      <c r="EA9" s="815"/>
      <c r="EC9" s="825" t="s">
        <v>3146</v>
      </c>
      <c r="ED9" s="826"/>
      <c r="EE9" s="827"/>
      <c r="EF9" s="813"/>
      <c r="EG9" s="814"/>
      <c r="EH9" s="815"/>
      <c r="EJ9" s="825" t="s">
        <v>3146</v>
      </c>
      <c r="EK9" s="826"/>
      <c r="EL9" s="827"/>
      <c r="EM9" s="813"/>
      <c r="EN9" s="814"/>
      <c r="EO9" s="815"/>
      <c r="EQ9" s="825" t="s">
        <v>3146</v>
      </c>
      <c r="ER9" s="826"/>
      <c r="ES9" s="827"/>
      <c r="ET9" s="813"/>
      <c r="EU9" s="814"/>
      <c r="EV9" s="815"/>
    </row>
    <row r="10" spans="14:152" ht="15" customHeight="1" x14ac:dyDescent="0.3">
      <c r="N10" s="819" t="s">
        <v>3148</v>
      </c>
      <c r="O10" s="821"/>
      <c r="P10" s="682" t="s">
        <v>3159</v>
      </c>
      <c r="Q10" s="681"/>
      <c r="R10" s="682" t="s">
        <v>3160</v>
      </c>
      <c r="S10" s="681"/>
      <c r="U10" s="819" t="s">
        <v>3148</v>
      </c>
      <c r="V10" s="821"/>
      <c r="W10" s="682" t="s">
        <v>3159</v>
      </c>
      <c r="X10" s="681"/>
      <c r="Y10" s="682" t="s">
        <v>3160</v>
      </c>
      <c r="Z10" s="681"/>
      <c r="AB10" s="819" t="s">
        <v>3148</v>
      </c>
      <c r="AC10" s="821"/>
      <c r="AD10" s="682" t="s">
        <v>3159</v>
      </c>
      <c r="AE10" s="681"/>
      <c r="AF10" s="682" t="s">
        <v>3160</v>
      </c>
      <c r="AG10" s="681"/>
      <c r="AI10" s="819" t="s">
        <v>3148</v>
      </c>
      <c r="AJ10" s="821"/>
      <c r="AK10" s="682" t="s">
        <v>3159</v>
      </c>
      <c r="AL10" s="681"/>
      <c r="AM10" s="682" t="s">
        <v>3160</v>
      </c>
      <c r="AN10" s="681"/>
      <c r="AP10" s="819" t="s">
        <v>3148</v>
      </c>
      <c r="AQ10" s="821"/>
      <c r="AR10" s="682" t="s">
        <v>3159</v>
      </c>
      <c r="AS10" s="681"/>
      <c r="AT10" s="682" t="s">
        <v>3160</v>
      </c>
      <c r="AU10" s="681"/>
      <c r="AW10" s="819" t="s">
        <v>3148</v>
      </c>
      <c r="AX10" s="821"/>
      <c r="AY10" s="682" t="s">
        <v>3159</v>
      </c>
      <c r="AZ10" s="681"/>
      <c r="BA10" s="682" t="s">
        <v>3160</v>
      </c>
      <c r="BB10" s="681"/>
      <c r="BD10" s="819" t="s">
        <v>3148</v>
      </c>
      <c r="BE10" s="821"/>
      <c r="BF10" s="682" t="s">
        <v>3159</v>
      </c>
      <c r="BG10" s="681"/>
      <c r="BH10" s="682" t="s">
        <v>3160</v>
      </c>
      <c r="BI10" s="681"/>
      <c r="BK10" s="819" t="s">
        <v>3148</v>
      </c>
      <c r="BL10" s="821"/>
      <c r="BM10" s="682" t="s">
        <v>3159</v>
      </c>
      <c r="BN10" s="681"/>
      <c r="BO10" s="682" t="s">
        <v>3160</v>
      </c>
      <c r="BP10" s="681"/>
      <c r="BR10" s="819" t="s">
        <v>3148</v>
      </c>
      <c r="BS10" s="821"/>
      <c r="BT10" s="682" t="s">
        <v>3159</v>
      </c>
      <c r="BU10" s="681"/>
      <c r="BV10" s="682" t="s">
        <v>3160</v>
      </c>
      <c r="BW10" s="681"/>
      <c r="BY10" s="819" t="s">
        <v>3148</v>
      </c>
      <c r="BZ10" s="821"/>
      <c r="CA10" s="682" t="s">
        <v>3159</v>
      </c>
      <c r="CB10" s="681"/>
      <c r="CC10" s="682" t="s">
        <v>3160</v>
      </c>
      <c r="CD10" s="681"/>
      <c r="CF10" s="819" t="s">
        <v>3148</v>
      </c>
      <c r="CG10" s="821"/>
      <c r="CH10" s="682" t="s">
        <v>3159</v>
      </c>
      <c r="CI10" s="681"/>
      <c r="CJ10" s="682" t="s">
        <v>3160</v>
      </c>
      <c r="CK10" s="681"/>
      <c r="CM10" s="819" t="s">
        <v>3148</v>
      </c>
      <c r="CN10" s="821"/>
      <c r="CO10" s="682" t="s">
        <v>3159</v>
      </c>
      <c r="CP10" s="681"/>
      <c r="CQ10" s="682" t="s">
        <v>3160</v>
      </c>
      <c r="CR10" s="681"/>
      <c r="CT10" s="819" t="s">
        <v>3148</v>
      </c>
      <c r="CU10" s="821"/>
      <c r="CV10" s="682" t="s">
        <v>3159</v>
      </c>
      <c r="CW10" s="681"/>
      <c r="CX10" s="682" t="s">
        <v>3160</v>
      </c>
      <c r="CY10" s="681"/>
      <c r="DA10" s="819" t="s">
        <v>3148</v>
      </c>
      <c r="DB10" s="821"/>
      <c r="DC10" s="682" t="s">
        <v>3159</v>
      </c>
      <c r="DD10" s="681"/>
      <c r="DE10" s="682" t="s">
        <v>3160</v>
      </c>
      <c r="DF10" s="681"/>
      <c r="DH10" s="819" t="s">
        <v>3148</v>
      </c>
      <c r="DI10" s="821"/>
      <c r="DJ10" s="682" t="s">
        <v>3159</v>
      </c>
      <c r="DK10" s="681"/>
      <c r="DL10" s="682" t="s">
        <v>3160</v>
      </c>
      <c r="DM10" s="681"/>
      <c r="DO10" s="819" t="s">
        <v>3148</v>
      </c>
      <c r="DP10" s="821"/>
      <c r="DQ10" s="682" t="s">
        <v>3159</v>
      </c>
      <c r="DR10" s="681"/>
      <c r="DS10" s="682" t="s">
        <v>3160</v>
      </c>
      <c r="DT10" s="681"/>
      <c r="DV10" s="819" t="s">
        <v>3148</v>
      </c>
      <c r="DW10" s="821"/>
      <c r="DX10" s="682" t="s">
        <v>3159</v>
      </c>
      <c r="DY10" s="681"/>
      <c r="DZ10" s="682" t="s">
        <v>3160</v>
      </c>
      <c r="EA10" s="681"/>
      <c r="EC10" s="819" t="s">
        <v>3148</v>
      </c>
      <c r="ED10" s="821"/>
      <c r="EE10" s="682" t="s">
        <v>3159</v>
      </c>
      <c r="EF10" s="681"/>
      <c r="EG10" s="682" t="s">
        <v>3160</v>
      </c>
      <c r="EH10" s="681"/>
      <c r="EJ10" s="819" t="s">
        <v>3148</v>
      </c>
      <c r="EK10" s="821"/>
      <c r="EL10" s="682" t="s">
        <v>3159</v>
      </c>
      <c r="EM10" s="681"/>
      <c r="EN10" s="682" t="s">
        <v>3160</v>
      </c>
      <c r="EO10" s="681"/>
      <c r="EQ10" s="819" t="s">
        <v>3148</v>
      </c>
      <c r="ER10" s="821"/>
      <c r="ES10" s="682" t="s">
        <v>3159</v>
      </c>
      <c r="ET10" s="681"/>
      <c r="EU10" s="682" t="s">
        <v>3160</v>
      </c>
      <c r="EV10" s="681"/>
    </row>
    <row r="11" spans="14:152" ht="15" customHeight="1" x14ac:dyDescent="0.3">
      <c r="N11" s="819" t="s">
        <v>3149</v>
      </c>
      <c r="O11" s="820"/>
      <c r="P11" s="821"/>
      <c r="Q11" s="816"/>
      <c r="R11" s="817"/>
      <c r="S11" s="818"/>
      <c r="U11" s="819" t="s">
        <v>3149</v>
      </c>
      <c r="V11" s="820"/>
      <c r="W11" s="821"/>
      <c r="X11" s="816"/>
      <c r="Y11" s="817"/>
      <c r="Z11" s="818"/>
      <c r="AB11" s="819" t="s">
        <v>3149</v>
      </c>
      <c r="AC11" s="820"/>
      <c r="AD11" s="821"/>
      <c r="AE11" s="816"/>
      <c r="AF11" s="817"/>
      <c r="AG11" s="818"/>
      <c r="AI11" s="819" t="s">
        <v>3149</v>
      </c>
      <c r="AJ11" s="820"/>
      <c r="AK11" s="821"/>
      <c r="AL11" s="816"/>
      <c r="AM11" s="817"/>
      <c r="AN11" s="818"/>
      <c r="AP11" s="819" t="s">
        <v>3149</v>
      </c>
      <c r="AQ11" s="820"/>
      <c r="AR11" s="821"/>
      <c r="AS11" s="816"/>
      <c r="AT11" s="817"/>
      <c r="AU11" s="818"/>
      <c r="AW11" s="819" t="s">
        <v>3149</v>
      </c>
      <c r="AX11" s="820"/>
      <c r="AY11" s="821"/>
      <c r="AZ11" s="816"/>
      <c r="BA11" s="817"/>
      <c r="BB11" s="818"/>
      <c r="BD11" s="819" t="s">
        <v>3149</v>
      </c>
      <c r="BE11" s="820"/>
      <c r="BF11" s="821"/>
      <c r="BG11" s="816"/>
      <c r="BH11" s="817"/>
      <c r="BI11" s="818"/>
      <c r="BK11" s="819" t="s">
        <v>3149</v>
      </c>
      <c r="BL11" s="820"/>
      <c r="BM11" s="821"/>
      <c r="BN11" s="816"/>
      <c r="BO11" s="817"/>
      <c r="BP11" s="818"/>
      <c r="BR11" s="819" t="s">
        <v>3149</v>
      </c>
      <c r="BS11" s="820"/>
      <c r="BT11" s="821"/>
      <c r="BU11" s="816"/>
      <c r="BV11" s="817"/>
      <c r="BW11" s="818"/>
      <c r="BY11" s="819" t="s">
        <v>3149</v>
      </c>
      <c r="BZ11" s="820"/>
      <c r="CA11" s="821"/>
      <c r="CB11" s="816"/>
      <c r="CC11" s="817"/>
      <c r="CD11" s="818"/>
      <c r="CF11" s="819" t="s">
        <v>3149</v>
      </c>
      <c r="CG11" s="820"/>
      <c r="CH11" s="821"/>
      <c r="CI11" s="816"/>
      <c r="CJ11" s="817"/>
      <c r="CK11" s="818"/>
      <c r="CM11" s="819" t="s">
        <v>3149</v>
      </c>
      <c r="CN11" s="820"/>
      <c r="CO11" s="821"/>
      <c r="CP11" s="816"/>
      <c r="CQ11" s="817"/>
      <c r="CR11" s="818"/>
      <c r="CT11" s="819" t="s">
        <v>3149</v>
      </c>
      <c r="CU11" s="820"/>
      <c r="CV11" s="821"/>
      <c r="CW11" s="816"/>
      <c r="CX11" s="817"/>
      <c r="CY11" s="818"/>
      <c r="DA11" s="819" t="s">
        <v>3149</v>
      </c>
      <c r="DB11" s="820"/>
      <c r="DC11" s="821"/>
      <c r="DD11" s="816"/>
      <c r="DE11" s="817"/>
      <c r="DF11" s="818"/>
      <c r="DH11" s="819" t="s">
        <v>3149</v>
      </c>
      <c r="DI11" s="820"/>
      <c r="DJ11" s="821"/>
      <c r="DK11" s="816"/>
      <c r="DL11" s="817"/>
      <c r="DM11" s="818"/>
      <c r="DO11" s="819" t="s">
        <v>3149</v>
      </c>
      <c r="DP11" s="820"/>
      <c r="DQ11" s="821"/>
      <c r="DR11" s="816"/>
      <c r="DS11" s="817"/>
      <c r="DT11" s="818"/>
      <c r="DV11" s="819" t="s">
        <v>3149</v>
      </c>
      <c r="DW11" s="820"/>
      <c r="DX11" s="821"/>
      <c r="DY11" s="816"/>
      <c r="DZ11" s="817"/>
      <c r="EA11" s="818"/>
      <c r="EC11" s="819" t="s">
        <v>3149</v>
      </c>
      <c r="ED11" s="820"/>
      <c r="EE11" s="821"/>
      <c r="EF11" s="816"/>
      <c r="EG11" s="817"/>
      <c r="EH11" s="818"/>
      <c r="EJ11" s="819" t="s">
        <v>3149</v>
      </c>
      <c r="EK11" s="820"/>
      <c r="EL11" s="821"/>
      <c r="EM11" s="816"/>
      <c r="EN11" s="817"/>
      <c r="EO11" s="818"/>
      <c r="EQ11" s="819" t="s">
        <v>3149</v>
      </c>
      <c r="ER11" s="820"/>
      <c r="ES11" s="821"/>
      <c r="ET11" s="816"/>
      <c r="EU11" s="817"/>
      <c r="EV11" s="818"/>
    </row>
    <row r="12" spans="14:152" ht="15" customHeight="1" x14ac:dyDescent="0.3">
      <c r="N12" s="819" t="s">
        <v>3150</v>
      </c>
      <c r="O12" s="820"/>
      <c r="P12" s="821"/>
      <c r="Q12" s="816"/>
      <c r="R12" s="817"/>
      <c r="S12" s="818"/>
      <c r="U12" s="819" t="s">
        <v>3150</v>
      </c>
      <c r="V12" s="820"/>
      <c r="W12" s="821"/>
      <c r="X12" s="816"/>
      <c r="Y12" s="817"/>
      <c r="Z12" s="818"/>
      <c r="AB12" s="819" t="s">
        <v>3150</v>
      </c>
      <c r="AC12" s="820"/>
      <c r="AD12" s="821"/>
      <c r="AE12" s="816"/>
      <c r="AF12" s="817"/>
      <c r="AG12" s="818"/>
      <c r="AI12" s="819" t="s">
        <v>3150</v>
      </c>
      <c r="AJ12" s="820"/>
      <c r="AK12" s="821"/>
      <c r="AL12" s="816"/>
      <c r="AM12" s="817"/>
      <c r="AN12" s="818"/>
      <c r="AP12" s="819" t="s">
        <v>3150</v>
      </c>
      <c r="AQ12" s="820"/>
      <c r="AR12" s="821"/>
      <c r="AS12" s="816"/>
      <c r="AT12" s="817"/>
      <c r="AU12" s="818"/>
      <c r="AW12" s="819" t="s">
        <v>3150</v>
      </c>
      <c r="AX12" s="820"/>
      <c r="AY12" s="821"/>
      <c r="AZ12" s="816"/>
      <c r="BA12" s="817"/>
      <c r="BB12" s="818"/>
      <c r="BD12" s="819" t="s">
        <v>3150</v>
      </c>
      <c r="BE12" s="820"/>
      <c r="BF12" s="821"/>
      <c r="BG12" s="816"/>
      <c r="BH12" s="817"/>
      <c r="BI12" s="818"/>
      <c r="BK12" s="819" t="s">
        <v>3150</v>
      </c>
      <c r="BL12" s="820"/>
      <c r="BM12" s="821"/>
      <c r="BN12" s="816"/>
      <c r="BO12" s="817"/>
      <c r="BP12" s="818"/>
      <c r="BR12" s="819" t="s">
        <v>3150</v>
      </c>
      <c r="BS12" s="820"/>
      <c r="BT12" s="821"/>
      <c r="BU12" s="816"/>
      <c r="BV12" s="817"/>
      <c r="BW12" s="818"/>
      <c r="BY12" s="819" t="s">
        <v>3150</v>
      </c>
      <c r="BZ12" s="820"/>
      <c r="CA12" s="821"/>
      <c r="CB12" s="816"/>
      <c r="CC12" s="817"/>
      <c r="CD12" s="818"/>
      <c r="CF12" s="819" t="s">
        <v>3150</v>
      </c>
      <c r="CG12" s="820"/>
      <c r="CH12" s="821"/>
      <c r="CI12" s="816"/>
      <c r="CJ12" s="817"/>
      <c r="CK12" s="818"/>
      <c r="CM12" s="819" t="s">
        <v>3150</v>
      </c>
      <c r="CN12" s="820"/>
      <c r="CO12" s="821"/>
      <c r="CP12" s="816"/>
      <c r="CQ12" s="817"/>
      <c r="CR12" s="818"/>
      <c r="CT12" s="819" t="s">
        <v>3150</v>
      </c>
      <c r="CU12" s="820"/>
      <c r="CV12" s="821"/>
      <c r="CW12" s="816"/>
      <c r="CX12" s="817"/>
      <c r="CY12" s="818"/>
      <c r="DA12" s="819" t="s">
        <v>3150</v>
      </c>
      <c r="DB12" s="820"/>
      <c r="DC12" s="821"/>
      <c r="DD12" s="816"/>
      <c r="DE12" s="817"/>
      <c r="DF12" s="818"/>
      <c r="DH12" s="819" t="s">
        <v>3150</v>
      </c>
      <c r="DI12" s="820"/>
      <c r="DJ12" s="821"/>
      <c r="DK12" s="816"/>
      <c r="DL12" s="817"/>
      <c r="DM12" s="818"/>
      <c r="DO12" s="819" t="s">
        <v>3150</v>
      </c>
      <c r="DP12" s="820"/>
      <c r="DQ12" s="821"/>
      <c r="DR12" s="816"/>
      <c r="DS12" s="817"/>
      <c r="DT12" s="818"/>
      <c r="DV12" s="819" t="s">
        <v>3150</v>
      </c>
      <c r="DW12" s="820"/>
      <c r="DX12" s="821"/>
      <c r="DY12" s="816"/>
      <c r="DZ12" s="817"/>
      <c r="EA12" s="818"/>
      <c r="EC12" s="819" t="s">
        <v>3150</v>
      </c>
      <c r="ED12" s="820"/>
      <c r="EE12" s="821"/>
      <c r="EF12" s="816"/>
      <c r="EG12" s="817"/>
      <c r="EH12" s="818"/>
      <c r="EJ12" s="819" t="s">
        <v>3150</v>
      </c>
      <c r="EK12" s="820"/>
      <c r="EL12" s="821"/>
      <c r="EM12" s="816"/>
      <c r="EN12" s="817"/>
      <c r="EO12" s="818"/>
      <c r="EQ12" s="819" t="s">
        <v>3150</v>
      </c>
      <c r="ER12" s="820"/>
      <c r="ES12" s="821"/>
      <c r="ET12" s="816"/>
      <c r="EU12" s="817"/>
      <c r="EV12" s="818"/>
    </row>
    <row r="13" spans="14:152" ht="15" customHeight="1" x14ac:dyDescent="0.3">
      <c r="N13" s="819" t="s">
        <v>3151</v>
      </c>
      <c r="O13" s="820"/>
      <c r="P13" s="821"/>
      <c r="Q13" s="822"/>
      <c r="R13" s="823"/>
      <c r="S13" s="824"/>
      <c r="U13" s="819" t="s">
        <v>3151</v>
      </c>
      <c r="V13" s="820"/>
      <c r="W13" s="821"/>
      <c r="X13" s="822"/>
      <c r="Y13" s="823"/>
      <c r="Z13" s="824"/>
      <c r="AB13" s="819" t="s">
        <v>3151</v>
      </c>
      <c r="AC13" s="820"/>
      <c r="AD13" s="821"/>
      <c r="AE13" s="822"/>
      <c r="AF13" s="823"/>
      <c r="AG13" s="824"/>
      <c r="AI13" s="819" t="s">
        <v>3151</v>
      </c>
      <c r="AJ13" s="820"/>
      <c r="AK13" s="821"/>
      <c r="AL13" s="822"/>
      <c r="AM13" s="823"/>
      <c r="AN13" s="824"/>
      <c r="AP13" s="819" t="s">
        <v>3151</v>
      </c>
      <c r="AQ13" s="820"/>
      <c r="AR13" s="821"/>
      <c r="AS13" s="822"/>
      <c r="AT13" s="823"/>
      <c r="AU13" s="824"/>
      <c r="AW13" s="819" t="s">
        <v>3151</v>
      </c>
      <c r="AX13" s="820"/>
      <c r="AY13" s="821"/>
      <c r="AZ13" s="822"/>
      <c r="BA13" s="823"/>
      <c r="BB13" s="824"/>
      <c r="BD13" s="819" t="s">
        <v>3151</v>
      </c>
      <c r="BE13" s="820"/>
      <c r="BF13" s="821"/>
      <c r="BG13" s="822"/>
      <c r="BH13" s="823"/>
      <c r="BI13" s="824"/>
      <c r="BK13" s="819" t="s">
        <v>3151</v>
      </c>
      <c r="BL13" s="820"/>
      <c r="BM13" s="821"/>
      <c r="BN13" s="822"/>
      <c r="BO13" s="823"/>
      <c r="BP13" s="824"/>
      <c r="BR13" s="819" t="s">
        <v>3151</v>
      </c>
      <c r="BS13" s="820"/>
      <c r="BT13" s="821"/>
      <c r="BU13" s="822"/>
      <c r="BV13" s="823"/>
      <c r="BW13" s="824"/>
      <c r="BY13" s="819" t="s">
        <v>3151</v>
      </c>
      <c r="BZ13" s="820"/>
      <c r="CA13" s="821"/>
      <c r="CB13" s="822"/>
      <c r="CC13" s="823"/>
      <c r="CD13" s="824"/>
      <c r="CF13" s="819" t="s">
        <v>3151</v>
      </c>
      <c r="CG13" s="820"/>
      <c r="CH13" s="821"/>
      <c r="CI13" s="822"/>
      <c r="CJ13" s="823"/>
      <c r="CK13" s="824"/>
      <c r="CM13" s="819" t="s">
        <v>3151</v>
      </c>
      <c r="CN13" s="820"/>
      <c r="CO13" s="821"/>
      <c r="CP13" s="822"/>
      <c r="CQ13" s="823"/>
      <c r="CR13" s="824"/>
      <c r="CT13" s="819" t="s">
        <v>3151</v>
      </c>
      <c r="CU13" s="820"/>
      <c r="CV13" s="821"/>
      <c r="CW13" s="822"/>
      <c r="CX13" s="823"/>
      <c r="CY13" s="824"/>
      <c r="DA13" s="819" t="s">
        <v>3151</v>
      </c>
      <c r="DB13" s="820"/>
      <c r="DC13" s="821"/>
      <c r="DD13" s="822"/>
      <c r="DE13" s="823"/>
      <c r="DF13" s="824"/>
      <c r="DH13" s="819" t="s">
        <v>3151</v>
      </c>
      <c r="DI13" s="820"/>
      <c r="DJ13" s="821"/>
      <c r="DK13" s="822"/>
      <c r="DL13" s="823"/>
      <c r="DM13" s="824"/>
      <c r="DO13" s="819" t="s">
        <v>3151</v>
      </c>
      <c r="DP13" s="820"/>
      <c r="DQ13" s="821"/>
      <c r="DR13" s="822"/>
      <c r="DS13" s="823"/>
      <c r="DT13" s="824"/>
      <c r="DV13" s="819" t="s">
        <v>3151</v>
      </c>
      <c r="DW13" s="820"/>
      <c r="DX13" s="821"/>
      <c r="DY13" s="822"/>
      <c r="DZ13" s="823"/>
      <c r="EA13" s="824"/>
      <c r="EC13" s="819" t="s">
        <v>3151</v>
      </c>
      <c r="ED13" s="820"/>
      <c r="EE13" s="821"/>
      <c r="EF13" s="822"/>
      <c r="EG13" s="823"/>
      <c r="EH13" s="824"/>
      <c r="EJ13" s="819" t="s">
        <v>3151</v>
      </c>
      <c r="EK13" s="820"/>
      <c r="EL13" s="821"/>
      <c r="EM13" s="822"/>
      <c r="EN13" s="823"/>
      <c r="EO13" s="824"/>
      <c r="EQ13" s="819" t="s">
        <v>3151</v>
      </c>
      <c r="ER13" s="820"/>
      <c r="ES13" s="821"/>
      <c r="ET13" s="822"/>
      <c r="EU13" s="823"/>
      <c r="EV13" s="824"/>
    </row>
    <row r="14" spans="14:152" ht="15" customHeight="1" x14ac:dyDescent="0.3">
      <c r="N14" s="819" t="s">
        <v>3152</v>
      </c>
      <c r="O14" s="820"/>
      <c r="P14" s="821"/>
      <c r="Q14" s="816"/>
      <c r="R14" s="817"/>
      <c r="S14" s="818"/>
      <c r="U14" s="819" t="s">
        <v>3152</v>
      </c>
      <c r="V14" s="820"/>
      <c r="W14" s="821"/>
      <c r="X14" s="816"/>
      <c r="Y14" s="817"/>
      <c r="Z14" s="818"/>
      <c r="AB14" s="819" t="s">
        <v>3152</v>
      </c>
      <c r="AC14" s="820"/>
      <c r="AD14" s="821"/>
      <c r="AE14" s="816"/>
      <c r="AF14" s="817"/>
      <c r="AG14" s="818"/>
      <c r="AI14" s="819" t="s">
        <v>3152</v>
      </c>
      <c r="AJ14" s="820"/>
      <c r="AK14" s="821"/>
      <c r="AL14" s="816"/>
      <c r="AM14" s="817"/>
      <c r="AN14" s="818"/>
      <c r="AP14" s="819" t="s">
        <v>3152</v>
      </c>
      <c r="AQ14" s="820"/>
      <c r="AR14" s="821"/>
      <c r="AS14" s="816"/>
      <c r="AT14" s="817"/>
      <c r="AU14" s="818"/>
      <c r="AW14" s="819" t="s">
        <v>3152</v>
      </c>
      <c r="AX14" s="820"/>
      <c r="AY14" s="821"/>
      <c r="AZ14" s="816"/>
      <c r="BA14" s="817"/>
      <c r="BB14" s="818"/>
      <c r="BD14" s="819" t="s">
        <v>3152</v>
      </c>
      <c r="BE14" s="820"/>
      <c r="BF14" s="821"/>
      <c r="BG14" s="816"/>
      <c r="BH14" s="817"/>
      <c r="BI14" s="818"/>
      <c r="BK14" s="819" t="s">
        <v>3152</v>
      </c>
      <c r="BL14" s="820"/>
      <c r="BM14" s="821"/>
      <c r="BN14" s="816"/>
      <c r="BO14" s="817"/>
      <c r="BP14" s="818"/>
      <c r="BR14" s="819" t="s">
        <v>3152</v>
      </c>
      <c r="BS14" s="820"/>
      <c r="BT14" s="821"/>
      <c r="BU14" s="816"/>
      <c r="BV14" s="817"/>
      <c r="BW14" s="818"/>
      <c r="BY14" s="819" t="s">
        <v>3152</v>
      </c>
      <c r="BZ14" s="820"/>
      <c r="CA14" s="821"/>
      <c r="CB14" s="816"/>
      <c r="CC14" s="817"/>
      <c r="CD14" s="818"/>
      <c r="CF14" s="819" t="s">
        <v>3152</v>
      </c>
      <c r="CG14" s="820"/>
      <c r="CH14" s="821"/>
      <c r="CI14" s="816"/>
      <c r="CJ14" s="817"/>
      <c r="CK14" s="818"/>
      <c r="CM14" s="819" t="s">
        <v>3152</v>
      </c>
      <c r="CN14" s="820"/>
      <c r="CO14" s="821"/>
      <c r="CP14" s="816"/>
      <c r="CQ14" s="817"/>
      <c r="CR14" s="818"/>
      <c r="CT14" s="819" t="s">
        <v>3152</v>
      </c>
      <c r="CU14" s="820"/>
      <c r="CV14" s="821"/>
      <c r="CW14" s="816"/>
      <c r="CX14" s="817"/>
      <c r="CY14" s="818"/>
      <c r="DA14" s="819" t="s">
        <v>3152</v>
      </c>
      <c r="DB14" s="820"/>
      <c r="DC14" s="821"/>
      <c r="DD14" s="816"/>
      <c r="DE14" s="817"/>
      <c r="DF14" s="818"/>
      <c r="DH14" s="819" t="s">
        <v>3152</v>
      </c>
      <c r="DI14" s="820"/>
      <c r="DJ14" s="821"/>
      <c r="DK14" s="816"/>
      <c r="DL14" s="817"/>
      <c r="DM14" s="818"/>
      <c r="DO14" s="819" t="s">
        <v>3152</v>
      </c>
      <c r="DP14" s="820"/>
      <c r="DQ14" s="821"/>
      <c r="DR14" s="816"/>
      <c r="DS14" s="817"/>
      <c r="DT14" s="818"/>
      <c r="DV14" s="819" t="s">
        <v>3152</v>
      </c>
      <c r="DW14" s="820"/>
      <c r="DX14" s="821"/>
      <c r="DY14" s="816"/>
      <c r="DZ14" s="817"/>
      <c r="EA14" s="818"/>
      <c r="EC14" s="819" t="s">
        <v>3152</v>
      </c>
      <c r="ED14" s="820"/>
      <c r="EE14" s="821"/>
      <c r="EF14" s="816"/>
      <c r="EG14" s="817"/>
      <c r="EH14" s="818"/>
      <c r="EJ14" s="819" t="s">
        <v>3152</v>
      </c>
      <c r="EK14" s="820"/>
      <c r="EL14" s="821"/>
      <c r="EM14" s="816"/>
      <c r="EN14" s="817"/>
      <c r="EO14" s="818"/>
      <c r="EQ14" s="819" t="s">
        <v>3152</v>
      </c>
      <c r="ER14" s="820"/>
      <c r="ES14" s="821"/>
      <c r="ET14" s="816"/>
      <c r="EU14" s="817"/>
      <c r="EV14" s="818"/>
    </row>
    <row r="15" spans="14:152" ht="15" customHeight="1" x14ac:dyDescent="0.3">
      <c r="N15" s="810" t="s">
        <v>3154</v>
      </c>
      <c r="O15" s="811"/>
      <c r="P15" s="812"/>
      <c r="Q15" s="813" t="s">
        <v>3155</v>
      </c>
      <c r="R15" s="814"/>
      <c r="S15" s="815"/>
      <c r="U15" s="810" t="s">
        <v>3154</v>
      </c>
      <c r="V15" s="811"/>
      <c r="W15" s="812"/>
      <c r="X15" s="813" t="s">
        <v>3155</v>
      </c>
      <c r="Y15" s="814"/>
      <c r="Z15" s="815"/>
      <c r="AB15" s="810" t="s">
        <v>3154</v>
      </c>
      <c r="AC15" s="811"/>
      <c r="AD15" s="812"/>
      <c r="AE15" s="813" t="s">
        <v>3155</v>
      </c>
      <c r="AF15" s="814"/>
      <c r="AG15" s="815"/>
      <c r="AI15" s="810" t="s">
        <v>3154</v>
      </c>
      <c r="AJ15" s="811"/>
      <c r="AK15" s="812"/>
      <c r="AL15" s="813" t="s">
        <v>3155</v>
      </c>
      <c r="AM15" s="814"/>
      <c r="AN15" s="815"/>
      <c r="AP15" s="810" t="s">
        <v>3154</v>
      </c>
      <c r="AQ15" s="811"/>
      <c r="AR15" s="812"/>
      <c r="AS15" s="813" t="s">
        <v>3155</v>
      </c>
      <c r="AT15" s="814"/>
      <c r="AU15" s="815"/>
      <c r="AW15" s="810" t="s">
        <v>3154</v>
      </c>
      <c r="AX15" s="811"/>
      <c r="AY15" s="812"/>
      <c r="AZ15" s="813" t="s">
        <v>3155</v>
      </c>
      <c r="BA15" s="814"/>
      <c r="BB15" s="815"/>
      <c r="BD15" s="810" t="s">
        <v>3154</v>
      </c>
      <c r="BE15" s="811"/>
      <c r="BF15" s="812"/>
      <c r="BG15" s="813" t="s">
        <v>3155</v>
      </c>
      <c r="BH15" s="814"/>
      <c r="BI15" s="815"/>
      <c r="BK15" s="810" t="s">
        <v>3154</v>
      </c>
      <c r="BL15" s="811"/>
      <c r="BM15" s="812"/>
      <c r="BN15" s="813" t="s">
        <v>3155</v>
      </c>
      <c r="BO15" s="814"/>
      <c r="BP15" s="815"/>
      <c r="BR15" s="810" t="s">
        <v>3154</v>
      </c>
      <c r="BS15" s="811"/>
      <c r="BT15" s="812"/>
      <c r="BU15" s="813" t="s">
        <v>3155</v>
      </c>
      <c r="BV15" s="814"/>
      <c r="BW15" s="815"/>
      <c r="BY15" s="810" t="s">
        <v>3154</v>
      </c>
      <c r="BZ15" s="811"/>
      <c r="CA15" s="812"/>
      <c r="CB15" s="813" t="s">
        <v>3155</v>
      </c>
      <c r="CC15" s="814"/>
      <c r="CD15" s="815"/>
      <c r="CF15" s="810" t="s">
        <v>3154</v>
      </c>
      <c r="CG15" s="811"/>
      <c r="CH15" s="812"/>
      <c r="CI15" s="813" t="s">
        <v>3155</v>
      </c>
      <c r="CJ15" s="814"/>
      <c r="CK15" s="815"/>
      <c r="CM15" s="810" t="s">
        <v>3154</v>
      </c>
      <c r="CN15" s="811"/>
      <c r="CO15" s="812"/>
      <c r="CP15" s="813" t="s">
        <v>3155</v>
      </c>
      <c r="CQ15" s="814"/>
      <c r="CR15" s="815"/>
      <c r="CT15" s="810" t="s">
        <v>3154</v>
      </c>
      <c r="CU15" s="811"/>
      <c r="CV15" s="812"/>
      <c r="CW15" s="813" t="s">
        <v>3155</v>
      </c>
      <c r="CX15" s="814"/>
      <c r="CY15" s="815"/>
      <c r="DA15" s="810" t="s">
        <v>3154</v>
      </c>
      <c r="DB15" s="811"/>
      <c r="DC15" s="812"/>
      <c r="DD15" s="813" t="s">
        <v>3155</v>
      </c>
      <c r="DE15" s="814"/>
      <c r="DF15" s="815"/>
      <c r="DH15" s="810" t="s">
        <v>3154</v>
      </c>
      <c r="DI15" s="811"/>
      <c r="DJ15" s="812"/>
      <c r="DK15" s="813" t="s">
        <v>3155</v>
      </c>
      <c r="DL15" s="814"/>
      <c r="DM15" s="815"/>
      <c r="DO15" s="810" t="s">
        <v>3154</v>
      </c>
      <c r="DP15" s="811"/>
      <c r="DQ15" s="812"/>
      <c r="DR15" s="813" t="s">
        <v>3155</v>
      </c>
      <c r="DS15" s="814"/>
      <c r="DT15" s="815"/>
      <c r="DV15" s="810" t="s">
        <v>3154</v>
      </c>
      <c r="DW15" s="811"/>
      <c r="DX15" s="812"/>
      <c r="DY15" s="813" t="s">
        <v>3155</v>
      </c>
      <c r="DZ15" s="814"/>
      <c r="EA15" s="815"/>
      <c r="EC15" s="810" t="s">
        <v>3154</v>
      </c>
      <c r="ED15" s="811"/>
      <c r="EE15" s="812"/>
      <c r="EF15" s="813" t="s">
        <v>3155</v>
      </c>
      <c r="EG15" s="814"/>
      <c r="EH15" s="815"/>
      <c r="EJ15" s="810" t="s">
        <v>3154</v>
      </c>
      <c r="EK15" s="811"/>
      <c r="EL15" s="812"/>
      <c r="EM15" s="813" t="s">
        <v>3155</v>
      </c>
      <c r="EN15" s="814"/>
      <c r="EO15" s="815"/>
      <c r="EQ15" s="810" t="s">
        <v>3154</v>
      </c>
      <c r="ER15" s="811"/>
      <c r="ES15" s="812"/>
      <c r="ET15" s="813" t="s">
        <v>3155</v>
      </c>
      <c r="EU15" s="814"/>
      <c r="EV15" s="815"/>
    </row>
    <row r="16" spans="14:152" x14ac:dyDescent="0.3">
      <c r="N16" s="810" t="s">
        <v>179</v>
      </c>
      <c r="O16" s="811"/>
      <c r="P16" s="812"/>
      <c r="Q16" s="848" t="s">
        <v>184</v>
      </c>
      <c r="R16" s="848"/>
      <c r="S16" s="849"/>
      <c r="U16" s="810" t="s">
        <v>179</v>
      </c>
      <c r="V16" s="811"/>
      <c r="W16" s="812"/>
      <c r="X16" s="848" t="s">
        <v>184</v>
      </c>
      <c r="Y16" s="848"/>
      <c r="Z16" s="849"/>
      <c r="AB16" s="810" t="s">
        <v>179</v>
      </c>
      <c r="AC16" s="811"/>
      <c r="AD16" s="812"/>
      <c r="AE16" s="848" t="s">
        <v>184</v>
      </c>
      <c r="AF16" s="848"/>
      <c r="AG16" s="849"/>
      <c r="AI16" s="810" t="s">
        <v>179</v>
      </c>
      <c r="AJ16" s="811"/>
      <c r="AK16" s="812"/>
      <c r="AL16" s="848" t="s">
        <v>184</v>
      </c>
      <c r="AM16" s="848"/>
      <c r="AN16" s="849"/>
      <c r="AP16" s="810" t="s">
        <v>179</v>
      </c>
      <c r="AQ16" s="811"/>
      <c r="AR16" s="812"/>
      <c r="AS16" s="848" t="s">
        <v>184</v>
      </c>
      <c r="AT16" s="848"/>
      <c r="AU16" s="849"/>
      <c r="AW16" s="810" t="s">
        <v>179</v>
      </c>
      <c r="AX16" s="811"/>
      <c r="AY16" s="812"/>
      <c r="AZ16" s="848" t="s">
        <v>184</v>
      </c>
      <c r="BA16" s="848"/>
      <c r="BB16" s="849"/>
      <c r="BD16" s="810" t="s">
        <v>179</v>
      </c>
      <c r="BE16" s="811"/>
      <c r="BF16" s="812"/>
      <c r="BG16" s="848" t="s">
        <v>184</v>
      </c>
      <c r="BH16" s="848"/>
      <c r="BI16" s="849"/>
      <c r="BK16" s="810" t="s">
        <v>179</v>
      </c>
      <c r="BL16" s="811"/>
      <c r="BM16" s="812"/>
      <c r="BN16" s="848" t="s">
        <v>184</v>
      </c>
      <c r="BO16" s="848"/>
      <c r="BP16" s="849"/>
      <c r="BR16" s="810" t="s">
        <v>179</v>
      </c>
      <c r="BS16" s="811"/>
      <c r="BT16" s="812"/>
      <c r="BU16" s="848" t="s">
        <v>184</v>
      </c>
      <c r="BV16" s="848"/>
      <c r="BW16" s="849"/>
      <c r="BY16" s="810" t="s">
        <v>179</v>
      </c>
      <c r="BZ16" s="811"/>
      <c r="CA16" s="812"/>
      <c r="CB16" s="848" t="s">
        <v>184</v>
      </c>
      <c r="CC16" s="848"/>
      <c r="CD16" s="849"/>
      <c r="CF16" s="810" t="s">
        <v>179</v>
      </c>
      <c r="CG16" s="811"/>
      <c r="CH16" s="812"/>
      <c r="CI16" s="848" t="s">
        <v>184</v>
      </c>
      <c r="CJ16" s="848"/>
      <c r="CK16" s="849"/>
      <c r="CM16" s="810" t="s">
        <v>179</v>
      </c>
      <c r="CN16" s="811"/>
      <c r="CO16" s="812"/>
      <c r="CP16" s="848" t="s">
        <v>184</v>
      </c>
      <c r="CQ16" s="848"/>
      <c r="CR16" s="849"/>
      <c r="CT16" s="810" t="s">
        <v>179</v>
      </c>
      <c r="CU16" s="811"/>
      <c r="CV16" s="812"/>
      <c r="CW16" s="848" t="s">
        <v>184</v>
      </c>
      <c r="CX16" s="848"/>
      <c r="CY16" s="849"/>
      <c r="DA16" s="810" t="s">
        <v>179</v>
      </c>
      <c r="DB16" s="811"/>
      <c r="DC16" s="812"/>
      <c r="DD16" s="848" t="s">
        <v>184</v>
      </c>
      <c r="DE16" s="848"/>
      <c r="DF16" s="849"/>
      <c r="DH16" s="810" t="s">
        <v>179</v>
      </c>
      <c r="DI16" s="811"/>
      <c r="DJ16" s="812"/>
      <c r="DK16" s="848" t="s">
        <v>184</v>
      </c>
      <c r="DL16" s="848"/>
      <c r="DM16" s="849"/>
      <c r="DO16" s="810" t="s">
        <v>179</v>
      </c>
      <c r="DP16" s="811"/>
      <c r="DQ16" s="812"/>
      <c r="DR16" s="848" t="s">
        <v>184</v>
      </c>
      <c r="DS16" s="848"/>
      <c r="DT16" s="849"/>
      <c r="DV16" s="810" t="s">
        <v>179</v>
      </c>
      <c r="DW16" s="811"/>
      <c r="DX16" s="812"/>
      <c r="DY16" s="848" t="s">
        <v>184</v>
      </c>
      <c r="DZ16" s="848"/>
      <c r="EA16" s="849"/>
      <c r="EC16" s="810" t="s">
        <v>179</v>
      </c>
      <c r="ED16" s="811"/>
      <c r="EE16" s="812"/>
      <c r="EF16" s="848" t="s">
        <v>184</v>
      </c>
      <c r="EG16" s="848"/>
      <c r="EH16" s="849"/>
      <c r="EJ16" s="810" t="s">
        <v>179</v>
      </c>
      <c r="EK16" s="811"/>
      <c r="EL16" s="812"/>
      <c r="EM16" s="848" t="s">
        <v>184</v>
      </c>
      <c r="EN16" s="848"/>
      <c r="EO16" s="849"/>
      <c r="EQ16" s="810" t="s">
        <v>179</v>
      </c>
      <c r="ER16" s="811"/>
      <c r="ES16" s="812"/>
      <c r="ET16" s="848" t="s">
        <v>184</v>
      </c>
      <c r="EU16" s="848"/>
      <c r="EV16" s="849"/>
    </row>
    <row r="17" spans="2:152" x14ac:dyDescent="0.3">
      <c r="N17" s="810" t="s">
        <v>1201</v>
      </c>
      <c r="O17" s="811"/>
      <c r="P17" s="812"/>
      <c r="Q17" s="817" t="s">
        <v>296</v>
      </c>
      <c r="R17" s="817"/>
      <c r="S17" s="818"/>
      <c r="U17" s="810" t="s">
        <v>1201</v>
      </c>
      <c r="V17" s="811"/>
      <c r="W17" s="812"/>
      <c r="X17" s="817" t="s">
        <v>296</v>
      </c>
      <c r="Y17" s="817"/>
      <c r="Z17" s="818"/>
      <c r="AB17" s="810" t="s">
        <v>1201</v>
      </c>
      <c r="AC17" s="811"/>
      <c r="AD17" s="812"/>
      <c r="AE17" s="817" t="s">
        <v>296</v>
      </c>
      <c r="AF17" s="817"/>
      <c r="AG17" s="818"/>
      <c r="AI17" s="810" t="s">
        <v>1201</v>
      </c>
      <c r="AJ17" s="811"/>
      <c r="AK17" s="812"/>
      <c r="AL17" s="817" t="s">
        <v>296</v>
      </c>
      <c r="AM17" s="817"/>
      <c r="AN17" s="818"/>
      <c r="AP17" s="810" t="s">
        <v>1201</v>
      </c>
      <c r="AQ17" s="811"/>
      <c r="AR17" s="812"/>
      <c r="AS17" s="817" t="s">
        <v>296</v>
      </c>
      <c r="AT17" s="817"/>
      <c r="AU17" s="818"/>
      <c r="AW17" s="810" t="s">
        <v>1201</v>
      </c>
      <c r="AX17" s="811"/>
      <c r="AY17" s="812"/>
      <c r="AZ17" s="817" t="s">
        <v>296</v>
      </c>
      <c r="BA17" s="817"/>
      <c r="BB17" s="818"/>
      <c r="BD17" s="810" t="s">
        <v>1201</v>
      </c>
      <c r="BE17" s="811"/>
      <c r="BF17" s="812"/>
      <c r="BG17" s="817" t="s">
        <v>296</v>
      </c>
      <c r="BH17" s="817"/>
      <c r="BI17" s="818"/>
      <c r="BK17" s="810" t="s">
        <v>1201</v>
      </c>
      <c r="BL17" s="811"/>
      <c r="BM17" s="812"/>
      <c r="BN17" s="817" t="s">
        <v>296</v>
      </c>
      <c r="BO17" s="817"/>
      <c r="BP17" s="818"/>
      <c r="BR17" s="810" t="s">
        <v>1201</v>
      </c>
      <c r="BS17" s="811"/>
      <c r="BT17" s="812"/>
      <c r="BU17" s="817" t="s">
        <v>296</v>
      </c>
      <c r="BV17" s="817"/>
      <c r="BW17" s="818"/>
      <c r="BY17" s="810" t="s">
        <v>1201</v>
      </c>
      <c r="BZ17" s="811"/>
      <c r="CA17" s="812"/>
      <c r="CB17" s="817" t="s">
        <v>296</v>
      </c>
      <c r="CC17" s="817"/>
      <c r="CD17" s="818"/>
      <c r="CF17" s="810" t="s">
        <v>1201</v>
      </c>
      <c r="CG17" s="811"/>
      <c r="CH17" s="812"/>
      <c r="CI17" s="817" t="s">
        <v>296</v>
      </c>
      <c r="CJ17" s="817"/>
      <c r="CK17" s="818"/>
      <c r="CM17" s="810" t="s">
        <v>1201</v>
      </c>
      <c r="CN17" s="811"/>
      <c r="CO17" s="812"/>
      <c r="CP17" s="817" t="s">
        <v>296</v>
      </c>
      <c r="CQ17" s="817"/>
      <c r="CR17" s="818"/>
      <c r="CT17" s="810" t="s">
        <v>1201</v>
      </c>
      <c r="CU17" s="811"/>
      <c r="CV17" s="812"/>
      <c r="CW17" s="817" t="s">
        <v>296</v>
      </c>
      <c r="CX17" s="817"/>
      <c r="CY17" s="818"/>
      <c r="DA17" s="810" t="s">
        <v>1201</v>
      </c>
      <c r="DB17" s="811"/>
      <c r="DC17" s="812"/>
      <c r="DD17" s="817" t="s">
        <v>296</v>
      </c>
      <c r="DE17" s="817"/>
      <c r="DF17" s="818"/>
      <c r="DH17" s="810" t="s">
        <v>1201</v>
      </c>
      <c r="DI17" s="811"/>
      <c r="DJ17" s="812"/>
      <c r="DK17" s="817" t="s">
        <v>296</v>
      </c>
      <c r="DL17" s="817"/>
      <c r="DM17" s="818"/>
      <c r="DO17" s="810" t="s">
        <v>1201</v>
      </c>
      <c r="DP17" s="811"/>
      <c r="DQ17" s="812"/>
      <c r="DR17" s="817" t="s">
        <v>296</v>
      </c>
      <c r="DS17" s="817"/>
      <c r="DT17" s="818"/>
      <c r="DV17" s="810" t="s">
        <v>1201</v>
      </c>
      <c r="DW17" s="811"/>
      <c r="DX17" s="812"/>
      <c r="DY17" s="817" t="s">
        <v>296</v>
      </c>
      <c r="DZ17" s="817"/>
      <c r="EA17" s="818"/>
      <c r="EC17" s="810" t="s">
        <v>1201</v>
      </c>
      <c r="ED17" s="811"/>
      <c r="EE17" s="812"/>
      <c r="EF17" s="817" t="s">
        <v>296</v>
      </c>
      <c r="EG17" s="817"/>
      <c r="EH17" s="818"/>
      <c r="EJ17" s="810" t="s">
        <v>1201</v>
      </c>
      <c r="EK17" s="811"/>
      <c r="EL17" s="812"/>
      <c r="EM17" s="817" t="s">
        <v>296</v>
      </c>
      <c r="EN17" s="817"/>
      <c r="EO17" s="818"/>
      <c r="EQ17" s="810" t="s">
        <v>1201</v>
      </c>
      <c r="ER17" s="811"/>
      <c r="ES17" s="812"/>
      <c r="ET17" s="817" t="s">
        <v>296</v>
      </c>
      <c r="EU17" s="817"/>
      <c r="EV17" s="818"/>
    </row>
    <row r="18" spans="2:152" x14ac:dyDescent="0.3">
      <c r="N18" s="810" t="s">
        <v>271</v>
      </c>
      <c r="O18" s="811"/>
      <c r="P18" s="812"/>
      <c r="Q18" s="837" t="s">
        <v>292</v>
      </c>
      <c r="R18" s="838"/>
      <c r="S18" s="839"/>
      <c r="U18" s="810" t="s">
        <v>271</v>
      </c>
      <c r="V18" s="811"/>
      <c r="W18" s="812"/>
      <c r="X18" s="837" t="s">
        <v>292</v>
      </c>
      <c r="Y18" s="838"/>
      <c r="Z18" s="839"/>
      <c r="AB18" s="810" t="s">
        <v>271</v>
      </c>
      <c r="AC18" s="811"/>
      <c r="AD18" s="812"/>
      <c r="AE18" s="837" t="s">
        <v>292</v>
      </c>
      <c r="AF18" s="838"/>
      <c r="AG18" s="839"/>
      <c r="AI18" s="810" t="s">
        <v>271</v>
      </c>
      <c r="AJ18" s="811"/>
      <c r="AK18" s="812"/>
      <c r="AL18" s="837" t="s">
        <v>292</v>
      </c>
      <c r="AM18" s="838"/>
      <c r="AN18" s="839"/>
      <c r="AP18" s="810" t="s">
        <v>271</v>
      </c>
      <c r="AQ18" s="811"/>
      <c r="AR18" s="812"/>
      <c r="AS18" s="837" t="s">
        <v>292</v>
      </c>
      <c r="AT18" s="838"/>
      <c r="AU18" s="839"/>
      <c r="AW18" s="810" t="s">
        <v>271</v>
      </c>
      <c r="AX18" s="811"/>
      <c r="AY18" s="812"/>
      <c r="AZ18" s="837" t="s">
        <v>292</v>
      </c>
      <c r="BA18" s="838"/>
      <c r="BB18" s="839"/>
      <c r="BD18" s="810" t="s">
        <v>271</v>
      </c>
      <c r="BE18" s="811"/>
      <c r="BF18" s="812"/>
      <c r="BG18" s="837" t="s">
        <v>292</v>
      </c>
      <c r="BH18" s="838"/>
      <c r="BI18" s="839"/>
      <c r="BK18" s="810" t="s">
        <v>271</v>
      </c>
      <c r="BL18" s="811"/>
      <c r="BM18" s="812"/>
      <c r="BN18" s="837" t="s">
        <v>292</v>
      </c>
      <c r="BO18" s="838"/>
      <c r="BP18" s="839"/>
      <c r="BR18" s="810" t="s">
        <v>271</v>
      </c>
      <c r="BS18" s="811"/>
      <c r="BT18" s="812"/>
      <c r="BU18" s="837" t="s">
        <v>292</v>
      </c>
      <c r="BV18" s="838"/>
      <c r="BW18" s="839"/>
      <c r="BY18" s="810" t="s">
        <v>271</v>
      </c>
      <c r="BZ18" s="811"/>
      <c r="CA18" s="812"/>
      <c r="CB18" s="837" t="s">
        <v>292</v>
      </c>
      <c r="CC18" s="838"/>
      <c r="CD18" s="839"/>
      <c r="CF18" s="810" t="s">
        <v>271</v>
      </c>
      <c r="CG18" s="811"/>
      <c r="CH18" s="812"/>
      <c r="CI18" s="837" t="s">
        <v>292</v>
      </c>
      <c r="CJ18" s="838"/>
      <c r="CK18" s="839"/>
      <c r="CM18" s="810" t="s">
        <v>271</v>
      </c>
      <c r="CN18" s="811"/>
      <c r="CO18" s="812"/>
      <c r="CP18" s="837" t="s">
        <v>292</v>
      </c>
      <c r="CQ18" s="838"/>
      <c r="CR18" s="839"/>
      <c r="CT18" s="810" t="s">
        <v>271</v>
      </c>
      <c r="CU18" s="811"/>
      <c r="CV18" s="812"/>
      <c r="CW18" s="837" t="s">
        <v>292</v>
      </c>
      <c r="CX18" s="838"/>
      <c r="CY18" s="839"/>
      <c r="DA18" s="810" t="s">
        <v>271</v>
      </c>
      <c r="DB18" s="811"/>
      <c r="DC18" s="812"/>
      <c r="DD18" s="837" t="s">
        <v>292</v>
      </c>
      <c r="DE18" s="838"/>
      <c r="DF18" s="839"/>
      <c r="DH18" s="810" t="s">
        <v>271</v>
      </c>
      <c r="DI18" s="811"/>
      <c r="DJ18" s="812"/>
      <c r="DK18" s="837" t="s">
        <v>292</v>
      </c>
      <c r="DL18" s="838"/>
      <c r="DM18" s="839"/>
      <c r="DO18" s="810" t="s">
        <v>271</v>
      </c>
      <c r="DP18" s="811"/>
      <c r="DQ18" s="812"/>
      <c r="DR18" s="837" t="s">
        <v>292</v>
      </c>
      <c r="DS18" s="838"/>
      <c r="DT18" s="839"/>
      <c r="DV18" s="810" t="s">
        <v>271</v>
      </c>
      <c r="DW18" s="811"/>
      <c r="DX18" s="812"/>
      <c r="DY18" s="837" t="s">
        <v>292</v>
      </c>
      <c r="DZ18" s="838"/>
      <c r="EA18" s="839"/>
      <c r="EC18" s="810" t="s">
        <v>271</v>
      </c>
      <c r="ED18" s="811"/>
      <c r="EE18" s="812"/>
      <c r="EF18" s="837" t="s">
        <v>292</v>
      </c>
      <c r="EG18" s="838"/>
      <c r="EH18" s="839"/>
      <c r="EJ18" s="810" t="s">
        <v>271</v>
      </c>
      <c r="EK18" s="811"/>
      <c r="EL18" s="812"/>
      <c r="EM18" s="837" t="s">
        <v>292</v>
      </c>
      <c r="EN18" s="838"/>
      <c r="EO18" s="839"/>
      <c r="EQ18" s="810" t="s">
        <v>271</v>
      </c>
      <c r="ER18" s="811"/>
      <c r="ES18" s="812"/>
      <c r="ET18" s="837" t="s">
        <v>292</v>
      </c>
      <c r="EU18" s="838"/>
      <c r="EV18" s="839"/>
    </row>
    <row r="19" spans="2:152" x14ac:dyDescent="0.3">
      <c r="N19" s="810" t="s">
        <v>3359</v>
      </c>
      <c r="O19" s="811"/>
      <c r="P19" s="811"/>
      <c r="Q19" s="811"/>
      <c r="R19" s="836"/>
      <c r="S19" s="678"/>
      <c r="U19" s="810" t="s">
        <v>3359</v>
      </c>
      <c r="V19" s="811"/>
      <c r="W19" s="811"/>
      <c r="X19" s="811"/>
      <c r="Y19" s="836"/>
      <c r="Z19" s="678"/>
      <c r="AB19" s="810" t="s">
        <v>3359</v>
      </c>
      <c r="AC19" s="811"/>
      <c r="AD19" s="811"/>
      <c r="AE19" s="811"/>
      <c r="AF19" s="836"/>
      <c r="AG19" s="678"/>
      <c r="AI19" s="810" t="s">
        <v>3359</v>
      </c>
      <c r="AJ19" s="811"/>
      <c r="AK19" s="811"/>
      <c r="AL19" s="811"/>
      <c r="AM19" s="836"/>
      <c r="AN19" s="678"/>
      <c r="AP19" s="810" t="s">
        <v>3359</v>
      </c>
      <c r="AQ19" s="811"/>
      <c r="AR19" s="811"/>
      <c r="AS19" s="811"/>
      <c r="AT19" s="836"/>
      <c r="AU19" s="678"/>
      <c r="AW19" s="810" t="s">
        <v>3359</v>
      </c>
      <c r="AX19" s="811"/>
      <c r="AY19" s="811"/>
      <c r="AZ19" s="811"/>
      <c r="BA19" s="836"/>
      <c r="BB19" s="678"/>
      <c r="BD19" s="810" t="s">
        <v>3359</v>
      </c>
      <c r="BE19" s="811"/>
      <c r="BF19" s="811"/>
      <c r="BG19" s="811"/>
      <c r="BH19" s="836"/>
      <c r="BI19" s="678"/>
      <c r="BK19" s="810" t="s">
        <v>3359</v>
      </c>
      <c r="BL19" s="811"/>
      <c r="BM19" s="811"/>
      <c r="BN19" s="811"/>
      <c r="BO19" s="836"/>
      <c r="BP19" s="678"/>
      <c r="BR19" s="810" t="s">
        <v>3359</v>
      </c>
      <c r="BS19" s="811"/>
      <c r="BT19" s="811"/>
      <c r="BU19" s="811"/>
      <c r="BV19" s="836"/>
      <c r="BW19" s="678"/>
      <c r="BY19" s="810" t="s">
        <v>3359</v>
      </c>
      <c r="BZ19" s="811"/>
      <c r="CA19" s="811"/>
      <c r="CB19" s="811"/>
      <c r="CC19" s="836"/>
      <c r="CD19" s="678"/>
      <c r="CF19" s="810" t="s">
        <v>3359</v>
      </c>
      <c r="CG19" s="811"/>
      <c r="CH19" s="811"/>
      <c r="CI19" s="811"/>
      <c r="CJ19" s="836"/>
      <c r="CK19" s="678"/>
      <c r="CM19" s="810" t="s">
        <v>3359</v>
      </c>
      <c r="CN19" s="811"/>
      <c r="CO19" s="811"/>
      <c r="CP19" s="811"/>
      <c r="CQ19" s="836"/>
      <c r="CR19" s="678"/>
      <c r="CT19" s="810" t="s">
        <v>3359</v>
      </c>
      <c r="CU19" s="811"/>
      <c r="CV19" s="811"/>
      <c r="CW19" s="811"/>
      <c r="CX19" s="836"/>
      <c r="CY19" s="678"/>
      <c r="DA19" s="810" t="s">
        <v>3359</v>
      </c>
      <c r="DB19" s="811"/>
      <c r="DC19" s="811"/>
      <c r="DD19" s="811"/>
      <c r="DE19" s="836"/>
      <c r="DF19" s="678"/>
      <c r="DH19" s="810" t="s">
        <v>3359</v>
      </c>
      <c r="DI19" s="811"/>
      <c r="DJ19" s="811"/>
      <c r="DK19" s="811"/>
      <c r="DL19" s="836"/>
      <c r="DM19" s="678"/>
      <c r="DO19" s="810" t="s">
        <v>3359</v>
      </c>
      <c r="DP19" s="811"/>
      <c r="DQ19" s="811"/>
      <c r="DR19" s="811"/>
      <c r="DS19" s="836"/>
      <c r="DT19" s="678"/>
      <c r="DV19" s="810" t="s">
        <v>3359</v>
      </c>
      <c r="DW19" s="811"/>
      <c r="DX19" s="811"/>
      <c r="DY19" s="811"/>
      <c r="DZ19" s="836"/>
      <c r="EA19" s="678"/>
      <c r="EC19" s="810" t="s">
        <v>3359</v>
      </c>
      <c r="ED19" s="811"/>
      <c r="EE19" s="811"/>
      <c r="EF19" s="811"/>
      <c r="EG19" s="836"/>
      <c r="EH19" s="678"/>
      <c r="EJ19" s="810" t="s">
        <v>3359</v>
      </c>
      <c r="EK19" s="811"/>
      <c r="EL19" s="811"/>
      <c r="EM19" s="811"/>
      <c r="EN19" s="836"/>
      <c r="EO19" s="678"/>
      <c r="EQ19" s="810" t="s">
        <v>3359</v>
      </c>
      <c r="ER19" s="811"/>
      <c r="ES19" s="811"/>
      <c r="ET19" s="811"/>
      <c r="EU19" s="836"/>
      <c r="EV19" s="678"/>
    </row>
    <row r="20" spans="2:152" x14ac:dyDescent="0.3">
      <c r="N20" s="810" t="s">
        <v>3153</v>
      </c>
      <c r="O20" s="811"/>
      <c r="P20" s="812"/>
      <c r="Q20" s="816"/>
      <c r="R20" s="817"/>
      <c r="S20" s="818"/>
      <c r="U20" s="810" t="s">
        <v>3153</v>
      </c>
      <c r="V20" s="811"/>
      <c r="W20" s="812"/>
      <c r="X20" s="816"/>
      <c r="Y20" s="817"/>
      <c r="Z20" s="818"/>
      <c r="AB20" s="810" t="s">
        <v>3153</v>
      </c>
      <c r="AC20" s="811"/>
      <c r="AD20" s="812"/>
      <c r="AE20" s="816"/>
      <c r="AF20" s="817"/>
      <c r="AG20" s="818"/>
      <c r="AI20" s="810" t="s">
        <v>3153</v>
      </c>
      <c r="AJ20" s="811"/>
      <c r="AK20" s="812"/>
      <c r="AL20" s="816"/>
      <c r="AM20" s="817"/>
      <c r="AN20" s="818"/>
      <c r="AP20" s="810" t="s">
        <v>3153</v>
      </c>
      <c r="AQ20" s="811"/>
      <c r="AR20" s="812"/>
      <c r="AS20" s="816"/>
      <c r="AT20" s="817"/>
      <c r="AU20" s="818"/>
      <c r="AW20" s="810" t="s">
        <v>3153</v>
      </c>
      <c r="AX20" s="811"/>
      <c r="AY20" s="812"/>
      <c r="AZ20" s="816"/>
      <c r="BA20" s="817"/>
      <c r="BB20" s="818"/>
      <c r="BD20" s="810" t="s">
        <v>3153</v>
      </c>
      <c r="BE20" s="811"/>
      <c r="BF20" s="812"/>
      <c r="BG20" s="816"/>
      <c r="BH20" s="817"/>
      <c r="BI20" s="818"/>
      <c r="BK20" s="810" t="s">
        <v>3153</v>
      </c>
      <c r="BL20" s="811"/>
      <c r="BM20" s="812"/>
      <c r="BN20" s="816"/>
      <c r="BO20" s="817"/>
      <c r="BP20" s="818"/>
      <c r="BR20" s="810" t="s">
        <v>3153</v>
      </c>
      <c r="BS20" s="811"/>
      <c r="BT20" s="812"/>
      <c r="BU20" s="816"/>
      <c r="BV20" s="817"/>
      <c r="BW20" s="818"/>
      <c r="BY20" s="810" t="s">
        <v>3153</v>
      </c>
      <c r="BZ20" s="811"/>
      <c r="CA20" s="812"/>
      <c r="CB20" s="816"/>
      <c r="CC20" s="817"/>
      <c r="CD20" s="818"/>
      <c r="CF20" s="810" t="s">
        <v>3153</v>
      </c>
      <c r="CG20" s="811"/>
      <c r="CH20" s="812"/>
      <c r="CI20" s="816"/>
      <c r="CJ20" s="817"/>
      <c r="CK20" s="818"/>
      <c r="CM20" s="810" t="s">
        <v>3153</v>
      </c>
      <c r="CN20" s="811"/>
      <c r="CO20" s="812"/>
      <c r="CP20" s="816"/>
      <c r="CQ20" s="817"/>
      <c r="CR20" s="818"/>
      <c r="CT20" s="810" t="s">
        <v>3153</v>
      </c>
      <c r="CU20" s="811"/>
      <c r="CV20" s="812"/>
      <c r="CW20" s="816"/>
      <c r="CX20" s="817"/>
      <c r="CY20" s="818"/>
      <c r="DA20" s="810" t="s">
        <v>3153</v>
      </c>
      <c r="DB20" s="811"/>
      <c r="DC20" s="812"/>
      <c r="DD20" s="816"/>
      <c r="DE20" s="817"/>
      <c r="DF20" s="818"/>
      <c r="DH20" s="810" t="s">
        <v>3153</v>
      </c>
      <c r="DI20" s="811"/>
      <c r="DJ20" s="812"/>
      <c r="DK20" s="816"/>
      <c r="DL20" s="817"/>
      <c r="DM20" s="818"/>
      <c r="DO20" s="810" t="s">
        <v>3153</v>
      </c>
      <c r="DP20" s="811"/>
      <c r="DQ20" s="812"/>
      <c r="DR20" s="816"/>
      <c r="DS20" s="817"/>
      <c r="DT20" s="818"/>
      <c r="DV20" s="810" t="s">
        <v>3153</v>
      </c>
      <c r="DW20" s="811"/>
      <c r="DX20" s="812"/>
      <c r="DY20" s="816"/>
      <c r="DZ20" s="817"/>
      <c r="EA20" s="818"/>
      <c r="EC20" s="810" t="s">
        <v>3153</v>
      </c>
      <c r="ED20" s="811"/>
      <c r="EE20" s="812"/>
      <c r="EF20" s="816"/>
      <c r="EG20" s="817"/>
      <c r="EH20" s="818"/>
      <c r="EJ20" s="810" t="s">
        <v>3153</v>
      </c>
      <c r="EK20" s="811"/>
      <c r="EL20" s="812"/>
      <c r="EM20" s="816"/>
      <c r="EN20" s="817"/>
      <c r="EO20" s="818"/>
      <c r="EQ20" s="810" t="s">
        <v>3153</v>
      </c>
      <c r="ER20" s="811"/>
      <c r="ES20" s="812"/>
      <c r="ET20" s="816"/>
      <c r="EU20" s="817"/>
      <c r="EV20" s="818"/>
    </row>
    <row r="22" spans="2:152" x14ac:dyDescent="0.3">
      <c r="B22" s="841" t="s">
        <v>3171</v>
      </c>
      <c r="C22" s="842"/>
      <c r="D22" s="842"/>
      <c r="F22" s="841" t="s">
        <v>1202</v>
      </c>
      <c r="G22" s="842"/>
      <c r="H22" s="842"/>
      <c r="I22" s="842"/>
      <c r="J22" s="842"/>
      <c r="K22" s="845"/>
      <c r="N22" s="846" t="s">
        <v>3339</v>
      </c>
      <c r="O22" s="847"/>
      <c r="P22" s="847"/>
      <c r="Q22" s="843">
        <f>R2</f>
        <v>0</v>
      </c>
      <c r="R22" s="843"/>
      <c r="S22" s="844"/>
      <c r="U22" s="846" t="s">
        <v>3340</v>
      </c>
      <c r="V22" s="847"/>
      <c r="W22" s="847"/>
      <c r="X22" s="843">
        <f>Y2</f>
        <v>0</v>
      </c>
      <c r="Y22" s="843"/>
      <c r="Z22" s="844"/>
      <c r="AB22" s="846" t="s">
        <v>3341</v>
      </c>
      <c r="AC22" s="847"/>
      <c r="AD22" s="847"/>
      <c r="AE22" s="843">
        <f>AF2</f>
        <v>0</v>
      </c>
      <c r="AF22" s="843"/>
      <c r="AG22" s="844"/>
      <c r="AI22" s="846" t="s">
        <v>3342</v>
      </c>
      <c r="AJ22" s="847"/>
      <c r="AK22" s="847"/>
      <c r="AL22" s="843">
        <f>AM2</f>
        <v>0</v>
      </c>
      <c r="AM22" s="843"/>
      <c r="AN22" s="844"/>
      <c r="AP22" s="846" t="s">
        <v>3343</v>
      </c>
      <c r="AQ22" s="847"/>
      <c r="AR22" s="847"/>
      <c r="AS22" s="843">
        <f>AT2</f>
        <v>0</v>
      </c>
      <c r="AT22" s="843"/>
      <c r="AU22" s="844"/>
      <c r="AW22" s="846" t="s">
        <v>3344</v>
      </c>
      <c r="AX22" s="847"/>
      <c r="AY22" s="847"/>
      <c r="AZ22" s="843">
        <f>BA2</f>
        <v>0</v>
      </c>
      <c r="BA22" s="843"/>
      <c r="BB22" s="844"/>
      <c r="BD22" s="846" t="s">
        <v>3345</v>
      </c>
      <c r="BE22" s="847"/>
      <c r="BF22" s="847"/>
      <c r="BG22" s="843">
        <f>BH2</f>
        <v>0</v>
      </c>
      <c r="BH22" s="843"/>
      <c r="BI22" s="844"/>
      <c r="BK22" s="846" t="s">
        <v>3346</v>
      </c>
      <c r="BL22" s="847"/>
      <c r="BM22" s="847"/>
      <c r="BN22" s="843">
        <f>BO2</f>
        <v>0</v>
      </c>
      <c r="BO22" s="843"/>
      <c r="BP22" s="844"/>
      <c r="BR22" s="846" t="s">
        <v>3347</v>
      </c>
      <c r="BS22" s="847"/>
      <c r="BT22" s="847"/>
      <c r="BU22" s="843">
        <f>BV2</f>
        <v>0</v>
      </c>
      <c r="BV22" s="843"/>
      <c r="BW22" s="844"/>
      <c r="BY22" s="846" t="s">
        <v>3348</v>
      </c>
      <c r="BZ22" s="847"/>
      <c r="CA22" s="847"/>
      <c r="CB22" s="843">
        <f>CC2</f>
        <v>0</v>
      </c>
      <c r="CC22" s="843"/>
      <c r="CD22" s="844"/>
      <c r="CF22" s="846" t="s">
        <v>3349</v>
      </c>
      <c r="CG22" s="847"/>
      <c r="CH22" s="847"/>
      <c r="CI22" s="843">
        <f>CJ2</f>
        <v>0</v>
      </c>
      <c r="CJ22" s="843"/>
      <c r="CK22" s="844"/>
      <c r="CM22" s="846" t="s">
        <v>3350</v>
      </c>
      <c r="CN22" s="847"/>
      <c r="CO22" s="847"/>
      <c r="CP22" s="843">
        <f>CQ2</f>
        <v>0</v>
      </c>
      <c r="CQ22" s="843"/>
      <c r="CR22" s="844"/>
      <c r="CT22" s="846" t="s">
        <v>3351</v>
      </c>
      <c r="CU22" s="847"/>
      <c r="CV22" s="847"/>
      <c r="CW22" s="843">
        <f>CX2</f>
        <v>0</v>
      </c>
      <c r="CX22" s="843"/>
      <c r="CY22" s="844"/>
      <c r="DA22" s="846" t="s">
        <v>3352</v>
      </c>
      <c r="DB22" s="847"/>
      <c r="DC22" s="847"/>
      <c r="DD22" s="843">
        <f>DE2</f>
        <v>0</v>
      </c>
      <c r="DE22" s="843"/>
      <c r="DF22" s="844"/>
      <c r="DH22" s="846" t="s">
        <v>3353</v>
      </c>
      <c r="DI22" s="847"/>
      <c r="DJ22" s="847"/>
      <c r="DK22" s="843">
        <f>DL2</f>
        <v>0</v>
      </c>
      <c r="DL22" s="843"/>
      <c r="DM22" s="844"/>
      <c r="DO22" s="846" t="s">
        <v>3354</v>
      </c>
      <c r="DP22" s="847"/>
      <c r="DQ22" s="847"/>
      <c r="DR22" s="843">
        <f>DS2</f>
        <v>0</v>
      </c>
      <c r="DS22" s="843"/>
      <c r="DT22" s="844"/>
      <c r="DV22" s="846" t="s">
        <v>3355</v>
      </c>
      <c r="DW22" s="847"/>
      <c r="DX22" s="847"/>
      <c r="DY22" s="843">
        <f>DZ2</f>
        <v>0</v>
      </c>
      <c r="DZ22" s="843"/>
      <c r="EA22" s="844"/>
      <c r="EC22" s="846" t="s">
        <v>3356</v>
      </c>
      <c r="ED22" s="847"/>
      <c r="EE22" s="847"/>
      <c r="EF22" s="843">
        <f>EG2</f>
        <v>0</v>
      </c>
      <c r="EG22" s="843"/>
      <c r="EH22" s="844"/>
      <c r="EJ22" s="846" t="s">
        <v>3357</v>
      </c>
      <c r="EK22" s="847"/>
      <c r="EL22" s="847"/>
      <c r="EM22" s="843">
        <f>EN2</f>
        <v>0</v>
      </c>
      <c r="EN22" s="843"/>
      <c r="EO22" s="844"/>
      <c r="EQ22" s="846" t="s">
        <v>3358</v>
      </c>
      <c r="ER22" s="847"/>
      <c r="ES22" s="847"/>
      <c r="ET22" s="843">
        <f>EU2</f>
        <v>0</v>
      </c>
      <c r="EU22" s="843"/>
      <c r="EV22" s="844"/>
    </row>
    <row r="23" spans="2:152" ht="43.2" x14ac:dyDescent="0.3">
      <c r="B23" s="646" t="s">
        <v>3138</v>
      </c>
      <c r="C23" s="646" t="s">
        <v>1169</v>
      </c>
      <c r="D23" s="646" t="s">
        <v>3143</v>
      </c>
      <c r="F23" s="646" t="s">
        <v>1203</v>
      </c>
      <c r="G23" s="642" t="s">
        <v>1204</v>
      </c>
      <c r="H23" s="642" t="s">
        <v>1205</v>
      </c>
      <c r="I23" s="642" t="s">
        <v>1206</v>
      </c>
      <c r="J23" s="642" t="s">
        <v>1207</v>
      </c>
      <c r="K23" s="642" t="s">
        <v>1208</v>
      </c>
      <c r="M23" s="661" t="s">
        <v>1209</v>
      </c>
      <c r="N23" s="642" t="s">
        <v>1203</v>
      </c>
      <c r="O23" s="642" t="s">
        <v>1204</v>
      </c>
      <c r="P23" s="642" t="s">
        <v>1205</v>
      </c>
      <c r="Q23" s="642" t="s">
        <v>1206</v>
      </c>
      <c r="R23" s="642" t="s">
        <v>1207</v>
      </c>
      <c r="S23" s="642" t="s">
        <v>1208</v>
      </c>
      <c r="U23" s="646" t="s">
        <v>1203</v>
      </c>
      <c r="V23" s="642" t="s">
        <v>1204</v>
      </c>
      <c r="W23" s="642" t="s">
        <v>1205</v>
      </c>
      <c r="X23" s="642" t="s">
        <v>1206</v>
      </c>
      <c r="Y23" s="642" t="s">
        <v>1207</v>
      </c>
      <c r="Z23" s="642" t="s">
        <v>1208</v>
      </c>
      <c r="AB23" s="642" t="s">
        <v>1203</v>
      </c>
      <c r="AC23" s="642" t="s">
        <v>1204</v>
      </c>
      <c r="AD23" s="642" t="s">
        <v>1205</v>
      </c>
      <c r="AE23" s="642" t="s">
        <v>1206</v>
      </c>
      <c r="AF23" s="642" t="s">
        <v>1207</v>
      </c>
      <c r="AG23" s="642" t="s">
        <v>1208</v>
      </c>
      <c r="AI23" s="642" t="s">
        <v>1203</v>
      </c>
      <c r="AJ23" s="642" t="s">
        <v>1204</v>
      </c>
      <c r="AK23" s="642" t="s">
        <v>1205</v>
      </c>
      <c r="AL23" s="642" t="s">
        <v>1206</v>
      </c>
      <c r="AM23" s="642" t="s">
        <v>1207</v>
      </c>
      <c r="AN23" s="642" t="s">
        <v>1208</v>
      </c>
      <c r="AP23" s="642" t="s">
        <v>1203</v>
      </c>
      <c r="AQ23" s="642" t="s">
        <v>1204</v>
      </c>
      <c r="AR23" s="642" t="s">
        <v>1205</v>
      </c>
      <c r="AS23" s="642" t="s">
        <v>1206</v>
      </c>
      <c r="AT23" s="642" t="s">
        <v>1207</v>
      </c>
      <c r="AU23" s="642" t="s">
        <v>1208</v>
      </c>
      <c r="AW23" s="642" t="s">
        <v>1203</v>
      </c>
      <c r="AX23" s="642" t="s">
        <v>1204</v>
      </c>
      <c r="AY23" s="642" t="s">
        <v>1205</v>
      </c>
      <c r="AZ23" s="642" t="s">
        <v>1206</v>
      </c>
      <c r="BA23" s="642" t="s">
        <v>1207</v>
      </c>
      <c r="BB23" s="642" t="s">
        <v>1208</v>
      </c>
      <c r="BD23" s="642" t="s">
        <v>1203</v>
      </c>
      <c r="BE23" s="642" t="s">
        <v>1204</v>
      </c>
      <c r="BF23" s="642" t="s">
        <v>1205</v>
      </c>
      <c r="BG23" s="642" t="s">
        <v>1206</v>
      </c>
      <c r="BH23" s="642" t="s">
        <v>1207</v>
      </c>
      <c r="BI23" s="642" t="s">
        <v>1208</v>
      </c>
      <c r="BK23" s="642" t="s">
        <v>1203</v>
      </c>
      <c r="BL23" s="642" t="s">
        <v>1204</v>
      </c>
      <c r="BM23" s="642" t="s">
        <v>1205</v>
      </c>
      <c r="BN23" s="642" t="s">
        <v>1206</v>
      </c>
      <c r="BO23" s="642" t="s">
        <v>1207</v>
      </c>
      <c r="BP23" s="642" t="s">
        <v>1208</v>
      </c>
      <c r="BR23" s="642" t="s">
        <v>1203</v>
      </c>
      <c r="BS23" s="642" t="s">
        <v>1204</v>
      </c>
      <c r="BT23" s="642" t="s">
        <v>1205</v>
      </c>
      <c r="BU23" s="642" t="s">
        <v>1206</v>
      </c>
      <c r="BV23" s="642" t="s">
        <v>1207</v>
      </c>
      <c r="BW23" s="642" t="s">
        <v>1208</v>
      </c>
      <c r="BY23" s="642" t="s">
        <v>1203</v>
      </c>
      <c r="BZ23" s="642" t="s">
        <v>1204</v>
      </c>
      <c r="CA23" s="642" t="s">
        <v>1205</v>
      </c>
      <c r="CB23" s="642" t="s">
        <v>1206</v>
      </c>
      <c r="CC23" s="642" t="s">
        <v>1207</v>
      </c>
      <c r="CD23" s="642" t="s">
        <v>1208</v>
      </c>
      <c r="CF23" s="642" t="s">
        <v>1203</v>
      </c>
      <c r="CG23" s="642" t="s">
        <v>1204</v>
      </c>
      <c r="CH23" s="642" t="s">
        <v>1205</v>
      </c>
      <c r="CI23" s="642" t="s">
        <v>1206</v>
      </c>
      <c r="CJ23" s="642" t="s">
        <v>1207</v>
      </c>
      <c r="CK23" s="642" t="s">
        <v>1208</v>
      </c>
      <c r="CM23" s="642" t="s">
        <v>1203</v>
      </c>
      <c r="CN23" s="642" t="s">
        <v>1204</v>
      </c>
      <c r="CO23" s="642" t="s">
        <v>1205</v>
      </c>
      <c r="CP23" s="642" t="s">
        <v>1206</v>
      </c>
      <c r="CQ23" s="642" t="s">
        <v>1207</v>
      </c>
      <c r="CR23" s="642" t="s">
        <v>1208</v>
      </c>
      <c r="CT23" s="642" t="s">
        <v>1203</v>
      </c>
      <c r="CU23" s="642" t="s">
        <v>1204</v>
      </c>
      <c r="CV23" s="642" t="s">
        <v>1205</v>
      </c>
      <c r="CW23" s="642" t="s">
        <v>1206</v>
      </c>
      <c r="CX23" s="642" t="s">
        <v>1207</v>
      </c>
      <c r="CY23" s="642" t="s">
        <v>1208</v>
      </c>
      <c r="DA23" s="642" t="s">
        <v>1203</v>
      </c>
      <c r="DB23" s="642" t="s">
        <v>1204</v>
      </c>
      <c r="DC23" s="642" t="s">
        <v>1205</v>
      </c>
      <c r="DD23" s="642" t="s">
        <v>1206</v>
      </c>
      <c r="DE23" s="642" t="s">
        <v>1207</v>
      </c>
      <c r="DF23" s="642" t="s">
        <v>1208</v>
      </c>
      <c r="DH23" s="642" t="s">
        <v>1203</v>
      </c>
      <c r="DI23" s="642" t="s">
        <v>1204</v>
      </c>
      <c r="DJ23" s="642" t="s">
        <v>1205</v>
      </c>
      <c r="DK23" s="642" t="s">
        <v>1206</v>
      </c>
      <c r="DL23" s="642" t="s">
        <v>1207</v>
      </c>
      <c r="DM23" s="642" t="s">
        <v>1208</v>
      </c>
      <c r="DO23" s="642" t="s">
        <v>1203</v>
      </c>
      <c r="DP23" s="642" t="s">
        <v>1204</v>
      </c>
      <c r="DQ23" s="642" t="s">
        <v>1205</v>
      </c>
      <c r="DR23" s="642" t="s">
        <v>1206</v>
      </c>
      <c r="DS23" s="642" t="s">
        <v>1207</v>
      </c>
      <c r="DT23" s="642" t="s">
        <v>1208</v>
      </c>
      <c r="DV23" s="642" t="s">
        <v>1203</v>
      </c>
      <c r="DW23" s="642" t="s">
        <v>1204</v>
      </c>
      <c r="DX23" s="642" t="s">
        <v>1205</v>
      </c>
      <c r="DY23" s="642" t="s">
        <v>1206</v>
      </c>
      <c r="DZ23" s="642" t="s">
        <v>1207</v>
      </c>
      <c r="EA23" s="642" t="s">
        <v>1208</v>
      </c>
      <c r="EC23" s="642" t="s">
        <v>1203</v>
      </c>
      <c r="ED23" s="642" t="s">
        <v>1204</v>
      </c>
      <c r="EE23" s="642" t="s">
        <v>1205</v>
      </c>
      <c r="EF23" s="642" t="s">
        <v>1206</v>
      </c>
      <c r="EG23" s="642" t="s">
        <v>1207</v>
      </c>
      <c r="EH23" s="642" t="s">
        <v>1208</v>
      </c>
      <c r="EJ23" s="642" t="s">
        <v>1203</v>
      </c>
      <c r="EK23" s="642" t="s">
        <v>1204</v>
      </c>
      <c r="EL23" s="642" t="s">
        <v>1205</v>
      </c>
      <c r="EM23" s="642" t="s">
        <v>1206</v>
      </c>
      <c r="EN23" s="642" t="s">
        <v>1207</v>
      </c>
      <c r="EO23" s="642" t="s">
        <v>1208</v>
      </c>
      <c r="EQ23" s="642" t="s">
        <v>1203</v>
      </c>
      <c r="ER23" s="642" t="s">
        <v>1204</v>
      </c>
      <c r="ES23" s="642" t="s">
        <v>1205</v>
      </c>
      <c r="ET23" s="642" t="s">
        <v>1206</v>
      </c>
      <c r="EU23" s="642" t="s">
        <v>1207</v>
      </c>
      <c r="EV23" s="642" t="s">
        <v>1208</v>
      </c>
    </row>
    <row r="24" spans="2:152" x14ac:dyDescent="0.3">
      <c r="B24" s="674">
        <v>1</v>
      </c>
      <c r="C24" s="676" t="str">
        <f>IF(R2&lt;&gt;"",R2,"")</f>
        <v/>
      </c>
      <c r="D24" s="664" t="str">
        <f>IF(Q3&lt;&gt;"",Q3,"")</f>
        <v/>
      </c>
      <c r="F24" s="662" t="str">
        <f>IF($N$24="","",$N$24)</f>
        <v/>
      </c>
      <c r="G24" s="663">
        <f>O24+V24+AC24+AJ24+AQ24+AX24+BE24+BL24+BS24+BZ24+CG24+CN24+CU24+DB24+DI24+DP24+DW24+ED24+EK24+ER24</f>
        <v>0</v>
      </c>
      <c r="H24" s="664">
        <f t="shared" ref="H24:K24" si="0">P24+W24+AD24+AK24+AR24+AY24+BF24+BM24+BT24+CA24+CH24+CO24+CV24+DC24+DJ24+DQ24+DX24+EE24+EL24+ES24</f>
        <v>0</v>
      </c>
      <c r="I24" s="664">
        <f t="shared" si="0"/>
        <v>0</v>
      </c>
      <c r="J24" s="664">
        <f t="shared" si="0"/>
        <v>0</v>
      </c>
      <c r="K24" s="664">
        <f t="shared" si="0"/>
        <v>0</v>
      </c>
      <c r="M24" s="559">
        <v>1</v>
      </c>
      <c r="N24" s="684"/>
      <c r="O24" s="685"/>
      <c r="P24" s="686"/>
      <c r="Q24" s="686"/>
      <c r="R24" s="686"/>
      <c r="S24" s="664">
        <f>Q24+R24</f>
        <v>0</v>
      </c>
      <c r="U24" s="662" t="str">
        <f>IF($N$24="","",$N$24)</f>
        <v/>
      </c>
      <c r="V24" s="695"/>
      <c r="W24" s="696"/>
      <c r="X24" s="696"/>
      <c r="Y24" s="696"/>
      <c r="Z24" s="664">
        <f>X24+Y24</f>
        <v>0</v>
      </c>
      <c r="AB24" s="662" t="str">
        <f>IF($N$24="","",$N$24)</f>
        <v/>
      </c>
      <c r="AC24" s="685"/>
      <c r="AD24" s="686"/>
      <c r="AE24" s="686"/>
      <c r="AF24" s="686"/>
      <c r="AG24" s="664">
        <f>AE24+AF24</f>
        <v>0</v>
      </c>
      <c r="AI24" s="662" t="str">
        <f>IF($N$24="","",$N$24)</f>
        <v/>
      </c>
      <c r="AJ24" s="685"/>
      <c r="AK24" s="686"/>
      <c r="AL24" s="686"/>
      <c r="AM24" s="686"/>
      <c r="AN24" s="664">
        <f>AL24+AM24</f>
        <v>0</v>
      </c>
      <c r="AP24" s="662" t="str">
        <f>IF($N$24="","",$N$24)</f>
        <v/>
      </c>
      <c r="AQ24" s="685"/>
      <c r="AR24" s="686"/>
      <c r="AS24" s="686"/>
      <c r="AT24" s="686"/>
      <c r="AU24" s="664">
        <f>AS24+AT24</f>
        <v>0</v>
      </c>
      <c r="AW24" s="644" t="str">
        <f>IF($N$24="","",$N$24)</f>
        <v/>
      </c>
      <c r="AX24" s="685"/>
      <c r="AY24" s="686"/>
      <c r="AZ24" s="686"/>
      <c r="BA24" s="686"/>
      <c r="BB24" s="664">
        <f>AZ24+BA24</f>
        <v>0</v>
      </c>
      <c r="BD24" s="662" t="str">
        <f>IF($N$24="","",$N$24)</f>
        <v/>
      </c>
      <c r="BE24" s="685"/>
      <c r="BF24" s="686"/>
      <c r="BG24" s="686"/>
      <c r="BH24" s="686"/>
      <c r="BI24" s="664">
        <f>BG24+BH24</f>
        <v>0</v>
      </c>
      <c r="BK24" s="662" t="str">
        <f>IF($N$24="","",$N$24)</f>
        <v/>
      </c>
      <c r="BL24" s="685"/>
      <c r="BM24" s="686"/>
      <c r="BN24" s="686"/>
      <c r="BO24" s="686"/>
      <c r="BP24" s="664">
        <f>BN24+BO24</f>
        <v>0</v>
      </c>
      <c r="BR24" s="662" t="str">
        <f>IF($N$24="","",$N$24)</f>
        <v/>
      </c>
      <c r="BS24" s="685"/>
      <c r="BT24" s="686"/>
      <c r="BU24" s="686"/>
      <c r="BV24" s="686"/>
      <c r="BW24" s="664">
        <f>BU24+BV24</f>
        <v>0</v>
      </c>
      <c r="BY24" s="662" t="str">
        <f>IF($N$24="","",$N$24)</f>
        <v/>
      </c>
      <c r="BZ24" s="685"/>
      <c r="CA24" s="686"/>
      <c r="CB24" s="686"/>
      <c r="CC24" s="686"/>
      <c r="CD24" s="664">
        <f>CB24+CC24</f>
        <v>0</v>
      </c>
      <c r="CF24" s="644" t="str">
        <f>IF($N$24="","",$N$24)</f>
        <v/>
      </c>
      <c r="CG24" s="685"/>
      <c r="CH24" s="686"/>
      <c r="CI24" s="686"/>
      <c r="CJ24" s="686"/>
      <c r="CK24" s="664">
        <f>CI24+CJ24</f>
        <v>0</v>
      </c>
      <c r="CM24" s="662" t="str">
        <f>IF($N$24="","",$N$24)</f>
        <v/>
      </c>
      <c r="CN24" s="685"/>
      <c r="CO24" s="686"/>
      <c r="CP24" s="686"/>
      <c r="CQ24" s="686"/>
      <c r="CR24" s="664">
        <f>CP24+CQ24</f>
        <v>0</v>
      </c>
      <c r="CT24" s="662" t="str">
        <f>IF($N$24="","",$N$24)</f>
        <v/>
      </c>
      <c r="CU24" s="685"/>
      <c r="CV24" s="686"/>
      <c r="CW24" s="686"/>
      <c r="CX24" s="686"/>
      <c r="CY24" s="664">
        <f>CW24+CX24</f>
        <v>0</v>
      </c>
      <c r="DA24" s="662" t="str">
        <f>IF($N$24="","",$N$24)</f>
        <v/>
      </c>
      <c r="DB24" s="685"/>
      <c r="DC24" s="686"/>
      <c r="DD24" s="686"/>
      <c r="DE24" s="686"/>
      <c r="DF24" s="664">
        <f>DD24+DE24</f>
        <v>0</v>
      </c>
      <c r="DH24" s="662" t="str">
        <f>IF($N$24="","",$N$24)</f>
        <v/>
      </c>
      <c r="DI24" s="685"/>
      <c r="DJ24" s="686"/>
      <c r="DK24" s="686"/>
      <c r="DL24" s="686"/>
      <c r="DM24" s="664">
        <f>DK24+DL24</f>
        <v>0</v>
      </c>
      <c r="DO24" s="644" t="str">
        <f>IF($N$24="","",$N$24)</f>
        <v/>
      </c>
      <c r="DP24" s="685"/>
      <c r="DQ24" s="686"/>
      <c r="DR24" s="686"/>
      <c r="DS24" s="686"/>
      <c r="DT24" s="664">
        <f>DR24+DS24</f>
        <v>0</v>
      </c>
      <c r="DV24" s="662" t="str">
        <f>IF($N$24="","",$N$24)</f>
        <v/>
      </c>
      <c r="DW24" s="685"/>
      <c r="DX24" s="686"/>
      <c r="DY24" s="686"/>
      <c r="DZ24" s="686"/>
      <c r="EA24" s="664">
        <f>DY24+DZ24</f>
        <v>0</v>
      </c>
      <c r="EC24" s="662" t="str">
        <f>IF($N$24="","",$N$24)</f>
        <v/>
      </c>
      <c r="ED24" s="685"/>
      <c r="EE24" s="686"/>
      <c r="EF24" s="686"/>
      <c r="EG24" s="686"/>
      <c r="EH24" s="664">
        <f>EF24+EG24</f>
        <v>0</v>
      </c>
      <c r="EJ24" s="662" t="str">
        <f>IF($N$24="","",$N$24)</f>
        <v/>
      </c>
      <c r="EK24" s="685"/>
      <c r="EL24" s="686"/>
      <c r="EM24" s="686"/>
      <c r="EN24" s="686"/>
      <c r="EO24" s="664">
        <f>EM24+EN24</f>
        <v>0</v>
      </c>
      <c r="EQ24" s="662" t="str">
        <f>IF($N$24="","",$N$24)</f>
        <v/>
      </c>
      <c r="ER24" s="685"/>
      <c r="ES24" s="686"/>
      <c r="ET24" s="686"/>
      <c r="EU24" s="686"/>
      <c r="EV24" s="664">
        <f>ET24+EU24</f>
        <v>0</v>
      </c>
    </row>
    <row r="25" spans="2:152" x14ac:dyDescent="0.3">
      <c r="B25" s="675">
        <v>2</v>
      </c>
      <c r="C25" s="677" t="str">
        <f>IF(Y2&lt;&gt;"",Y2,"")</f>
        <v/>
      </c>
      <c r="D25" s="667" t="str">
        <f>IF(X3&lt;&gt;"",X3,"")</f>
        <v/>
      </c>
      <c r="F25" s="665" t="str">
        <f>IF($N$25="","",$N$25)</f>
        <v/>
      </c>
      <c r="G25" s="666">
        <f t="shared" ref="G25:G35" si="1">O25+V25+AC25+AJ25+AQ25+AX25+BE25+BL25+BS25+BZ25+CG25+CN25+CU25+DB25+DI25+DP25+DW25+ED25+EK25+ER25</f>
        <v>0</v>
      </c>
      <c r="H25" s="667">
        <f t="shared" ref="H25:H35" si="2">P25+W25+AD25+AK25+AR25+AY25+BF25+BM25+BT25+CA25+CH25+CO25+CV25+DC25+DJ25+DQ25+DX25+EE25+EL25+ES25</f>
        <v>0</v>
      </c>
      <c r="I25" s="667">
        <f t="shared" ref="I25:I35" si="3">Q25+X25+AE25+AL25+AS25+AZ25+BG25+BN25+BU25+CB25+CI25+CP25+CW25+DD25+DK25+DR25+DY25+EF25+EM25+ET25</f>
        <v>0</v>
      </c>
      <c r="J25" s="667">
        <f t="shared" ref="J25:J35" si="4">R25+Y25+AF25+AM25+AT25+BA25+BH25+BO25+BV25+CC25+CJ25+CQ25+CX25+DE25+DL25+DS25+DZ25+EG25+EN25+EU25</f>
        <v>0</v>
      </c>
      <c r="K25" s="667">
        <f t="shared" ref="K25:K35" si="5">S25+Z25+AG25+AN25+AU25+BB25+BI25+BP25+BW25+CD25+CK25+CR25+CY25+DF25+DM25+DT25+EA25+EH25+EO25+EV25</f>
        <v>0</v>
      </c>
      <c r="M25" s="559">
        <v>2</v>
      </c>
      <c r="N25" s="687"/>
      <c r="O25" s="688"/>
      <c r="P25" s="689"/>
      <c r="Q25" s="689"/>
      <c r="R25" s="689"/>
      <c r="S25" s="667">
        <f>Q25+R25</f>
        <v>0</v>
      </c>
      <c r="U25" s="665" t="str">
        <f>IF($N$25="","",$N$25)</f>
        <v/>
      </c>
      <c r="V25" s="697"/>
      <c r="W25" s="698"/>
      <c r="X25" s="698"/>
      <c r="Y25" s="698"/>
      <c r="Z25" s="667">
        <f>X25+Y25</f>
        <v>0</v>
      </c>
      <c r="AB25" s="665" t="str">
        <f>IF($N$25="","",$N$25)</f>
        <v/>
      </c>
      <c r="AC25" s="688"/>
      <c r="AD25" s="689"/>
      <c r="AE25" s="689"/>
      <c r="AF25" s="689"/>
      <c r="AG25" s="667">
        <f>AE25+AF25</f>
        <v>0</v>
      </c>
      <c r="AI25" s="665" t="str">
        <f>IF($N$25="","",$N$25)</f>
        <v/>
      </c>
      <c r="AJ25" s="688"/>
      <c r="AK25" s="689"/>
      <c r="AL25" s="689"/>
      <c r="AM25" s="689"/>
      <c r="AN25" s="667">
        <f>AL25+AM25</f>
        <v>0</v>
      </c>
      <c r="AP25" s="665" t="str">
        <f>IF($N$25="","",$N$25)</f>
        <v/>
      </c>
      <c r="AQ25" s="688"/>
      <c r="AR25" s="689"/>
      <c r="AS25" s="689"/>
      <c r="AT25" s="689"/>
      <c r="AU25" s="667">
        <f>AS25+AT25</f>
        <v>0</v>
      </c>
      <c r="AW25" s="645" t="str">
        <f>IF($N$25="","",$N$25)</f>
        <v/>
      </c>
      <c r="AX25" s="688"/>
      <c r="AY25" s="689"/>
      <c r="AZ25" s="689"/>
      <c r="BA25" s="689"/>
      <c r="BB25" s="667">
        <f>AZ25+BA25</f>
        <v>0</v>
      </c>
      <c r="BD25" s="665" t="str">
        <f>IF($N$25="","",$N$25)</f>
        <v/>
      </c>
      <c r="BE25" s="688"/>
      <c r="BF25" s="689"/>
      <c r="BG25" s="689"/>
      <c r="BH25" s="689"/>
      <c r="BI25" s="667">
        <f>BG25+BH25</f>
        <v>0</v>
      </c>
      <c r="BK25" s="665" t="str">
        <f>IF($N$25="","",$N$25)</f>
        <v/>
      </c>
      <c r="BL25" s="688"/>
      <c r="BM25" s="689"/>
      <c r="BN25" s="689"/>
      <c r="BO25" s="689"/>
      <c r="BP25" s="667">
        <f>BN25+BO25</f>
        <v>0</v>
      </c>
      <c r="BR25" s="665" t="str">
        <f>IF($N$25="","",$N$25)</f>
        <v/>
      </c>
      <c r="BS25" s="688"/>
      <c r="BT25" s="689"/>
      <c r="BU25" s="689"/>
      <c r="BV25" s="689"/>
      <c r="BW25" s="667">
        <f>BU25+BV25</f>
        <v>0</v>
      </c>
      <c r="BY25" s="665" t="str">
        <f>IF($N$25="","",$N$25)</f>
        <v/>
      </c>
      <c r="BZ25" s="688"/>
      <c r="CA25" s="689"/>
      <c r="CB25" s="689"/>
      <c r="CC25" s="689"/>
      <c r="CD25" s="667">
        <f>CB25+CC25</f>
        <v>0</v>
      </c>
      <c r="CF25" s="645" t="str">
        <f>IF($N$25="","",$N$25)</f>
        <v/>
      </c>
      <c r="CG25" s="688"/>
      <c r="CH25" s="689"/>
      <c r="CI25" s="689"/>
      <c r="CJ25" s="689"/>
      <c r="CK25" s="667">
        <f>CI25+CJ25</f>
        <v>0</v>
      </c>
      <c r="CM25" s="665" t="str">
        <f>IF($N$25="","",$N$25)</f>
        <v/>
      </c>
      <c r="CN25" s="688"/>
      <c r="CO25" s="689"/>
      <c r="CP25" s="689"/>
      <c r="CQ25" s="689"/>
      <c r="CR25" s="667">
        <f>CP25+CQ25</f>
        <v>0</v>
      </c>
      <c r="CT25" s="665" t="str">
        <f>IF($N$25="","",$N$25)</f>
        <v/>
      </c>
      <c r="CU25" s="688"/>
      <c r="CV25" s="689"/>
      <c r="CW25" s="689"/>
      <c r="CX25" s="689"/>
      <c r="CY25" s="667">
        <f>CW25+CX25</f>
        <v>0</v>
      </c>
      <c r="DA25" s="665" t="str">
        <f>IF($N$25="","",$N$25)</f>
        <v/>
      </c>
      <c r="DB25" s="688"/>
      <c r="DC25" s="689"/>
      <c r="DD25" s="689"/>
      <c r="DE25" s="689"/>
      <c r="DF25" s="667">
        <f>DD25+DE25</f>
        <v>0</v>
      </c>
      <c r="DH25" s="665" t="str">
        <f>IF($N$25="","",$N$25)</f>
        <v/>
      </c>
      <c r="DI25" s="688"/>
      <c r="DJ25" s="689"/>
      <c r="DK25" s="689"/>
      <c r="DL25" s="689"/>
      <c r="DM25" s="667">
        <f>DK25+DL25</f>
        <v>0</v>
      </c>
      <c r="DO25" s="645" t="str">
        <f>IF($N$25="","",$N$25)</f>
        <v/>
      </c>
      <c r="DP25" s="688"/>
      <c r="DQ25" s="689"/>
      <c r="DR25" s="689"/>
      <c r="DS25" s="689"/>
      <c r="DT25" s="667">
        <f>DR25+DS25</f>
        <v>0</v>
      </c>
      <c r="DV25" s="665" t="str">
        <f>IF($N$25="","",$N$25)</f>
        <v/>
      </c>
      <c r="DW25" s="688"/>
      <c r="DX25" s="689"/>
      <c r="DY25" s="689"/>
      <c r="DZ25" s="689"/>
      <c r="EA25" s="667">
        <f>DY25+DZ25</f>
        <v>0</v>
      </c>
      <c r="EC25" s="665" t="str">
        <f>IF($N$25="","",$N$25)</f>
        <v/>
      </c>
      <c r="ED25" s="688"/>
      <c r="EE25" s="689"/>
      <c r="EF25" s="689"/>
      <c r="EG25" s="689"/>
      <c r="EH25" s="667">
        <f>EF25+EG25</f>
        <v>0</v>
      </c>
      <c r="EJ25" s="665" t="str">
        <f>IF($N$25="","",$N$25)</f>
        <v/>
      </c>
      <c r="EK25" s="688"/>
      <c r="EL25" s="689"/>
      <c r="EM25" s="689"/>
      <c r="EN25" s="689"/>
      <c r="EO25" s="667">
        <f>EM25+EN25</f>
        <v>0</v>
      </c>
      <c r="EQ25" s="665" t="str">
        <f>IF($N$25="","",$N$25)</f>
        <v/>
      </c>
      <c r="ER25" s="688"/>
      <c r="ES25" s="689"/>
      <c r="ET25" s="689"/>
      <c r="EU25" s="689"/>
      <c r="EV25" s="667">
        <f>ET25+EU25</f>
        <v>0</v>
      </c>
    </row>
    <row r="26" spans="2:152" x14ac:dyDescent="0.3">
      <c r="B26" s="675">
        <v>3</v>
      </c>
      <c r="C26" s="677" t="str">
        <f>IF(AF2&lt;&gt;"",AF2,"")</f>
        <v/>
      </c>
      <c r="D26" s="667" t="str">
        <f>IF(AE3&lt;&gt;"",AE3,"")</f>
        <v/>
      </c>
      <c r="F26" s="665" t="str">
        <f>IF($N$26="","",$N$26)</f>
        <v/>
      </c>
      <c r="G26" s="666">
        <f t="shared" si="1"/>
        <v>0</v>
      </c>
      <c r="H26" s="667">
        <f t="shared" si="2"/>
        <v>0</v>
      </c>
      <c r="I26" s="667">
        <f t="shared" si="3"/>
        <v>0</v>
      </c>
      <c r="J26" s="667">
        <f t="shared" si="4"/>
        <v>0</v>
      </c>
      <c r="K26" s="667">
        <f t="shared" si="5"/>
        <v>0</v>
      </c>
      <c r="M26" s="559">
        <v>3</v>
      </c>
      <c r="N26" s="687"/>
      <c r="O26" s="688"/>
      <c r="P26" s="689"/>
      <c r="Q26" s="689"/>
      <c r="R26" s="689"/>
      <c r="S26" s="667">
        <f t="shared" ref="S26:S35" si="6">Q26+R26</f>
        <v>0</v>
      </c>
      <c r="U26" s="665" t="str">
        <f>IF($N$26="","",$N$26)</f>
        <v/>
      </c>
      <c r="V26" s="697"/>
      <c r="W26" s="698"/>
      <c r="X26" s="698"/>
      <c r="Y26" s="698"/>
      <c r="Z26" s="667">
        <f t="shared" ref="Z26:Z35" si="7">X26+Y26</f>
        <v>0</v>
      </c>
      <c r="AB26" s="665" t="str">
        <f>IF($N$26="","",$N$26)</f>
        <v/>
      </c>
      <c r="AC26" s="688"/>
      <c r="AD26" s="689"/>
      <c r="AE26" s="689"/>
      <c r="AF26" s="689"/>
      <c r="AG26" s="667">
        <f t="shared" ref="AG26:AG35" si="8">AE26+AF26</f>
        <v>0</v>
      </c>
      <c r="AI26" s="665" t="str">
        <f>IF($N$26="","",$N$26)</f>
        <v/>
      </c>
      <c r="AJ26" s="688"/>
      <c r="AK26" s="689"/>
      <c r="AL26" s="689"/>
      <c r="AM26" s="689"/>
      <c r="AN26" s="667">
        <f t="shared" ref="AN26:AN35" si="9">AL26+AM26</f>
        <v>0</v>
      </c>
      <c r="AP26" s="665" t="str">
        <f>IF($N$26="","",$N$26)</f>
        <v/>
      </c>
      <c r="AQ26" s="688"/>
      <c r="AR26" s="689"/>
      <c r="AS26" s="689"/>
      <c r="AT26" s="689"/>
      <c r="AU26" s="667">
        <f t="shared" ref="AU26:AU35" si="10">AS26+AT26</f>
        <v>0</v>
      </c>
      <c r="AW26" s="645" t="str">
        <f>IF($N$26="","",$N$26)</f>
        <v/>
      </c>
      <c r="AX26" s="688"/>
      <c r="AY26" s="689"/>
      <c r="AZ26" s="689"/>
      <c r="BA26" s="689"/>
      <c r="BB26" s="667">
        <f t="shared" ref="BB26:BB35" si="11">AZ26+BA26</f>
        <v>0</v>
      </c>
      <c r="BD26" s="665" t="str">
        <f>IF($N$26="","",$N$26)</f>
        <v/>
      </c>
      <c r="BE26" s="688"/>
      <c r="BF26" s="689"/>
      <c r="BG26" s="689"/>
      <c r="BH26" s="689"/>
      <c r="BI26" s="667">
        <f t="shared" ref="BI26:BI35" si="12">BG26+BH26</f>
        <v>0</v>
      </c>
      <c r="BK26" s="665" t="str">
        <f>IF($N$26="","",$N$26)</f>
        <v/>
      </c>
      <c r="BL26" s="688"/>
      <c r="BM26" s="689"/>
      <c r="BN26" s="689"/>
      <c r="BO26" s="689"/>
      <c r="BP26" s="667">
        <f t="shared" ref="BP26:BP35" si="13">BN26+BO26</f>
        <v>0</v>
      </c>
      <c r="BR26" s="665" t="str">
        <f>IF($N$26="","",$N$26)</f>
        <v/>
      </c>
      <c r="BS26" s="688"/>
      <c r="BT26" s="689"/>
      <c r="BU26" s="689"/>
      <c r="BV26" s="689"/>
      <c r="BW26" s="667">
        <f t="shared" ref="BW26:BW35" si="14">BU26+BV26</f>
        <v>0</v>
      </c>
      <c r="BY26" s="665" t="str">
        <f>IF($N$26="","",$N$26)</f>
        <v/>
      </c>
      <c r="BZ26" s="688"/>
      <c r="CA26" s="689"/>
      <c r="CB26" s="689"/>
      <c r="CC26" s="689"/>
      <c r="CD26" s="667">
        <f t="shared" ref="CD26:CD35" si="15">CB26+CC26</f>
        <v>0</v>
      </c>
      <c r="CF26" s="645" t="str">
        <f>IF($N$26="","",$N$26)</f>
        <v/>
      </c>
      <c r="CG26" s="688"/>
      <c r="CH26" s="689"/>
      <c r="CI26" s="689"/>
      <c r="CJ26" s="689"/>
      <c r="CK26" s="667">
        <f t="shared" ref="CK26:CK35" si="16">CI26+CJ26</f>
        <v>0</v>
      </c>
      <c r="CM26" s="665" t="str">
        <f>IF($N$26="","",$N$26)</f>
        <v/>
      </c>
      <c r="CN26" s="688"/>
      <c r="CO26" s="689"/>
      <c r="CP26" s="689"/>
      <c r="CQ26" s="689"/>
      <c r="CR26" s="667">
        <f t="shared" ref="CR26:CR35" si="17">CP26+CQ26</f>
        <v>0</v>
      </c>
      <c r="CT26" s="665" t="str">
        <f>IF($N$26="","",$N$26)</f>
        <v/>
      </c>
      <c r="CU26" s="688"/>
      <c r="CV26" s="689"/>
      <c r="CW26" s="689"/>
      <c r="CX26" s="689"/>
      <c r="CY26" s="667">
        <f t="shared" ref="CY26:CY35" si="18">CW26+CX26</f>
        <v>0</v>
      </c>
      <c r="DA26" s="665" t="str">
        <f>IF($N$26="","",$N$26)</f>
        <v/>
      </c>
      <c r="DB26" s="688"/>
      <c r="DC26" s="689"/>
      <c r="DD26" s="689"/>
      <c r="DE26" s="689"/>
      <c r="DF26" s="667">
        <f t="shared" ref="DF26:DF35" si="19">DD26+DE26</f>
        <v>0</v>
      </c>
      <c r="DH26" s="665" t="str">
        <f>IF($N$26="","",$N$26)</f>
        <v/>
      </c>
      <c r="DI26" s="688"/>
      <c r="DJ26" s="689"/>
      <c r="DK26" s="689"/>
      <c r="DL26" s="689"/>
      <c r="DM26" s="667">
        <f t="shared" ref="DM26:DM35" si="20">DK26+DL26</f>
        <v>0</v>
      </c>
      <c r="DO26" s="645" t="str">
        <f>IF($N$26="","",$N$26)</f>
        <v/>
      </c>
      <c r="DP26" s="688"/>
      <c r="DQ26" s="689"/>
      <c r="DR26" s="689"/>
      <c r="DS26" s="689"/>
      <c r="DT26" s="667">
        <f t="shared" ref="DT26:DT35" si="21">DR26+DS26</f>
        <v>0</v>
      </c>
      <c r="DV26" s="665" t="str">
        <f>IF($N$26="","",$N$26)</f>
        <v/>
      </c>
      <c r="DW26" s="688"/>
      <c r="DX26" s="689"/>
      <c r="DY26" s="689"/>
      <c r="DZ26" s="689"/>
      <c r="EA26" s="667">
        <f t="shared" ref="EA26:EA35" si="22">DY26+DZ26</f>
        <v>0</v>
      </c>
      <c r="EC26" s="665" t="str">
        <f>IF($N$26="","",$N$26)</f>
        <v/>
      </c>
      <c r="ED26" s="688"/>
      <c r="EE26" s="689"/>
      <c r="EF26" s="689"/>
      <c r="EG26" s="689"/>
      <c r="EH26" s="667">
        <f t="shared" ref="EH26:EH35" si="23">EF26+EG26</f>
        <v>0</v>
      </c>
      <c r="EJ26" s="665" t="str">
        <f>IF($N$26="","",$N$26)</f>
        <v/>
      </c>
      <c r="EK26" s="688"/>
      <c r="EL26" s="689"/>
      <c r="EM26" s="689"/>
      <c r="EN26" s="689"/>
      <c r="EO26" s="667">
        <f t="shared" ref="EO26:EO35" si="24">EM26+EN26</f>
        <v>0</v>
      </c>
      <c r="EQ26" s="665" t="str">
        <f>IF($N$26="","",$N$26)</f>
        <v/>
      </c>
      <c r="ER26" s="688"/>
      <c r="ES26" s="689"/>
      <c r="ET26" s="689"/>
      <c r="EU26" s="689"/>
      <c r="EV26" s="667">
        <f t="shared" ref="EV26:EV35" si="25">ET26+EU26</f>
        <v>0</v>
      </c>
    </row>
    <row r="27" spans="2:152" x14ac:dyDescent="0.3">
      <c r="B27" s="675">
        <v>4</v>
      </c>
      <c r="C27" s="677" t="str">
        <f>IF(AM2&lt;&gt;"",AM2,"")</f>
        <v/>
      </c>
      <c r="D27" s="667" t="str">
        <f>IF(AL3&lt;&gt;"",AL3,"")</f>
        <v/>
      </c>
      <c r="F27" s="665" t="str">
        <f>IF($N$27="","",$N$27)</f>
        <v/>
      </c>
      <c r="G27" s="666">
        <f t="shared" si="1"/>
        <v>0</v>
      </c>
      <c r="H27" s="667">
        <f t="shared" si="2"/>
        <v>0</v>
      </c>
      <c r="I27" s="667">
        <f t="shared" si="3"/>
        <v>0</v>
      </c>
      <c r="J27" s="667">
        <f t="shared" si="4"/>
        <v>0</v>
      </c>
      <c r="K27" s="667">
        <f t="shared" si="5"/>
        <v>0</v>
      </c>
      <c r="M27" s="559">
        <v>4</v>
      </c>
      <c r="N27" s="687"/>
      <c r="O27" s="688"/>
      <c r="P27" s="689"/>
      <c r="Q27" s="689"/>
      <c r="R27" s="689"/>
      <c r="S27" s="667">
        <f t="shared" si="6"/>
        <v>0</v>
      </c>
      <c r="U27" s="665" t="str">
        <f>IF($N$27="","",$N$27)</f>
        <v/>
      </c>
      <c r="V27" s="697"/>
      <c r="W27" s="698"/>
      <c r="X27" s="698"/>
      <c r="Y27" s="698"/>
      <c r="Z27" s="667">
        <f t="shared" si="7"/>
        <v>0</v>
      </c>
      <c r="AB27" s="665" t="str">
        <f>IF($N$27="","",$N$27)</f>
        <v/>
      </c>
      <c r="AC27" s="688"/>
      <c r="AD27" s="689"/>
      <c r="AE27" s="689"/>
      <c r="AF27" s="689"/>
      <c r="AG27" s="667">
        <f t="shared" si="8"/>
        <v>0</v>
      </c>
      <c r="AI27" s="665" t="str">
        <f>IF($N$27="","",$N$27)</f>
        <v/>
      </c>
      <c r="AJ27" s="688"/>
      <c r="AK27" s="689"/>
      <c r="AL27" s="689"/>
      <c r="AM27" s="689"/>
      <c r="AN27" s="667">
        <f t="shared" si="9"/>
        <v>0</v>
      </c>
      <c r="AP27" s="665" t="str">
        <f>IF($N$27="","",$N$27)</f>
        <v/>
      </c>
      <c r="AQ27" s="688"/>
      <c r="AR27" s="689"/>
      <c r="AS27" s="689"/>
      <c r="AT27" s="689"/>
      <c r="AU27" s="667">
        <f t="shared" si="10"/>
        <v>0</v>
      </c>
      <c r="AW27" s="645" t="str">
        <f>IF($N$27="","",$N$27)</f>
        <v/>
      </c>
      <c r="AX27" s="688"/>
      <c r="AY27" s="689"/>
      <c r="AZ27" s="689"/>
      <c r="BA27" s="689"/>
      <c r="BB27" s="667">
        <f t="shared" si="11"/>
        <v>0</v>
      </c>
      <c r="BD27" s="665" t="str">
        <f>IF($N$27="","",$N$27)</f>
        <v/>
      </c>
      <c r="BE27" s="688"/>
      <c r="BF27" s="689"/>
      <c r="BG27" s="689"/>
      <c r="BH27" s="689"/>
      <c r="BI27" s="667">
        <f t="shared" si="12"/>
        <v>0</v>
      </c>
      <c r="BK27" s="665" t="str">
        <f>IF($N$27="","",$N$27)</f>
        <v/>
      </c>
      <c r="BL27" s="688"/>
      <c r="BM27" s="689"/>
      <c r="BN27" s="689"/>
      <c r="BO27" s="689"/>
      <c r="BP27" s="667">
        <f t="shared" si="13"/>
        <v>0</v>
      </c>
      <c r="BR27" s="665" t="str">
        <f>IF($N$27="","",$N$27)</f>
        <v/>
      </c>
      <c r="BS27" s="688"/>
      <c r="BT27" s="689"/>
      <c r="BU27" s="689"/>
      <c r="BV27" s="689"/>
      <c r="BW27" s="667">
        <f t="shared" si="14"/>
        <v>0</v>
      </c>
      <c r="BY27" s="665" t="str">
        <f>IF($N$27="","",$N$27)</f>
        <v/>
      </c>
      <c r="BZ27" s="688"/>
      <c r="CA27" s="689"/>
      <c r="CB27" s="689"/>
      <c r="CC27" s="689"/>
      <c r="CD27" s="667">
        <f t="shared" si="15"/>
        <v>0</v>
      </c>
      <c r="CF27" s="645" t="str">
        <f>IF($N$27="","",$N$27)</f>
        <v/>
      </c>
      <c r="CG27" s="688"/>
      <c r="CH27" s="689"/>
      <c r="CI27" s="689"/>
      <c r="CJ27" s="689"/>
      <c r="CK27" s="667">
        <f t="shared" si="16"/>
        <v>0</v>
      </c>
      <c r="CM27" s="665" t="str">
        <f>IF($N$27="","",$N$27)</f>
        <v/>
      </c>
      <c r="CN27" s="688"/>
      <c r="CO27" s="689"/>
      <c r="CP27" s="689"/>
      <c r="CQ27" s="689"/>
      <c r="CR27" s="667">
        <f t="shared" si="17"/>
        <v>0</v>
      </c>
      <c r="CT27" s="665" t="str">
        <f>IF($N$27="","",$N$27)</f>
        <v/>
      </c>
      <c r="CU27" s="688"/>
      <c r="CV27" s="689"/>
      <c r="CW27" s="689"/>
      <c r="CX27" s="689"/>
      <c r="CY27" s="667">
        <f t="shared" si="18"/>
        <v>0</v>
      </c>
      <c r="DA27" s="665" t="str">
        <f>IF($N$27="","",$N$27)</f>
        <v/>
      </c>
      <c r="DB27" s="688"/>
      <c r="DC27" s="689"/>
      <c r="DD27" s="689"/>
      <c r="DE27" s="689"/>
      <c r="DF27" s="667">
        <f t="shared" si="19"/>
        <v>0</v>
      </c>
      <c r="DH27" s="665" t="str">
        <f>IF($N$27="","",$N$27)</f>
        <v/>
      </c>
      <c r="DI27" s="688"/>
      <c r="DJ27" s="689"/>
      <c r="DK27" s="689"/>
      <c r="DL27" s="689"/>
      <c r="DM27" s="667">
        <f t="shared" si="20"/>
        <v>0</v>
      </c>
      <c r="DO27" s="645" t="str">
        <f>IF($N$27="","",$N$27)</f>
        <v/>
      </c>
      <c r="DP27" s="688"/>
      <c r="DQ27" s="689"/>
      <c r="DR27" s="689"/>
      <c r="DS27" s="689"/>
      <c r="DT27" s="667">
        <f t="shared" si="21"/>
        <v>0</v>
      </c>
      <c r="DV27" s="665" t="str">
        <f>IF($N$27="","",$N$27)</f>
        <v/>
      </c>
      <c r="DW27" s="688"/>
      <c r="DX27" s="689"/>
      <c r="DY27" s="689"/>
      <c r="DZ27" s="689"/>
      <c r="EA27" s="667">
        <f t="shared" si="22"/>
        <v>0</v>
      </c>
      <c r="EC27" s="665" t="str">
        <f>IF($N$27="","",$N$27)</f>
        <v/>
      </c>
      <c r="ED27" s="688"/>
      <c r="EE27" s="689"/>
      <c r="EF27" s="689"/>
      <c r="EG27" s="689"/>
      <c r="EH27" s="667">
        <f t="shared" si="23"/>
        <v>0</v>
      </c>
      <c r="EJ27" s="665" t="str">
        <f>IF($N$27="","",$N$27)</f>
        <v/>
      </c>
      <c r="EK27" s="688"/>
      <c r="EL27" s="689"/>
      <c r="EM27" s="689"/>
      <c r="EN27" s="689"/>
      <c r="EO27" s="667">
        <f t="shared" si="24"/>
        <v>0</v>
      </c>
      <c r="EQ27" s="665" t="str">
        <f>IF($N$27="","",$N$27)</f>
        <v/>
      </c>
      <c r="ER27" s="688"/>
      <c r="ES27" s="689"/>
      <c r="ET27" s="689"/>
      <c r="EU27" s="689"/>
      <c r="EV27" s="667">
        <f t="shared" si="25"/>
        <v>0</v>
      </c>
    </row>
    <row r="28" spans="2:152" x14ac:dyDescent="0.3">
      <c r="B28" s="675">
        <v>5</v>
      </c>
      <c r="C28" s="677" t="str">
        <f>IF(AT2&lt;&gt;"",AT2,"")</f>
        <v/>
      </c>
      <c r="D28" s="667" t="str">
        <f>IF(AS3&lt;&gt;"",AS3,"")</f>
        <v/>
      </c>
      <c r="F28" s="665" t="str">
        <f>IF($N$28="","",$N$28)</f>
        <v/>
      </c>
      <c r="G28" s="666">
        <f t="shared" si="1"/>
        <v>0</v>
      </c>
      <c r="H28" s="667">
        <f t="shared" si="2"/>
        <v>0</v>
      </c>
      <c r="I28" s="667">
        <f t="shared" si="3"/>
        <v>0</v>
      </c>
      <c r="J28" s="667">
        <f t="shared" si="4"/>
        <v>0</v>
      </c>
      <c r="K28" s="667">
        <f t="shared" si="5"/>
        <v>0</v>
      </c>
      <c r="M28" s="559">
        <v>5</v>
      </c>
      <c r="N28" s="687"/>
      <c r="O28" s="688"/>
      <c r="P28" s="689"/>
      <c r="Q28" s="689"/>
      <c r="R28" s="689"/>
      <c r="S28" s="667">
        <f t="shared" si="6"/>
        <v>0</v>
      </c>
      <c r="U28" s="665" t="str">
        <f>IF($N$28="","",$N$28)</f>
        <v/>
      </c>
      <c r="V28" s="697"/>
      <c r="W28" s="698"/>
      <c r="X28" s="698"/>
      <c r="Y28" s="698"/>
      <c r="Z28" s="667">
        <f t="shared" si="7"/>
        <v>0</v>
      </c>
      <c r="AB28" s="665" t="str">
        <f>IF($N$28="","",$N$28)</f>
        <v/>
      </c>
      <c r="AC28" s="688"/>
      <c r="AD28" s="689"/>
      <c r="AE28" s="689"/>
      <c r="AF28" s="689"/>
      <c r="AG28" s="667">
        <f t="shared" si="8"/>
        <v>0</v>
      </c>
      <c r="AI28" s="665" t="str">
        <f>IF($N$28="","",$N$28)</f>
        <v/>
      </c>
      <c r="AJ28" s="688"/>
      <c r="AK28" s="689"/>
      <c r="AL28" s="689"/>
      <c r="AM28" s="689"/>
      <c r="AN28" s="667">
        <f t="shared" si="9"/>
        <v>0</v>
      </c>
      <c r="AP28" s="665" t="str">
        <f>IF($N$28="","",$N$28)</f>
        <v/>
      </c>
      <c r="AQ28" s="688"/>
      <c r="AR28" s="689"/>
      <c r="AS28" s="689"/>
      <c r="AT28" s="689"/>
      <c r="AU28" s="667">
        <f t="shared" si="10"/>
        <v>0</v>
      </c>
      <c r="AW28" s="645" t="str">
        <f>IF($N$28="","",$N$28)</f>
        <v/>
      </c>
      <c r="AX28" s="688"/>
      <c r="AY28" s="689"/>
      <c r="AZ28" s="689"/>
      <c r="BA28" s="689"/>
      <c r="BB28" s="667">
        <f t="shared" si="11"/>
        <v>0</v>
      </c>
      <c r="BD28" s="665" t="str">
        <f>IF($N$28="","",$N$28)</f>
        <v/>
      </c>
      <c r="BE28" s="688"/>
      <c r="BF28" s="689"/>
      <c r="BG28" s="689"/>
      <c r="BH28" s="689"/>
      <c r="BI28" s="667">
        <f t="shared" si="12"/>
        <v>0</v>
      </c>
      <c r="BK28" s="665" t="str">
        <f>IF($N$28="","",$N$28)</f>
        <v/>
      </c>
      <c r="BL28" s="688"/>
      <c r="BM28" s="689"/>
      <c r="BN28" s="689"/>
      <c r="BO28" s="689"/>
      <c r="BP28" s="667">
        <f t="shared" si="13"/>
        <v>0</v>
      </c>
      <c r="BR28" s="665" t="str">
        <f>IF($N$28="","",$N$28)</f>
        <v/>
      </c>
      <c r="BS28" s="688"/>
      <c r="BT28" s="689"/>
      <c r="BU28" s="689"/>
      <c r="BV28" s="689"/>
      <c r="BW28" s="667">
        <f t="shared" si="14"/>
        <v>0</v>
      </c>
      <c r="BY28" s="665" t="str">
        <f>IF($N$28="","",$N$28)</f>
        <v/>
      </c>
      <c r="BZ28" s="688"/>
      <c r="CA28" s="689"/>
      <c r="CB28" s="689"/>
      <c r="CC28" s="689"/>
      <c r="CD28" s="667">
        <f t="shared" si="15"/>
        <v>0</v>
      </c>
      <c r="CF28" s="645" t="str">
        <f>IF($N$28="","",$N$28)</f>
        <v/>
      </c>
      <c r="CG28" s="688"/>
      <c r="CH28" s="689"/>
      <c r="CI28" s="689"/>
      <c r="CJ28" s="689"/>
      <c r="CK28" s="667">
        <f t="shared" si="16"/>
        <v>0</v>
      </c>
      <c r="CM28" s="665" t="str">
        <f>IF($N$28="","",$N$28)</f>
        <v/>
      </c>
      <c r="CN28" s="688"/>
      <c r="CO28" s="689"/>
      <c r="CP28" s="689"/>
      <c r="CQ28" s="689"/>
      <c r="CR28" s="667">
        <f t="shared" si="17"/>
        <v>0</v>
      </c>
      <c r="CT28" s="665" t="str">
        <f>IF($N$28="","",$N$28)</f>
        <v/>
      </c>
      <c r="CU28" s="688"/>
      <c r="CV28" s="689"/>
      <c r="CW28" s="689"/>
      <c r="CX28" s="689"/>
      <c r="CY28" s="667">
        <f t="shared" si="18"/>
        <v>0</v>
      </c>
      <c r="DA28" s="665" t="str">
        <f>IF($N$28="","",$N$28)</f>
        <v/>
      </c>
      <c r="DB28" s="688"/>
      <c r="DC28" s="689"/>
      <c r="DD28" s="689"/>
      <c r="DE28" s="689"/>
      <c r="DF28" s="667">
        <f t="shared" si="19"/>
        <v>0</v>
      </c>
      <c r="DH28" s="665" t="str">
        <f>IF($N$28="","",$N$28)</f>
        <v/>
      </c>
      <c r="DI28" s="688"/>
      <c r="DJ28" s="689"/>
      <c r="DK28" s="689"/>
      <c r="DL28" s="689"/>
      <c r="DM28" s="667">
        <f t="shared" si="20"/>
        <v>0</v>
      </c>
      <c r="DO28" s="645" t="str">
        <f>IF($N$28="","",$N$28)</f>
        <v/>
      </c>
      <c r="DP28" s="688"/>
      <c r="DQ28" s="689"/>
      <c r="DR28" s="689"/>
      <c r="DS28" s="689"/>
      <c r="DT28" s="667">
        <f t="shared" si="21"/>
        <v>0</v>
      </c>
      <c r="DV28" s="665" t="str">
        <f>IF($N$28="","",$N$28)</f>
        <v/>
      </c>
      <c r="DW28" s="688"/>
      <c r="DX28" s="689"/>
      <c r="DY28" s="689"/>
      <c r="DZ28" s="689"/>
      <c r="EA28" s="667">
        <f t="shared" si="22"/>
        <v>0</v>
      </c>
      <c r="EC28" s="665" t="str">
        <f>IF($N$28="","",$N$28)</f>
        <v/>
      </c>
      <c r="ED28" s="688"/>
      <c r="EE28" s="689"/>
      <c r="EF28" s="689"/>
      <c r="EG28" s="689"/>
      <c r="EH28" s="667">
        <f t="shared" si="23"/>
        <v>0</v>
      </c>
      <c r="EJ28" s="665" t="str">
        <f>IF($N$28="","",$N$28)</f>
        <v/>
      </c>
      <c r="EK28" s="688"/>
      <c r="EL28" s="689"/>
      <c r="EM28" s="689"/>
      <c r="EN28" s="689"/>
      <c r="EO28" s="667">
        <f t="shared" si="24"/>
        <v>0</v>
      </c>
      <c r="EQ28" s="665" t="str">
        <f>IF($N$28="","",$N$28)</f>
        <v/>
      </c>
      <c r="ER28" s="688"/>
      <c r="ES28" s="689"/>
      <c r="ET28" s="689"/>
      <c r="EU28" s="689"/>
      <c r="EV28" s="667">
        <f t="shared" si="25"/>
        <v>0</v>
      </c>
    </row>
    <row r="29" spans="2:152" x14ac:dyDescent="0.3">
      <c r="B29" s="675">
        <v>6</v>
      </c>
      <c r="C29" s="677" t="str">
        <f>IF(BA2&lt;&gt;"",BA2,"")</f>
        <v/>
      </c>
      <c r="D29" s="667" t="str">
        <f>IF(AZ3&lt;&gt;"",AZ3,"")</f>
        <v/>
      </c>
      <c r="F29" s="665" t="str">
        <f>IF($N$29="","",$N$29)</f>
        <v/>
      </c>
      <c r="G29" s="666">
        <f t="shared" si="1"/>
        <v>0</v>
      </c>
      <c r="H29" s="667">
        <f t="shared" si="2"/>
        <v>0</v>
      </c>
      <c r="I29" s="667">
        <f t="shared" si="3"/>
        <v>0</v>
      </c>
      <c r="J29" s="667">
        <f t="shared" si="4"/>
        <v>0</v>
      </c>
      <c r="K29" s="667">
        <f t="shared" si="5"/>
        <v>0</v>
      </c>
      <c r="M29" s="559">
        <v>6</v>
      </c>
      <c r="N29" s="687"/>
      <c r="O29" s="688"/>
      <c r="P29" s="689"/>
      <c r="Q29" s="689"/>
      <c r="R29" s="689"/>
      <c r="S29" s="667">
        <f t="shared" si="6"/>
        <v>0</v>
      </c>
      <c r="U29" s="665" t="str">
        <f>IF($N$29="","",$N$29)</f>
        <v/>
      </c>
      <c r="V29" s="697"/>
      <c r="W29" s="698"/>
      <c r="X29" s="698"/>
      <c r="Y29" s="698"/>
      <c r="Z29" s="667">
        <f t="shared" si="7"/>
        <v>0</v>
      </c>
      <c r="AB29" s="665" t="str">
        <f>IF($N$29="","",$N$29)</f>
        <v/>
      </c>
      <c r="AC29" s="688"/>
      <c r="AD29" s="689"/>
      <c r="AE29" s="689"/>
      <c r="AF29" s="689"/>
      <c r="AG29" s="667">
        <f t="shared" si="8"/>
        <v>0</v>
      </c>
      <c r="AI29" s="665" t="str">
        <f>IF($N$29="","",$N$29)</f>
        <v/>
      </c>
      <c r="AJ29" s="688"/>
      <c r="AK29" s="689"/>
      <c r="AL29" s="689"/>
      <c r="AM29" s="689"/>
      <c r="AN29" s="667">
        <f t="shared" si="9"/>
        <v>0</v>
      </c>
      <c r="AP29" s="665" t="str">
        <f>IF($N$29="","",$N$29)</f>
        <v/>
      </c>
      <c r="AQ29" s="688"/>
      <c r="AR29" s="689"/>
      <c r="AS29" s="689"/>
      <c r="AT29" s="689"/>
      <c r="AU29" s="667">
        <f t="shared" si="10"/>
        <v>0</v>
      </c>
      <c r="AW29" s="645" t="str">
        <f>IF($N$29="","",$N$29)</f>
        <v/>
      </c>
      <c r="AX29" s="688"/>
      <c r="AY29" s="689"/>
      <c r="AZ29" s="689"/>
      <c r="BA29" s="689"/>
      <c r="BB29" s="667">
        <f t="shared" si="11"/>
        <v>0</v>
      </c>
      <c r="BD29" s="665" t="str">
        <f>IF($N$29="","",$N$29)</f>
        <v/>
      </c>
      <c r="BE29" s="688"/>
      <c r="BF29" s="689"/>
      <c r="BG29" s="689"/>
      <c r="BH29" s="689"/>
      <c r="BI29" s="667">
        <f t="shared" si="12"/>
        <v>0</v>
      </c>
      <c r="BK29" s="665" t="str">
        <f>IF($N$29="","",$N$29)</f>
        <v/>
      </c>
      <c r="BL29" s="688"/>
      <c r="BM29" s="689"/>
      <c r="BN29" s="689"/>
      <c r="BO29" s="689"/>
      <c r="BP29" s="667">
        <f t="shared" si="13"/>
        <v>0</v>
      </c>
      <c r="BR29" s="665" t="str">
        <f>IF($N$29="","",$N$29)</f>
        <v/>
      </c>
      <c r="BS29" s="688"/>
      <c r="BT29" s="689"/>
      <c r="BU29" s="689"/>
      <c r="BV29" s="689"/>
      <c r="BW29" s="667">
        <f t="shared" si="14"/>
        <v>0</v>
      </c>
      <c r="BY29" s="665" t="str">
        <f>IF($N$29="","",$N$29)</f>
        <v/>
      </c>
      <c r="BZ29" s="688"/>
      <c r="CA29" s="689"/>
      <c r="CB29" s="689"/>
      <c r="CC29" s="689"/>
      <c r="CD29" s="667">
        <f t="shared" si="15"/>
        <v>0</v>
      </c>
      <c r="CF29" s="645" t="str">
        <f>IF($N$29="","",$N$29)</f>
        <v/>
      </c>
      <c r="CG29" s="688"/>
      <c r="CH29" s="689"/>
      <c r="CI29" s="689"/>
      <c r="CJ29" s="689"/>
      <c r="CK29" s="667">
        <f t="shared" si="16"/>
        <v>0</v>
      </c>
      <c r="CM29" s="665" t="str">
        <f>IF($N$29="","",$N$29)</f>
        <v/>
      </c>
      <c r="CN29" s="688"/>
      <c r="CO29" s="689"/>
      <c r="CP29" s="689"/>
      <c r="CQ29" s="689"/>
      <c r="CR29" s="667">
        <f t="shared" si="17"/>
        <v>0</v>
      </c>
      <c r="CT29" s="665" t="str">
        <f>IF($N$29="","",$N$29)</f>
        <v/>
      </c>
      <c r="CU29" s="688"/>
      <c r="CV29" s="689"/>
      <c r="CW29" s="689"/>
      <c r="CX29" s="689"/>
      <c r="CY29" s="667">
        <f t="shared" si="18"/>
        <v>0</v>
      </c>
      <c r="DA29" s="665" t="str">
        <f>IF($N$29="","",$N$29)</f>
        <v/>
      </c>
      <c r="DB29" s="688"/>
      <c r="DC29" s="689"/>
      <c r="DD29" s="689"/>
      <c r="DE29" s="689"/>
      <c r="DF29" s="667">
        <f t="shared" si="19"/>
        <v>0</v>
      </c>
      <c r="DH29" s="665" t="str">
        <f>IF($N$29="","",$N$29)</f>
        <v/>
      </c>
      <c r="DI29" s="688"/>
      <c r="DJ29" s="689"/>
      <c r="DK29" s="689"/>
      <c r="DL29" s="689"/>
      <c r="DM29" s="667">
        <f t="shared" si="20"/>
        <v>0</v>
      </c>
      <c r="DO29" s="645" t="str">
        <f>IF($N$29="","",$N$29)</f>
        <v/>
      </c>
      <c r="DP29" s="688"/>
      <c r="DQ29" s="689"/>
      <c r="DR29" s="689"/>
      <c r="DS29" s="689"/>
      <c r="DT29" s="667">
        <f t="shared" si="21"/>
        <v>0</v>
      </c>
      <c r="DV29" s="665" t="str">
        <f>IF($N$29="","",$N$29)</f>
        <v/>
      </c>
      <c r="DW29" s="688"/>
      <c r="DX29" s="689"/>
      <c r="DY29" s="689"/>
      <c r="DZ29" s="689"/>
      <c r="EA29" s="667">
        <f t="shared" si="22"/>
        <v>0</v>
      </c>
      <c r="EC29" s="665" t="str">
        <f>IF($N$29="","",$N$29)</f>
        <v/>
      </c>
      <c r="ED29" s="688"/>
      <c r="EE29" s="689"/>
      <c r="EF29" s="689"/>
      <c r="EG29" s="689"/>
      <c r="EH29" s="667">
        <f t="shared" si="23"/>
        <v>0</v>
      </c>
      <c r="EJ29" s="665" t="str">
        <f>IF($N$29="","",$N$29)</f>
        <v/>
      </c>
      <c r="EK29" s="688"/>
      <c r="EL29" s="689"/>
      <c r="EM29" s="689"/>
      <c r="EN29" s="689"/>
      <c r="EO29" s="667">
        <f t="shared" si="24"/>
        <v>0</v>
      </c>
      <c r="EQ29" s="665" t="str">
        <f>IF($N$29="","",$N$29)</f>
        <v/>
      </c>
      <c r="ER29" s="688"/>
      <c r="ES29" s="689"/>
      <c r="ET29" s="689"/>
      <c r="EU29" s="689"/>
      <c r="EV29" s="667">
        <f t="shared" si="25"/>
        <v>0</v>
      </c>
    </row>
    <row r="30" spans="2:152" x14ac:dyDescent="0.3">
      <c r="B30" s="675">
        <v>7</v>
      </c>
      <c r="C30" s="677" t="str">
        <f>IF(BH2&lt;&gt;"",BH2,"")</f>
        <v/>
      </c>
      <c r="D30" s="667" t="str">
        <f>IF(BG3&lt;&gt;"",BG3,"")</f>
        <v/>
      </c>
      <c r="F30" s="665" t="str">
        <f>IF($N$30="","",$N$30)</f>
        <v/>
      </c>
      <c r="G30" s="666">
        <f t="shared" si="1"/>
        <v>0</v>
      </c>
      <c r="H30" s="667">
        <f t="shared" si="2"/>
        <v>0</v>
      </c>
      <c r="I30" s="667">
        <f t="shared" si="3"/>
        <v>0</v>
      </c>
      <c r="J30" s="667">
        <f t="shared" si="4"/>
        <v>0</v>
      </c>
      <c r="K30" s="667">
        <f t="shared" si="5"/>
        <v>0</v>
      </c>
      <c r="M30" s="559">
        <v>7</v>
      </c>
      <c r="N30" s="687"/>
      <c r="O30" s="688"/>
      <c r="P30" s="689"/>
      <c r="Q30" s="689"/>
      <c r="R30" s="689"/>
      <c r="S30" s="667">
        <f t="shared" si="6"/>
        <v>0</v>
      </c>
      <c r="U30" s="665" t="str">
        <f>IF($N$30="","",$N$30)</f>
        <v/>
      </c>
      <c r="V30" s="697"/>
      <c r="W30" s="698"/>
      <c r="X30" s="698"/>
      <c r="Y30" s="698"/>
      <c r="Z30" s="667">
        <f t="shared" si="7"/>
        <v>0</v>
      </c>
      <c r="AB30" s="665" t="str">
        <f>IF($N$30="","",$N$30)</f>
        <v/>
      </c>
      <c r="AC30" s="688"/>
      <c r="AD30" s="689"/>
      <c r="AE30" s="689"/>
      <c r="AF30" s="689"/>
      <c r="AG30" s="667">
        <f t="shared" si="8"/>
        <v>0</v>
      </c>
      <c r="AI30" s="665" t="str">
        <f>IF($N$30="","",$N$30)</f>
        <v/>
      </c>
      <c r="AJ30" s="688"/>
      <c r="AK30" s="689"/>
      <c r="AL30" s="689"/>
      <c r="AM30" s="689"/>
      <c r="AN30" s="667">
        <f t="shared" si="9"/>
        <v>0</v>
      </c>
      <c r="AP30" s="665" t="str">
        <f>IF($N$30="","",$N$30)</f>
        <v/>
      </c>
      <c r="AQ30" s="688"/>
      <c r="AR30" s="689"/>
      <c r="AS30" s="689"/>
      <c r="AT30" s="689"/>
      <c r="AU30" s="667">
        <f t="shared" si="10"/>
        <v>0</v>
      </c>
      <c r="AW30" s="645" t="str">
        <f>IF($N$30="","",$N$30)</f>
        <v/>
      </c>
      <c r="AX30" s="688"/>
      <c r="AY30" s="689"/>
      <c r="AZ30" s="689"/>
      <c r="BA30" s="689"/>
      <c r="BB30" s="667">
        <f t="shared" si="11"/>
        <v>0</v>
      </c>
      <c r="BD30" s="665" t="str">
        <f>IF($N$30="","",$N$30)</f>
        <v/>
      </c>
      <c r="BE30" s="688"/>
      <c r="BF30" s="689"/>
      <c r="BG30" s="689"/>
      <c r="BH30" s="689"/>
      <c r="BI30" s="667">
        <f t="shared" si="12"/>
        <v>0</v>
      </c>
      <c r="BK30" s="665" t="str">
        <f>IF($N$30="","",$N$30)</f>
        <v/>
      </c>
      <c r="BL30" s="688"/>
      <c r="BM30" s="689"/>
      <c r="BN30" s="689"/>
      <c r="BO30" s="689"/>
      <c r="BP30" s="667">
        <f t="shared" si="13"/>
        <v>0</v>
      </c>
      <c r="BR30" s="665" t="str">
        <f>IF($N$30="","",$N$30)</f>
        <v/>
      </c>
      <c r="BS30" s="688"/>
      <c r="BT30" s="689"/>
      <c r="BU30" s="689"/>
      <c r="BV30" s="689"/>
      <c r="BW30" s="667">
        <f t="shared" si="14"/>
        <v>0</v>
      </c>
      <c r="BY30" s="665" t="str">
        <f>IF($N$30="","",$N$30)</f>
        <v/>
      </c>
      <c r="BZ30" s="688"/>
      <c r="CA30" s="689"/>
      <c r="CB30" s="689"/>
      <c r="CC30" s="689"/>
      <c r="CD30" s="667">
        <f t="shared" si="15"/>
        <v>0</v>
      </c>
      <c r="CF30" s="645" t="str">
        <f>IF($N$30="","",$N$30)</f>
        <v/>
      </c>
      <c r="CG30" s="688"/>
      <c r="CH30" s="689"/>
      <c r="CI30" s="689"/>
      <c r="CJ30" s="689"/>
      <c r="CK30" s="667">
        <f t="shared" si="16"/>
        <v>0</v>
      </c>
      <c r="CM30" s="665" t="str">
        <f>IF($N$30="","",$N$30)</f>
        <v/>
      </c>
      <c r="CN30" s="688"/>
      <c r="CO30" s="689"/>
      <c r="CP30" s="689"/>
      <c r="CQ30" s="689"/>
      <c r="CR30" s="667">
        <f t="shared" si="17"/>
        <v>0</v>
      </c>
      <c r="CT30" s="665" t="str">
        <f>IF($N$30="","",$N$30)</f>
        <v/>
      </c>
      <c r="CU30" s="688"/>
      <c r="CV30" s="689"/>
      <c r="CW30" s="689"/>
      <c r="CX30" s="689"/>
      <c r="CY30" s="667">
        <f t="shared" si="18"/>
        <v>0</v>
      </c>
      <c r="DA30" s="665" t="str">
        <f>IF($N$30="","",$N$30)</f>
        <v/>
      </c>
      <c r="DB30" s="688"/>
      <c r="DC30" s="689"/>
      <c r="DD30" s="689"/>
      <c r="DE30" s="689"/>
      <c r="DF30" s="667">
        <f t="shared" si="19"/>
        <v>0</v>
      </c>
      <c r="DH30" s="665" t="str">
        <f>IF($N$30="","",$N$30)</f>
        <v/>
      </c>
      <c r="DI30" s="688"/>
      <c r="DJ30" s="689"/>
      <c r="DK30" s="689"/>
      <c r="DL30" s="689"/>
      <c r="DM30" s="667">
        <f t="shared" si="20"/>
        <v>0</v>
      </c>
      <c r="DO30" s="645" t="str">
        <f>IF($N$30="","",$N$30)</f>
        <v/>
      </c>
      <c r="DP30" s="688"/>
      <c r="DQ30" s="689"/>
      <c r="DR30" s="689"/>
      <c r="DS30" s="689"/>
      <c r="DT30" s="667">
        <f t="shared" si="21"/>
        <v>0</v>
      </c>
      <c r="DV30" s="665" t="str">
        <f>IF($N$30="","",$N$30)</f>
        <v/>
      </c>
      <c r="DW30" s="688"/>
      <c r="DX30" s="689"/>
      <c r="DY30" s="689"/>
      <c r="DZ30" s="689"/>
      <c r="EA30" s="667">
        <f t="shared" si="22"/>
        <v>0</v>
      </c>
      <c r="EC30" s="665" t="str">
        <f>IF($N$30="","",$N$30)</f>
        <v/>
      </c>
      <c r="ED30" s="688"/>
      <c r="EE30" s="689"/>
      <c r="EF30" s="689"/>
      <c r="EG30" s="689"/>
      <c r="EH30" s="667">
        <f t="shared" si="23"/>
        <v>0</v>
      </c>
      <c r="EJ30" s="665" t="str">
        <f>IF($N$30="","",$N$30)</f>
        <v/>
      </c>
      <c r="EK30" s="688"/>
      <c r="EL30" s="689"/>
      <c r="EM30" s="689"/>
      <c r="EN30" s="689"/>
      <c r="EO30" s="667">
        <f t="shared" si="24"/>
        <v>0</v>
      </c>
      <c r="EQ30" s="665" t="str">
        <f>IF($N$30="","",$N$30)</f>
        <v/>
      </c>
      <c r="ER30" s="688"/>
      <c r="ES30" s="689"/>
      <c r="ET30" s="689"/>
      <c r="EU30" s="689"/>
      <c r="EV30" s="667">
        <f t="shared" si="25"/>
        <v>0</v>
      </c>
    </row>
    <row r="31" spans="2:152" x14ac:dyDescent="0.3">
      <c r="B31" s="675">
        <v>8</v>
      </c>
      <c r="C31" s="677" t="str">
        <f>IF(BO2&lt;&gt;"",BO2,"")</f>
        <v/>
      </c>
      <c r="D31" s="667" t="str">
        <f>IF(BN3&lt;&gt;"",BN3,"")</f>
        <v/>
      </c>
      <c r="F31" s="665" t="str">
        <f>IF($N$31="","",$N$31)</f>
        <v/>
      </c>
      <c r="G31" s="666">
        <f t="shared" si="1"/>
        <v>0</v>
      </c>
      <c r="H31" s="667">
        <f t="shared" si="2"/>
        <v>0</v>
      </c>
      <c r="I31" s="667">
        <f t="shared" si="3"/>
        <v>0</v>
      </c>
      <c r="J31" s="667">
        <f t="shared" si="4"/>
        <v>0</v>
      </c>
      <c r="K31" s="667">
        <f t="shared" si="5"/>
        <v>0</v>
      </c>
      <c r="M31" s="559">
        <v>8</v>
      </c>
      <c r="N31" s="687"/>
      <c r="O31" s="688"/>
      <c r="P31" s="689"/>
      <c r="Q31" s="689"/>
      <c r="R31" s="689"/>
      <c r="S31" s="667">
        <f t="shared" si="6"/>
        <v>0</v>
      </c>
      <c r="U31" s="665" t="str">
        <f>IF($N$31="","",$N$31)</f>
        <v/>
      </c>
      <c r="V31" s="697"/>
      <c r="W31" s="698"/>
      <c r="X31" s="698"/>
      <c r="Y31" s="698"/>
      <c r="Z31" s="667">
        <f t="shared" si="7"/>
        <v>0</v>
      </c>
      <c r="AB31" s="665" t="str">
        <f>IF($N$31="","",$N$31)</f>
        <v/>
      </c>
      <c r="AC31" s="688"/>
      <c r="AD31" s="689"/>
      <c r="AE31" s="689"/>
      <c r="AF31" s="689"/>
      <c r="AG31" s="667">
        <f t="shared" si="8"/>
        <v>0</v>
      </c>
      <c r="AI31" s="665" t="str">
        <f>IF($N$31="","",$N$31)</f>
        <v/>
      </c>
      <c r="AJ31" s="688"/>
      <c r="AK31" s="689"/>
      <c r="AL31" s="689"/>
      <c r="AM31" s="689"/>
      <c r="AN31" s="667">
        <f t="shared" si="9"/>
        <v>0</v>
      </c>
      <c r="AP31" s="665" t="str">
        <f>IF($N$31="","",$N$31)</f>
        <v/>
      </c>
      <c r="AQ31" s="688"/>
      <c r="AR31" s="689"/>
      <c r="AS31" s="689"/>
      <c r="AT31" s="689"/>
      <c r="AU31" s="667">
        <f t="shared" si="10"/>
        <v>0</v>
      </c>
      <c r="AW31" s="645" t="str">
        <f>IF($N$31="","",$N$31)</f>
        <v/>
      </c>
      <c r="AX31" s="688"/>
      <c r="AY31" s="689"/>
      <c r="AZ31" s="689"/>
      <c r="BA31" s="689"/>
      <c r="BB31" s="667">
        <f t="shared" si="11"/>
        <v>0</v>
      </c>
      <c r="BD31" s="665" t="str">
        <f>IF($N$31="","",$N$31)</f>
        <v/>
      </c>
      <c r="BE31" s="688"/>
      <c r="BF31" s="689"/>
      <c r="BG31" s="689"/>
      <c r="BH31" s="689"/>
      <c r="BI31" s="667">
        <f t="shared" si="12"/>
        <v>0</v>
      </c>
      <c r="BK31" s="665" t="str">
        <f>IF($N$31="","",$N$31)</f>
        <v/>
      </c>
      <c r="BL31" s="688"/>
      <c r="BM31" s="689"/>
      <c r="BN31" s="689"/>
      <c r="BO31" s="689"/>
      <c r="BP31" s="667">
        <f t="shared" si="13"/>
        <v>0</v>
      </c>
      <c r="BR31" s="665" t="str">
        <f>IF($N$31="","",$N$31)</f>
        <v/>
      </c>
      <c r="BS31" s="688"/>
      <c r="BT31" s="689"/>
      <c r="BU31" s="689"/>
      <c r="BV31" s="689"/>
      <c r="BW31" s="667">
        <f t="shared" si="14"/>
        <v>0</v>
      </c>
      <c r="BY31" s="665" t="str">
        <f>IF($N$31="","",$N$31)</f>
        <v/>
      </c>
      <c r="BZ31" s="688"/>
      <c r="CA31" s="689"/>
      <c r="CB31" s="689"/>
      <c r="CC31" s="689"/>
      <c r="CD31" s="667">
        <f t="shared" si="15"/>
        <v>0</v>
      </c>
      <c r="CF31" s="645" t="str">
        <f>IF($N$31="","",$N$31)</f>
        <v/>
      </c>
      <c r="CG31" s="688"/>
      <c r="CH31" s="689"/>
      <c r="CI31" s="689"/>
      <c r="CJ31" s="689"/>
      <c r="CK31" s="667">
        <f t="shared" si="16"/>
        <v>0</v>
      </c>
      <c r="CM31" s="665" t="str">
        <f>IF($N$31="","",$N$31)</f>
        <v/>
      </c>
      <c r="CN31" s="688"/>
      <c r="CO31" s="689"/>
      <c r="CP31" s="689"/>
      <c r="CQ31" s="689"/>
      <c r="CR31" s="667">
        <f t="shared" si="17"/>
        <v>0</v>
      </c>
      <c r="CT31" s="665" t="str">
        <f>IF($N$31="","",$N$31)</f>
        <v/>
      </c>
      <c r="CU31" s="688"/>
      <c r="CV31" s="689"/>
      <c r="CW31" s="689"/>
      <c r="CX31" s="689"/>
      <c r="CY31" s="667">
        <f t="shared" si="18"/>
        <v>0</v>
      </c>
      <c r="DA31" s="665" t="str">
        <f>IF($N$31="","",$N$31)</f>
        <v/>
      </c>
      <c r="DB31" s="688"/>
      <c r="DC31" s="689"/>
      <c r="DD31" s="689"/>
      <c r="DE31" s="689"/>
      <c r="DF31" s="667">
        <f t="shared" si="19"/>
        <v>0</v>
      </c>
      <c r="DH31" s="665" t="str">
        <f>IF($N$31="","",$N$31)</f>
        <v/>
      </c>
      <c r="DI31" s="688"/>
      <c r="DJ31" s="689"/>
      <c r="DK31" s="689"/>
      <c r="DL31" s="689"/>
      <c r="DM31" s="667">
        <f t="shared" si="20"/>
        <v>0</v>
      </c>
      <c r="DO31" s="645" t="str">
        <f>IF($N$31="","",$N$31)</f>
        <v/>
      </c>
      <c r="DP31" s="688"/>
      <c r="DQ31" s="689"/>
      <c r="DR31" s="689"/>
      <c r="DS31" s="689"/>
      <c r="DT31" s="667">
        <f t="shared" si="21"/>
        <v>0</v>
      </c>
      <c r="DV31" s="665" t="str">
        <f>IF($N$31="","",$N$31)</f>
        <v/>
      </c>
      <c r="DW31" s="688"/>
      <c r="DX31" s="689"/>
      <c r="DY31" s="689"/>
      <c r="DZ31" s="689"/>
      <c r="EA31" s="667">
        <f t="shared" si="22"/>
        <v>0</v>
      </c>
      <c r="EC31" s="665" t="str">
        <f>IF($N$31="","",$N$31)</f>
        <v/>
      </c>
      <c r="ED31" s="688"/>
      <c r="EE31" s="689"/>
      <c r="EF31" s="689"/>
      <c r="EG31" s="689"/>
      <c r="EH31" s="667">
        <f t="shared" si="23"/>
        <v>0</v>
      </c>
      <c r="EJ31" s="665" t="str">
        <f>IF($N$31="","",$N$31)</f>
        <v/>
      </c>
      <c r="EK31" s="688"/>
      <c r="EL31" s="689"/>
      <c r="EM31" s="689"/>
      <c r="EN31" s="689"/>
      <c r="EO31" s="667">
        <f t="shared" si="24"/>
        <v>0</v>
      </c>
      <c r="EQ31" s="665" t="str">
        <f>IF($N$31="","",$N$31)</f>
        <v/>
      </c>
      <c r="ER31" s="688"/>
      <c r="ES31" s="689"/>
      <c r="ET31" s="689"/>
      <c r="EU31" s="689"/>
      <c r="EV31" s="667">
        <f t="shared" si="25"/>
        <v>0</v>
      </c>
    </row>
    <row r="32" spans="2:152" x14ac:dyDescent="0.3">
      <c r="B32" s="675">
        <v>9</v>
      </c>
      <c r="C32" s="677" t="str">
        <f>IF(BV2&lt;&gt;"",BV2,"")</f>
        <v/>
      </c>
      <c r="D32" s="667" t="str">
        <f>IF(BU3&lt;&gt;"",BU3,"")</f>
        <v/>
      </c>
      <c r="F32" s="665" t="str">
        <f>IF($N$32="","",$N$32)</f>
        <v/>
      </c>
      <c r="G32" s="666">
        <f t="shared" si="1"/>
        <v>0</v>
      </c>
      <c r="H32" s="667">
        <f t="shared" si="2"/>
        <v>0</v>
      </c>
      <c r="I32" s="667">
        <f t="shared" si="3"/>
        <v>0</v>
      </c>
      <c r="J32" s="667">
        <f t="shared" si="4"/>
        <v>0</v>
      </c>
      <c r="K32" s="667">
        <f t="shared" si="5"/>
        <v>0</v>
      </c>
      <c r="M32" s="559">
        <v>9</v>
      </c>
      <c r="N32" s="687"/>
      <c r="O32" s="688"/>
      <c r="P32" s="689"/>
      <c r="Q32" s="689"/>
      <c r="R32" s="689"/>
      <c r="S32" s="667">
        <f t="shared" si="6"/>
        <v>0</v>
      </c>
      <c r="U32" s="665" t="str">
        <f>IF($N$32="","",$N$32)</f>
        <v/>
      </c>
      <c r="V32" s="697"/>
      <c r="W32" s="698"/>
      <c r="X32" s="698"/>
      <c r="Y32" s="698"/>
      <c r="Z32" s="667">
        <f t="shared" si="7"/>
        <v>0</v>
      </c>
      <c r="AB32" s="665" t="str">
        <f>IF($N$32="","",$N$32)</f>
        <v/>
      </c>
      <c r="AC32" s="688"/>
      <c r="AD32" s="689"/>
      <c r="AE32" s="689"/>
      <c r="AF32" s="689"/>
      <c r="AG32" s="667">
        <f t="shared" si="8"/>
        <v>0</v>
      </c>
      <c r="AI32" s="665" t="str">
        <f>IF($N$32="","",$N$32)</f>
        <v/>
      </c>
      <c r="AJ32" s="688"/>
      <c r="AK32" s="689"/>
      <c r="AL32" s="689"/>
      <c r="AM32" s="689"/>
      <c r="AN32" s="667">
        <f t="shared" si="9"/>
        <v>0</v>
      </c>
      <c r="AP32" s="665" t="str">
        <f>IF($N$32="","",$N$32)</f>
        <v/>
      </c>
      <c r="AQ32" s="688"/>
      <c r="AR32" s="689"/>
      <c r="AS32" s="689"/>
      <c r="AT32" s="689"/>
      <c r="AU32" s="667">
        <f t="shared" si="10"/>
        <v>0</v>
      </c>
      <c r="AW32" s="645" t="str">
        <f>IF($N$32="","",$N$32)</f>
        <v/>
      </c>
      <c r="AX32" s="688"/>
      <c r="AY32" s="689"/>
      <c r="AZ32" s="689"/>
      <c r="BA32" s="689"/>
      <c r="BB32" s="667">
        <f t="shared" si="11"/>
        <v>0</v>
      </c>
      <c r="BD32" s="665" t="str">
        <f>IF($N$32="","",$N$32)</f>
        <v/>
      </c>
      <c r="BE32" s="688"/>
      <c r="BF32" s="689"/>
      <c r="BG32" s="689"/>
      <c r="BH32" s="689"/>
      <c r="BI32" s="667">
        <f t="shared" si="12"/>
        <v>0</v>
      </c>
      <c r="BK32" s="665" t="str">
        <f>IF($N$32="","",$N$32)</f>
        <v/>
      </c>
      <c r="BL32" s="688"/>
      <c r="BM32" s="689"/>
      <c r="BN32" s="689"/>
      <c r="BO32" s="689"/>
      <c r="BP32" s="667">
        <f t="shared" si="13"/>
        <v>0</v>
      </c>
      <c r="BR32" s="665" t="str">
        <f>IF($N$32="","",$N$32)</f>
        <v/>
      </c>
      <c r="BS32" s="688"/>
      <c r="BT32" s="689"/>
      <c r="BU32" s="689"/>
      <c r="BV32" s="689"/>
      <c r="BW32" s="667">
        <f t="shared" si="14"/>
        <v>0</v>
      </c>
      <c r="BY32" s="665" t="str">
        <f>IF($N$32="","",$N$32)</f>
        <v/>
      </c>
      <c r="BZ32" s="688"/>
      <c r="CA32" s="689"/>
      <c r="CB32" s="689"/>
      <c r="CC32" s="689"/>
      <c r="CD32" s="667">
        <f t="shared" si="15"/>
        <v>0</v>
      </c>
      <c r="CF32" s="645" t="str">
        <f>IF($N$32="","",$N$32)</f>
        <v/>
      </c>
      <c r="CG32" s="688"/>
      <c r="CH32" s="689"/>
      <c r="CI32" s="689"/>
      <c r="CJ32" s="689"/>
      <c r="CK32" s="667">
        <f t="shared" si="16"/>
        <v>0</v>
      </c>
      <c r="CM32" s="665" t="str">
        <f>IF($N$32="","",$N$32)</f>
        <v/>
      </c>
      <c r="CN32" s="688"/>
      <c r="CO32" s="689"/>
      <c r="CP32" s="689"/>
      <c r="CQ32" s="689"/>
      <c r="CR32" s="667">
        <f t="shared" si="17"/>
        <v>0</v>
      </c>
      <c r="CT32" s="665" t="str">
        <f>IF($N$32="","",$N$32)</f>
        <v/>
      </c>
      <c r="CU32" s="688"/>
      <c r="CV32" s="689"/>
      <c r="CW32" s="689"/>
      <c r="CX32" s="689"/>
      <c r="CY32" s="667">
        <f t="shared" si="18"/>
        <v>0</v>
      </c>
      <c r="DA32" s="665" t="str">
        <f>IF($N$32="","",$N$32)</f>
        <v/>
      </c>
      <c r="DB32" s="688"/>
      <c r="DC32" s="689"/>
      <c r="DD32" s="689"/>
      <c r="DE32" s="689"/>
      <c r="DF32" s="667">
        <f t="shared" si="19"/>
        <v>0</v>
      </c>
      <c r="DH32" s="665" t="str">
        <f>IF($N$32="","",$N$32)</f>
        <v/>
      </c>
      <c r="DI32" s="688"/>
      <c r="DJ32" s="689"/>
      <c r="DK32" s="689"/>
      <c r="DL32" s="689"/>
      <c r="DM32" s="667">
        <f t="shared" si="20"/>
        <v>0</v>
      </c>
      <c r="DO32" s="645" t="str">
        <f>IF($N$32="","",$N$32)</f>
        <v/>
      </c>
      <c r="DP32" s="688"/>
      <c r="DQ32" s="689"/>
      <c r="DR32" s="689"/>
      <c r="DS32" s="689"/>
      <c r="DT32" s="667">
        <f t="shared" si="21"/>
        <v>0</v>
      </c>
      <c r="DV32" s="665" t="str">
        <f>IF($N$32="","",$N$32)</f>
        <v/>
      </c>
      <c r="DW32" s="688"/>
      <c r="DX32" s="689"/>
      <c r="DY32" s="689"/>
      <c r="DZ32" s="689"/>
      <c r="EA32" s="667">
        <f t="shared" si="22"/>
        <v>0</v>
      </c>
      <c r="EC32" s="665" t="str">
        <f>IF($N$32="","",$N$32)</f>
        <v/>
      </c>
      <c r="ED32" s="688"/>
      <c r="EE32" s="689"/>
      <c r="EF32" s="689"/>
      <c r="EG32" s="689"/>
      <c r="EH32" s="667">
        <f t="shared" si="23"/>
        <v>0</v>
      </c>
      <c r="EJ32" s="665" t="str">
        <f>IF($N$32="","",$N$32)</f>
        <v/>
      </c>
      <c r="EK32" s="688"/>
      <c r="EL32" s="689"/>
      <c r="EM32" s="689"/>
      <c r="EN32" s="689"/>
      <c r="EO32" s="667">
        <f t="shared" si="24"/>
        <v>0</v>
      </c>
      <c r="EQ32" s="665" t="str">
        <f>IF($N$32="","",$N$32)</f>
        <v/>
      </c>
      <c r="ER32" s="688"/>
      <c r="ES32" s="689"/>
      <c r="ET32" s="689"/>
      <c r="EU32" s="689"/>
      <c r="EV32" s="667">
        <f t="shared" si="25"/>
        <v>0</v>
      </c>
    </row>
    <row r="33" spans="2:152" x14ac:dyDescent="0.3">
      <c r="B33" s="675">
        <v>10</v>
      </c>
      <c r="C33" s="677" t="str">
        <f>IF(CC2&lt;&gt;"",CC2,"")</f>
        <v/>
      </c>
      <c r="D33" s="667" t="str">
        <f>IF(CB3&lt;&gt;"",CB3,"")</f>
        <v/>
      </c>
      <c r="F33" s="665" t="str">
        <f>IF($N$33="","",$N$33)</f>
        <v/>
      </c>
      <c r="G33" s="666">
        <f t="shared" si="1"/>
        <v>0</v>
      </c>
      <c r="H33" s="667">
        <f t="shared" si="2"/>
        <v>0</v>
      </c>
      <c r="I33" s="667">
        <f t="shared" si="3"/>
        <v>0</v>
      </c>
      <c r="J33" s="667">
        <f t="shared" si="4"/>
        <v>0</v>
      </c>
      <c r="K33" s="667">
        <f t="shared" si="5"/>
        <v>0</v>
      </c>
      <c r="M33" s="559">
        <v>10</v>
      </c>
      <c r="N33" s="687"/>
      <c r="O33" s="688"/>
      <c r="P33" s="689"/>
      <c r="Q33" s="689"/>
      <c r="R33" s="689"/>
      <c r="S33" s="667">
        <f t="shared" si="6"/>
        <v>0</v>
      </c>
      <c r="U33" s="665" t="str">
        <f>IF($N$33="","",$N$33)</f>
        <v/>
      </c>
      <c r="V33" s="697"/>
      <c r="W33" s="698"/>
      <c r="X33" s="698"/>
      <c r="Y33" s="698"/>
      <c r="Z33" s="667">
        <f t="shared" si="7"/>
        <v>0</v>
      </c>
      <c r="AB33" s="665" t="str">
        <f>IF($N$33="","",$N$33)</f>
        <v/>
      </c>
      <c r="AC33" s="688"/>
      <c r="AD33" s="689"/>
      <c r="AE33" s="689"/>
      <c r="AF33" s="689"/>
      <c r="AG33" s="667">
        <f t="shared" si="8"/>
        <v>0</v>
      </c>
      <c r="AI33" s="665" t="str">
        <f>IF($N$33="","",$N$33)</f>
        <v/>
      </c>
      <c r="AJ33" s="688"/>
      <c r="AK33" s="689"/>
      <c r="AL33" s="689"/>
      <c r="AM33" s="689"/>
      <c r="AN33" s="667">
        <f t="shared" si="9"/>
        <v>0</v>
      </c>
      <c r="AP33" s="665" t="str">
        <f>IF($N$33="","",$N$33)</f>
        <v/>
      </c>
      <c r="AQ33" s="688"/>
      <c r="AR33" s="689"/>
      <c r="AS33" s="689"/>
      <c r="AT33" s="689"/>
      <c r="AU33" s="667">
        <f t="shared" si="10"/>
        <v>0</v>
      </c>
      <c r="AW33" s="645" t="str">
        <f>IF($N$33="","",$N$33)</f>
        <v/>
      </c>
      <c r="AX33" s="688"/>
      <c r="AY33" s="689"/>
      <c r="AZ33" s="689"/>
      <c r="BA33" s="689"/>
      <c r="BB33" s="667">
        <f t="shared" si="11"/>
        <v>0</v>
      </c>
      <c r="BD33" s="665" t="str">
        <f>IF($N$33="","",$N$33)</f>
        <v/>
      </c>
      <c r="BE33" s="688"/>
      <c r="BF33" s="689"/>
      <c r="BG33" s="689"/>
      <c r="BH33" s="689"/>
      <c r="BI33" s="667">
        <f t="shared" si="12"/>
        <v>0</v>
      </c>
      <c r="BK33" s="665" t="str">
        <f>IF($N$33="","",$N$33)</f>
        <v/>
      </c>
      <c r="BL33" s="688"/>
      <c r="BM33" s="689"/>
      <c r="BN33" s="689"/>
      <c r="BO33" s="689"/>
      <c r="BP33" s="667">
        <f t="shared" si="13"/>
        <v>0</v>
      </c>
      <c r="BR33" s="665" t="str">
        <f>IF($N$33="","",$N$33)</f>
        <v/>
      </c>
      <c r="BS33" s="688"/>
      <c r="BT33" s="689"/>
      <c r="BU33" s="689"/>
      <c r="BV33" s="689"/>
      <c r="BW33" s="667">
        <f t="shared" si="14"/>
        <v>0</v>
      </c>
      <c r="BY33" s="665" t="str">
        <f>IF($N$33="","",$N$33)</f>
        <v/>
      </c>
      <c r="BZ33" s="688"/>
      <c r="CA33" s="689"/>
      <c r="CB33" s="689"/>
      <c r="CC33" s="689"/>
      <c r="CD33" s="667">
        <f t="shared" si="15"/>
        <v>0</v>
      </c>
      <c r="CF33" s="645" t="str">
        <f>IF($N$33="","",$N$33)</f>
        <v/>
      </c>
      <c r="CG33" s="688"/>
      <c r="CH33" s="689"/>
      <c r="CI33" s="689"/>
      <c r="CJ33" s="689"/>
      <c r="CK33" s="667">
        <f t="shared" si="16"/>
        <v>0</v>
      </c>
      <c r="CM33" s="665" t="str">
        <f>IF($N$33="","",$N$33)</f>
        <v/>
      </c>
      <c r="CN33" s="688"/>
      <c r="CO33" s="689"/>
      <c r="CP33" s="689"/>
      <c r="CQ33" s="689"/>
      <c r="CR33" s="667">
        <f t="shared" si="17"/>
        <v>0</v>
      </c>
      <c r="CT33" s="665" t="str">
        <f>IF($N$33="","",$N$33)</f>
        <v/>
      </c>
      <c r="CU33" s="688"/>
      <c r="CV33" s="689"/>
      <c r="CW33" s="689"/>
      <c r="CX33" s="689"/>
      <c r="CY33" s="667">
        <f t="shared" si="18"/>
        <v>0</v>
      </c>
      <c r="DA33" s="665" t="str">
        <f>IF($N$33="","",$N$33)</f>
        <v/>
      </c>
      <c r="DB33" s="688"/>
      <c r="DC33" s="689"/>
      <c r="DD33" s="689"/>
      <c r="DE33" s="689"/>
      <c r="DF33" s="667">
        <f t="shared" si="19"/>
        <v>0</v>
      </c>
      <c r="DH33" s="665" t="str">
        <f>IF($N$33="","",$N$33)</f>
        <v/>
      </c>
      <c r="DI33" s="688"/>
      <c r="DJ33" s="689"/>
      <c r="DK33" s="689"/>
      <c r="DL33" s="689"/>
      <c r="DM33" s="667">
        <f t="shared" si="20"/>
        <v>0</v>
      </c>
      <c r="DO33" s="645" t="str">
        <f>IF($N$33="","",$N$33)</f>
        <v/>
      </c>
      <c r="DP33" s="688"/>
      <c r="DQ33" s="689"/>
      <c r="DR33" s="689"/>
      <c r="DS33" s="689"/>
      <c r="DT33" s="667">
        <f t="shared" si="21"/>
        <v>0</v>
      </c>
      <c r="DV33" s="665" t="str">
        <f>IF($N$33="","",$N$33)</f>
        <v/>
      </c>
      <c r="DW33" s="688"/>
      <c r="DX33" s="689"/>
      <c r="DY33" s="689"/>
      <c r="DZ33" s="689"/>
      <c r="EA33" s="667">
        <f t="shared" si="22"/>
        <v>0</v>
      </c>
      <c r="EC33" s="665" t="str">
        <f>IF($N$33="","",$N$33)</f>
        <v/>
      </c>
      <c r="ED33" s="688"/>
      <c r="EE33" s="689"/>
      <c r="EF33" s="689"/>
      <c r="EG33" s="689"/>
      <c r="EH33" s="667">
        <f t="shared" si="23"/>
        <v>0</v>
      </c>
      <c r="EJ33" s="665" t="str">
        <f>IF($N$33="","",$N$33)</f>
        <v/>
      </c>
      <c r="EK33" s="688"/>
      <c r="EL33" s="689"/>
      <c r="EM33" s="689"/>
      <c r="EN33" s="689"/>
      <c r="EO33" s="667">
        <f t="shared" si="24"/>
        <v>0</v>
      </c>
      <c r="EQ33" s="665" t="str">
        <f>IF($N$33="","",$N$33)</f>
        <v/>
      </c>
      <c r="ER33" s="688"/>
      <c r="ES33" s="689"/>
      <c r="ET33" s="689"/>
      <c r="EU33" s="689"/>
      <c r="EV33" s="667">
        <f t="shared" si="25"/>
        <v>0</v>
      </c>
    </row>
    <row r="34" spans="2:152" x14ac:dyDescent="0.3">
      <c r="B34" s="675">
        <v>11</v>
      </c>
      <c r="C34" s="677" t="str">
        <f>IF(CJ2&lt;&gt;"",CJ2,"")</f>
        <v/>
      </c>
      <c r="D34" s="667" t="str">
        <f>IF(CI3&lt;&gt;"",CI3,"")</f>
        <v/>
      </c>
      <c r="F34" s="665" t="str">
        <f>IF($N$34="","",$N$34)</f>
        <v/>
      </c>
      <c r="G34" s="666">
        <f t="shared" si="1"/>
        <v>0</v>
      </c>
      <c r="H34" s="667">
        <f t="shared" si="2"/>
        <v>0</v>
      </c>
      <c r="I34" s="667">
        <f t="shared" si="3"/>
        <v>0</v>
      </c>
      <c r="J34" s="667">
        <f t="shared" si="4"/>
        <v>0</v>
      </c>
      <c r="K34" s="667">
        <f t="shared" si="5"/>
        <v>0</v>
      </c>
      <c r="M34" s="559">
        <v>11</v>
      </c>
      <c r="N34" s="687"/>
      <c r="O34" s="688"/>
      <c r="P34" s="689"/>
      <c r="Q34" s="689"/>
      <c r="R34" s="689"/>
      <c r="S34" s="667">
        <f t="shared" si="6"/>
        <v>0</v>
      </c>
      <c r="U34" s="665" t="str">
        <f>IF($N$34="","",$N$34)</f>
        <v/>
      </c>
      <c r="V34" s="697"/>
      <c r="W34" s="698"/>
      <c r="X34" s="698"/>
      <c r="Y34" s="698"/>
      <c r="Z34" s="667">
        <f t="shared" si="7"/>
        <v>0</v>
      </c>
      <c r="AB34" s="665" t="str">
        <f>IF($N$34="","",$N$34)</f>
        <v/>
      </c>
      <c r="AC34" s="688"/>
      <c r="AD34" s="689"/>
      <c r="AE34" s="689"/>
      <c r="AF34" s="689"/>
      <c r="AG34" s="667">
        <f t="shared" si="8"/>
        <v>0</v>
      </c>
      <c r="AI34" s="665" t="str">
        <f>IF($N$34="","",$N$34)</f>
        <v/>
      </c>
      <c r="AJ34" s="688"/>
      <c r="AK34" s="689"/>
      <c r="AL34" s="689"/>
      <c r="AM34" s="689"/>
      <c r="AN34" s="667">
        <f t="shared" si="9"/>
        <v>0</v>
      </c>
      <c r="AP34" s="665" t="str">
        <f>IF($N$34="","",$N$34)</f>
        <v/>
      </c>
      <c r="AQ34" s="688"/>
      <c r="AR34" s="689"/>
      <c r="AS34" s="689"/>
      <c r="AT34" s="689"/>
      <c r="AU34" s="667">
        <f t="shared" si="10"/>
        <v>0</v>
      </c>
      <c r="AW34" s="645" t="str">
        <f>IF($N$34="","",$N$34)</f>
        <v/>
      </c>
      <c r="AX34" s="688"/>
      <c r="AY34" s="689"/>
      <c r="AZ34" s="689"/>
      <c r="BA34" s="689"/>
      <c r="BB34" s="667">
        <f t="shared" si="11"/>
        <v>0</v>
      </c>
      <c r="BD34" s="665" t="str">
        <f>IF($N$34="","",$N$34)</f>
        <v/>
      </c>
      <c r="BE34" s="688"/>
      <c r="BF34" s="689"/>
      <c r="BG34" s="689"/>
      <c r="BH34" s="689"/>
      <c r="BI34" s="667">
        <f t="shared" si="12"/>
        <v>0</v>
      </c>
      <c r="BK34" s="665" t="str">
        <f>IF($N$34="","",$N$34)</f>
        <v/>
      </c>
      <c r="BL34" s="688"/>
      <c r="BM34" s="689"/>
      <c r="BN34" s="689"/>
      <c r="BO34" s="689"/>
      <c r="BP34" s="667">
        <f t="shared" si="13"/>
        <v>0</v>
      </c>
      <c r="BR34" s="665" t="str">
        <f>IF($N$34="","",$N$34)</f>
        <v/>
      </c>
      <c r="BS34" s="688"/>
      <c r="BT34" s="689"/>
      <c r="BU34" s="689"/>
      <c r="BV34" s="689"/>
      <c r="BW34" s="667">
        <f t="shared" si="14"/>
        <v>0</v>
      </c>
      <c r="BY34" s="665" t="str">
        <f>IF($N$34="","",$N$34)</f>
        <v/>
      </c>
      <c r="BZ34" s="688"/>
      <c r="CA34" s="689"/>
      <c r="CB34" s="689"/>
      <c r="CC34" s="689"/>
      <c r="CD34" s="667">
        <f t="shared" si="15"/>
        <v>0</v>
      </c>
      <c r="CF34" s="645" t="str">
        <f>IF($N$34="","",$N$34)</f>
        <v/>
      </c>
      <c r="CG34" s="688"/>
      <c r="CH34" s="689"/>
      <c r="CI34" s="689"/>
      <c r="CJ34" s="689"/>
      <c r="CK34" s="667">
        <f t="shared" si="16"/>
        <v>0</v>
      </c>
      <c r="CM34" s="665" t="str">
        <f>IF($N$34="","",$N$34)</f>
        <v/>
      </c>
      <c r="CN34" s="688"/>
      <c r="CO34" s="689"/>
      <c r="CP34" s="689"/>
      <c r="CQ34" s="689"/>
      <c r="CR34" s="667">
        <f t="shared" si="17"/>
        <v>0</v>
      </c>
      <c r="CT34" s="665" t="str">
        <f>IF($N$34="","",$N$34)</f>
        <v/>
      </c>
      <c r="CU34" s="688"/>
      <c r="CV34" s="689"/>
      <c r="CW34" s="689"/>
      <c r="CX34" s="689"/>
      <c r="CY34" s="667">
        <f t="shared" si="18"/>
        <v>0</v>
      </c>
      <c r="DA34" s="665" t="str">
        <f>IF($N$34="","",$N$34)</f>
        <v/>
      </c>
      <c r="DB34" s="688"/>
      <c r="DC34" s="689"/>
      <c r="DD34" s="689"/>
      <c r="DE34" s="689"/>
      <c r="DF34" s="667">
        <f t="shared" si="19"/>
        <v>0</v>
      </c>
      <c r="DH34" s="665" t="str">
        <f>IF($N$34="","",$N$34)</f>
        <v/>
      </c>
      <c r="DI34" s="688"/>
      <c r="DJ34" s="689"/>
      <c r="DK34" s="689"/>
      <c r="DL34" s="689"/>
      <c r="DM34" s="667">
        <f t="shared" si="20"/>
        <v>0</v>
      </c>
      <c r="DO34" s="645" t="str">
        <f>IF($N$34="","",$N$34)</f>
        <v/>
      </c>
      <c r="DP34" s="688"/>
      <c r="DQ34" s="689"/>
      <c r="DR34" s="689"/>
      <c r="DS34" s="689"/>
      <c r="DT34" s="667">
        <f t="shared" si="21"/>
        <v>0</v>
      </c>
      <c r="DV34" s="665" t="str">
        <f>IF($N$34="","",$N$34)</f>
        <v/>
      </c>
      <c r="DW34" s="688"/>
      <c r="DX34" s="689"/>
      <c r="DY34" s="689"/>
      <c r="DZ34" s="689"/>
      <c r="EA34" s="667">
        <f t="shared" si="22"/>
        <v>0</v>
      </c>
      <c r="EC34" s="665" t="str">
        <f>IF($N$34="","",$N$34)</f>
        <v/>
      </c>
      <c r="ED34" s="688"/>
      <c r="EE34" s="689"/>
      <c r="EF34" s="689"/>
      <c r="EG34" s="689"/>
      <c r="EH34" s="667">
        <f t="shared" si="23"/>
        <v>0</v>
      </c>
      <c r="EJ34" s="665" t="str">
        <f>IF($N$34="","",$N$34)</f>
        <v/>
      </c>
      <c r="EK34" s="688"/>
      <c r="EL34" s="689"/>
      <c r="EM34" s="689"/>
      <c r="EN34" s="689"/>
      <c r="EO34" s="667">
        <f t="shared" si="24"/>
        <v>0</v>
      </c>
      <c r="EQ34" s="665" t="str">
        <f>IF($N$34="","",$N$34)</f>
        <v/>
      </c>
      <c r="ER34" s="688"/>
      <c r="ES34" s="689"/>
      <c r="ET34" s="689"/>
      <c r="EU34" s="689"/>
      <c r="EV34" s="667">
        <f t="shared" si="25"/>
        <v>0</v>
      </c>
    </row>
    <row r="35" spans="2:152" x14ac:dyDescent="0.3">
      <c r="B35" s="675">
        <v>12</v>
      </c>
      <c r="C35" s="677" t="str">
        <f>IF(CQ2&lt;&gt;"",CQ2,"")</f>
        <v/>
      </c>
      <c r="D35" s="667" t="str">
        <f>IF(CP3&lt;&gt;"",CP3,"")</f>
        <v/>
      </c>
      <c r="F35" s="694" t="str">
        <f>IF($N$35="","",$N$35)</f>
        <v/>
      </c>
      <c r="G35" s="701">
        <f t="shared" si="1"/>
        <v>0</v>
      </c>
      <c r="H35" s="693">
        <f t="shared" si="2"/>
        <v>0</v>
      </c>
      <c r="I35" s="693">
        <f t="shared" si="3"/>
        <v>0</v>
      </c>
      <c r="J35" s="693">
        <f t="shared" si="4"/>
        <v>0</v>
      </c>
      <c r="K35" s="693">
        <f t="shared" si="5"/>
        <v>0</v>
      </c>
      <c r="M35" s="559">
        <v>12</v>
      </c>
      <c r="N35" s="690"/>
      <c r="O35" s="691"/>
      <c r="P35" s="692"/>
      <c r="Q35" s="692"/>
      <c r="R35" s="692"/>
      <c r="S35" s="693">
        <f t="shared" si="6"/>
        <v>0</v>
      </c>
      <c r="U35" s="694" t="str">
        <f>IF($N$35="","",$N$35)</f>
        <v/>
      </c>
      <c r="V35" s="699"/>
      <c r="W35" s="700"/>
      <c r="X35" s="700"/>
      <c r="Y35" s="700"/>
      <c r="Z35" s="693">
        <f t="shared" si="7"/>
        <v>0</v>
      </c>
      <c r="AB35" s="694" t="str">
        <f>IF($N$35="","",$N$35)</f>
        <v/>
      </c>
      <c r="AC35" s="691"/>
      <c r="AD35" s="692"/>
      <c r="AE35" s="692"/>
      <c r="AF35" s="692"/>
      <c r="AG35" s="693">
        <f t="shared" si="8"/>
        <v>0</v>
      </c>
      <c r="AI35" s="694" t="str">
        <f>IF($N$35="","",$N$35)</f>
        <v/>
      </c>
      <c r="AJ35" s="691"/>
      <c r="AK35" s="692"/>
      <c r="AL35" s="692"/>
      <c r="AM35" s="692"/>
      <c r="AN35" s="693">
        <f t="shared" si="9"/>
        <v>0</v>
      </c>
      <c r="AP35" s="694" t="str">
        <f>IF($N$35="","",$N$35)</f>
        <v/>
      </c>
      <c r="AQ35" s="691"/>
      <c r="AR35" s="692"/>
      <c r="AS35" s="692"/>
      <c r="AT35" s="692"/>
      <c r="AU35" s="693">
        <f t="shared" si="10"/>
        <v>0</v>
      </c>
      <c r="AW35" s="704" t="str">
        <f>IF($N$35="","",$N$35)</f>
        <v/>
      </c>
      <c r="AX35" s="691"/>
      <c r="AY35" s="692"/>
      <c r="AZ35" s="692"/>
      <c r="BA35" s="692"/>
      <c r="BB35" s="693">
        <f t="shared" si="11"/>
        <v>0</v>
      </c>
      <c r="BD35" s="694" t="str">
        <f>IF($N$35="","",$N$35)</f>
        <v/>
      </c>
      <c r="BE35" s="691"/>
      <c r="BF35" s="692"/>
      <c r="BG35" s="692"/>
      <c r="BH35" s="692"/>
      <c r="BI35" s="693">
        <f t="shared" si="12"/>
        <v>0</v>
      </c>
      <c r="BK35" s="694" t="str">
        <f>IF($N$35="","",$N$35)</f>
        <v/>
      </c>
      <c r="BL35" s="691"/>
      <c r="BM35" s="692"/>
      <c r="BN35" s="692"/>
      <c r="BO35" s="692"/>
      <c r="BP35" s="693">
        <f t="shared" si="13"/>
        <v>0</v>
      </c>
      <c r="BR35" s="694" t="str">
        <f>IF($N$35="","",$N$35)</f>
        <v/>
      </c>
      <c r="BS35" s="691"/>
      <c r="BT35" s="692"/>
      <c r="BU35" s="692"/>
      <c r="BV35" s="692"/>
      <c r="BW35" s="693">
        <f t="shared" si="14"/>
        <v>0</v>
      </c>
      <c r="BY35" s="694" t="str">
        <f>IF($N$35="","",$N$35)</f>
        <v/>
      </c>
      <c r="BZ35" s="691"/>
      <c r="CA35" s="692"/>
      <c r="CB35" s="692"/>
      <c r="CC35" s="692"/>
      <c r="CD35" s="693">
        <f t="shared" si="15"/>
        <v>0</v>
      </c>
      <c r="CF35" s="704" t="str">
        <f>IF($N$35="","",$N$35)</f>
        <v/>
      </c>
      <c r="CG35" s="691"/>
      <c r="CH35" s="692"/>
      <c r="CI35" s="692"/>
      <c r="CJ35" s="692"/>
      <c r="CK35" s="693">
        <f t="shared" si="16"/>
        <v>0</v>
      </c>
      <c r="CM35" s="694" t="str">
        <f>IF($N$35="","",$N$35)</f>
        <v/>
      </c>
      <c r="CN35" s="691"/>
      <c r="CO35" s="692"/>
      <c r="CP35" s="692"/>
      <c r="CQ35" s="692"/>
      <c r="CR35" s="693">
        <f t="shared" si="17"/>
        <v>0</v>
      </c>
      <c r="CT35" s="694" t="str">
        <f>IF($N$35="","",$N$35)</f>
        <v/>
      </c>
      <c r="CU35" s="691"/>
      <c r="CV35" s="692"/>
      <c r="CW35" s="692"/>
      <c r="CX35" s="692"/>
      <c r="CY35" s="693">
        <f t="shared" si="18"/>
        <v>0</v>
      </c>
      <c r="DA35" s="694" t="str">
        <f>IF($N$35="","",$N$35)</f>
        <v/>
      </c>
      <c r="DB35" s="691"/>
      <c r="DC35" s="692"/>
      <c r="DD35" s="692"/>
      <c r="DE35" s="692"/>
      <c r="DF35" s="693">
        <f t="shared" si="19"/>
        <v>0</v>
      </c>
      <c r="DH35" s="694" t="str">
        <f>IF($N$35="","",$N$35)</f>
        <v/>
      </c>
      <c r="DI35" s="691"/>
      <c r="DJ35" s="692"/>
      <c r="DK35" s="692"/>
      <c r="DL35" s="692"/>
      <c r="DM35" s="693">
        <f t="shared" si="20"/>
        <v>0</v>
      </c>
      <c r="DO35" s="704" t="str">
        <f>IF($N$35="","",$N$35)</f>
        <v/>
      </c>
      <c r="DP35" s="691"/>
      <c r="DQ35" s="692"/>
      <c r="DR35" s="692"/>
      <c r="DS35" s="692"/>
      <c r="DT35" s="693">
        <f t="shared" si="21"/>
        <v>0</v>
      </c>
      <c r="DV35" s="694" t="str">
        <f>IF($N$35="","",$N$35)</f>
        <v/>
      </c>
      <c r="DW35" s="691"/>
      <c r="DX35" s="692"/>
      <c r="DY35" s="692"/>
      <c r="DZ35" s="692"/>
      <c r="EA35" s="693">
        <f t="shared" si="22"/>
        <v>0</v>
      </c>
      <c r="EC35" s="694" t="str">
        <f>IF($N$35="","",$N$35)</f>
        <v/>
      </c>
      <c r="ED35" s="691"/>
      <c r="EE35" s="692"/>
      <c r="EF35" s="692"/>
      <c r="EG35" s="692"/>
      <c r="EH35" s="693">
        <f t="shared" si="23"/>
        <v>0</v>
      </c>
      <c r="EJ35" s="694" t="str">
        <f>IF($N$35="","",$N$35)</f>
        <v/>
      </c>
      <c r="EK35" s="691"/>
      <c r="EL35" s="692"/>
      <c r="EM35" s="692"/>
      <c r="EN35" s="692"/>
      <c r="EO35" s="693">
        <f t="shared" si="24"/>
        <v>0</v>
      </c>
      <c r="EQ35" s="694" t="str">
        <f>IF($N$35="","",$N$35)</f>
        <v/>
      </c>
      <c r="ER35" s="691"/>
      <c r="ES35" s="692"/>
      <c r="ET35" s="692"/>
      <c r="EU35" s="692"/>
      <c r="EV35" s="693">
        <f t="shared" si="25"/>
        <v>0</v>
      </c>
    </row>
    <row r="36" spans="2:152" x14ac:dyDescent="0.3">
      <c r="B36" s="675">
        <v>13</v>
      </c>
      <c r="C36" s="677" t="str">
        <f>IF(CX2&lt;&gt;"",CX2,"")</f>
        <v/>
      </c>
      <c r="D36" s="667" t="str">
        <f>IF(CW3&lt;&gt;"",CW3,"")</f>
        <v/>
      </c>
      <c r="F36" s="647" t="s">
        <v>1210</v>
      </c>
      <c r="G36" s="643">
        <f>SUM(G24:G35)/12</f>
        <v>0</v>
      </c>
      <c r="H36" s="643">
        <f t="shared" ref="H36" si="26">SUM(H24:H35)/12</f>
        <v>0</v>
      </c>
      <c r="I36" s="643">
        <f t="shared" ref="I36" si="27">SUM(I24:I35)/12</f>
        <v>0</v>
      </c>
      <c r="J36" s="643">
        <f t="shared" ref="J36" si="28">SUM(J24:J35)/12</f>
        <v>0</v>
      </c>
      <c r="K36" s="643">
        <f t="shared" ref="K36" si="29">SUM(K24:K35)/12</f>
        <v>0</v>
      </c>
      <c r="N36" s="642" t="s">
        <v>1210</v>
      </c>
      <c r="O36" s="643">
        <f>SUM(O24:O35)/12</f>
        <v>0</v>
      </c>
      <c r="P36" s="643">
        <f t="shared" ref="P36:S36" si="30">SUM(P24:P35)/12</f>
        <v>0</v>
      </c>
      <c r="Q36" s="643">
        <f t="shared" si="30"/>
        <v>0</v>
      </c>
      <c r="R36" s="643">
        <f t="shared" si="30"/>
        <v>0</v>
      </c>
      <c r="S36" s="643">
        <f t="shared" si="30"/>
        <v>0</v>
      </c>
      <c r="U36" s="647" t="s">
        <v>1210</v>
      </c>
      <c r="V36" s="643">
        <f>SUM(V24:V35)/12</f>
        <v>0</v>
      </c>
      <c r="W36" s="643">
        <f t="shared" ref="W36" si="31">SUM(W24:W35)/12</f>
        <v>0</v>
      </c>
      <c r="X36" s="643">
        <f t="shared" ref="X36" si="32">SUM(X24:X35)/12</f>
        <v>0</v>
      </c>
      <c r="Y36" s="643">
        <f t="shared" ref="Y36" si="33">SUM(Y24:Y35)/12</f>
        <v>0</v>
      </c>
      <c r="Z36" s="643">
        <f t="shared" ref="Z36" si="34">SUM(Z24:Z35)/12</f>
        <v>0</v>
      </c>
      <c r="AB36" s="642" t="s">
        <v>1210</v>
      </c>
      <c r="AC36" s="643">
        <f>SUM(AC24:AC35)/12</f>
        <v>0</v>
      </c>
      <c r="AD36" s="643">
        <f t="shared" ref="AD36" si="35">SUM(AD24:AD35)/12</f>
        <v>0</v>
      </c>
      <c r="AE36" s="643">
        <f t="shared" ref="AE36" si="36">SUM(AE24:AE35)/12</f>
        <v>0</v>
      </c>
      <c r="AF36" s="643">
        <f t="shared" ref="AF36" si="37">SUM(AF24:AF35)/12</f>
        <v>0</v>
      </c>
      <c r="AG36" s="643">
        <f t="shared" ref="AG36" si="38">SUM(AG24:AG35)/12</f>
        <v>0</v>
      </c>
      <c r="AI36" s="642" t="s">
        <v>1210</v>
      </c>
      <c r="AJ36" s="643">
        <f>SUM(AJ24:AJ35)/12</f>
        <v>0</v>
      </c>
      <c r="AK36" s="643">
        <f t="shared" ref="AK36" si="39">SUM(AK24:AK35)/12</f>
        <v>0</v>
      </c>
      <c r="AL36" s="643">
        <f t="shared" ref="AL36" si="40">SUM(AL24:AL35)/12</f>
        <v>0</v>
      </c>
      <c r="AM36" s="643">
        <f t="shared" ref="AM36" si="41">SUM(AM24:AM35)/12</f>
        <v>0</v>
      </c>
      <c r="AN36" s="643">
        <f t="shared" ref="AN36" si="42">SUM(AN24:AN35)/12</f>
        <v>0</v>
      </c>
      <c r="AP36" s="642" t="s">
        <v>1210</v>
      </c>
      <c r="AQ36" s="643">
        <f>SUM(AQ24:AQ35)/12</f>
        <v>0</v>
      </c>
      <c r="AR36" s="643">
        <f t="shared" ref="AR36" si="43">SUM(AR24:AR35)/12</f>
        <v>0</v>
      </c>
      <c r="AS36" s="643">
        <f t="shared" ref="AS36" si="44">SUM(AS24:AS35)/12</f>
        <v>0</v>
      </c>
      <c r="AT36" s="643">
        <f t="shared" ref="AT36" si="45">SUM(AT24:AT35)/12</f>
        <v>0</v>
      </c>
      <c r="AU36" s="643">
        <f t="shared" ref="AU36" si="46">SUM(AU24:AU35)/12</f>
        <v>0</v>
      </c>
      <c r="AW36" s="642" t="s">
        <v>1210</v>
      </c>
      <c r="AX36" s="643">
        <f>SUM(AX24:AX35)/12</f>
        <v>0</v>
      </c>
      <c r="AY36" s="643">
        <f t="shared" ref="AY36" si="47">SUM(AY24:AY35)/12</f>
        <v>0</v>
      </c>
      <c r="AZ36" s="643">
        <f t="shared" ref="AZ36" si="48">SUM(AZ24:AZ35)/12</f>
        <v>0</v>
      </c>
      <c r="BA36" s="643">
        <f t="shared" ref="BA36" si="49">SUM(BA24:BA35)/12</f>
        <v>0</v>
      </c>
      <c r="BB36" s="643">
        <f t="shared" ref="BB36" si="50">SUM(BB24:BB35)/12</f>
        <v>0</v>
      </c>
      <c r="BD36" s="647" t="s">
        <v>1210</v>
      </c>
      <c r="BE36" s="643">
        <f>SUM(BE24:BE35)/12</f>
        <v>0</v>
      </c>
      <c r="BF36" s="643">
        <f t="shared" ref="BF36" si="51">SUM(BF24:BF35)/12</f>
        <v>0</v>
      </c>
      <c r="BG36" s="643">
        <f t="shared" ref="BG36" si="52">SUM(BG24:BG35)/12</f>
        <v>0</v>
      </c>
      <c r="BH36" s="643">
        <f t="shared" ref="BH36" si="53">SUM(BH24:BH35)/12</f>
        <v>0</v>
      </c>
      <c r="BI36" s="643">
        <f t="shared" ref="BI36" si="54">SUM(BI24:BI35)/12</f>
        <v>0</v>
      </c>
      <c r="BK36" s="642" t="s">
        <v>1210</v>
      </c>
      <c r="BL36" s="643">
        <f>SUM(BL24:BL35)/12</f>
        <v>0</v>
      </c>
      <c r="BM36" s="643">
        <f t="shared" ref="BM36" si="55">SUM(BM24:BM35)/12</f>
        <v>0</v>
      </c>
      <c r="BN36" s="643">
        <f t="shared" ref="BN36" si="56">SUM(BN24:BN35)/12</f>
        <v>0</v>
      </c>
      <c r="BO36" s="643">
        <f t="shared" ref="BO36" si="57">SUM(BO24:BO35)/12</f>
        <v>0</v>
      </c>
      <c r="BP36" s="643">
        <f t="shared" ref="BP36" si="58">SUM(BP24:BP35)/12</f>
        <v>0</v>
      </c>
      <c r="BR36" s="642" t="s">
        <v>1210</v>
      </c>
      <c r="BS36" s="643">
        <f>SUM(BS24:BS35)/12</f>
        <v>0</v>
      </c>
      <c r="BT36" s="643">
        <f t="shared" ref="BT36" si="59">SUM(BT24:BT35)/12</f>
        <v>0</v>
      </c>
      <c r="BU36" s="643">
        <f t="shared" ref="BU36" si="60">SUM(BU24:BU35)/12</f>
        <v>0</v>
      </c>
      <c r="BV36" s="643">
        <f t="shared" ref="BV36" si="61">SUM(BV24:BV35)/12</f>
        <v>0</v>
      </c>
      <c r="BW36" s="643">
        <f t="shared" ref="BW36" si="62">SUM(BW24:BW35)/12</f>
        <v>0</v>
      </c>
      <c r="BY36" s="642" t="s">
        <v>1210</v>
      </c>
      <c r="BZ36" s="643">
        <f>SUM(BZ24:BZ35)/12</f>
        <v>0</v>
      </c>
      <c r="CA36" s="643">
        <f t="shared" ref="CA36" si="63">SUM(CA24:CA35)/12</f>
        <v>0</v>
      </c>
      <c r="CB36" s="643">
        <f t="shared" ref="CB36" si="64">SUM(CB24:CB35)/12</f>
        <v>0</v>
      </c>
      <c r="CC36" s="643">
        <f t="shared" ref="CC36" si="65">SUM(CC24:CC35)/12</f>
        <v>0</v>
      </c>
      <c r="CD36" s="643">
        <f t="shared" ref="CD36" si="66">SUM(CD24:CD35)/12</f>
        <v>0</v>
      </c>
      <c r="CF36" s="642" t="s">
        <v>1210</v>
      </c>
      <c r="CG36" s="643">
        <f>SUM(CG24:CG35)/12</f>
        <v>0</v>
      </c>
      <c r="CH36" s="643">
        <f t="shared" ref="CH36" si="67">SUM(CH24:CH35)/12</f>
        <v>0</v>
      </c>
      <c r="CI36" s="643">
        <f t="shared" ref="CI36" si="68">SUM(CI24:CI35)/12</f>
        <v>0</v>
      </c>
      <c r="CJ36" s="643">
        <f t="shared" ref="CJ36" si="69">SUM(CJ24:CJ35)/12</f>
        <v>0</v>
      </c>
      <c r="CK36" s="643">
        <f t="shared" ref="CK36" si="70">SUM(CK24:CK35)/12</f>
        <v>0</v>
      </c>
      <c r="CM36" s="647" t="s">
        <v>1210</v>
      </c>
      <c r="CN36" s="643">
        <f>SUM(CN24:CN35)/12</f>
        <v>0</v>
      </c>
      <c r="CO36" s="643">
        <f t="shared" ref="CO36" si="71">SUM(CO24:CO35)/12</f>
        <v>0</v>
      </c>
      <c r="CP36" s="643">
        <f t="shared" ref="CP36" si="72">SUM(CP24:CP35)/12</f>
        <v>0</v>
      </c>
      <c r="CQ36" s="643">
        <f t="shared" ref="CQ36" si="73">SUM(CQ24:CQ35)/12</f>
        <v>0</v>
      </c>
      <c r="CR36" s="643">
        <f t="shared" ref="CR36" si="74">SUM(CR24:CR35)/12</f>
        <v>0</v>
      </c>
      <c r="CT36" s="642" t="s">
        <v>1210</v>
      </c>
      <c r="CU36" s="643">
        <f>SUM(CU24:CU35)/12</f>
        <v>0</v>
      </c>
      <c r="CV36" s="643">
        <f t="shared" ref="CV36" si="75">SUM(CV24:CV35)/12</f>
        <v>0</v>
      </c>
      <c r="CW36" s="643">
        <f t="shared" ref="CW36" si="76">SUM(CW24:CW35)/12</f>
        <v>0</v>
      </c>
      <c r="CX36" s="643">
        <f t="shared" ref="CX36" si="77">SUM(CX24:CX35)/12</f>
        <v>0</v>
      </c>
      <c r="CY36" s="643">
        <f t="shared" ref="CY36" si="78">SUM(CY24:CY35)/12</f>
        <v>0</v>
      </c>
      <c r="DA36" s="642" t="s">
        <v>1210</v>
      </c>
      <c r="DB36" s="643">
        <f>SUM(DB24:DB35)/12</f>
        <v>0</v>
      </c>
      <c r="DC36" s="643">
        <f t="shared" ref="DC36" si="79">SUM(DC24:DC35)/12</f>
        <v>0</v>
      </c>
      <c r="DD36" s="643">
        <f t="shared" ref="DD36" si="80">SUM(DD24:DD35)/12</f>
        <v>0</v>
      </c>
      <c r="DE36" s="643">
        <f t="shared" ref="DE36" si="81">SUM(DE24:DE35)/12</f>
        <v>0</v>
      </c>
      <c r="DF36" s="643">
        <f t="shared" ref="DF36" si="82">SUM(DF24:DF35)/12</f>
        <v>0</v>
      </c>
      <c r="DH36" s="642" t="s">
        <v>1210</v>
      </c>
      <c r="DI36" s="643">
        <f>SUM(DI24:DI35)/12</f>
        <v>0</v>
      </c>
      <c r="DJ36" s="643">
        <f t="shared" ref="DJ36" si="83">SUM(DJ24:DJ35)/12</f>
        <v>0</v>
      </c>
      <c r="DK36" s="643">
        <f t="shared" ref="DK36" si="84">SUM(DK24:DK35)/12</f>
        <v>0</v>
      </c>
      <c r="DL36" s="643">
        <f t="shared" ref="DL36" si="85">SUM(DL24:DL35)/12</f>
        <v>0</v>
      </c>
      <c r="DM36" s="643">
        <f t="shared" ref="DM36" si="86">SUM(DM24:DM35)/12</f>
        <v>0</v>
      </c>
      <c r="DO36" s="642" t="s">
        <v>1210</v>
      </c>
      <c r="DP36" s="643">
        <f>SUM(DP24:DP35)/12</f>
        <v>0</v>
      </c>
      <c r="DQ36" s="643">
        <f t="shared" ref="DQ36" si="87">SUM(DQ24:DQ35)/12</f>
        <v>0</v>
      </c>
      <c r="DR36" s="643">
        <f t="shared" ref="DR36" si="88">SUM(DR24:DR35)/12</f>
        <v>0</v>
      </c>
      <c r="DS36" s="643">
        <f t="shared" ref="DS36" si="89">SUM(DS24:DS35)/12</f>
        <v>0</v>
      </c>
      <c r="DT36" s="643">
        <f t="shared" ref="DT36" si="90">SUM(DT24:DT35)/12</f>
        <v>0</v>
      </c>
      <c r="DV36" s="647" t="s">
        <v>1210</v>
      </c>
      <c r="DW36" s="643">
        <f>SUM(DW24:DW35)/12</f>
        <v>0</v>
      </c>
      <c r="DX36" s="643">
        <f t="shared" ref="DX36" si="91">SUM(DX24:DX35)/12</f>
        <v>0</v>
      </c>
      <c r="DY36" s="643">
        <f t="shared" ref="DY36" si="92">SUM(DY24:DY35)/12</f>
        <v>0</v>
      </c>
      <c r="DZ36" s="643">
        <f t="shared" ref="DZ36" si="93">SUM(DZ24:DZ35)/12</f>
        <v>0</v>
      </c>
      <c r="EA36" s="643">
        <f t="shared" ref="EA36" si="94">SUM(EA24:EA35)/12</f>
        <v>0</v>
      </c>
      <c r="EC36" s="642" t="s">
        <v>1210</v>
      </c>
      <c r="ED36" s="643">
        <f>SUM(ED24:ED35)/12</f>
        <v>0</v>
      </c>
      <c r="EE36" s="643">
        <f t="shared" ref="EE36" si="95">SUM(EE24:EE35)/12</f>
        <v>0</v>
      </c>
      <c r="EF36" s="643">
        <f t="shared" ref="EF36" si="96">SUM(EF24:EF35)/12</f>
        <v>0</v>
      </c>
      <c r="EG36" s="643">
        <f t="shared" ref="EG36" si="97">SUM(EG24:EG35)/12</f>
        <v>0</v>
      </c>
      <c r="EH36" s="643">
        <f t="shared" ref="EH36" si="98">SUM(EH24:EH35)/12</f>
        <v>0</v>
      </c>
      <c r="EJ36" s="642" t="s">
        <v>1210</v>
      </c>
      <c r="EK36" s="643">
        <f>SUM(EK24:EK35)/12</f>
        <v>0</v>
      </c>
      <c r="EL36" s="643">
        <f t="shared" ref="EL36" si="99">SUM(EL24:EL35)/12</f>
        <v>0</v>
      </c>
      <c r="EM36" s="643">
        <f t="shared" ref="EM36" si="100">SUM(EM24:EM35)/12</f>
        <v>0</v>
      </c>
      <c r="EN36" s="643">
        <f t="shared" ref="EN36" si="101">SUM(EN24:EN35)/12</f>
        <v>0</v>
      </c>
      <c r="EO36" s="643">
        <f t="shared" ref="EO36" si="102">SUM(EO24:EO35)/12</f>
        <v>0</v>
      </c>
      <c r="EQ36" s="642" t="s">
        <v>1210</v>
      </c>
      <c r="ER36" s="643">
        <f>SUM(ER24:ER35)/12</f>
        <v>0</v>
      </c>
      <c r="ES36" s="643">
        <f>SUM(ES24:ES35)/12</f>
        <v>0</v>
      </c>
      <c r="ET36" s="643">
        <f>SUM(ET24:ET35)/12</f>
        <v>0</v>
      </c>
      <c r="EU36" s="643">
        <f>SUM(EU24:EU35)/12</f>
        <v>0</v>
      </c>
      <c r="EV36" s="643">
        <f t="shared" ref="EV36" si="103">SUM(EV24:EV35)/12</f>
        <v>0</v>
      </c>
    </row>
    <row r="37" spans="2:152" x14ac:dyDescent="0.3">
      <c r="B37" s="675">
        <v>14</v>
      </c>
      <c r="C37" s="677" t="str">
        <f>IF(DE2&lt;&gt;"",DE2,"")</f>
        <v/>
      </c>
      <c r="D37" s="667" t="str">
        <f>IF(DD3&lt;&gt;"",DD3,"")</f>
        <v/>
      </c>
      <c r="F37" s="668" t="s">
        <v>353</v>
      </c>
      <c r="G37" s="669">
        <f>SUM(G24:G35)</f>
        <v>0</v>
      </c>
      <c r="H37" s="669">
        <f>SUM(H24:H35)</f>
        <v>0</v>
      </c>
      <c r="I37" s="669">
        <f>SUM(I24:I35)</f>
        <v>0</v>
      </c>
      <c r="J37" s="669">
        <f>SUM(J24:J35)</f>
        <v>0</v>
      </c>
      <c r="K37" s="670">
        <f>SUM(K24:K35)</f>
        <v>0</v>
      </c>
      <c r="N37" s="668" t="s">
        <v>353</v>
      </c>
      <c r="O37" s="669">
        <f>SUM(O24:O35)</f>
        <v>0</v>
      </c>
      <c r="P37" s="669">
        <f>SUM(P24:P35)</f>
        <v>0</v>
      </c>
      <c r="Q37" s="669">
        <f>SUM(Q24:Q35)</f>
        <v>0</v>
      </c>
      <c r="R37" s="669">
        <f>SUM(R24:R35)</f>
        <v>0</v>
      </c>
      <c r="S37" s="670">
        <f>SUM(S24:S35)</f>
        <v>0</v>
      </c>
      <c r="U37" s="671" t="s">
        <v>353</v>
      </c>
      <c r="V37" s="669">
        <f>SUM(V24:V35)</f>
        <v>0</v>
      </c>
      <c r="W37" s="669">
        <f>SUM(W24:W35)</f>
        <v>0</v>
      </c>
      <c r="X37" s="669">
        <f>SUM(X24:X35)</f>
        <v>0</v>
      </c>
      <c r="Y37" s="669">
        <f>SUM(Y24:Y35)</f>
        <v>0</v>
      </c>
      <c r="Z37" s="670">
        <f>SUM(Z24:Z35)</f>
        <v>0</v>
      </c>
      <c r="AB37" s="671" t="s">
        <v>353</v>
      </c>
      <c r="AC37" s="669">
        <f>SUM(AC24:AC35)</f>
        <v>0</v>
      </c>
      <c r="AD37" s="669">
        <f>SUM(AD24:AD35)</f>
        <v>0</v>
      </c>
      <c r="AE37" s="669">
        <f>SUM(AE24:AE35)</f>
        <v>0</v>
      </c>
      <c r="AF37" s="669">
        <f>SUM(AF24:AF35)</f>
        <v>0</v>
      </c>
      <c r="AG37" s="670">
        <f>SUM(AG24:AG35)</f>
        <v>0</v>
      </c>
      <c r="AI37" s="671" t="s">
        <v>353</v>
      </c>
      <c r="AJ37" s="669">
        <f>SUM(AJ24:AJ35)</f>
        <v>0</v>
      </c>
      <c r="AK37" s="669">
        <f>SUM(AK24:AK35)</f>
        <v>0</v>
      </c>
      <c r="AL37" s="669">
        <f>SUM(AL24:AL35)</f>
        <v>0</v>
      </c>
      <c r="AM37" s="669">
        <f>SUM(AM24:AM35)</f>
        <v>0</v>
      </c>
      <c r="AN37" s="670">
        <f>SUM(AN24:AN35)</f>
        <v>0</v>
      </c>
      <c r="AP37" s="671" t="s">
        <v>353</v>
      </c>
      <c r="AQ37" s="669">
        <f>SUM(AQ24:AQ35)</f>
        <v>0</v>
      </c>
      <c r="AR37" s="669">
        <f>SUM(AR24:AR35)</f>
        <v>0</v>
      </c>
      <c r="AS37" s="669">
        <f>SUM(AS24:AS35)</f>
        <v>0</v>
      </c>
      <c r="AT37" s="669">
        <f>SUM(AT24:AT35)</f>
        <v>0</v>
      </c>
      <c r="AU37" s="670">
        <f>SUM(AU24:AU35)</f>
        <v>0</v>
      </c>
      <c r="AW37" s="668" t="s">
        <v>353</v>
      </c>
      <c r="AX37" s="669">
        <f>SUM(AX24:AX35)</f>
        <v>0</v>
      </c>
      <c r="AY37" s="669">
        <f>SUM(AY24:AY35)</f>
        <v>0</v>
      </c>
      <c r="AZ37" s="669">
        <f>SUM(AZ24:AZ35)</f>
        <v>0</v>
      </c>
      <c r="BA37" s="669">
        <f>SUM(BA24:BA35)</f>
        <v>0</v>
      </c>
      <c r="BB37" s="670">
        <f>SUM(BB24:BB35)</f>
        <v>0</v>
      </c>
      <c r="BD37" s="671" t="s">
        <v>353</v>
      </c>
      <c r="BE37" s="669">
        <f>SUM(BE24:BE35)</f>
        <v>0</v>
      </c>
      <c r="BF37" s="669">
        <f>SUM(BF24:BF35)</f>
        <v>0</v>
      </c>
      <c r="BG37" s="669">
        <f>SUM(BG24:BG35)</f>
        <v>0</v>
      </c>
      <c r="BH37" s="669">
        <f>SUM(BH24:BH35)</f>
        <v>0</v>
      </c>
      <c r="BI37" s="670">
        <f>SUM(BI24:BI35)</f>
        <v>0</v>
      </c>
      <c r="BK37" s="671" t="s">
        <v>353</v>
      </c>
      <c r="BL37" s="669">
        <f>SUM(BL24:BL35)</f>
        <v>0</v>
      </c>
      <c r="BM37" s="669">
        <f>SUM(BM24:BM35)</f>
        <v>0</v>
      </c>
      <c r="BN37" s="669">
        <f>SUM(BN24:BN35)</f>
        <v>0</v>
      </c>
      <c r="BO37" s="669">
        <f>SUM(BO24:BO35)</f>
        <v>0</v>
      </c>
      <c r="BP37" s="670">
        <f>SUM(BP24:BP35)</f>
        <v>0</v>
      </c>
      <c r="BR37" s="671" t="s">
        <v>353</v>
      </c>
      <c r="BS37" s="669">
        <f>SUM(BS24:BS35)</f>
        <v>0</v>
      </c>
      <c r="BT37" s="669">
        <f>SUM(BT24:BT35)</f>
        <v>0</v>
      </c>
      <c r="BU37" s="669">
        <f>SUM(BU24:BU35)</f>
        <v>0</v>
      </c>
      <c r="BV37" s="669">
        <f>SUM(BV24:BV35)</f>
        <v>0</v>
      </c>
      <c r="BW37" s="670">
        <f>SUM(BW24:BW35)</f>
        <v>0</v>
      </c>
      <c r="BY37" s="671" t="s">
        <v>353</v>
      </c>
      <c r="BZ37" s="669">
        <f>SUM(BZ24:BZ35)</f>
        <v>0</v>
      </c>
      <c r="CA37" s="669">
        <f>SUM(CA24:CA35)</f>
        <v>0</v>
      </c>
      <c r="CB37" s="669">
        <f>SUM(CB24:CB35)</f>
        <v>0</v>
      </c>
      <c r="CC37" s="669">
        <f>SUM(CC24:CC35)</f>
        <v>0</v>
      </c>
      <c r="CD37" s="670">
        <f>SUM(CD24:CD35)</f>
        <v>0</v>
      </c>
      <c r="CF37" s="668" t="s">
        <v>353</v>
      </c>
      <c r="CG37" s="669">
        <f>SUM(CG24:CG35)</f>
        <v>0</v>
      </c>
      <c r="CH37" s="669">
        <f>SUM(CH24:CH35)</f>
        <v>0</v>
      </c>
      <c r="CI37" s="669">
        <f>SUM(CI24:CI35)</f>
        <v>0</v>
      </c>
      <c r="CJ37" s="669">
        <f>SUM(CJ24:CJ35)</f>
        <v>0</v>
      </c>
      <c r="CK37" s="670">
        <f>SUM(CK24:CK35)</f>
        <v>0</v>
      </c>
      <c r="CM37" s="671" t="s">
        <v>353</v>
      </c>
      <c r="CN37" s="669">
        <f>SUM(CN24:CN35)</f>
        <v>0</v>
      </c>
      <c r="CO37" s="669">
        <f>SUM(CO24:CO35)</f>
        <v>0</v>
      </c>
      <c r="CP37" s="669">
        <f>SUM(CP24:CP35)</f>
        <v>0</v>
      </c>
      <c r="CQ37" s="669">
        <f>SUM(CQ24:CQ35)</f>
        <v>0</v>
      </c>
      <c r="CR37" s="670">
        <f>SUM(CR24:CR35)</f>
        <v>0</v>
      </c>
      <c r="CT37" s="671" t="s">
        <v>353</v>
      </c>
      <c r="CU37" s="669">
        <f>SUM(CU24:CU35)</f>
        <v>0</v>
      </c>
      <c r="CV37" s="669">
        <f>SUM(CV24:CV35)</f>
        <v>0</v>
      </c>
      <c r="CW37" s="669">
        <f>SUM(CW24:CW35)</f>
        <v>0</v>
      </c>
      <c r="CX37" s="669">
        <f>SUM(CX24:CX35)</f>
        <v>0</v>
      </c>
      <c r="CY37" s="670">
        <f>SUM(CY24:CY35)</f>
        <v>0</v>
      </c>
      <c r="DA37" s="671" t="s">
        <v>353</v>
      </c>
      <c r="DB37" s="669">
        <f>SUM(DB24:DB35)</f>
        <v>0</v>
      </c>
      <c r="DC37" s="669">
        <f>SUM(DC24:DC35)</f>
        <v>0</v>
      </c>
      <c r="DD37" s="669">
        <f>SUM(DD24:DD35)</f>
        <v>0</v>
      </c>
      <c r="DE37" s="669">
        <f>SUM(DE24:DE35)</f>
        <v>0</v>
      </c>
      <c r="DF37" s="670">
        <f>SUM(DF24:DF35)</f>
        <v>0</v>
      </c>
      <c r="DH37" s="671" t="s">
        <v>353</v>
      </c>
      <c r="DI37" s="669">
        <f>SUM(DI24:DI35)</f>
        <v>0</v>
      </c>
      <c r="DJ37" s="669">
        <f>SUM(DJ24:DJ35)</f>
        <v>0</v>
      </c>
      <c r="DK37" s="669">
        <f>SUM(DK24:DK35)</f>
        <v>0</v>
      </c>
      <c r="DL37" s="669">
        <f>SUM(DL24:DL35)</f>
        <v>0</v>
      </c>
      <c r="DM37" s="670">
        <f>SUM(DM24:DM35)</f>
        <v>0</v>
      </c>
      <c r="DO37" s="668" t="s">
        <v>353</v>
      </c>
      <c r="DP37" s="669">
        <f>SUM(DP24:DP35)</f>
        <v>0</v>
      </c>
      <c r="DQ37" s="669">
        <f>SUM(DQ24:DQ35)</f>
        <v>0</v>
      </c>
      <c r="DR37" s="669">
        <f>SUM(DR24:DR35)</f>
        <v>0</v>
      </c>
      <c r="DS37" s="669">
        <f>SUM(DS24:DS35)</f>
        <v>0</v>
      </c>
      <c r="DT37" s="670">
        <f>SUM(DT24:DT35)</f>
        <v>0</v>
      </c>
      <c r="DV37" s="671" t="s">
        <v>353</v>
      </c>
      <c r="DW37" s="669">
        <f>SUM(DW24:DW35)</f>
        <v>0</v>
      </c>
      <c r="DX37" s="669">
        <f>SUM(DX24:DX35)</f>
        <v>0</v>
      </c>
      <c r="DY37" s="669">
        <f>SUM(DY24:DY35)</f>
        <v>0</v>
      </c>
      <c r="DZ37" s="669">
        <f>SUM(DZ24:DZ35)</f>
        <v>0</v>
      </c>
      <c r="EA37" s="670">
        <f>SUM(EA24:EA35)</f>
        <v>0</v>
      </c>
      <c r="EC37" s="671" t="s">
        <v>353</v>
      </c>
      <c r="ED37" s="669">
        <f>SUM(ED24:ED35)</f>
        <v>0</v>
      </c>
      <c r="EE37" s="669">
        <f>SUM(EE24:EE35)</f>
        <v>0</v>
      </c>
      <c r="EF37" s="669">
        <f>SUM(EF24:EF35)</f>
        <v>0</v>
      </c>
      <c r="EG37" s="669">
        <f>SUM(EG24:EG35)</f>
        <v>0</v>
      </c>
      <c r="EH37" s="670">
        <f>SUM(EH24:EH35)</f>
        <v>0</v>
      </c>
      <c r="EJ37" s="671" t="s">
        <v>353</v>
      </c>
      <c r="EK37" s="669">
        <f>SUM(EK24:EK35)</f>
        <v>0</v>
      </c>
      <c r="EL37" s="669">
        <f>SUM(EL24:EL35)</f>
        <v>0</v>
      </c>
      <c r="EM37" s="669">
        <f>SUM(EM24:EM35)</f>
        <v>0</v>
      </c>
      <c r="EN37" s="669">
        <f>SUM(EN24:EN35)</f>
        <v>0</v>
      </c>
      <c r="EO37" s="670">
        <f>SUM(EO24:EO35)</f>
        <v>0</v>
      </c>
      <c r="EQ37" s="671" t="s">
        <v>353</v>
      </c>
      <c r="ER37" s="669">
        <f>SUM(ER24:ER35)</f>
        <v>0</v>
      </c>
      <c r="ES37" s="669">
        <f>SUM(ES24:ES35)</f>
        <v>0</v>
      </c>
      <c r="ET37" s="669">
        <f>SUM(ET24:ET35)</f>
        <v>0</v>
      </c>
      <c r="EU37" s="669">
        <f>SUM(EU24:EU35)</f>
        <v>0</v>
      </c>
      <c r="EV37" s="670">
        <f>SUM(EV24:EV35)</f>
        <v>0</v>
      </c>
    </row>
    <row r="38" spans="2:152" x14ac:dyDescent="0.3">
      <c r="B38" s="675">
        <v>15</v>
      </c>
      <c r="C38" s="677" t="str">
        <f>IF(DL2&lt;&gt;"",DL2,"")</f>
        <v/>
      </c>
      <c r="D38" s="667" t="str">
        <f>IF(DK3&lt;&gt;"",DK3,"")</f>
        <v/>
      </c>
    </row>
    <row r="39" spans="2:152" ht="15" customHeight="1" x14ac:dyDescent="0.3">
      <c r="B39" s="675">
        <v>16</v>
      </c>
      <c r="C39" s="677" t="str">
        <f>IF(DS2&lt;&gt;"",DS2,"")</f>
        <v/>
      </c>
      <c r="D39" s="667" t="str">
        <f>IF(DR3&lt;&gt;"",DR3,"")</f>
        <v/>
      </c>
      <c r="N39" s="840" t="str">
        <f>IF(Q18="Cliente Livre","ESTA UNIDADE CONSUMIDORA NÃO PODE CONTEMPLAR NA PROPOSTA DE PROJETO FONTE INCENTIVADA","")</f>
        <v/>
      </c>
      <c r="O39" s="840"/>
      <c r="P39" s="840"/>
      <c r="Q39" s="840"/>
      <c r="R39" s="840"/>
      <c r="S39" s="840"/>
      <c r="U39" s="840" t="str">
        <f>IF(X18="Cliente Livre","ESTA UNIDADE CONSUMIDORA NÃO PODE CONTEMPLAR NA PROPOSTA DE PROJETO FONTE INCENTIVADA","")</f>
        <v/>
      </c>
      <c r="V39" s="840"/>
      <c r="W39" s="840"/>
      <c r="X39" s="840"/>
      <c r="Y39" s="840"/>
      <c r="Z39" s="840"/>
      <c r="AB39" s="840" t="str">
        <f>IF(AE18="Cliente Livre","ESTA UNIDADE CONSUMIDORA NÃO PODE CONTEMPLAR NA PROPOSTA DE PROJETO FONTE INCENTIVADA","")</f>
        <v/>
      </c>
      <c r="AC39" s="840"/>
      <c r="AD39" s="840"/>
      <c r="AE39" s="840"/>
      <c r="AF39" s="840"/>
      <c r="AG39" s="840"/>
      <c r="AI39" s="840" t="str">
        <f>IF(AL18="Cliente Livre","ESTA UNIDADE CONSUMIDORA NÃO PODE CONTEMPLAR NA PROPOSTA DE PROJETO FONTE INCENTIVADA","")</f>
        <v/>
      </c>
      <c r="AJ39" s="840"/>
      <c r="AK39" s="840"/>
      <c r="AL39" s="840"/>
      <c r="AM39" s="840"/>
      <c r="AN39" s="840"/>
      <c r="AP39" s="840" t="str">
        <f>IF(AS18="Cliente Livre","ESTA UNIDADE CONSUMIDORA NÃO PODE CONTEMPLAR NA PROPOSTA DE PROJETO FONTE INCENTIVADA","")</f>
        <v/>
      </c>
      <c r="AQ39" s="840"/>
      <c r="AR39" s="840"/>
      <c r="AS39" s="840"/>
      <c r="AT39" s="840"/>
      <c r="AU39" s="840"/>
      <c r="AW39" s="840" t="str">
        <f>IF(AZ18="Cliente Livre","ESTA UNIDADE CONSUMIDORA NÃO PODE CONTEMPLAR NA PROPOSTA DE PROJETO FONTE INCENTIVADA","")</f>
        <v/>
      </c>
      <c r="AX39" s="840"/>
      <c r="AY39" s="840"/>
      <c r="AZ39" s="840"/>
      <c r="BA39" s="840"/>
      <c r="BB39" s="840"/>
      <c r="BD39" s="840" t="str">
        <f>IF(BG18="Cliente Livre","ESTA UNIDADE CONSUMIDORA NÃO PODE CONTEMPLAR NA PROPOSTA DE PROJETO FONTE INCENTIVADA","")</f>
        <v/>
      </c>
      <c r="BE39" s="840"/>
      <c r="BF39" s="840"/>
      <c r="BG39" s="840"/>
      <c r="BH39" s="840"/>
      <c r="BI39" s="840"/>
      <c r="BK39" s="840" t="str">
        <f>IF(BN18="Cliente Livre","ESTA UNIDADE CONSUMIDORA NÃO PODE CONTEMPLAR NA PROPOSTA DE PROJETO FONTE INCENTIVADA","")</f>
        <v/>
      </c>
      <c r="BL39" s="840"/>
      <c r="BM39" s="840"/>
      <c r="BN39" s="840"/>
      <c r="BO39" s="840"/>
      <c r="BP39" s="840"/>
      <c r="BR39" s="840" t="str">
        <f>IF(BU18="Cliente Livre","ESTA UNIDADE CONSUMIDORA NÃO PODE CONTEMPLAR NA PROPOSTA DE PROJETO FONTE INCENTIVADA","")</f>
        <v/>
      </c>
      <c r="BS39" s="840"/>
      <c r="BT39" s="840"/>
      <c r="BU39" s="840"/>
      <c r="BV39" s="840"/>
      <c r="BW39" s="840"/>
      <c r="BY39" s="840" t="str">
        <f>IF(CB18="Cliente Livre","ESTA UNIDADE CONSUMIDORA NÃO PODE CONTEMPLAR NA PROPOSTA DE PROJETO FONTE INCENTIVADA","")</f>
        <v/>
      </c>
      <c r="BZ39" s="840"/>
      <c r="CA39" s="840"/>
      <c r="CB39" s="840"/>
      <c r="CC39" s="840"/>
      <c r="CD39" s="840"/>
      <c r="CF39" s="840" t="str">
        <f>IF(CI18="Cliente Livre","ESTA UNIDADE CONSUMIDORA NÃO PODE CONTEMPLAR NA PROPOSTA DE PROJETO FONTE INCENTIVADA","")</f>
        <v/>
      </c>
      <c r="CG39" s="840"/>
      <c r="CH39" s="840"/>
      <c r="CI39" s="840"/>
      <c r="CJ39" s="840"/>
      <c r="CK39" s="840"/>
      <c r="CM39" s="840" t="str">
        <f>IF(CP18="Cliente Livre","ESTA UNIDADE CONSUMIDORA NÃO PODE CONTEMPLAR NA PROPOSTA DE PROJETO FONTE INCENTIVADA","")</f>
        <v/>
      </c>
      <c r="CN39" s="840"/>
      <c r="CO39" s="840"/>
      <c r="CP39" s="840"/>
      <c r="CQ39" s="840"/>
      <c r="CR39" s="840"/>
      <c r="CT39" s="840" t="str">
        <f>IF(CW18="Cliente Livre","ESTA UNIDADE CONSUMIDORA NÃO PODE CONTEMPLAR NA PROPOSTA DE PROJETO FONTE INCENTIVADA","")</f>
        <v/>
      </c>
      <c r="CU39" s="840"/>
      <c r="CV39" s="840"/>
      <c r="CW39" s="840"/>
      <c r="CX39" s="840"/>
      <c r="CY39" s="840"/>
      <c r="DA39" s="840" t="str">
        <f>IF(DD18="Cliente Livre","ESTA UNIDADE CONSUMIDORA NÃO PODE CONTEMPLAR NA PROPOSTA DE PROJETO FONTE INCENTIVADA","")</f>
        <v/>
      </c>
      <c r="DB39" s="840"/>
      <c r="DC39" s="840"/>
      <c r="DD39" s="840"/>
      <c r="DE39" s="840"/>
      <c r="DF39" s="840"/>
      <c r="DH39" s="840" t="str">
        <f>IF(DK18="Cliente Livre","ESTA UNIDADE CONSUMIDORA NÃO PODE CONTEMPLAR NA PROPOSTA DE PROJETO FONTE INCENTIVADA","")</f>
        <v/>
      </c>
      <c r="DI39" s="840"/>
      <c r="DJ39" s="840"/>
      <c r="DK39" s="840"/>
      <c r="DL39" s="840"/>
      <c r="DM39" s="840"/>
      <c r="DO39" s="840" t="str">
        <f>IF(DR18="Cliente Livre","ESTA UNIDADE CONSUMIDORA NÃO PODE CONTEMPLAR NA PROPOSTA DE PROJETO FONTE INCENTIVADA","")</f>
        <v/>
      </c>
      <c r="DP39" s="840"/>
      <c r="DQ39" s="840"/>
      <c r="DR39" s="840"/>
      <c r="DS39" s="840"/>
      <c r="DT39" s="840"/>
      <c r="DV39" s="840" t="str">
        <f>IF(DY18="Cliente Livre","ESTA UNIDADE CONSUMIDORA NÃO PODE CONTEMPLAR NA PROPOSTA DE PROJETO FONTE INCENTIVADA","")</f>
        <v/>
      </c>
      <c r="DW39" s="840"/>
      <c r="DX39" s="840"/>
      <c r="DY39" s="840"/>
      <c r="DZ39" s="840"/>
      <c r="EA39" s="840"/>
      <c r="EC39" s="840" t="str">
        <f>IF(EF18="Cliente Livre","ESTA UNIDADE CONSUMIDORA NÃO PODE CONTEMPLAR NA PROPOSTA DE PROJETO FONTE INCENTIVADA","")</f>
        <v/>
      </c>
      <c r="ED39" s="840"/>
      <c r="EE39" s="840"/>
      <c r="EF39" s="840"/>
      <c r="EG39" s="840"/>
      <c r="EH39" s="840"/>
      <c r="EJ39" s="840" t="str">
        <f>IF(EM18="Cliente Livre","ESTA UNIDADE CONSUMIDORA NÃO PODE CONTEMPLAR NA PROPOSTA DE PROJETO FONTE INCENTIVADA","")</f>
        <v/>
      </c>
      <c r="EK39" s="840"/>
      <c r="EL39" s="840"/>
      <c r="EM39" s="840"/>
      <c r="EN39" s="840"/>
      <c r="EO39" s="840"/>
      <c r="EQ39" s="840" t="str">
        <f>IF(ET18="Cliente Livre","ESTA UNIDADE CONSUMIDORA NÃO PODE CONTEMPLAR NA PROPOSTA DE PROJETO FONTE INCENTIVADA","")</f>
        <v/>
      </c>
      <c r="ER39" s="840"/>
      <c r="ES39" s="840"/>
      <c r="ET39" s="840"/>
      <c r="EU39" s="840"/>
      <c r="EV39" s="840"/>
    </row>
    <row r="40" spans="2:152" ht="15" customHeight="1" x14ac:dyDescent="0.3">
      <c r="B40" s="675">
        <v>17</v>
      </c>
      <c r="C40" s="677" t="str">
        <f>IF(DZ2&lt;&gt;"",DZ2,"")</f>
        <v/>
      </c>
      <c r="D40" s="667" t="str">
        <f>IF(DY3&lt;&gt;"",DY3,"")</f>
        <v/>
      </c>
      <c r="N40" s="840"/>
      <c r="O40" s="840"/>
      <c r="P40" s="840"/>
      <c r="Q40" s="840"/>
      <c r="R40" s="840"/>
      <c r="S40" s="840"/>
      <c r="U40" s="840"/>
      <c r="V40" s="840"/>
      <c r="W40" s="840"/>
      <c r="X40" s="840"/>
      <c r="Y40" s="840"/>
      <c r="Z40" s="840"/>
      <c r="AB40" s="840"/>
      <c r="AC40" s="840"/>
      <c r="AD40" s="840"/>
      <c r="AE40" s="840"/>
      <c r="AF40" s="840"/>
      <c r="AG40" s="840"/>
      <c r="AI40" s="840"/>
      <c r="AJ40" s="840"/>
      <c r="AK40" s="840"/>
      <c r="AL40" s="840"/>
      <c r="AM40" s="840"/>
      <c r="AN40" s="840"/>
      <c r="AP40" s="840"/>
      <c r="AQ40" s="840"/>
      <c r="AR40" s="840"/>
      <c r="AS40" s="840"/>
      <c r="AT40" s="840"/>
      <c r="AU40" s="840"/>
      <c r="AW40" s="840"/>
      <c r="AX40" s="840"/>
      <c r="AY40" s="840"/>
      <c r="AZ40" s="840"/>
      <c r="BA40" s="840"/>
      <c r="BB40" s="840"/>
      <c r="BD40" s="840"/>
      <c r="BE40" s="840"/>
      <c r="BF40" s="840"/>
      <c r="BG40" s="840"/>
      <c r="BH40" s="840"/>
      <c r="BI40" s="840"/>
      <c r="BK40" s="840"/>
      <c r="BL40" s="840"/>
      <c r="BM40" s="840"/>
      <c r="BN40" s="840"/>
      <c r="BO40" s="840"/>
      <c r="BP40" s="840"/>
      <c r="BR40" s="840"/>
      <c r="BS40" s="840"/>
      <c r="BT40" s="840"/>
      <c r="BU40" s="840"/>
      <c r="BV40" s="840"/>
      <c r="BW40" s="840"/>
      <c r="BY40" s="840"/>
      <c r="BZ40" s="840"/>
      <c r="CA40" s="840"/>
      <c r="CB40" s="840"/>
      <c r="CC40" s="840"/>
      <c r="CD40" s="840"/>
      <c r="CF40" s="840"/>
      <c r="CG40" s="840"/>
      <c r="CH40" s="840"/>
      <c r="CI40" s="840"/>
      <c r="CJ40" s="840"/>
      <c r="CK40" s="840"/>
      <c r="CM40" s="840"/>
      <c r="CN40" s="840"/>
      <c r="CO40" s="840"/>
      <c r="CP40" s="840"/>
      <c r="CQ40" s="840"/>
      <c r="CR40" s="840"/>
      <c r="CT40" s="840"/>
      <c r="CU40" s="840"/>
      <c r="CV40" s="840"/>
      <c r="CW40" s="840"/>
      <c r="CX40" s="840"/>
      <c r="CY40" s="840"/>
      <c r="DA40" s="840"/>
      <c r="DB40" s="840"/>
      <c r="DC40" s="840"/>
      <c r="DD40" s="840"/>
      <c r="DE40" s="840"/>
      <c r="DF40" s="840"/>
      <c r="DH40" s="840"/>
      <c r="DI40" s="840"/>
      <c r="DJ40" s="840"/>
      <c r="DK40" s="840"/>
      <c r="DL40" s="840"/>
      <c r="DM40" s="840"/>
      <c r="DO40" s="840"/>
      <c r="DP40" s="840"/>
      <c r="DQ40" s="840"/>
      <c r="DR40" s="840"/>
      <c r="DS40" s="840"/>
      <c r="DT40" s="840"/>
      <c r="DV40" s="840"/>
      <c r="DW40" s="840"/>
      <c r="DX40" s="840"/>
      <c r="DY40" s="840"/>
      <c r="DZ40" s="840"/>
      <c r="EA40" s="840"/>
      <c r="EC40" s="840"/>
      <c r="ED40" s="840"/>
      <c r="EE40" s="840"/>
      <c r="EF40" s="840"/>
      <c r="EG40" s="840"/>
      <c r="EH40" s="840"/>
      <c r="EJ40" s="840"/>
      <c r="EK40" s="840"/>
      <c r="EL40" s="840"/>
      <c r="EM40" s="840"/>
      <c r="EN40" s="840"/>
      <c r="EO40" s="840"/>
      <c r="EQ40" s="840"/>
      <c r="ER40" s="840"/>
      <c r="ES40" s="840"/>
      <c r="ET40" s="840"/>
      <c r="EU40" s="840"/>
      <c r="EV40" s="840"/>
    </row>
    <row r="41" spans="2:152" x14ac:dyDescent="0.3">
      <c r="B41" s="675">
        <v>18</v>
      </c>
      <c r="C41" s="677" t="str">
        <f>IF(EG2&lt;&gt;"",EG2,"")</f>
        <v/>
      </c>
      <c r="D41" s="667" t="str">
        <f>IF(EF3&lt;&gt;"",EF3,"")</f>
        <v/>
      </c>
    </row>
    <row r="42" spans="2:152" x14ac:dyDescent="0.3">
      <c r="B42" s="675">
        <v>19</v>
      </c>
      <c r="C42" s="677" t="str">
        <f>IF(EN2&lt;&gt;"",EN2,"")</f>
        <v/>
      </c>
      <c r="D42" s="667" t="str">
        <f>IF(EM3&lt;&gt;"",EM3,"")</f>
        <v/>
      </c>
    </row>
    <row r="43" spans="2:152" x14ac:dyDescent="0.3">
      <c r="B43" s="702">
        <v>20</v>
      </c>
      <c r="C43" s="703" t="str">
        <f>IF(EU2&lt;&gt;"",EU2,"")</f>
        <v/>
      </c>
      <c r="D43" s="693" t="str">
        <f>IF(ET3&lt;&gt;"",ET3,"")</f>
        <v/>
      </c>
      <c r="CN43" s="679"/>
    </row>
  </sheetData>
  <sheetProtection algorithmName="SHA-512" hashValue="YdrAJj3Ub03Zo2hSPT3J8U5SJ7rtzGUGmkcXb+we5BvkQRynaE49OVoz2sYhsXUWmfvzlY8H0tZfQ1b4QRlkMQ==" saltValue="3eG6H6Th4xvUUQAMns3o8A==" spinCount="100000" sheet="1" formatColumns="0" formatRows="0" sort="0"/>
  <sortState xmlns:xlrd2="http://schemas.microsoft.com/office/spreadsheetml/2017/richdata2" ref="N24:R35">
    <sortCondition descending="1" ref="N24:N35"/>
  </sortState>
  <mergeCells count="762">
    <mergeCell ref="U3:W3"/>
    <mergeCell ref="X3:Z3"/>
    <mergeCell ref="U4:W4"/>
    <mergeCell ref="N11:P11"/>
    <mergeCell ref="Q11:S11"/>
    <mergeCell ref="N12:P12"/>
    <mergeCell ref="Q12:S12"/>
    <mergeCell ref="N13:P13"/>
    <mergeCell ref="Q13:S13"/>
    <mergeCell ref="N4:P4"/>
    <mergeCell ref="Q4:S4"/>
    <mergeCell ref="N5:P5"/>
    <mergeCell ref="N7:P7"/>
    <mergeCell ref="N8:P8"/>
    <mergeCell ref="N9:P9"/>
    <mergeCell ref="Q5:S5"/>
    <mergeCell ref="Q7:S7"/>
    <mergeCell ref="Q8:S8"/>
    <mergeCell ref="Q9:S9"/>
    <mergeCell ref="P6:S6"/>
    <mergeCell ref="N6:O6"/>
    <mergeCell ref="U5:W5"/>
    <mergeCell ref="U6:V6"/>
    <mergeCell ref="N14:P14"/>
    <mergeCell ref="Q14:S14"/>
    <mergeCell ref="N10:O10"/>
    <mergeCell ref="U18:W18"/>
    <mergeCell ref="X18:Z18"/>
    <mergeCell ref="U19:Y19"/>
    <mergeCell ref="U22:W22"/>
    <mergeCell ref="X22:Z22"/>
    <mergeCell ref="R2:S2"/>
    <mergeCell ref="N16:P16"/>
    <mergeCell ref="N17:P17"/>
    <mergeCell ref="Q16:S16"/>
    <mergeCell ref="Q17:S17"/>
    <mergeCell ref="Q22:S22"/>
    <mergeCell ref="N22:P22"/>
    <mergeCell ref="N20:P20"/>
    <mergeCell ref="Q20:S20"/>
    <mergeCell ref="N15:P15"/>
    <mergeCell ref="Y2:Z2"/>
    <mergeCell ref="U16:W16"/>
    <mergeCell ref="X16:Z16"/>
    <mergeCell ref="U17:W17"/>
    <mergeCell ref="X17:Z17"/>
    <mergeCell ref="N19:R19"/>
    <mergeCell ref="N18:P18"/>
    <mergeCell ref="Q18:S18"/>
    <mergeCell ref="Q15:S15"/>
    <mergeCell ref="AB18:AD18"/>
    <mergeCell ref="AE18:AG18"/>
    <mergeCell ref="AB19:AF19"/>
    <mergeCell ref="AB22:AD22"/>
    <mergeCell ref="AE22:AG22"/>
    <mergeCell ref="AF2:AG2"/>
    <mergeCell ref="AB16:AD16"/>
    <mergeCell ref="AE16:AG16"/>
    <mergeCell ref="AB17:AD17"/>
    <mergeCell ref="AE17:AG17"/>
    <mergeCell ref="AE12:AG12"/>
    <mergeCell ref="AB13:AD13"/>
    <mergeCell ref="AE13:AG13"/>
    <mergeCell ref="AB14:AD14"/>
    <mergeCell ref="AE14:AG14"/>
    <mergeCell ref="AB15:AD15"/>
    <mergeCell ref="AE15:AG15"/>
    <mergeCell ref="AB20:AD20"/>
    <mergeCell ref="AE20:AG20"/>
    <mergeCell ref="N3:P3"/>
    <mergeCell ref="Q3:S3"/>
    <mergeCell ref="AI18:AK18"/>
    <mergeCell ref="AL18:AN18"/>
    <mergeCell ref="AI19:AM19"/>
    <mergeCell ref="AI22:AK22"/>
    <mergeCell ref="AL22:AN22"/>
    <mergeCell ref="AM2:AN2"/>
    <mergeCell ref="AI16:AK16"/>
    <mergeCell ref="AL16:AN16"/>
    <mergeCell ref="AI17:AK17"/>
    <mergeCell ref="AL17:AN17"/>
    <mergeCell ref="AI3:AK3"/>
    <mergeCell ref="AL3:AN3"/>
    <mergeCell ref="AI4:AK4"/>
    <mergeCell ref="AL4:AN4"/>
    <mergeCell ref="AI5:AK5"/>
    <mergeCell ref="AL5:AN5"/>
    <mergeCell ref="AI6:AJ6"/>
    <mergeCell ref="AK6:AN6"/>
    <mergeCell ref="AI7:AK7"/>
    <mergeCell ref="AL7:AN7"/>
    <mergeCell ref="AI8:AK8"/>
    <mergeCell ref="AL8:AN8"/>
    <mergeCell ref="AI9:AK9"/>
    <mergeCell ref="AL9:AN9"/>
    <mergeCell ref="BO2:BP2"/>
    <mergeCell ref="BV2:BW2"/>
    <mergeCell ref="CC2:CD2"/>
    <mergeCell ref="BA2:BB2"/>
    <mergeCell ref="BH2:BI2"/>
    <mergeCell ref="AP18:AR18"/>
    <mergeCell ref="AS18:AU18"/>
    <mergeCell ref="AP19:AT19"/>
    <mergeCell ref="AP22:AR22"/>
    <mergeCell ref="AS22:AU22"/>
    <mergeCell ref="AT2:AU2"/>
    <mergeCell ref="AP16:AR16"/>
    <mergeCell ref="AS16:AU16"/>
    <mergeCell ref="AP17:AR17"/>
    <mergeCell ref="AS17:AU17"/>
    <mergeCell ref="BN16:BP16"/>
    <mergeCell ref="BR16:BT16"/>
    <mergeCell ref="BU16:BW16"/>
    <mergeCell ref="BY16:CA16"/>
    <mergeCell ref="CB16:CD16"/>
    <mergeCell ref="AW16:AY16"/>
    <mergeCell ref="AZ16:BB16"/>
    <mergeCell ref="BD16:BF16"/>
    <mergeCell ref="BG16:BI16"/>
    <mergeCell ref="BU18:BW18"/>
    <mergeCell ref="BY18:CA18"/>
    <mergeCell ref="CB18:CD18"/>
    <mergeCell ref="AW18:AY18"/>
    <mergeCell ref="AZ18:BB18"/>
    <mergeCell ref="BD18:BF18"/>
    <mergeCell ref="BG18:BI18"/>
    <mergeCell ref="BK18:BM18"/>
    <mergeCell ref="BK16:BM16"/>
    <mergeCell ref="BN17:BP17"/>
    <mergeCell ref="BR17:BT17"/>
    <mergeCell ref="BU17:BW17"/>
    <mergeCell ref="BY17:CA17"/>
    <mergeCell ref="CB17:CD17"/>
    <mergeCell ref="AW17:AY17"/>
    <mergeCell ref="AZ17:BB17"/>
    <mergeCell ref="BD17:BF17"/>
    <mergeCell ref="BG17:BI17"/>
    <mergeCell ref="BK17:BM17"/>
    <mergeCell ref="EG2:EH2"/>
    <mergeCell ref="EN2:EO2"/>
    <mergeCell ref="EU2:EV2"/>
    <mergeCell ref="DS2:DT2"/>
    <mergeCell ref="DZ2:EA2"/>
    <mergeCell ref="CX2:CY2"/>
    <mergeCell ref="DE2:DF2"/>
    <mergeCell ref="DL2:DM2"/>
    <mergeCell ref="CJ2:CK2"/>
    <mergeCell ref="CQ2:CR2"/>
    <mergeCell ref="CW16:CY16"/>
    <mergeCell ref="DA16:DC16"/>
    <mergeCell ref="DD16:DF16"/>
    <mergeCell ref="DH16:DJ16"/>
    <mergeCell ref="DK16:DM16"/>
    <mergeCell ref="CF16:CH16"/>
    <mergeCell ref="CI16:CK16"/>
    <mergeCell ref="CM16:CO16"/>
    <mergeCell ref="CP16:CR16"/>
    <mergeCell ref="CT16:CV16"/>
    <mergeCell ref="EF16:EH16"/>
    <mergeCell ref="EJ16:EL16"/>
    <mergeCell ref="EM16:EO16"/>
    <mergeCell ref="EQ16:ES16"/>
    <mergeCell ref="ET16:EV16"/>
    <mergeCell ref="DO16:DQ16"/>
    <mergeCell ref="DR16:DT16"/>
    <mergeCell ref="DV16:DX16"/>
    <mergeCell ref="DY16:EA16"/>
    <mergeCell ref="EC16:EE16"/>
    <mergeCell ref="CW17:CY17"/>
    <mergeCell ref="DA17:DC17"/>
    <mergeCell ref="DD17:DF17"/>
    <mergeCell ref="DH17:DJ17"/>
    <mergeCell ref="DK17:DM17"/>
    <mergeCell ref="CF17:CH17"/>
    <mergeCell ref="CI17:CK17"/>
    <mergeCell ref="CM17:CO17"/>
    <mergeCell ref="CP17:CR17"/>
    <mergeCell ref="CT17:CV17"/>
    <mergeCell ref="EF17:EH17"/>
    <mergeCell ref="EJ17:EL17"/>
    <mergeCell ref="EM17:EO17"/>
    <mergeCell ref="EQ17:ES17"/>
    <mergeCell ref="ET17:EV17"/>
    <mergeCell ref="DO17:DQ17"/>
    <mergeCell ref="DR17:DT17"/>
    <mergeCell ref="DV17:DX17"/>
    <mergeCell ref="DY17:EA17"/>
    <mergeCell ref="EC17:EE17"/>
    <mergeCell ref="CW18:CY18"/>
    <mergeCell ref="DA18:DC18"/>
    <mergeCell ref="DD18:DF18"/>
    <mergeCell ref="DH18:DJ18"/>
    <mergeCell ref="DK18:DM18"/>
    <mergeCell ref="CF18:CH18"/>
    <mergeCell ref="CI18:CK18"/>
    <mergeCell ref="CM18:CO18"/>
    <mergeCell ref="CP18:CR18"/>
    <mergeCell ref="CT18:CV18"/>
    <mergeCell ref="EF18:EH18"/>
    <mergeCell ref="EJ18:EL18"/>
    <mergeCell ref="EM18:EO18"/>
    <mergeCell ref="EQ18:ES18"/>
    <mergeCell ref="ET18:EV18"/>
    <mergeCell ref="DO18:DQ18"/>
    <mergeCell ref="DR18:DT18"/>
    <mergeCell ref="DV18:DX18"/>
    <mergeCell ref="DY18:EA18"/>
    <mergeCell ref="EC18:EE18"/>
    <mergeCell ref="DO19:DS19"/>
    <mergeCell ref="DV19:DZ19"/>
    <mergeCell ref="EC19:EG19"/>
    <mergeCell ref="EJ19:EN19"/>
    <mergeCell ref="EQ19:EU19"/>
    <mergeCell ref="CF19:CJ19"/>
    <mergeCell ref="CM19:CQ19"/>
    <mergeCell ref="CT19:CX19"/>
    <mergeCell ref="DA19:DE19"/>
    <mergeCell ref="DH19:DL19"/>
    <mergeCell ref="BR22:BT22"/>
    <mergeCell ref="BU22:BW22"/>
    <mergeCell ref="BY22:CA22"/>
    <mergeCell ref="CB22:CD22"/>
    <mergeCell ref="AW22:AY22"/>
    <mergeCell ref="AZ22:BB22"/>
    <mergeCell ref="BD22:BF22"/>
    <mergeCell ref="BG22:BI22"/>
    <mergeCell ref="BK22:BM22"/>
    <mergeCell ref="DV39:EA40"/>
    <mergeCell ref="EC39:EH40"/>
    <mergeCell ref="EF22:EH22"/>
    <mergeCell ref="EJ22:EL22"/>
    <mergeCell ref="EM22:EO22"/>
    <mergeCell ref="EQ22:ES22"/>
    <mergeCell ref="CF22:CH22"/>
    <mergeCell ref="CI22:CK22"/>
    <mergeCell ref="CM22:CO22"/>
    <mergeCell ref="CP22:CR22"/>
    <mergeCell ref="CT22:CV22"/>
    <mergeCell ref="EJ39:EO40"/>
    <mergeCell ref="EQ39:EV40"/>
    <mergeCell ref="ET22:EV22"/>
    <mergeCell ref="DO22:DQ22"/>
    <mergeCell ref="DR22:DT22"/>
    <mergeCell ref="DV22:DX22"/>
    <mergeCell ref="DY22:EA22"/>
    <mergeCell ref="EC22:EE22"/>
    <mergeCell ref="CW22:CY22"/>
    <mergeCell ref="DA22:DC22"/>
    <mergeCell ref="DD22:DF22"/>
    <mergeCell ref="DH22:DJ22"/>
    <mergeCell ref="DK22:DM22"/>
    <mergeCell ref="B22:D22"/>
    <mergeCell ref="U39:Z40"/>
    <mergeCell ref="N39:S40"/>
    <mergeCell ref="AB39:AG40"/>
    <mergeCell ref="AI39:AN40"/>
    <mergeCell ref="AP39:AU40"/>
    <mergeCell ref="AW39:BB40"/>
    <mergeCell ref="BD39:BI40"/>
    <mergeCell ref="BK39:BP40"/>
    <mergeCell ref="BN22:BP22"/>
    <mergeCell ref="F22:K22"/>
    <mergeCell ref="BR39:BW40"/>
    <mergeCell ref="BY39:CD40"/>
    <mergeCell ref="CF39:CK40"/>
    <mergeCell ref="CM39:CR40"/>
    <mergeCell ref="CT39:CY40"/>
    <mergeCell ref="DA39:DF40"/>
    <mergeCell ref="DH39:DM40"/>
    <mergeCell ref="DO39:DT40"/>
    <mergeCell ref="X4:Z4"/>
    <mergeCell ref="X5:Z5"/>
    <mergeCell ref="W6:Z6"/>
    <mergeCell ref="U7:W7"/>
    <mergeCell ref="X7:Z7"/>
    <mergeCell ref="U8:W8"/>
    <mergeCell ref="X8:Z8"/>
    <mergeCell ref="U9:W9"/>
    <mergeCell ref="X9:Z9"/>
    <mergeCell ref="U10:V10"/>
    <mergeCell ref="U11:W11"/>
    <mergeCell ref="X11:Z11"/>
    <mergeCell ref="U12:W12"/>
    <mergeCell ref="X12:Z12"/>
    <mergeCell ref="U13:W13"/>
    <mergeCell ref="X13:Z13"/>
    <mergeCell ref="U14:W14"/>
    <mergeCell ref="X14:Z14"/>
    <mergeCell ref="U15:W15"/>
    <mergeCell ref="X15:Z15"/>
    <mergeCell ref="U20:W20"/>
    <mergeCell ref="X20:Z20"/>
    <mergeCell ref="AB3:AD3"/>
    <mergeCell ref="AE3:AG3"/>
    <mergeCell ref="AB4:AD4"/>
    <mergeCell ref="AE4:AG4"/>
    <mergeCell ref="AB5:AD5"/>
    <mergeCell ref="AE5:AG5"/>
    <mergeCell ref="AB6:AC6"/>
    <mergeCell ref="AD6:AG6"/>
    <mergeCell ref="AB7:AD7"/>
    <mergeCell ref="AE7:AG7"/>
    <mergeCell ref="AB8:AD8"/>
    <mergeCell ref="AE8:AG8"/>
    <mergeCell ref="AB9:AD9"/>
    <mergeCell ref="AE9:AG9"/>
    <mergeCell ref="AB10:AC10"/>
    <mergeCell ref="AB11:AD11"/>
    <mergeCell ref="AE11:AG11"/>
    <mergeCell ref="AB12:AD12"/>
    <mergeCell ref="AI10:AJ10"/>
    <mergeCell ref="AI11:AK11"/>
    <mergeCell ref="AL11:AN11"/>
    <mergeCell ref="AI12:AK12"/>
    <mergeCell ref="AL12:AN12"/>
    <mergeCell ref="AI13:AK13"/>
    <mergeCell ref="AL13:AN13"/>
    <mergeCell ref="AI14:AK14"/>
    <mergeCell ref="AL14:AN14"/>
    <mergeCell ref="AI15:AK15"/>
    <mergeCell ref="AL15:AN15"/>
    <mergeCell ref="AI20:AK20"/>
    <mergeCell ref="AL20:AN20"/>
    <mergeCell ref="AP3:AR3"/>
    <mergeCell ref="AS3:AU3"/>
    <mergeCell ref="AP4:AR4"/>
    <mergeCell ref="AS4:AU4"/>
    <mergeCell ref="AP5:AR5"/>
    <mergeCell ref="AS5:AU5"/>
    <mergeCell ref="AP6:AQ6"/>
    <mergeCell ref="AR6:AU6"/>
    <mergeCell ref="AP7:AR7"/>
    <mergeCell ref="AS7:AU7"/>
    <mergeCell ref="AP8:AR8"/>
    <mergeCell ref="AS8:AU8"/>
    <mergeCell ref="AP9:AR9"/>
    <mergeCell ref="AS9:AU9"/>
    <mergeCell ref="AP10:AQ10"/>
    <mergeCell ref="AP11:AR11"/>
    <mergeCell ref="AS11:AU11"/>
    <mergeCell ref="AP12:AR12"/>
    <mergeCell ref="AS12:AU12"/>
    <mergeCell ref="AP13:AR13"/>
    <mergeCell ref="AS13:AU13"/>
    <mergeCell ref="AP14:AR14"/>
    <mergeCell ref="AS14:AU14"/>
    <mergeCell ref="AP15:AR15"/>
    <mergeCell ref="AS15:AU15"/>
    <mergeCell ref="AP20:AR20"/>
    <mergeCell ref="AS20:AU20"/>
    <mergeCell ref="AW3:AY3"/>
    <mergeCell ref="AZ3:BB3"/>
    <mergeCell ref="AW5:AY5"/>
    <mergeCell ref="AZ5:BB5"/>
    <mergeCell ref="AW7:AY7"/>
    <mergeCell ref="AZ7:BB7"/>
    <mergeCell ref="AW9:AY9"/>
    <mergeCell ref="AZ9:BB9"/>
    <mergeCell ref="AW11:AY11"/>
    <mergeCell ref="AZ11:BB11"/>
    <mergeCell ref="AW13:AY13"/>
    <mergeCell ref="AZ13:BB13"/>
    <mergeCell ref="AW15:AY15"/>
    <mergeCell ref="AZ15:BB15"/>
    <mergeCell ref="AW19:BA19"/>
    <mergeCell ref="BD3:BF3"/>
    <mergeCell ref="BG3:BI3"/>
    <mergeCell ref="BK3:BM3"/>
    <mergeCell ref="BN3:BP3"/>
    <mergeCell ref="BR3:BT3"/>
    <mergeCell ref="BU3:BW3"/>
    <mergeCell ref="BY3:CA3"/>
    <mergeCell ref="CB3:CD3"/>
    <mergeCell ref="AW4:AY4"/>
    <mergeCell ref="AZ4:BB4"/>
    <mergeCell ref="BD4:BF4"/>
    <mergeCell ref="BG4:BI4"/>
    <mergeCell ref="BK4:BM4"/>
    <mergeCell ref="BN4:BP4"/>
    <mergeCell ref="BR4:BT4"/>
    <mergeCell ref="BU4:BW4"/>
    <mergeCell ref="BY4:CA4"/>
    <mergeCell ref="CB4:CD4"/>
    <mergeCell ref="BD5:BF5"/>
    <mergeCell ref="BG5:BI5"/>
    <mergeCell ref="BK5:BM5"/>
    <mergeCell ref="BN5:BP5"/>
    <mergeCell ref="BR5:BT5"/>
    <mergeCell ref="BU5:BW5"/>
    <mergeCell ref="BY5:CA5"/>
    <mergeCell ref="CB5:CD5"/>
    <mergeCell ref="AW6:AX6"/>
    <mergeCell ref="AY6:BB6"/>
    <mergeCell ref="BD6:BE6"/>
    <mergeCell ref="BF6:BI6"/>
    <mergeCell ref="BK6:BL6"/>
    <mergeCell ref="BM6:BP6"/>
    <mergeCell ref="BR6:BS6"/>
    <mergeCell ref="BT6:BW6"/>
    <mergeCell ref="BY6:BZ6"/>
    <mergeCell ref="CA6:CD6"/>
    <mergeCell ref="BD7:BF7"/>
    <mergeCell ref="BG7:BI7"/>
    <mergeCell ref="BK7:BM7"/>
    <mergeCell ref="BN7:BP7"/>
    <mergeCell ref="BR7:BT7"/>
    <mergeCell ref="BU7:BW7"/>
    <mergeCell ref="BY7:CA7"/>
    <mergeCell ref="CB7:CD7"/>
    <mergeCell ref="AW8:AY8"/>
    <mergeCell ref="AZ8:BB8"/>
    <mergeCell ref="BD8:BF8"/>
    <mergeCell ref="BG8:BI8"/>
    <mergeCell ref="BK8:BM8"/>
    <mergeCell ref="BN8:BP8"/>
    <mergeCell ref="BR8:BT8"/>
    <mergeCell ref="BU8:BW8"/>
    <mergeCell ref="BY8:CA8"/>
    <mergeCell ref="CB8:CD8"/>
    <mergeCell ref="BD9:BF9"/>
    <mergeCell ref="BG9:BI9"/>
    <mergeCell ref="BK9:BM9"/>
    <mergeCell ref="BN9:BP9"/>
    <mergeCell ref="BR9:BT9"/>
    <mergeCell ref="BU9:BW9"/>
    <mergeCell ref="BY9:CA9"/>
    <mergeCell ref="CB9:CD9"/>
    <mergeCell ref="AW10:AX10"/>
    <mergeCell ref="BD10:BE10"/>
    <mergeCell ref="BK10:BL10"/>
    <mergeCell ref="BR10:BS10"/>
    <mergeCell ref="BY10:BZ10"/>
    <mergeCell ref="BD11:BF11"/>
    <mergeCell ref="BG11:BI11"/>
    <mergeCell ref="BK11:BM11"/>
    <mergeCell ref="BN11:BP11"/>
    <mergeCell ref="BR11:BT11"/>
    <mergeCell ref="BU11:BW11"/>
    <mergeCell ref="BY11:CA11"/>
    <mergeCell ref="CB11:CD11"/>
    <mergeCell ref="AW12:AY12"/>
    <mergeCell ref="AZ12:BB12"/>
    <mergeCell ref="BD12:BF12"/>
    <mergeCell ref="BG12:BI12"/>
    <mergeCell ref="BK12:BM12"/>
    <mergeCell ref="BN12:BP12"/>
    <mergeCell ref="BR12:BT12"/>
    <mergeCell ref="BU12:BW12"/>
    <mergeCell ref="BY12:CA12"/>
    <mergeCell ref="CB12:CD12"/>
    <mergeCell ref="BD13:BF13"/>
    <mergeCell ref="BG13:BI13"/>
    <mergeCell ref="BK13:BM13"/>
    <mergeCell ref="BN13:BP13"/>
    <mergeCell ref="BR13:BT13"/>
    <mergeCell ref="BU13:BW13"/>
    <mergeCell ref="BY13:CA13"/>
    <mergeCell ref="CB13:CD13"/>
    <mergeCell ref="AW14:AY14"/>
    <mergeCell ref="AZ14:BB14"/>
    <mergeCell ref="BD14:BF14"/>
    <mergeCell ref="BG14:BI14"/>
    <mergeCell ref="BK14:BM14"/>
    <mergeCell ref="BN14:BP14"/>
    <mergeCell ref="BR14:BT14"/>
    <mergeCell ref="BU14:BW14"/>
    <mergeCell ref="BY14:CA14"/>
    <mergeCell ref="CB14:CD14"/>
    <mergeCell ref="BD15:BF15"/>
    <mergeCell ref="BG15:BI15"/>
    <mergeCell ref="BK15:BM15"/>
    <mergeCell ref="BN15:BP15"/>
    <mergeCell ref="BR15:BT15"/>
    <mergeCell ref="BU15:BW15"/>
    <mergeCell ref="BY15:CA15"/>
    <mergeCell ref="CB15:CD15"/>
    <mergeCell ref="AW20:AY20"/>
    <mergeCell ref="AZ20:BB20"/>
    <mergeCell ref="BD20:BF20"/>
    <mergeCell ref="BG20:BI20"/>
    <mergeCell ref="BK20:BM20"/>
    <mergeCell ref="BN20:BP20"/>
    <mergeCell ref="BR20:BT20"/>
    <mergeCell ref="BU20:BW20"/>
    <mergeCell ref="BY20:CA20"/>
    <mergeCell ref="CB20:CD20"/>
    <mergeCell ref="BD19:BH19"/>
    <mergeCell ref="BK19:BO19"/>
    <mergeCell ref="BR19:BV19"/>
    <mergeCell ref="BY19:CC19"/>
    <mergeCell ref="BN18:BP18"/>
    <mergeCell ref="BR18:BT18"/>
    <mergeCell ref="DR3:DT3"/>
    <mergeCell ref="DV3:DX3"/>
    <mergeCell ref="DY3:EA3"/>
    <mergeCell ref="EC3:EE3"/>
    <mergeCell ref="EF3:EH3"/>
    <mergeCell ref="EJ3:EL3"/>
    <mergeCell ref="EM3:EO3"/>
    <mergeCell ref="CF3:CH3"/>
    <mergeCell ref="CI3:CK3"/>
    <mergeCell ref="CM3:CO3"/>
    <mergeCell ref="CP3:CR3"/>
    <mergeCell ref="CT3:CV3"/>
    <mergeCell ref="CW3:CY3"/>
    <mergeCell ref="DA3:DC3"/>
    <mergeCell ref="DD3:DF3"/>
    <mergeCell ref="DH3:DJ3"/>
    <mergeCell ref="EQ3:ES3"/>
    <mergeCell ref="ET3:EV3"/>
    <mergeCell ref="CF4:CH4"/>
    <mergeCell ref="CI4:CK4"/>
    <mergeCell ref="CM4:CO4"/>
    <mergeCell ref="CP4:CR4"/>
    <mergeCell ref="CT4:CV4"/>
    <mergeCell ref="CW4:CY4"/>
    <mergeCell ref="DA4:DC4"/>
    <mergeCell ref="DD4:DF4"/>
    <mergeCell ref="DH4:DJ4"/>
    <mergeCell ref="DK4:DM4"/>
    <mergeCell ref="DO4:DQ4"/>
    <mergeCell ref="DR4:DT4"/>
    <mergeCell ref="DV4:DX4"/>
    <mergeCell ref="DY4:EA4"/>
    <mergeCell ref="EC4:EE4"/>
    <mergeCell ref="EF4:EH4"/>
    <mergeCell ref="EJ4:EL4"/>
    <mergeCell ref="EM4:EO4"/>
    <mergeCell ref="EQ4:ES4"/>
    <mergeCell ref="ET4:EV4"/>
    <mergeCell ref="DK3:DM3"/>
    <mergeCell ref="DO3:DQ3"/>
    <mergeCell ref="DR5:DT5"/>
    <mergeCell ref="DV5:DX5"/>
    <mergeCell ref="DY5:EA5"/>
    <mergeCell ref="EC5:EE5"/>
    <mergeCell ref="EF5:EH5"/>
    <mergeCell ref="EJ5:EL5"/>
    <mergeCell ref="EM5:EO5"/>
    <mergeCell ref="CF5:CH5"/>
    <mergeCell ref="CI5:CK5"/>
    <mergeCell ref="CM5:CO5"/>
    <mergeCell ref="CP5:CR5"/>
    <mergeCell ref="CT5:CV5"/>
    <mergeCell ref="CW5:CY5"/>
    <mergeCell ref="DA5:DC5"/>
    <mergeCell ref="DD5:DF5"/>
    <mergeCell ref="DH5:DJ5"/>
    <mergeCell ref="EQ5:ES5"/>
    <mergeCell ref="ET5:EV5"/>
    <mergeCell ref="CF6:CG6"/>
    <mergeCell ref="CH6:CK6"/>
    <mergeCell ref="CM6:CN6"/>
    <mergeCell ref="CO6:CR6"/>
    <mergeCell ref="CT6:CU6"/>
    <mergeCell ref="CV6:CY6"/>
    <mergeCell ref="DA6:DB6"/>
    <mergeCell ref="DC6:DF6"/>
    <mergeCell ref="DH6:DI6"/>
    <mergeCell ref="DJ6:DM6"/>
    <mergeCell ref="DO6:DP6"/>
    <mergeCell ref="DQ6:DT6"/>
    <mergeCell ref="DV6:DW6"/>
    <mergeCell ref="DX6:EA6"/>
    <mergeCell ref="EC6:ED6"/>
    <mergeCell ref="EE6:EH6"/>
    <mergeCell ref="EJ6:EK6"/>
    <mergeCell ref="EL6:EO6"/>
    <mergeCell ref="EQ6:ER6"/>
    <mergeCell ref="ES6:EV6"/>
    <mergeCell ref="DK5:DM5"/>
    <mergeCell ref="DO5:DQ5"/>
    <mergeCell ref="CF7:CH7"/>
    <mergeCell ref="CI7:CK7"/>
    <mergeCell ref="CM7:CO7"/>
    <mergeCell ref="CP7:CR7"/>
    <mergeCell ref="CT7:CV7"/>
    <mergeCell ref="CW7:CY7"/>
    <mergeCell ref="DA7:DC7"/>
    <mergeCell ref="DD7:DF7"/>
    <mergeCell ref="DH7:DJ7"/>
    <mergeCell ref="EJ8:EL8"/>
    <mergeCell ref="EM8:EO8"/>
    <mergeCell ref="EQ8:ES8"/>
    <mergeCell ref="ET8:EV8"/>
    <mergeCell ref="DK7:DM7"/>
    <mergeCell ref="DO7:DQ7"/>
    <mergeCell ref="DR7:DT7"/>
    <mergeCell ref="DV7:DX7"/>
    <mergeCell ref="DY7:EA7"/>
    <mergeCell ref="EC7:EE7"/>
    <mergeCell ref="EF7:EH7"/>
    <mergeCell ref="EJ7:EL7"/>
    <mergeCell ref="EM7:EO7"/>
    <mergeCell ref="CP9:CR9"/>
    <mergeCell ref="CT9:CV9"/>
    <mergeCell ref="CW9:CY9"/>
    <mergeCell ref="DA9:DC9"/>
    <mergeCell ref="DD9:DF9"/>
    <mergeCell ref="DH9:DJ9"/>
    <mergeCell ref="EQ7:ES7"/>
    <mergeCell ref="ET7:EV7"/>
    <mergeCell ref="CF8:CH8"/>
    <mergeCell ref="CI8:CK8"/>
    <mergeCell ref="CM8:CO8"/>
    <mergeCell ref="CP8:CR8"/>
    <mergeCell ref="CT8:CV8"/>
    <mergeCell ref="CW8:CY8"/>
    <mergeCell ref="DA8:DC8"/>
    <mergeCell ref="DD8:DF8"/>
    <mergeCell ref="DH8:DJ8"/>
    <mergeCell ref="DK8:DM8"/>
    <mergeCell ref="DO8:DQ8"/>
    <mergeCell ref="DR8:DT8"/>
    <mergeCell ref="DV8:DX8"/>
    <mergeCell ref="DY8:EA8"/>
    <mergeCell ref="EC8:EE8"/>
    <mergeCell ref="EF8:EH8"/>
    <mergeCell ref="EQ9:ES9"/>
    <mergeCell ref="ET9:EV9"/>
    <mergeCell ref="CF10:CG10"/>
    <mergeCell ref="CM10:CN10"/>
    <mergeCell ref="CT10:CU10"/>
    <mergeCell ref="DA10:DB10"/>
    <mergeCell ref="DH10:DI10"/>
    <mergeCell ref="DO10:DP10"/>
    <mergeCell ref="DV10:DW10"/>
    <mergeCell ref="EC10:ED10"/>
    <mergeCell ref="EJ10:EK10"/>
    <mergeCell ref="EQ10:ER10"/>
    <mergeCell ref="DK9:DM9"/>
    <mergeCell ref="DO9:DQ9"/>
    <mergeCell ref="DR9:DT9"/>
    <mergeCell ref="DV9:DX9"/>
    <mergeCell ref="DY9:EA9"/>
    <mergeCell ref="EC9:EE9"/>
    <mergeCell ref="EF9:EH9"/>
    <mergeCell ref="EJ9:EL9"/>
    <mergeCell ref="EM9:EO9"/>
    <mergeCell ref="CF9:CH9"/>
    <mergeCell ref="CI9:CK9"/>
    <mergeCell ref="CM9:CO9"/>
    <mergeCell ref="DR11:DT11"/>
    <mergeCell ref="DV11:DX11"/>
    <mergeCell ref="DY11:EA11"/>
    <mergeCell ref="EC11:EE11"/>
    <mergeCell ref="EF11:EH11"/>
    <mergeCell ref="EJ11:EL11"/>
    <mergeCell ref="EM11:EO11"/>
    <mergeCell ref="CF11:CH11"/>
    <mergeCell ref="CI11:CK11"/>
    <mergeCell ref="CM11:CO11"/>
    <mergeCell ref="CP11:CR11"/>
    <mergeCell ref="CT11:CV11"/>
    <mergeCell ref="CW11:CY11"/>
    <mergeCell ref="DA11:DC11"/>
    <mergeCell ref="DD11:DF11"/>
    <mergeCell ref="DH11:DJ11"/>
    <mergeCell ref="EQ11:ES11"/>
    <mergeCell ref="ET11:EV11"/>
    <mergeCell ref="CF12:CH12"/>
    <mergeCell ref="CI12:CK12"/>
    <mergeCell ref="CM12:CO12"/>
    <mergeCell ref="CP12:CR12"/>
    <mergeCell ref="CT12:CV12"/>
    <mergeCell ref="CW12:CY12"/>
    <mergeCell ref="DA12:DC12"/>
    <mergeCell ref="DD12:DF12"/>
    <mergeCell ref="DH12:DJ12"/>
    <mergeCell ref="DK12:DM12"/>
    <mergeCell ref="DO12:DQ12"/>
    <mergeCell ref="DR12:DT12"/>
    <mergeCell ref="DV12:DX12"/>
    <mergeCell ref="DY12:EA12"/>
    <mergeCell ref="EC12:EE12"/>
    <mergeCell ref="EF12:EH12"/>
    <mergeCell ref="EJ12:EL12"/>
    <mergeCell ref="EM12:EO12"/>
    <mergeCell ref="EQ12:ES12"/>
    <mergeCell ref="ET12:EV12"/>
    <mergeCell ref="DK11:DM11"/>
    <mergeCell ref="DO11:DQ11"/>
    <mergeCell ref="DR13:DT13"/>
    <mergeCell ref="DV13:DX13"/>
    <mergeCell ref="DY13:EA13"/>
    <mergeCell ref="EC13:EE13"/>
    <mergeCell ref="EF13:EH13"/>
    <mergeCell ref="EJ13:EL13"/>
    <mergeCell ref="EM13:EO13"/>
    <mergeCell ref="CF13:CH13"/>
    <mergeCell ref="CI13:CK13"/>
    <mergeCell ref="CM13:CO13"/>
    <mergeCell ref="CP13:CR13"/>
    <mergeCell ref="CT13:CV13"/>
    <mergeCell ref="CW13:CY13"/>
    <mergeCell ref="DA13:DC13"/>
    <mergeCell ref="DD13:DF13"/>
    <mergeCell ref="DH13:DJ13"/>
    <mergeCell ref="EQ13:ES13"/>
    <mergeCell ref="ET13:EV13"/>
    <mergeCell ref="CF14:CH14"/>
    <mergeCell ref="CI14:CK14"/>
    <mergeCell ref="CM14:CO14"/>
    <mergeCell ref="CP14:CR14"/>
    <mergeCell ref="CT14:CV14"/>
    <mergeCell ref="CW14:CY14"/>
    <mergeCell ref="DA14:DC14"/>
    <mergeCell ref="DD14:DF14"/>
    <mergeCell ref="DH14:DJ14"/>
    <mergeCell ref="DK14:DM14"/>
    <mergeCell ref="DO14:DQ14"/>
    <mergeCell ref="DR14:DT14"/>
    <mergeCell ref="DV14:DX14"/>
    <mergeCell ref="DY14:EA14"/>
    <mergeCell ref="EC14:EE14"/>
    <mergeCell ref="EF14:EH14"/>
    <mergeCell ref="EJ14:EL14"/>
    <mergeCell ref="EM14:EO14"/>
    <mergeCell ref="EQ14:ES14"/>
    <mergeCell ref="ET14:EV14"/>
    <mergeCell ref="DK13:DM13"/>
    <mergeCell ref="DO13:DQ13"/>
    <mergeCell ref="DR15:DT15"/>
    <mergeCell ref="DV15:DX15"/>
    <mergeCell ref="DY15:EA15"/>
    <mergeCell ref="EC15:EE15"/>
    <mergeCell ref="EF15:EH15"/>
    <mergeCell ref="EJ15:EL15"/>
    <mergeCell ref="EM15:EO15"/>
    <mergeCell ref="CF15:CH15"/>
    <mergeCell ref="CI15:CK15"/>
    <mergeCell ref="CM15:CO15"/>
    <mergeCell ref="CP15:CR15"/>
    <mergeCell ref="CT15:CV15"/>
    <mergeCell ref="CW15:CY15"/>
    <mergeCell ref="DA15:DC15"/>
    <mergeCell ref="DD15:DF15"/>
    <mergeCell ref="DH15:DJ15"/>
    <mergeCell ref="EQ15:ES15"/>
    <mergeCell ref="ET15:EV15"/>
    <mergeCell ref="CF20:CH20"/>
    <mergeCell ref="CI20:CK20"/>
    <mergeCell ref="CM20:CO20"/>
    <mergeCell ref="CP20:CR20"/>
    <mergeCell ref="CT20:CV20"/>
    <mergeCell ref="CW20:CY20"/>
    <mergeCell ref="DA20:DC20"/>
    <mergeCell ref="DD20:DF20"/>
    <mergeCell ref="DH20:DJ20"/>
    <mergeCell ref="DK20:DM20"/>
    <mergeCell ref="DO20:DQ20"/>
    <mergeCell ref="DR20:DT20"/>
    <mergeCell ref="DV20:DX20"/>
    <mergeCell ref="DY20:EA20"/>
    <mergeCell ref="EC20:EE20"/>
    <mergeCell ref="EF20:EH20"/>
    <mergeCell ref="EJ20:EL20"/>
    <mergeCell ref="EM20:EO20"/>
    <mergeCell ref="EQ20:ES20"/>
    <mergeCell ref="ET20:EV20"/>
    <mergeCell ref="DK15:DM15"/>
    <mergeCell ref="DO15:DQ15"/>
  </mergeCells>
  <conditionalFormatting sqref="B23:D23">
    <cfRule type="cellIs" dxfId="245" priority="7" operator="lessThan">
      <formula>0</formula>
    </cfRule>
  </conditionalFormatting>
  <conditionalFormatting sqref="F23:K23">
    <cfRule type="cellIs" dxfId="244" priority="194" operator="lessThan">
      <formula>0</formula>
    </cfRule>
  </conditionalFormatting>
  <conditionalFormatting sqref="F36:K36">
    <cfRule type="cellIs" dxfId="243" priority="93" operator="lessThan">
      <formula>0</formula>
    </cfRule>
  </conditionalFormatting>
  <conditionalFormatting sqref="N39">
    <cfRule type="beginsWith" dxfId="242" priority="26" stopIfTrue="1" operator="beginsWith" text="ESTA UNIDADE">
      <formula>LEFT(N39,LEN("ESTA UNIDADE"))="ESTA UNIDADE"</formula>
    </cfRule>
  </conditionalFormatting>
  <conditionalFormatting sqref="N23:S23">
    <cfRule type="cellIs" dxfId="241" priority="192" operator="lessThan">
      <formula>0</formula>
    </cfRule>
  </conditionalFormatting>
  <conditionalFormatting sqref="N36:S36">
    <cfRule type="cellIs" dxfId="240" priority="61" operator="lessThan">
      <formula>0</formula>
    </cfRule>
  </conditionalFormatting>
  <conditionalFormatting sqref="U39">
    <cfRule type="beginsWith" dxfId="239" priority="187" stopIfTrue="1" operator="beginsWith" text="ESTA UNIDADE">
      <formula>LEFT(U39,LEN("ESTA UNIDADE"))="ESTA UNIDADE"</formula>
    </cfRule>
  </conditionalFormatting>
  <conditionalFormatting sqref="U23:Z23">
    <cfRule type="cellIs" dxfId="238" priority="131" operator="lessThan">
      <formula>0</formula>
    </cfRule>
  </conditionalFormatting>
  <conditionalFormatting sqref="U36:Z36">
    <cfRule type="cellIs" dxfId="237" priority="60" operator="lessThan">
      <formula>0</formula>
    </cfRule>
  </conditionalFormatting>
  <conditionalFormatting sqref="AB39">
    <cfRule type="beginsWith" dxfId="236" priority="25" stopIfTrue="1" operator="beginsWith" text="ESTA UNIDADE">
      <formula>LEFT(AB39,LEN("ESTA UNIDADE"))="ESTA UNIDADE"</formula>
    </cfRule>
  </conditionalFormatting>
  <conditionalFormatting sqref="AB23:AG23">
    <cfRule type="cellIs" dxfId="235" priority="129" operator="lessThan">
      <formula>0</formula>
    </cfRule>
  </conditionalFormatting>
  <conditionalFormatting sqref="AB36:AG36">
    <cfRule type="cellIs" dxfId="234" priority="59" operator="lessThan">
      <formula>0</formula>
    </cfRule>
  </conditionalFormatting>
  <conditionalFormatting sqref="AI39">
    <cfRule type="beginsWith" dxfId="233" priority="181" stopIfTrue="1" operator="beginsWith" text="ESTA UNIDADE">
      <formula>LEFT(AI39,LEN("ESTA UNIDADE"))="ESTA UNIDADE"</formula>
    </cfRule>
  </conditionalFormatting>
  <conditionalFormatting sqref="AI23:AN23">
    <cfRule type="cellIs" dxfId="232" priority="127" operator="lessThan">
      <formula>0</formula>
    </cfRule>
  </conditionalFormatting>
  <conditionalFormatting sqref="AI36:AN36">
    <cfRule type="cellIs" dxfId="231" priority="58" operator="lessThan">
      <formula>0</formula>
    </cfRule>
  </conditionalFormatting>
  <conditionalFormatting sqref="AP39">
    <cfRule type="beginsWith" dxfId="230" priority="178" stopIfTrue="1" operator="beginsWith" text="ESTA UNIDADE">
      <formula>LEFT(AP39,LEN("ESTA UNIDADE"))="ESTA UNIDADE"</formula>
    </cfRule>
  </conditionalFormatting>
  <conditionalFormatting sqref="AP23:AU23">
    <cfRule type="cellIs" dxfId="229" priority="125" operator="lessThan">
      <formula>0</formula>
    </cfRule>
  </conditionalFormatting>
  <conditionalFormatting sqref="AP36:AU36">
    <cfRule type="cellIs" dxfId="228" priority="57" operator="lessThan">
      <formula>0</formula>
    </cfRule>
  </conditionalFormatting>
  <conditionalFormatting sqref="AW39">
    <cfRule type="beginsWith" dxfId="227" priority="21" stopIfTrue="1" operator="beginsWith" text="ESTA UNIDADE">
      <formula>LEFT(AW39,LEN("ESTA UNIDADE"))="ESTA UNIDADE"</formula>
    </cfRule>
  </conditionalFormatting>
  <conditionalFormatting sqref="AW23:BB23">
    <cfRule type="cellIs" dxfId="226" priority="123" operator="lessThan">
      <formula>0</formula>
    </cfRule>
  </conditionalFormatting>
  <conditionalFormatting sqref="AW36:BB36">
    <cfRule type="cellIs" dxfId="225" priority="51" operator="lessThan">
      <formula>0</formula>
    </cfRule>
  </conditionalFormatting>
  <conditionalFormatting sqref="BD39">
    <cfRule type="beginsWith" dxfId="224" priority="24" stopIfTrue="1" operator="beginsWith" text="ESTA UNIDADE">
      <formula>LEFT(BD39,LEN("ESTA UNIDADE"))="ESTA UNIDADE"</formula>
    </cfRule>
  </conditionalFormatting>
  <conditionalFormatting sqref="BD23:BI23">
    <cfRule type="cellIs" dxfId="223" priority="121" operator="lessThan">
      <formula>0</formula>
    </cfRule>
  </conditionalFormatting>
  <conditionalFormatting sqref="BD36:BI36">
    <cfRule type="cellIs" dxfId="222" priority="50" operator="lessThan">
      <formula>0</formula>
    </cfRule>
  </conditionalFormatting>
  <conditionalFormatting sqref="BK39">
    <cfRule type="beginsWith" dxfId="221" priority="20" stopIfTrue="1" operator="beginsWith" text="ESTA UNIDADE">
      <formula>LEFT(BK39,LEN("ESTA UNIDADE"))="ESTA UNIDADE"</formula>
    </cfRule>
  </conditionalFormatting>
  <conditionalFormatting sqref="BK23:BP23">
    <cfRule type="cellIs" dxfId="220" priority="119" operator="lessThan">
      <formula>0</formula>
    </cfRule>
  </conditionalFormatting>
  <conditionalFormatting sqref="BK36:BP36">
    <cfRule type="cellIs" dxfId="219" priority="49" operator="lessThan">
      <formula>0</formula>
    </cfRule>
  </conditionalFormatting>
  <conditionalFormatting sqref="BR39">
    <cfRule type="beginsWith" dxfId="218" priority="23" stopIfTrue="1" operator="beginsWith" text="ESTA UNIDADE">
      <formula>LEFT(BR39,LEN("ESTA UNIDADE"))="ESTA UNIDADE"</formula>
    </cfRule>
  </conditionalFormatting>
  <conditionalFormatting sqref="BR23:BW23">
    <cfRule type="cellIs" dxfId="217" priority="117" operator="lessThan">
      <formula>0</formula>
    </cfRule>
  </conditionalFormatting>
  <conditionalFormatting sqref="BR36:BW36">
    <cfRule type="cellIs" dxfId="216" priority="48" operator="lessThan">
      <formula>0</formula>
    </cfRule>
  </conditionalFormatting>
  <conditionalFormatting sqref="BY39">
    <cfRule type="beginsWith" dxfId="215" priority="22" stopIfTrue="1" operator="beginsWith" text="ESTA UNIDADE">
      <formula>LEFT(BY39,LEN("ESTA UNIDADE"))="ESTA UNIDADE"</formula>
    </cfRule>
  </conditionalFormatting>
  <conditionalFormatting sqref="BY23:CD23">
    <cfRule type="cellIs" dxfId="214" priority="115" operator="lessThan">
      <formula>0</formula>
    </cfRule>
  </conditionalFormatting>
  <conditionalFormatting sqref="BY36:CD36">
    <cfRule type="cellIs" dxfId="213" priority="47" operator="lessThan">
      <formula>0</formula>
    </cfRule>
  </conditionalFormatting>
  <conditionalFormatting sqref="CF39">
    <cfRule type="beginsWith" dxfId="212" priority="16" stopIfTrue="1" operator="beginsWith" text="ESTA UNIDADE">
      <formula>LEFT(CF39,LEN("ESTA UNIDADE"))="ESTA UNIDADE"</formula>
    </cfRule>
  </conditionalFormatting>
  <conditionalFormatting sqref="CF23:CK23">
    <cfRule type="cellIs" dxfId="211" priority="113" operator="lessThan">
      <formula>0</formula>
    </cfRule>
  </conditionalFormatting>
  <conditionalFormatting sqref="CF36:CK36">
    <cfRule type="cellIs" dxfId="210" priority="41" operator="lessThan">
      <formula>0</formula>
    </cfRule>
  </conditionalFormatting>
  <conditionalFormatting sqref="CM39">
    <cfRule type="beginsWith" dxfId="209" priority="19" stopIfTrue="1" operator="beginsWith" text="ESTA UNIDADE">
      <formula>LEFT(CM39,LEN("ESTA UNIDADE"))="ESTA UNIDADE"</formula>
    </cfRule>
  </conditionalFormatting>
  <conditionalFormatting sqref="CM23:CR23">
    <cfRule type="cellIs" dxfId="208" priority="111" operator="lessThan">
      <formula>0</formula>
    </cfRule>
  </conditionalFormatting>
  <conditionalFormatting sqref="CM36:CR36">
    <cfRule type="cellIs" dxfId="207" priority="40" operator="lessThan">
      <formula>0</formula>
    </cfRule>
  </conditionalFormatting>
  <conditionalFormatting sqref="CT39">
    <cfRule type="beginsWith" dxfId="206" priority="15" stopIfTrue="1" operator="beginsWith" text="ESTA UNIDADE">
      <formula>LEFT(CT39,LEN("ESTA UNIDADE"))="ESTA UNIDADE"</formula>
    </cfRule>
  </conditionalFormatting>
  <conditionalFormatting sqref="CT23:CY23">
    <cfRule type="cellIs" dxfId="205" priority="109" operator="lessThan">
      <formula>0</formula>
    </cfRule>
  </conditionalFormatting>
  <conditionalFormatting sqref="CT36:CY36">
    <cfRule type="cellIs" dxfId="204" priority="39" operator="lessThan">
      <formula>0</formula>
    </cfRule>
  </conditionalFormatting>
  <conditionalFormatting sqref="DA39">
    <cfRule type="beginsWith" dxfId="203" priority="18" stopIfTrue="1" operator="beginsWith" text="ESTA UNIDADE">
      <formula>LEFT(DA39,LEN("ESTA UNIDADE"))="ESTA UNIDADE"</formula>
    </cfRule>
  </conditionalFormatting>
  <conditionalFormatting sqref="DA23:DF23">
    <cfRule type="cellIs" dxfId="202" priority="107" operator="lessThan">
      <formula>0</formula>
    </cfRule>
  </conditionalFormatting>
  <conditionalFormatting sqref="DA36:DF36">
    <cfRule type="cellIs" dxfId="201" priority="38" operator="lessThan">
      <formula>0</formula>
    </cfRule>
  </conditionalFormatting>
  <conditionalFormatting sqref="DH39">
    <cfRule type="beginsWith" dxfId="200" priority="17" stopIfTrue="1" operator="beginsWith" text="ESTA UNIDADE">
      <formula>LEFT(DH39,LEN("ESTA UNIDADE"))="ESTA UNIDADE"</formula>
    </cfRule>
  </conditionalFormatting>
  <conditionalFormatting sqref="DH23:DM23">
    <cfRule type="cellIs" dxfId="199" priority="105" operator="lessThan">
      <formula>0</formula>
    </cfRule>
  </conditionalFormatting>
  <conditionalFormatting sqref="DH36:DM36">
    <cfRule type="cellIs" dxfId="198" priority="37" operator="lessThan">
      <formula>0</formula>
    </cfRule>
  </conditionalFormatting>
  <conditionalFormatting sqref="DO39">
    <cfRule type="beginsWith" dxfId="197" priority="11" stopIfTrue="1" operator="beginsWith" text="ESTA UNIDADE">
      <formula>LEFT(DO39,LEN("ESTA UNIDADE"))="ESTA UNIDADE"</formula>
    </cfRule>
  </conditionalFormatting>
  <conditionalFormatting sqref="DO23:DT23">
    <cfRule type="cellIs" dxfId="196" priority="103" operator="lessThan">
      <formula>0</formula>
    </cfRule>
  </conditionalFormatting>
  <conditionalFormatting sqref="DO36:DT36">
    <cfRule type="cellIs" dxfId="195" priority="31" operator="lessThan">
      <formula>0</formula>
    </cfRule>
  </conditionalFormatting>
  <conditionalFormatting sqref="DV39">
    <cfRule type="beginsWith" dxfId="194" priority="14" stopIfTrue="1" operator="beginsWith" text="ESTA UNIDADE">
      <formula>LEFT(DV39,LEN("ESTA UNIDADE"))="ESTA UNIDADE"</formula>
    </cfRule>
  </conditionalFormatting>
  <conditionalFormatting sqref="DV23:EA23">
    <cfRule type="cellIs" dxfId="193" priority="101" operator="lessThan">
      <formula>0</formula>
    </cfRule>
  </conditionalFormatting>
  <conditionalFormatting sqref="DV36:EA36">
    <cfRule type="cellIs" dxfId="192" priority="30" operator="lessThan">
      <formula>0</formula>
    </cfRule>
  </conditionalFormatting>
  <conditionalFormatting sqref="EC39">
    <cfRule type="beginsWith" dxfId="191" priority="10" stopIfTrue="1" operator="beginsWith" text="ESTA UNIDADE">
      <formula>LEFT(EC39,LEN("ESTA UNIDADE"))="ESTA UNIDADE"</formula>
    </cfRule>
  </conditionalFormatting>
  <conditionalFormatting sqref="EC23:EH23">
    <cfRule type="cellIs" dxfId="190" priority="99" operator="lessThan">
      <formula>0</formula>
    </cfRule>
  </conditionalFormatting>
  <conditionalFormatting sqref="EC36:EH36">
    <cfRule type="cellIs" dxfId="189" priority="29" operator="lessThan">
      <formula>0</formula>
    </cfRule>
  </conditionalFormatting>
  <conditionalFormatting sqref="EJ39">
    <cfRule type="beginsWith" dxfId="188" priority="13" stopIfTrue="1" operator="beginsWith" text="ESTA UNIDADE">
      <formula>LEFT(EJ39,LEN("ESTA UNIDADE"))="ESTA UNIDADE"</formula>
    </cfRule>
  </conditionalFormatting>
  <conditionalFormatting sqref="EJ23:EO23">
    <cfRule type="cellIs" dxfId="187" priority="97" operator="lessThan">
      <formula>0</formula>
    </cfRule>
  </conditionalFormatting>
  <conditionalFormatting sqref="EJ36:EO36">
    <cfRule type="cellIs" dxfId="186" priority="28" operator="lessThan">
      <formula>0</formula>
    </cfRule>
  </conditionalFormatting>
  <conditionalFormatting sqref="EQ39">
    <cfRule type="beginsWith" dxfId="185" priority="12" stopIfTrue="1" operator="beginsWith" text="ESTA UNIDADE">
      <formula>LEFT(EQ39,LEN("ESTA UNIDADE"))="ESTA UNIDADE"</formula>
    </cfRule>
  </conditionalFormatting>
  <conditionalFormatting sqref="EQ23:EV23">
    <cfRule type="cellIs" dxfId="184" priority="95" operator="lessThan">
      <formula>0</formula>
    </cfRule>
  </conditionalFormatting>
  <conditionalFormatting sqref="EQ36:EV36">
    <cfRule type="cellIs" dxfId="183" priority="27" operator="lessThan">
      <formula>0</formula>
    </cfRule>
  </conditionalFormatting>
  <dataValidations count="2">
    <dataValidation type="list" allowBlank="1" showInputMessage="1" showErrorMessage="1" sqref="Q16 AZ16 X16 AE16 AL16 BG16 BN16 BU16 CB16 AS16 CI16 DR16 CP16 CW16 DD16 DY16 EF16 EM16 ET16 DK16" xr:uid="{8BBFC4DF-0A2A-4C80-9FE5-8AD1154BF693}">
      <formula1>Lista_SubgrupoTarifa</formula1>
    </dataValidation>
    <dataValidation type="list" allowBlank="1" showInputMessage="1" showErrorMessage="1" sqref="Q17 AZ17 X17 AE17 AL17 BG17 BN17 BU17 CB17 AS17 CI17 DR17 CP17 CW17 DD17 DY17 EF17 EM17 ET17 DK17" xr:uid="{A1432169-FE9F-40AE-85BB-794ADF9730B9}">
      <formula1>Lista_Tarifa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ignoredErrors>
    <ignoredError sqref="G24:K35 S24:S35 U24 F24:F35 U26:U35" unlocked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58D153-8562-480C-8809-7578414F6040}">
          <x14:formula1>
            <xm:f>Apoio!$AB$4:$AB$6</xm:f>
          </x14:formula1>
          <xm:sqref>Q18:S18 AZ18:BB18 X18:Z18 AE18:AG18 AL18:AN18 BG18:BI18 BN18:BP18 BU18:BW18 CB18:CD18 AS18:AU18 CI18:CK18 DR18:DT18 CP18:CR18 CW18:CY18 DD18:DF18 DY18:EA18 EF18:EH18 EM18:EO18 ET18:EV18 DK18:DM18</xm:sqref>
        </x14:dataValidation>
        <x14:dataValidation type="list" allowBlank="1" showInputMessage="1" showErrorMessage="1" xr:uid="{CB979A1E-C920-438C-8094-EC045F5D255F}">
          <x14:formula1>
            <xm:f>Apoio!$AE$4:$AE$7</xm:f>
          </x14:formula1>
          <xm:sqref>Q15:S15 X15:Z15 AE15:AG15 AL15:AN15 AS15:AU15 AZ15:BB15 BG15:BI15 BN15:BP15 BU15:BW15 CB15:CD15 CI15:CK15 CP15:CR15 CW15:CY15 DD15:DF15 DK15:DM15 DR15:DT15 DY15:EA15 EF15:EH15 EM15:EO15 ET15:EV15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6">
    <tabColor theme="3" tint="0.39997558519241921"/>
  </sheetPr>
  <dimension ref="B4:Z166"/>
  <sheetViews>
    <sheetView showGridLines="0" topLeftCell="A25" zoomScale="70" zoomScaleNormal="70" workbookViewId="0">
      <selection activeCell="AD46" sqref="AD46"/>
    </sheetView>
  </sheetViews>
  <sheetFormatPr defaultColWidth="9.109375" defaultRowHeight="15" customHeight="1" x14ac:dyDescent="0.3"/>
  <cols>
    <col min="1" max="1" width="3.6640625" style="1" customWidth="1"/>
    <col min="2" max="2" width="7.6640625" style="1" customWidth="1"/>
    <col min="3" max="7" width="10.6640625" style="1" customWidth="1"/>
    <col min="8" max="8" width="18.6640625" style="1" customWidth="1"/>
    <col min="9" max="9" width="15" style="1" bestFit="1" customWidth="1"/>
    <col min="10" max="10" width="20.6640625" style="1" customWidth="1"/>
    <col min="11" max="11" width="21.109375" style="1" bestFit="1" customWidth="1"/>
    <col min="12" max="12" width="16.44140625" style="1" customWidth="1"/>
    <col min="13" max="13" width="19.33203125" style="1" bestFit="1" customWidth="1"/>
    <col min="14" max="14" width="21.109375" style="1" bestFit="1" customWidth="1"/>
    <col min="15" max="15" width="3.6640625" style="1" customWidth="1"/>
    <col min="16" max="16" width="6.109375" style="1" customWidth="1"/>
    <col min="17" max="21" width="10.6640625" style="1" customWidth="1"/>
    <col min="22" max="22" width="11.6640625" style="1" customWidth="1"/>
    <col min="23" max="23" width="10.6640625" style="1" customWidth="1"/>
    <col min="24" max="25" width="18.6640625" style="1" customWidth="1"/>
    <col min="26" max="16384" width="9.109375" style="1"/>
  </cols>
  <sheetData>
    <row r="4" spans="2:26" ht="14.4" x14ac:dyDescent="0.3">
      <c r="B4" s="841" t="s">
        <v>1211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ILUMINAÇÃO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1212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7"/>
      <c r="I9" s="288"/>
      <c r="J9" s="286"/>
      <c r="K9" s="139">
        <f t="shared" ref="K9:K72" si="0">N9-L9-M9</f>
        <v>0</v>
      </c>
      <c r="L9" s="286"/>
      <c r="M9" s="286"/>
      <c r="N9" s="139">
        <f t="shared" ref="N9:N72" si="1">I9*J9</f>
        <v>0</v>
      </c>
      <c r="P9" s="142">
        <f>B9</f>
        <v>2</v>
      </c>
      <c r="Q9" s="862" t="str">
        <f t="shared" ref="Q9:Q72" si="2">IF(OR(C9=0,C9=""),"",C9)</f>
        <v/>
      </c>
      <c r="R9" s="862"/>
      <c r="S9" s="862"/>
      <c r="T9" s="862"/>
      <c r="U9" s="863"/>
      <c r="V9" s="143" t="str">
        <f t="shared" ref="V9:V72" si="3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  <c r="Z9" s="239"/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7"/>
      <c r="I10" s="288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ref="P10:P73" si="4">B10</f>
        <v>3</v>
      </c>
      <c r="Q10" s="862" t="str">
        <f t="shared" si="2"/>
        <v/>
      </c>
      <c r="R10" s="862"/>
      <c r="S10" s="862"/>
      <c r="T10" s="862"/>
      <c r="U10" s="863"/>
      <c r="V10" s="143" t="str">
        <f t="shared" si="3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  <c r="Z10" s="239"/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7"/>
      <c r="I11" s="288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4"/>
        <v>4</v>
      </c>
      <c r="Q11" s="862" t="str">
        <f t="shared" si="2"/>
        <v/>
      </c>
      <c r="R11" s="862"/>
      <c r="S11" s="862"/>
      <c r="T11" s="862"/>
      <c r="U11" s="863"/>
      <c r="V11" s="143" t="str">
        <f t="shared" si="3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  <c r="Z11" s="239"/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7"/>
      <c r="I12" s="288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4"/>
        <v>5</v>
      </c>
      <c r="Q12" s="862" t="str">
        <f t="shared" si="2"/>
        <v/>
      </c>
      <c r="R12" s="862"/>
      <c r="S12" s="862"/>
      <c r="T12" s="862"/>
      <c r="U12" s="863"/>
      <c r="V12" s="143" t="str">
        <f t="shared" si="3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  <c r="Z12" s="239"/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7"/>
      <c r="I13" s="288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4"/>
        <v>6</v>
      </c>
      <c r="Q13" s="862" t="str">
        <f t="shared" si="2"/>
        <v/>
      </c>
      <c r="R13" s="862"/>
      <c r="S13" s="862"/>
      <c r="T13" s="862"/>
      <c r="U13" s="863"/>
      <c r="V13" s="143" t="str">
        <f t="shared" si="3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  <c r="Z13" s="239"/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7"/>
      <c r="I14" s="288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4"/>
        <v>7</v>
      </c>
      <c r="Q14" s="862" t="str">
        <f t="shared" si="2"/>
        <v/>
      </c>
      <c r="R14" s="862"/>
      <c r="S14" s="862"/>
      <c r="T14" s="862"/>
      <c r="U14" s="863"/>
      <c r="V14" s="143" t="str">
        <f t="shared" si="3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  <c r="Z14" s="239"/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7"/>
      <c r="I15" s="288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4"/>
        <v>8</v>
      </c>
      <c r="Q15" s="862" t="str">
        <f t="shared" si="2"/>
        <v/>
      </c>
      <c r="R15" s="862"/>
      <c r="S15" s="862"/>
      <c r="T15" s="862"/>
      <c r="U15" s="863"/>
      <c r="V15" s="143" t="str">
        <f t="shared" si="3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  <c r="Z15" s="239"/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7"/>
      <c r="I16" s="288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4"/>
        <v>9</v>
      </c>
      <c r="Q16" s="862" t="str">
        <f t="shared" si="2"/>
        <v/>
      </c>
      <c r="R16" s="862"/>
      <c r="S16" s="862"/>
      <c r="T16" s="862"/>
      <c r="U16" s="863"/>
      <c r="V16" s="143" t="str">
        <f t="shared" si="3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  <c r="Z16" s="239"/>
    </row>
    <row r="17" spans="2:26" ht="15" customHeight="1" x14ac:dyDescent="0.3">
      <c r="B17" s="142">
        <v>10</v>
      </c>
      <c r="C17" s="860"/>
      <c r="D17" s="861"/>
      <c r="E17" s="861"/>
      <c r="F17" s="861"/>
      <c r="G17" s="861"/>
      <c r="H17" s="287"/>
      <c r="I17" s="288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4"/>
        <v>10</v>
      </c>
      <c r="Q17" s="862" t="str">
        <f t="shared" si="2"/>
        <v/>
      </c>
      <c r="R17" s="862"/>
      <c r="S17" s="862"/>
      <c r="T17" s="862"/>
      <c r="U17" s="863"/>
      <c r="V17" s="143" t="str">
        <f t="shared" si="3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  <c r="Z17" s="239"/>
    </row>
    <row r="18" spans="2:26" ht="15" customHeight="1" x14ac:dyDescent="0.3">
      <c r="B18" s="142">
        <v>11</v>
      </c>
      <c r="C18" s="860"/>
      <c r="D18" s="861"/>
      <c r="E18" s="861"/>
      <c r="F18" s="861"/>
      <c r="G18" s="861"/>
      <c r="H18" s="287"/>
      <c r="I18" s="288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4"/>
        <v>11</v>
      </c>
      <c r="Q18" s="862" t="str">
        <f t="shared" si="2"/>
        <v/>
      </c>
      <c r="R18" s="862"/>
      <c r="S18" s="862"/>
      <c r="T18" s="862"/>
      <c r="U18" s="863"/>
      <c r="V18" s="143" t="str">
        <f t="shared" si="3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  <c r="Z18" s="239"/>
    </row>
    <row r="19" spans="2:26" ht="15" customHeight="1" x14ac:dyDescent="0.3">
      <c r="B19" s="142">
        <v>12</v>
      </c>
      <c r="C19" s="860"/>
      <c r="D19" s="861"/>
      <c r="E19" s="861"/>
      <c r="F19" s="861"/>
      <c r="G19" s="861"/>
      <c r="H19" s="287"/>
      <c r="I19" s="288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4"/>
        <v>12</v>
      </c>
      <c r="Q19" s="862" t="str">
        <f t="shared" si="2"/>
        <v/>
      </c>
      <c r="R19" s="862"/>
      <c r="S19" s="862"/>
      <c r="T19" s="862"/>
      <c r="U19" s="863"/>
      <c r="V19" s="143" t="str">
        <f t="shared" si="3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  <c r="Z19" s="239"/>
    </row>
    <row r="20" spans="2:26" ht="15" customHeight="1" x14ac:dyDescent="0.3">
      <c r="B20" s="142">
        <v>13</v>
      </c>
      <c r="C20" s="860"/>
      <c r="D20" s="861"/>
      <c r="E20" s="861"/>
      <c r="F20" s="861"/>
      <c r="G20" s="861"/>
      <c r="H20" s="287"/>
      <c r="I20" s="288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4"/>
        <v>13</v>
      </c>
      <c r="Q20" s="862" t="str">
        <f t="shared" si="2"/>
        <v/>
      </c>
      <c r="R20" s="862"/>
      <c r="S20" s="862"/>
      <c r="T20" s="862"/>
      <c r="U20" s="863"/>
      <c r="V20" s="143" t="str">
        <f t="shared" si="3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  <c r="Z20" s="239"/>
    </row>
    <row r="21" spans="2:26" ht="15" customHeight="1" x14ac:dyDescent="0.3">
      <c r="B21" s="142">
        <v>14</v>
      </c>
      <c r="C21" s="860"/>
      <c r="D21" s="861"/>
      <c r="E21" s="861"/>
      <c r="F21" s="861"/>
      <c r="G21" s="861"/>
      <c r="H21" s="287"/>
      <c r="I21" s="288"/>
      <c r="J21" s="286"/>
      <c r="K21" s="139">
        <f t="shared" si="0"/>
        <v>0</v>
      </c>
      <c r="L21" s="286"/>
      <c r="M21" s="286"/>
      <c r="N21" s="139">
        <f t="shared" si="1"/>
        <v>0</v>
      </c>
      <c r="P21" s="142">
        <f t="shared" si="4"/>
        <v>14</v>
      </c>
      <c r="Q21" s="862" t="str">
        <f t="shared" si="2"/>
        <v/>
      </c>
      <c r="R21" s="862"/>
      <c r="S21" s="862"/>
      <c r="T21" s="862"/>
      <c r="U21" s="863"/>
      <c r="V21" s="143" t="str">
        <f t="shared" si="3"/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  <c r="Z21" s="239"/>
    </row>
    <row r="22" spans="2:26" ht="15" customHeight="1" x14ac:dyDescent="0.3">
      <c r="B22" s="142">
        <v>15</v>
      </c>
      <c r="C22" s="860"/>
      <c r="D22" s="861"/>
      <c r="E22" s="861"/>
      <c r="F22" s="861"/>
      <c r="G22" s="861"/>
      <c r="H22" s="287"/>
      <c r="I22" s="288"/>
      <c r="J22" s="286"/>
      <c r="K22" s="139">
        <f t="shared" si="0"/>
        <v>0</v>
      </c>
      <c r="L22" s="286"/>
      <c r="M22" s="286"/>
      <c r="N22" s="139">
        <f t="shared" si="1"/>
        <v>0</v>
      </c>
      <c r="P22" s="142">
        <f t="shared" si="4"/>
        <v>15</v>
      </c>
      <c r="Q22" s="862" t="str">
        <f t="shared" si="2"/>
        <v/>
      </c>
      <c r="R22" s="862"/>
      <c r="S22" s="862"/>
      <c r="T22" s="862"/>
      <c r="U22" s="863"/>
      <c r="V22" s="143" t="str">
        <f t="shared" si="3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  <c r="Z22" s="239"/>
    </row>
    <row r="23" spans="2:26" ht="15" customHeight="1" x14ac:dyDescent="0.3">
      <c r="B23" s="142">
        <v>16</v>
      </c>
      <c r="C23" s="860"/>
      <c r="D23" s="861"/>
      <c r="E23" s="861"/>
      <c r="F23" s="861"/>
      <c r="G23" s="861"/>
      <c r="H23" s="287"/>
      <c r="I23" s="288"/>
      <c r="J23" s="286"/>
      <c r="K23" s="139">
        <f t="shared" si="0"/>
        <v>0</v>
      </c>
      <c r="L23" s="286"/>
      <c r="M23" s="286"/>
      <c r="N23" s="139">
        <f t="shared" si="1"/>
        <v>0</v>
      </c>
      <c r="P23" s="142">
        <f t="shared" si="4"/>
        <v>16</v>
      </c>
      <c r="Q23" s="862" t="str">
        <f t="shared" si="2"/>
        <v/>
      </c>
      <c r="R23" s="862"/>
      <c r="S23" s="862"/>
      <c r="T23" s="862"/>
      <c r="U23" s="863"/>
      <c r="V23" s="143" t="str">
        <f t="shared" si="3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  <c r="Z23" s="239"/>
    </row>
    <row r="24" spans="2:26" ht="15" customHeight="1" x14ac:dyDescent="0.3">
      <c r="B24" s="142">
        <v>17</v>
      </c>
      <c r="C24" s="860"/>
      <c r="D24" s="861"/>
      <c r="E24" s="861"/>
      <c r="F24" s="861"/>
      <c r="G24" s="861"/>
      <c r="H24" s="287"/>
      <c r="I24" s="288"/>
      <c r="J24" s="286"/>
      <c r="K24" s="139">
        <f t="shared" si="0"/>
        <v>0</v>
      </c>
      <c r="L24" s="286"/>
      <c r="M24" s="286"/>
      <c r="N24" s="139">
        <f t="shared" si="1"/>
        <v>0</v>
      </c>
      <c r="P24" s="142">
        <f t="shared" si="4"/>
        <v>17</v>
      </c>
      <c r="Q24" s="862" t="str">
        <f t="shared" si="2"/>
        <v/>
      </c>
      <c r="R24" s="862"/>
      <c r="S24" s="862"/>
      <c r="T24" s="862"/>
      <c r="U24" s="863"/>
      <c r="V24" s="143" t="str">
        <f t="shared" si="3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  <c r="Z24" s="239"/>
    </row>
    <row r="25" spans="2:26" ht="15" customHeight="1" x14ac:dyDescent="0.3">
      <c r="B25" s="142">
        <v>18</v>
      </c>
      <c r="C25" s="860"/>
      <c r="D25" s="861"/>
      <c r="E25" s="861"/>
      <c r="F25" s="861"/>
      <c r="G25" s="861"/>
      <c r="H25" s="287"/>
      <c r="I25" s="288"/>
      <c r="J25" s="286"/>
      <c r="K25" s="139">
        <f t="shared" si="0"/>
        <v>0</v>
      </c>
      <c r="L25" s="286"/>
      <c r="M25" s="286"/>
      <c r="N25" s="139">
        <f t="shared" si="1"/>
        <v>0</v>
      </c>
      <c r="P25" s="142">
        <f t="shared" si="4"/>
        <v>18</v>
      </c>
      <c r="Q25" s="862" t="str">
        <f t="shared" si="2"/>
        <v/>
      </c>
      <c r="R25" s="862"/>
      <c r="S25" s="862"/>
      <c r="T25" s="862"/>
      <c r="U25" s="863"/>
      <c r="V25" s="143" t="str">
        <f t="shared" si="3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  <c r="Z25" s="239"/>
    </row>
    <row r="26" spans="2:26" ht="15" customHeight="1" x14ac:dyDescent="0.3">
      <c r="B26" s="142">
        <v>19</v>
      </c>
      <c r="C26" s="860"/>
      <c r="D26" s="861"/>
      <c r="E26" s="861"/>
      <c r="F26" s="861"/>
      <c r="G26" s="861"/>
      <c r="H26" s="287"/>
      <c r="I26" s="288"/>
      <c r="J26" s="286"/>
      <c r="K26" s="139">
        <f t="shared" si="0"/>
        <v>0</v>
      </c>
      <c r="L26" s="286"/>
      <c r="M26" s="286"/>
      <c r="N26" s="139">
        <f t="shared" si="1"/>
        <v>0</v>
      </c>
      <c r="P26" s="142">
        <f t="shared" si="4"/>
        <v>19</v>
      </c>
      <c r="Q26" s="862" t="str">
        <f t="shared" si="2"/>
        <v/>
      </c>
      <c r="R26" s="862"/>
      <c r="S26" s="862"/>
      <c r="T26" s="862"/>
      <c r="U26" s="863"/>
      <c r="V26" s="143" t="str">
        <f t="shared" si="3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  <c r="Z26" s="239"/>
    </row>
    <row r="27" spans="2:26" ht="15" customHeight="1" x14ac:dyDescent="0.3">
      <c r="B27" s="142">
        <v>20</v>
      </c>
      <c r="C27" s="860"/>
      <c r="D27" s="861"/>
      <c r="E27" s="861"/>
      <c r="F27" s="861"/>
      <c r="G27" s="861"/>
      <c r="H27" s="287"/>
      <c r="I27" s="288"/>
      <c r="J27" s="286"/>
      <c r="K27" s="139">
        <f t="shared" si="0"/>
        <v>0</v>
      </c>
      <c r="L27" s="286"/>
      <c r="M27" s="286"/>
      <c r="N27" s="139">
        <f t="shared" si="1"/>
        <v>0</v>
      </c>
      <c r="P27" s="142">
        <f t="shared" si="4"/>
        <v>20</v>
      </c>
      <c r="Q27" s="862" t="str">
        <f t="shared" si="2"/>
        <v/>
      </c>
      <c r="R27" s="862"/>
      <c r="S27" s="862"/>
      <c r="T27" s="862"/>
      <c r="U27" s="863"/>
      <c r="V27" s="143" t="str">
        <f t="shared" si="3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  <c r="Z27" s="239"/>
    </row>
    <row r="28" spans="2:26" ht="15" customHeight="1" x14ac:dyDescent="0.3">
      <c r="B28" s="142">
        <v>21</v>
      </c>
      <c r="C28" s="860"/>
      <c r="D28" s="861"/>
      <c r="E28" s="861"/>
      <c r="F28" s="861"/>
      <c r="G28" s="861"/>
      <c r="H28" s="287"/>
      <c r="I28" s="288"/>
      <c r="J28" s="286"/>
      <c r="K28" s="139">
        <f t="shared" si="0"/>
        <v>0</v>
      </c>
      <c r="L28" s="286"/>
      <c r="M28" s="286"/>
      <c r="N28" s="139">
        <f t="shared" si="1"/>
        <v>0</v>
      </c>
      <c r="P28" s="142">
        <f t="shared" si="4"/>
        <v>21</v>
      </c>
      <c r="Q28" s="862" t="str">
        <f t="shared" si="2"/>
        <v/>
      </c>
      <c r="R28" s="862"/>
      <c r="S28" s="862"/>
      <c r="T28" s="862"/>
      <c r="U28" s="863"/>
      <c r="V28" s="143" t="str">
        <f t="shared" si="3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  <c r="Z28" s="239"/>
    </row>
    <row r="29" spans="2:26" ht="15" customHeight="1" x14ac:dyDescent="0.3">
      <c r="B29" s="142">
        <v>22</v>
      </c>
      <c r="C29" s="860"/>
      <c r="D29" s="861"/>
      <c r="E29" s="861"/>
      <c r="F29" s="861"/>
      <c r="G29" s="861"/>
      <c r="H29" s="287"/>
      <c r="I29" s="288"/>
      <c r="J29" s="286"/>
      <c r="K29" s="139">
        <f t="shared" si="0"/>
        <v>0</v>
      </c>
      <c r="L29" s="286"/>
      <c r="M29" s="286"/>
      <c r="N29" s="139">
        <f t="shared" si="1"/>
        <v>0</v>
      </c>
      <c r="P29" s="142">
        <f t="shared" si="4"/>
        <v>22</v>
      </c>
      <c r="Q29" s="862" t="str">
        <f t="shared" si="2"/>
        <v/>
      </c>
      <c r="R29" s="862"/>
      <c r="S29" s="862"/>
      <c r="T29" s="862"/>
      <c r="U29" s="863"/>
      <c r="V29" s="143" t="str">
        <f t="shared" si="3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  <c r="Z29" s="239"/>
    </row>
    <row r="30" spans="2:26" ht="15" customHeight="1" x14ac:dyDescent="0.3">
      <c r="B30" s="142">
        <v>23</v>
      </c>
      <c r="C30" s="860"/>
      <c r="D30" s="861"/>
      <c r="E30" s="861"/>
      <c r="F30" s="861"/>
      <c r="G30" s="861"/>
      <c r="H30" s="287"/>
      <c r="I30" s="288"/>
      <c r="J30" s="286"/>
      <c r="K30" s="139">
        <f t="shared" si="0"/>
        <v>0</v>
      </c>
      <c r="L30" s="286"/>
      <c r="M30" s="286"/>
      <c r="N30" s="139">
        <f t="shared" si="1"/>
        <v>0</v>
      </c>
      <c r="P30" s="142">
        <f t="shared" si="4"/>
        <v>23</v>
      </c>
      <c r="Q30" s="862" t="str">
        <f t="shared" si="2"/>
        <v/>
      </c>
      <c r="R30" s="862"/>
      <c r="S30" s="862"/>
      <c r="T30" s="862"/>
      <c r="U30" s="863"/>
      <c r="V30" s="143" t="str">
        <f t="shared" si="3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  <c r="Z30" s="239"/>
    </row>
    <row r="31" spans="2:26" ht="15" customHeight="1" x14ac:dyDescent="0.3">
      <c r="B31" s="142">
        <v>24</v>
      </c>
      <c r="C31" s="860"/>
      <c r="D31" s="861"/>
      <c r="E31" s="861"/>
      <c r="F31" s="861"/>
      <c r="G31" s="861"/>
      <c r="H31" s="287"/>
      <c r="I31" s="288"/>
      <c r="J31" s="286"/>
      <c r="K31" s="139">
        <f t="shared" si="0"/>
        <v>0</v>
      </c>
      <c r="L31" s="286"/>
      <c r="M31" s="286"/>
      <c r="N31" s="139">
        <f t="shared" si="1"/>
        <v>0</v>
      </c>
      <c r="P31" s="142">
        <f t="shared" si="4"/>
        <v>24</v>
      </c>
      <c r="Q31" s="862" t="str">
        <f t="shared" si="2"/>
        <v/>
      </c>
      <c r="R31" s="862"/>
      <c r="S31" s="862"/>
      <c r="T31" s="862"/>
      <c r="U31" s="863"/>
      <c r="V31" s="143" t="str">
        <f t="shared" si="3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  <c r="Z31" s="239"/>
    </row>
    <row r="32" spans="2:26" ht="15" customHeight="1" x14ac:dyDescent="0.3">
      <c r="B32" s="142">
        <v>25</v>
      </c>
      <c r="C32" s="860"/>
      <c r="D32" s="861"/>
      <c r="E32" s="861"/>
      <c r="F32" s="861"/>
      <c r="G32" s="861"/>
      <c r="H32" s="287"/>
      <c r="I32" s="288"/>
      <c r="J32" s="286"/>
      <c r="K32" s="139">
        <f t="shared" si="0"/>
        <v>0</v>
      </c>
      <c r="L32" s="286"/>
      <c r="M32" s="286"/>
      <c r="N32" s="139">
        <f t="shared" si="1"/>
        <v>0</v>
      </c>
      <c r="P32" s="142">
        <f t="shared" si="4"/>
        <v>25</v>
      </c>
      <c r="Q32" s="862" t="str">
        <f t="shared" si="2"/>
        <v/>
      </c>
      <c r="R32" s="862"/>
      <c r="S32" s="862"/>
      <c r="T32" s="862"/>
      <c r="U32" s="863"/>
      <c r="V32" s="143" t="str">
        <f t="shared" si="3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  <c r="Z32" s="239"/>
    </row>
    <row r="33" spans="2:26" ht="15" customHeight="1" x14ac:dyDescent="0.3">
      <c r="B33" s="142">
        <v>26</v>
      </c>
      <c r="C33" s="860"/>
      <c r="D33" s="861"/>
      <c r="E33" s="861"/>
      <c r="F33" s="861"/>
      <c r="G33" s="861"/>
      <c r="H33" s="287"/>
      <c r="I33" s="288"/>
      <c r="J33" s="286"/>
      <c r="K33" s="139">
        <f t="shared" si="0"/>
        <v>0</v>
      </c>
      <c r="L33" s="286"/>
      <c r="M33" s="286"/>
      <c r="N33" s="139">
        <f t="shared" si="1"/>
        <v>0</v>
      </c>
      <c r="P33" s="142">
        <f t="shared" si="4"/>
        <v>26</v>
      </c>
      <c r="Q33" s="862" t="str">
        <f t="shared" si="2"/>
        <v/>
      </c>
      <c r="R33" s="862"/>
      <c r="S33" s="862"/>
      <c r="T33" s="862"/>
      <c r="U33" s="863"/>
      <c r="V33" s="143" t="str">
        <f t="shared" si="3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  <c r="Z33" s="239"/>
    </row>
    <row r="34" spans="2:26" ht="15" customHeight="1" x14ac:dyDescent="0.3">
      <c r="B34" s="142">
        <v>27</v>
      </c>
      <c r="C34" s="860"/>
      <c r="D34" s="861"/>
      <c r="E34" s="861"/>
      <c r="F34" s="861"/>
      <c r="G34" s="861"/>
      <c r="H34" s="287"/>
      <c r="I34" s="288"/>
      <c r="J34" s="286"/>
      <c r="K34" s="139">
        <f t="shared" si="0"/>
        <v>0</v>
      </c>
      <c r="L34" s="286"/>
      <c r="M34" s="286"/>
      <c r="N34" s="139">
        <f t="shared" si="1"/>
        <v>0</v>
      </c>
      <c r="P34" s="142">
        <f t="shared" si="4"/>
        <v>27</v>
      </c>
      <c r="Q34" s="862" t="str">
        <f t="shared" si="2"/>
        <v/>
      </c>
      <c r="R34" s="862"/>
      <c r="S34" s="862"/>
      <c r="T34" s="862"/>
      <c r="U34" s="863"/>
      <c r="V34" s="143" t="str">
        <f t="shared" si="3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  <c r="Z34" s="239"/>
    </row>
    <row r="35" spans="2:26" ht="15" customHeight="1" x14ac:dyDescent="0.3">
      <c r="B35" s="142">
        <v>28</v>
      </c>
      <c r="C35" s="860"/>
      <c r="D35" s="861"/>
      <c r="E35" s="861"/>
      <c r="F35" s="861"/>
      <c r="G35" s="861"/>
      <c r="H35" s="287"/>
      <c r="I35" s="288"/>
      <c r="J35" s="286"/>
      <c r="K35" s="139">
        <f t="shared" si="0"/>
        <v>0</v>
      </c>
      <c r="L35" s="286"/>
      <c r="M35" s="286"/>
      <c r="N35" s="139">
        <f t="shared" si="1"/>
        <v>0</v>
      </c>
      <c r="P35" s="142">
        <f t="shared" si="4"/>
        <v>28</v>
      </c>
      <c r="Q35" s="862" t="str">
        <f t="shared" si="2"/>
        <v/>
      </c>
      <c r="R35" s="862"/>
      <c r="S35" s="862"/>
      <c r="T35" s="862"/>
      <c r="U35" s="863"/>
      <c r="V35" s="143" t="str">
        <f t="shared" si="3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  <c r="Z35" s="239"/>
    </row>
    <row r="36" spans="2:26" ht="15" customHeight="1" x14ac:dyDescent="0.3">
      <c r="B36" s="142">
        <v>29</v>
      </c>
      <c r="C36" s="860"/>
      <c r="D36" s="861"/>
      <c r="E36" s="861"/>
      <c r="F36" s="861"/>
      <c r="G36" s="861"/>
      <c r="H36" s="287"/>
      <c r="I36" s="288"/>
      <c r="J36" s="286"/>
      <c r="K36" s="139">
        <f t="shared" si="0"/>
        <v>0</v>
      </c>
      <c r="L36" s="286"/>
      <c r="M36" s="286"/>
      <c r="N36" s="139">
        <f t="shared" si="1"/>
        <v>0</v>
      </c>
      <c r="P36" s="142">
        <f t="shared" si="4"/>
        <v>29</v>
      </c>
      <c r="Q36" s="862" t="str">
        <f t="shared" si="2"/>
        <v/>
      </c>
      <c r="R36" s="862"/>
      <c r="S36" s="862"/>
      <c r="T36" s="862"/>
      <c r="U36" s="863"/>
      <c r="V36" s="143" t="str">
        <f t="shared" si="3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  <c r="Z36" s="239"/>
    </row>
    <row r="37" spans="2:26" ht="15" customHeight="1" x14ac:dyDescent="0.3">
      <c r="B37" s="142">
        <v>30</v>
      </c>
      <c r="C37" s="860"/>
      <c r="D37" s="861"/>
      <c r="E37" s="861"/>
      <c r="F37" s="861"/>
      <c r="G37" s="861"/>
      <c r="H37" s="287"/>
      <c r="I37" s="288"/>
      <c r="J37" s="286"/>
      <c r="K37" s="139">
        <f t="shared" si="0"/>
        <v>0</v>
      </c>
      <c r="L37" s="286"/>
      <c r="M37" s="286"/>
      <c r="N37" s="139">
        <f t="shared" si="1"/>
        <v>0</v>
      </c>
      <c r="P37" s="142">
        <f t="shared" si="4"/>
        <v>30</v>
      </c>
      <c r="Q37" s="862" t="str">
        <f t="shared" si="2"/>
        <v/>
      </c>
      <c r="R37" s="862"/>
      <c r="S37" s="862"/>
      <c r="T37" s="862"/>
      <c r="U37" s="863"/>
      <c r="V37" s="143" t="str">
        <f t="shared" si="3"/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  <c r="Z37" s="239"/>
    </row>
    <row r="38" spans="2:26" ht="15" customHeight="1" x14ac:dyDescent="0.3">
      <c r="B38" s="142">
        <v>31</v>
      </c>
      <c r="C38" s="860"/>
      <c r="D38" s="861"/>
      <c r="E38" s="861"/>
      <c r="F38" s="861"/>
      <c r="G38" s="861"/>
      <c r="H38" s="287"/>
      <c r="I38" s="288"/>
      <c r="J38" s="286"/>
      <c r="K38" s="139">
        <f t="shared" si="0"/>
        <v>0</v>
      </c>
      <c r="L38" s="286"/>
      <c r="M38" s="286"/>
      <c r="N38" s="139">
        <f t="shared" si="1"/>
        <v>0</v>
      </c>
      <c r="P38" s="142">
        <f t="shared" si="4"/>
        <v>31</v>
      </c>
      <c r="Q38" s="862" t="str">
        <f t="shared" si="2"/>
        <v/>
      </c>
      <c r="R38" s="862"/>
      <c r="S38" s="862"/>
      <c r="T38" s="862"/>
      <c r="U38" s="863"/>
      <c r="V38" s="143" t="str">
        <f t="shared" si="3"/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  <c r="Z38" s="239"/>
    </row>
    <row r="39" spans="2:26" ht="15" customHeight="1" x14ac:dyDescent="0.3">
      <c r="B39" s="142">
        <v>32</v>
      </c>
      <c r="C39" s="860"/>
      <c r="D39" s="861"/>
      <c r="E39" s="861"/>
      <c r="F39" s="861"/>
      <c r="G39" s="861"/>
      <c r="H39" s="287"/>
      <c r="I39" s="288"/>
      <c r="J39" s="286"/>
      <c r="K39" s="139">
        <f t="shared" si="0"/>
        <v>0</v>
      </c>
      <c r="L39" s="286"/>
      <c r="M39" s="286"/>
      <c r="N39" s="139">
        <f t="shared" si="1"/>
        <v>0</v>
      </c>
      <c r="P39" s="142">
        <f t="shared" si="4"/>
        <v>32</v>
      </c>
      <c r="Q39" s="862" t="str">
        <f t="shared" si="2"/>
        <v/>
      </c>
      <c r="R39" s="862"/>
      <c r="S39" s="862"/>
      <c r="T39" s="862"/>
      <c r="U39" s="863"/>
      <c r="V39" s="143" t="str">
        <f t="shared" si="3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  <c r="Z39" s="239"/>
    </row>
    <row r="40" spans="2:26" ht="15" customHeight="1" x14ac:dyDescent="0.3">
      <c r="B40" s="142">
        <v>33</v>
      </c>
      <c r="C40" s="860"/>
      <c r="D40" s="861"/>
      <c r="E40" s="861"/>
      <c r="F40" s="861"/>
      <c r="G40" s="861"/>
      <c r="H40" s="287"/>
      <c r="I40" s="288"/>
      <c r="J40" s="286"/>
      <c r="K40" s="139">
        <f t="shared" si="0"/>
        <v>0</v>
      </c>
      <c r="L40" s="286"/>
      <c r="M40" s="286"/>
      <c r="N40" s="139">
        <f t="shared" si="1"/>
        <v>0</v>
      </c>
      <c r="P40" s="142">
        <f t="shared" si="4"/>
        <v>33</v>
      </c>
      <c r="Q40" s="862" t="str">
        <f t="shared" si="2"/>
        <v/>
      </c>
      <c r="R40" s="862"/>
      <c r="S40" s="862"/>
      <c r="T40" s="862"/>
      <c r="U40" s="863"/>
      <c r="V40" s="143" t="str">
        <f t="shared" si="3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  <c r="Z40" s="239"/>
    </row>
    <row r="41" spans="2:26" ht="15" customHeight="1" x14ac:dyDescent="0.3">
      <c r="B41" s="142">
        <v>34</v>
      </c>
      <c r="C41" s="860"/>
      <c r="D41" s="861"/>
      <c r="E41" s="861"/>
      <c r="F41" s="861"/>
      <c r="G41" s="861"/>
      <c r="H41" s="287"/>
      <c r="I41" s="288"/>
      <c r="J41" s="286"/>
      <c r="K41" s="139">
        <f t="shared" si="0"/>
        <v>0</v>
      </c>
      <c r="L41" s="286"/>
      <c r="M41" s="286"/>
      <c r="N41" s="139">
        <f t="shared" si="1"/>
        <v>0</v>
      </c>
      <c r="P41" s="142">
        <f t="shared" si="4"/>
        <v>34</v>
      </c>
      <c r="Q41" s="862" t="str">
        <f t="shared" si="2"/>
        <v/>
      </c>
      <c r="R41" s="862"/>
      <c r="S41" s="862"/>
      <c r="T41" s="862"/>
      <c r="U41" s="863"/>
      <c r="V41" s="143" t="str">
        <f t="shared" si="3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  <c r="Z41" s="239"/>
    </row>
    <row r="42" spans="2:26" ht="15" customHeight="1" x14ac:dyDescent="0.3">
      <c r="B42" s="142">
        <v>35</v>
      </c>
      <c r="C42" s="860"/>
      <c r="D42" s="861"/>
      <c r="E42" s="861"/>
      <c r="F42" s="861"/>
      <c r="G42" s="861"/>
      <c r="H42" s="287"/>
      <c r="I42" s="288"/>
      <c r="J42" s="286"/>
      <c r="K42" s="139">
        <f t="shared" si="0"/>
        <v>0</v>
      </c>
      <c r="L42" s="286"/>
      <c r="M42" s="286"/>
      <c r="N42" s="139">
        <f t="shared" si="1"/>
        <v>0</v>
      </c>
      <c r="P42" s="142">
        <f t="shared" si="4"/>
        <v>35</v>
      </c>
      <c r="Q42" s="862" t="str">
        <f t="shared" si="2"/>
        <v/>
      </c>
      <c r="R42" s="862"/>
      <c r="S42" s="862"/>
      <c r="T42" s="862"/>
      <c r="U42" s="863"/>
      <c r="V42" s="143" t="str">
        <f t="shared" si="3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  <c r="Z42" s="239"/>
    </row>
    <row r="43" spans="2:26" ht="15" customHeight="1" x14ac:dyDescent="0.3">
      <c r="B43" s="142">
        <v>36</v>
      </c>
      <c r="C43" s="860"/>
      <c r="D43" s="861"/>
      <c r="E43" s="861"/>
      <c r="F43" s="861"/>
      <c r="G43" s="861"/>
      <c r="H43" s="287"/>
      <c r="I43" s="288"/>
      <c r="J43" s="286"/>
      <c r="K43" s="139">
        <f t="shared" si="0"/>
        <v>0</v>
      </c>
      <c r="L43" s="286"/>
      <c r="M43" s="286"/>
      <c r="N43" s="139">
        <f t="shared" si="1"/>
        <v>0</v>
      </c>
      <c r="P43" s="142">
        <f t="shared" si="4"/>
        <v>36</v>
      </c>
      <c r="Q43" s="862" t="str">
        <f t="shared" si="2"/>
        <v/>
      </c>
      <c r="R43" s="862"/>
      <c r="S43" s="862"/>
      <c r="T43" s="862"/>
      <c r="U43" s="863"/>
      <c r="V43" s="143" t="str">
        <f t="shared" si="3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  <c r="Z43" s="239"/>
    </row>
    <row r="44" spans="2:26" ht="15" customHeight="1" x14ac:dyDescent="0.3">
      <c r="B44" s="142">
        <v>37</v>
      </c>
      <c r="C44" s="860"/>
      <c r="D44" s="861"/>
      <c r="E44" s="861"/>
      <c r="F44" s="861"/>
      <c r="G44" s="861"/>
      <c r="H44" s="287"/>
      <c r="I44" s="288"/>
      <c r="J44" s="286"/>
      <c r="K44" s="139">
        <f t="shared" si="0"/>
        <v>0</v>
      </c>
      <c r="L44" s="286"/>
      <c r="M44" s="286"/>
      <c r="N44" s="139">
        <f t="shared" si="1"/>
        <v>0</v>
      </c>
      <c r="P44" s="142">
        <f t="shared" si="4"/>
        <v>37</v>
      </c>
      <c r="Q44" s="862" t="str">
        <f t="shared" si="2"/>
        <v/>
      </c>
      <c r="R44" s="862"/>
      <c r="S44" s="862"/>
      <c r="T44" s="862"/>
      <c r="U44" s="863"/>
      <c r="V44" s="143" t="str">
        <f t="shared" si="3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  <c r="Z44" s="239"/>
    </row>
    <row r="45" spans="2:26" ht="15" customHeight="1" x14ac:dyDescent="0.3">
      <c r="B45" s="142">
        <v>38</v>
      </c>
      <c r="C45" s="860"/>
      <c r="D45" s="861"/>
      <c r="E45" s="861"/>
      <c r="F45" s="861"/>
      <c r="G45" s="861"/>
      <c r="H45" s="287"/>
      <c r="I45" s="288"/>
      <c r="J45" s="286"/>
      <c r="K45" s="139">
        <f t="shared" si="0"/>
        <v>0</v>
      </c>
      <c r="L45" s="286"/>
      <c r="M45" s="286"/>
      <c r="N45" s="139">
        <f t="shared" si="1"/>
        <v>0</v>
      </c>
      <c r="P45" s="142">
        <f t="shared" si="4"/>
        <v>38</v>
      </c>
      <c r="Q45" s="862" t="str">
        <f t="shared" si="2"/>
        <v/>
      </c>
      <c r="R45" s="862"/>
      <c r="S45" s="862"/>
      <c r="T45" s="862"/>
      <c r="U45" s="863"/>
      <c r="V45" s="143" t="str">
        <f t="shared" si="3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  <c r="Z45" s="239"/>
    </row>
    <row r="46" spans="2:26" ht="15" customHeight="1" x14ac:dyDescent="0.3">
      <c r="B46" s="142">
        <v>39</v>
      </c>
      <c r="C46" s="860"/>
      <c r="D46" s="861"/>
      <c r="E46" s="861"/>
      <c r="F46" s="861"/>
      <c r="G46" s="861"/>
      <c r="H46" s="287"/>
      <c r="I46" s="288"/>
      <c r="J46" s="286"/>
      <c r="K46" s="139">
        <f t="shared" si="0"/>
        <v>0</v>
      </c>
      <c r="L46" s="286"/>
      <c r="M46" s="286"/>
      <c r="N46" s="139">
        <f t="shared" si="1"/>
        <v>0</v>
      </c>
      <c r="P46" s="142">
        <f t="shared" si="4"/>
        <v>39</v>
      </c>
      <c r="Q46" s="862" t="str">
        <f t="shared" si="2"/>
        <v/>
      </c>
      <c r="R46" s="862"/>
      <c r="S46" s="862"/>
      <c r="T46" s="862"/>
      <c r="U46" s="863"/>
      <c r="V46" s="143" t="str">
        <f t="shared" si="3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  <c r="Z46" s="239"/>
    </row>
    <row r="47" spans="2:26" ht="15" customHeight="1" x14ac:dyDescent="0.3">
      <c r="B47" s="142">
        <v>40</v>
      </c>
      <c r="C47" s="860"/>
      <c r="D47" s="861"/>
      <c r="E47" s="861"/>
      <c r="F47" s="861"/>
      <c r="G47" s="861"/>
      <c r="H47" s="287"/>
      <c r="I47" s="288"/>
      <c r="J47" s="286"/>
      <c r="K47" s="139">
        <f t="shared" si="0"/>
        <v>0</v>
      </c>
      <c r="L47" s="286"/>
      <c r="M47" s="286"/>
      <c r="N47" s="139">
        <f t="shared" si="1"/>
        <v>0</v>
      </c>
      <c r="P47" s="142">
        <f t="shared" si="4"/>
        <v>40</v>
      </c>
      <c r="Q47" s="862" t="str">
        <f t="shared" si="2"/>
        <v/>
      </c>
      <c r="R47" s="862"/>
      <c r="S47" s="862"/>
      <c r="T47" s="862"/>
      <c r="U47" s="863"/>
      <c r="V47" s="143" t="str">
        <f t="shared" si="3"/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  <c r="Z47" s="239"/>
    </row>
    <row r="48" spans="2:26" ht="15" customHeight="1" x14ac:dyDescent="0.3">
      <c r="B48" s="142">
        <v>41</v>
      </c>
      <c r="C48" s="860"/>
      <c r="D48" s="861"/>
      <c r="E48" s="861"/>
      <c r="F48" s="861"/>
      <c r="G48" s="861"/>
      <c r="H48" s="287"/>
      <c r="I48" s="288"/>
      <c r="J48" s="286"/>
      <c r="K48" s="139">
        <f t="shared" si="0"/>
        <v>0</v>
      </c>
      <c r="L48" s="286"/>
      <c r="M48" s="286"/>
      <c r="N48" s="139">
        <f t="shared" si="1"/>
        <v>0</v>
      </c>
      <c r="P48" s="142">
        <f t="shared" si="4"/>
        <v>41</v>
      </c>
      <c r="Q48" s="862" t="str">
        <f t="shared" si="2"/>
        <v/>
      </c>
      <c r="R48" s="862"/>
      <c r="S48" s="862"/>
      <c r="T48" s="862"/>
      <c r="U48" s="863"/>
      <c r="V48" s="143" t="str">
        <f t="shared" si="3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  <c r="Z48" s="239"/>
    </row>
    <row r="49" spans="2:26" ht="15" customHeight="1" x14ac:dyDescent="0.3">
      <c r="B49" s="142">
        <v>42</v>
      </c>
      <c r="C49" s="860"/>
      <c r="D49" s="861"/>
      <c r="E49" s="861"/>
      <c r="F49" s="861"/>
      <c r="G49" s="861"/>
      <c r="H49" s="287"/>
      <c r="I49" s="288"/>
      <c r="J49" s="286"/>
      <c r="K49" s="139">
        <f t="shared" si="0"/>
        <v>0</v>
      </c>
      <c r="L49" s="286"/>
      <c r="M49" s="286"/>
      <c r="N49" s="139">
        <f t="shared" si="1"/>
        <v>0</v>
      </c>
      <c r="P49" s="142">
        <f t="shared" si="4"/>
        <v>42</v>
      </c>
      <c r="Q49" s="862" t="str">
        <f t="shared" si="2"/>
        <v/>
      </c>
      <c r="R49" s="862"/>
      <c r="S49" s="862"/>
      <c r="T49" s="862"/>
      <c r="U49" s="863"/>
      <c r="V49" s="143" t="str">
        <f t="shared" si="3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  <c r="Z49" s="239"/>
    </row>
    <row r="50" spans="2:26" ht="15" customHeight="1" x14ac:dyDescent="0.3">
      <c r="B50" s="142">
        <v>43</v>
      </c>
      <c r="C50" s="860"/>
      <c r="D50" s="861"/>
      <c r="E50" s="861"/>
      <c r="F50" s="861"/>
      <c r="G50" s="861"/>
      <c r="H50" s="287"/>
      <c r="I50" s="288"/>
      <c r="J50" s="286"/>
      <c r="K50" s="139">
        <f t="shared" si="0"/>
        <v>0</v>
      </c>
      <c r="L50" s="286"/>
      <c r="M50" s="286"/>
      <c r="N50" s="139">
        <f t="shared" si="1"/>
        <v>0</v>
      </c>
      <c r="P50" s="142">
        <f t="shared" si="4"/>
        <v>43</v>
      </c>
      <c r="Q50" s="862" t="str">
        <f t="shared" si="2"/>
        <v/>
      </c>
      <c r="R50" s="862"/>
      <c r="S50" s="862"/>
      <c r="T50" s="862"/>
      <c r="U50" s="863"/>
      <c r="V50" s="143" t="str">
        <f t="shared" si="3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  <c r="Z50" s="239"/>
    </row>
    <row r="51" spans="2:26" ht="15" customHeight="1" x14ac:dyDescent="0.3">
      <c r="B51" s="142">
        <v>44</v>
      </c>
      <c r="C51" s="860"/>
      <c r="D51" s="861"/>
      <c r="E51" s="861"/>
      <c r="F51" s="861"/>
      <c r="G51" s="861"/>
      <c r="H51" s="287"/>
      <c r="I51" s="288"/>
      <c r="J51" s="286"/>
      <c r="K51" s="139">
        <f t="shared" si="0"/>
        <v>0</v>
      </c>
      <c r="L51" s="286"/>
      <c r="M51" s="286"/>
      <c r="N51" s="139">
        <f t="shared" si="1"/>
        <v>0</v>
      </c>
      <c r="P51" s="142">
        <f t="shared" si="4"/>
        <v>44</v>
      </c>
      <c r="Q51" s="862" t="str">
        <f t="shared" si="2"/>
        <v/>
      </c>
      <c r="R51" s="862"/>
      <c r="S51" s="862"/>
      <c r="T51" s="862"/>
      <c r="U51" s="863"/>
      <c r="V51" s="143" t="str">
        <f t="shared" si="3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  <c r="Z51" s="239"/>
    </row>
    <row r="52" spans="2:26" ht="15" customHeight="1" x14ac:dyDescent="0.3">
      <c r="B52" s="142">
        <v>45</v>
      </c>
      <c r="C52" s="860"/>
      <c r="D52" s="861"/>
      <c r="E52" s="861"/>
      <c r="F52" s="861"/>
      <c r="G52" s="861"/>
      <c r="H52" s="287"/>
      <c r="I52" s="288"/>
      <c r="J52" s="286"/>
      <c r="K52" s="139">
        <f t="shared" si="0"/>
        <v>0</v>
      </c>
      <c r="L52" s="286"/>
      <c r="M52" s="286"/>
      <c r="N52" s="139">
        <f t="shared" si="1"/>
        <v>0</v>
      </c>
      <c r="P52" s="142">
        <f t="shared" si="4"/>
        <v>45</v>
      </c>
      <c r="Q52" s="862" t="str">
        <f t="shared" si="2"/>
        <v/>
      </c>
      <c r="R52" s="862"/>
      <c r="S52" s="862"/>
      <c r="T52" s="862"/>
      <c r="U52" s="863"/>
      <c r="V52" s="143" t="str">
        <f t="shared" si="3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  <c r="Z52" s="239"/>
    </row>
    <row r="53" spans="2:26" ht="15" customHeight="1" x14ac:dyDescent="0.3">
      <c r="B53" s="142">
        <v>46</v>
      </c>
      <c r="C53" s="860"/>
      <c r="D53" s="861"/>
      <c r="E53" s="861"/>
      <c r="F53" s="861"/>
      <c r="G53" s="861"/>
      <c r="H53" s="287"/>
      <c r="I53" s="288"/>
      <c r="J53" s="286"/>
      <c r="K53" s="139">
        <f t="shared" si="0"/>
        <v>0</v>
      </c>
      <c r="L53" s="286"/>
      <c r="M53" s="286"/>
      <c r="N53" s="139">
        <f t="shared" si="1"/>
        <v>0</v>
      </c>
      <c r="P53" s="142">
        <f t="shared" si="4"/>
        <v>46</v>
      </c>
      <c r="Q53" s="862" t="str">
        <f t="shared" si="2"/>
        <v/>
      </c>
      <c r="R53" s="862"/>
      <c r="S53" s="862"/>
      <c r="T53" s="862"/>
      <c r="U53" s="863"/>
      <c r="V53" s="143" t="str">
        <f t="shared" si="3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  <c r="Z53" s="239"/>
    </row>
    <row r="54" spans="2:26" ht="15" customHeight="1" x14ac:dyDescent="0.3">
      <c r="B54" s="142">
        <v>47</v>
      </c>
      <c r="C54" s="860"/>
      <c r="D54" s="861"/>
      <c r="E54" s="861"/>
      <c r="F54" s="861"/>
      <c r="G54" s="861"/>
      <c r="H54" s="287"/>
      <c r="I54" s="288"/>
      <c r="J54" s="286"/>
      <c r="K54" s="139">
        <f t="shared" si="0"/>
        <v>0</v>
      </c>
      <c r="L54" s="286"/>
      <c r="M54" s="286"/>
      <c r="N54" s="139">
        <f t="shared" si="1"/>
        <v>0</v>
      </c>
      <c r="P54" s="142">
        <f t="shared" si="4"/>
        <v>47</v>
      </c>
      <c r="Q54" s="862" t="str">
        <f t="shared" si="2"/>
        <v/>
      </c>
      <c r="R54" s="862"/>
      <c r="S54" s="862"/>
      <c r="T54" s="862"/>
      <c r="U54" s="863"/>
      <c r="V54" s="143" t="str">
        <f t="shared" si="3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  <c r="Z54" s="239"/>
    </row>
    <row r="55" spans="2:26" ht="15" customHeight="1" x14ac:dyDescent="0.3">
      <c r="B55" s="142">
        <v>48</v>
      </c>
      <c r="C55" s="860"/>
      <c r="D55" s="861"/>
      <c r="E55" s="861"/>
      <c r="F55" s="861"/>
      <c r="G55" s="861"/>
      <c r="H55" s="287"/>
      <c r="I55" s="288"/>
      <c r="J55" s="286"/>
      <c r="K55" s="139">
        <f t="shared" si="0"/>
        <v>0</v>
      </c>
      <c r="L55" s="286"/>
      <c r="M55" s="286"/>
      <c r="N55" s="139">
        <f t="shared" si="1"/>
        <v>0</v>
      </c>
      <c r="P55" s="142">
        <f t="shared" si="4"/>
        <v>48</v>
      </c>
      <c r="Q55" s="862" t="str">
        <f t="shared" si="2"/>
        <v/>
      </c>
      <c r="R55" s="862"/>
      <c r="S55" s="862"/>
      <c r="T55" s="862"/>
      <c r="U55" s="863"/>
      <c r="V55" s="143" t="str">
        <f t="shared" si="3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  <c r="Z55" s="239"/>
    </row>
    <row r="56" spans="2:26" ht="15" customHeight="1" x14ac:dyDescent="0.3">
      <c r="B56" s="142">
        <v>49</v>
      </c>
      <c r="C56" s="860"/>
      <c r="D56" s="861"/>
      <c r="E56" s="861"/>
      <c r="F56" s="861"/>
      <c r="G56" s="861"/>
      <c r="H56" s="287"/>
      <c r="I56" s="288"/>
      <c r="J56" s="286"/>
      <c r="K56" s="139">
        <f t="shared" si="0"/>
        <v>0</v>
      </c>
      <c r="L56" s="286"/>
      <c r="M56" s="286"/>
      <c r="N56" s="139">
        <f t="shared" si="1"/>
        <v>0</v>
      </c>
      <c r="P56" s="142">
        <f t="shared" si="4"/>
        <v>49</v>
      </c>
      <c r="Q56" s="862" t="str">
        <f t="shared" si="2"/>
        <v/>
      </c>
      <c r="R56" s="862"/>
      <c r="S56" s="862"/>
      <c r="T56" s="862"/>
      <c r="U56" s="863"/>
      <c r="V56" s="143" t="str">
        <f t="shared" si="3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  <c r="Z56" s="239"/>
    </row>
    <row r="57" spans="2:26" ht="15" customHeight="1" x14ac:dyDescent="0.3">
      <c r="B57" s="142">
        <v>50</v>
      </c>
      <c r="C57" s="860"/>
      <c r="D57" s="861"/>
      <c r="E57" s="861"/>
      <c r="F57" s="861"/>
      <c r="G57" s="861"/>
      <c r="H57" s="287"/>
      <c r="I57" s="288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4"/>
        <v>50</v>
      </c>
      <c r="Q57" s="862" t="str">
        <f t="shared" si="2"/>
        <v/>
      </c>
      <c r="R57" s="862"/>
      <c r="S57" s="862"/>
      <c r="T57" s="862"/>
      <c r="U57" s="863"/>
      <c r="V57" s="143" t="str">
        <f t="shared" si="3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  <c r="Z57" s="239"/>
    </row>
    <row r="58" spans="2:26" ht="15" customHeight="1" x14ac:dyDescent="0.3">
      <c r="B58" s="142">
        <v>51</v>
      </c>
      <c r="C58" s="860"/>
      <c r="D58" s="861"/>
      <c r="E58" s="861"/>
      <c r="F58" s="861"/>
      <c r="G58" s="861"/>
      <c r="H58" s="287"/>
      <c r="I58" s="288"/>
      <c r="J58" s="286"/>
      <c r="K58" s="139">
        <f t="shared" si="0"/>
        <v>0</v>
      </c>
      <c r="L58" s="286"/>
      <c r="M58" s="286"/>
      <c r="N58" s="139">
        <f t="shared" si="1"/>
        <v>0</v>
      </c>
      <c r="P58" s="142">
        <f t="shared" si="4"/>
        <v>51</v>
      </c>
      <c r="Q58" s="862" t="str">
        <f t="shared" si="2"/>
        <v/>
      </c>
      <c r="R58" s="862"/>
      <c r="S58" s="862"/>
      <c r="T58" s="862"/>
      <c r="U58" s="863"/>
      <c r="V58" s="143" t="str">
        <f t="shared" si="3"/>
        <v/>
      </c>
      <c r="W58" s="144">
        <f>IF(OR(V58="",V58=0),0,(Projeto!$AD$10*((1+Projeto!$AD$10)^V58))/(((1+Projeto!$AD$10)^V58)-1))</f>
        <v>0</v>
      </c>
      <c r="X58" s="145">
        <f>IF(AND(K58&gt;0,CustoContábil!$F$6&gt;0),K58*(CustoContábil!$F$18/CustoContábil!$F$6)*W58,0)</f>
        <v>0</v>
      </c>
      <c r="Y58" s="145">
        <f>IF(AND(N58&gt;0,CustoContábil!$D$6&gt;0),N58*(CustoContábil!$D$18/CustoContábil!$D$6)*W58,0)</f>
        <v>0</v>
      </c>
      <c r="Z58" s="239"/>
    </row>
    <row r="59" spans="2:26" ht="15" customHeight="1" x14ac:dyDescent="0.3">
      <c r="B59" s="142">
        <v>52</v>
      </c>
      <c r="C59" s="860"/>
      <c r="D59" s="861"/>
      <c r="E59" s="861"/>
      <c r="F59" s="861"/>
      <c r="G59" s="861"/>
      <c r="H59" s="287"/>
      <c r="I59" s="288"/>
      <c r="J59" s="286"/>
      <c r="K59" s="139">
        <f t="shared" si="0"/>
        <v>0</v>
      </c>
      <c r="L59" s="286"/>
      <c r="M59" s="286"/>
      <c r="N59" s="139">
        <f t="shared" si="1"/>
        <v>0</v>
      </c>
      <c r="P59" s="142">
        <f t="shared" si="4"/>
        <v>52</v>
      </c>
      <c r="Q59" s="862" t="str">
        <f t="shared" si="2"/>
        <v/>
      </c>
      <c r="R59" s="862"/>
      <c r="S59" s="862"/>
      <c r="T59" s="862"/>
      <c r="U59" s="863"/>
      <c r="V59" s="143" t="str">
        <f t="shared" si="3"/>
        <v/>
      </c>
      <c r="W59" s="144">
        <f>IF(OR(V59="",V59=0),0,(Projeto!$AD$10*((1+Projeto!$AD$10)^V59))/(((1+Projeto!$AD$10)^V59)-1))</f>
        <v>0</v>
      </c>
      <c r="X59" s="145">
        <f>IF(AND(K59&gt;0,CustoContábil!$F$6&gt;0),K59*(CustoContábil!$F$18/CustoContábil!$F$6)*W59,0)</f>
        <v>0</v>
      </c>
      <c r="Y59" s="145">
        <f>IF(AND(N59&gt;0,CustoContábil!$D$6&gt;0),N59*(CustoContábil!$D$18/CustoContábil!$D$6)*W59,0)</f>
        <v>0</v>
      </c>
      <c r="Z59" s="239"/>
    </row>
    <row r="60" spans="2:26" ht="15" customHeight="1" x14ac:dyDescent="0.3">
      <c r="B60" s="142">
        <v>53</v>
      </c>
      <c r="C60" s="860"/>
      <c r="D60" s="861"/>
      <c r="E60" s="861"/>
      <c r="F60" s="861"/>
      <c r="G60" s="861"/>
      <c r="H60" s="287"/>
      <c r="I60" s="288"/>
      <c r="J60" s="286"/>
      <c r="K60" s="139">
        <f t="shared" si="0"/>
        <v>0</v>
      </c>
      <c r="L60" s="286"/>
      <c r="M60" s="286"/>
      <c r="N60" s="139">
        <f t="shared" si="1"/>
        <v>0</v>
      </c>
      <c r="P60" s="142">
        <f t="shared" si="4"/>
        <v>53</v>
      </c>
      <c r="Q60" s="862" t="str">
        <f t="shared" si="2"/>
        <v/>
      </c>
      <c r="R60" s="862"/>
      <c r="S60" s="862"/>
      <c r="T60" s="862"/>
      <c r="U60" s="863"/>
      <c r="V60" s="143" t="str">
        <f t="shared" si="3"/>
        <v/>
      </c>
      <c r="W60" s="144">
        <f>IF(OR(V60="",V60=0),0,(Projeto!$AD$10*((1+Projeto!$AD$10)^V60))/(((1+Projeto!$AD$10)^V60)-1))</f>
        <v>0</v>
      </c>
      <c r="X60" s="145">
        <f>IF(AND(K60&gt;0,CustoContábil!$F$6&gt;0),K60*(CustoContábil!$F$18/CustoContábil!$F$6)*W60,0)</f>
        <v>0</v>
      </c>
      <c r="Y60" s="145">
        <f>IF(AND(N60&gt;0,CustoContábil!$D$6&gt;0),N60*(CustoContábil!$D$18/CustoContábil!$D$6)*W60,0)</f>
        <v>0</v>
      </c>
      <c r="Z60" s="239"/>
    </row>
    <row r="61" spans="2:26" ht="15" customHeight="1" x14ac:dyDescent="0.3">
      <c r="B61" s="142">
        <v>54</v>
      </c>
      <c r="C61" s="860"/>
      <c r="D61" s="861"/>
      <c r="E61" s="861"/>
      <c r="F61" s="861"/>
      <c r="G61" s="861"/>
      <c r="H61" s="287"/>
      <c r="I61" s="288"/>
      <c r="J61" s="286"/>
      <c r="K61" s="139">
        <f t="shared" si="0"/>
        <v>0</v>
      </c>
      <c r="L61" s="286"/>
      <c r="M61" s="286"/>
      <c r="N61" s="139">
        <f t="shared" si="1"/>
        <v>0</v>
      </c>
      <c r="P61" s="142">
        <f t="shared" si="4"/>
        <v>54</v>
      </c>
      <c r="Q61" s="862" t="str">
        <f t="shared" si="2"/>
        <v/>
      </c>
      <c r="R61" s="862"/>
      <c r="S61" s="862"/>
      <c r="T61" s="862"/>
      <c r="U61" s="863"/>
      <c r="V61" s="143" t="str">
        <f t="shared" si="3"/>
        <v/>
      </c>
      <c r="W61" s="144">
        <f>IF(OR(V61="",V61=0),0,(Projeto!$AD$10*((1+Projeto!$AD$10)^V61))/(((1+Projeto!$AD$10)^V61)-1))</f>
        <v>0</v>
      </c>
      <c r="X61" s="145">
        <f>IF(AND(K61&gt;0,CustoContábil!$F$6&gt;0),K61*(CustoContábil!$F$18/CustoContábil!$F$6)*W61,0)</f>
        <v>0</v>
      </c>
      <c r="Y61" s="145">
        <f>IF(AND(N61&gt;0,CustoContábil!$D$6&gt;0),N61*(CustoContábil!$D$18/CustoContábil!$D$6)*W61,0)</f>
        <v>0</v>
      </c>
      <c r="Z61" s="239"/>
    </row>
    <row r="62" spans="2:26" ht="15" customHeight="1" x14ac:dyDescent="0.3">
      <c r="B62" s="142">
        <v>55</v>
      </c>
      <c r="C62" s="860"/>
      <c r="D62" s="861"/>
      <c r="E62" s="861"/>
      <c r="F62" s="861"/>
      <c r="G62" s="861"/>
      <c r="H62" s="287"/>
      <c r="I62" s="288"/>
      <c r="J62" s="286"/>
      <c r="K62" s="139">
        <f t="shared" si="0"/>
        <v>0</v>
      </c>
      <c r="L62" s="286"/>
      <c r="M62" s="286"/>
      <c r="N62" s="139">
        <f t="shared" si="1"/>
        <v>0</v>
      </c>
      <c r="P62" s="142">
        <f t="shared" si="4"/>
        <v>55</v>
      </c>
      <c r="Q62" s="862" t="str">
        <f t="shared" si="2"/>
        <v/>
      </c>
      <c r="R62" s="862"/>
      <c r="S62" s="862"/>
      <c r="T62" s="862"/>
      <c r="U62" s="863"/>
      <c r="V62" s="143" t="str">
        <f t="shared" si="3"/>
        <v/>
      </c>
      <c r="W62" s="144">
        <f>IF(OR(V62="",V62=0),0,(Projeto!$AD$10*((1+Projeto!$AD$10)^V62))/(((1+Projeto!$AD$10)^V62)-1))</f>
        <v>0</v>
      </c>
      <c r="X62" s="145">
        <f>IF(AND(K62&gt;0,CustoContábil!$F$6&gt;0),K62*(CustoContábil!$F$18/CustoContábil!$F$6)*W62,0)</f>
        <v>0</v>
      </c>
      <c r="Y62" s="145">
        <f>IF(AND(N62&gt;0,CustoContábil!$D$6&gt;0),N62*(CustoContábil!$D$18/CustoContábil!$D$6)*W62,0)</f>
        <v>0</v>
      </c>
      <c r="Z62" s="239"/>
    </row>
    <row r="63" spans="2:26" ht="15" customHeight="1" x14ac:dyDescent="0.3">
      <c r="B63" s="142">
        <v>56</v>
      </c>
      <c r="C63" s="860"/>
      <c r="D63" s="861"/>
      <c r="E63" s="861"/>
      <c r="F63" s="861"/>
      <c r="G63" s="861"/>
      <c r="H63" s="287"/>
      <c r="I63" s="288"/>
      <c r="J63" s="286"/>
      <c r="K63" s="139">
        <f t="shared" si="0"/>
        <v>0</v>
      </c>
      <c r="L63" s="286"/>
      <c r="M63" s="286"/>
      <c r="N63" s="139">
        <f t="shared" si="1"/>
        <v>0</v>
      </c>
      <c r="P63" s="142">
        <f t="shared" si="4"/>
        <v>56</v>
      </c>
      <c r="Q63" s="862" t="str">
        <f t="shared" si="2"/>
        <v/>
      </c>
      <c r="R63" s="862"/>
      <c r="S63" s="862"/>
      <c r="T63" s="862"/>
      <c r="U63" s="863"/>
      <c r="V63" s="143" t="str">
        <f t="shared" si="3"/>
        <v/>
      </c>
      <c r="W63" s="144">
        <f>IF(OR(V63="",V63=0),0,(Projeto!$AD$10*((1+Projeto!$AD$10)^V63))/(((1+Projeto!$AD$10)^V63)-1))</f>
        <v>0</v>
      </c>
      <c r="X63" s="145">
        <f>IF(AND(K63&gt;0,CustoContábil!$F$6&gt;0),K63*(CustoContábil!$F$18/CustoContábil!$F$6)*W63,0)</f>
        <v>0</v>
      </c>
      <c r="Y63" s="145">
        <f>IF(AND(N63&gt;0,CustoContábil!$D$6&gt;0),N63*(CustoContábil!$D$18/CustoContábil!$D$6)*W63,0)</f>
        <v>0</v>
      </c>
      <c r="Z63" s="239"/>
    </row>
    <row r="64" spans="2:26" ht="15" customHeight="1" x14ac:dyDescent="0.3">
      <c r="B64" s="142">
        <v>57</v>
      </c>
      <c r="C64" s="860"/>
      <c r="D64" s="861"/>
      <c r="E64" s="861"/>
      <c r="F64" s="861"/>
      <c r="G64" s="861"/>
      <c r="H64" s="287"/>
      <c r="I64" s="288"/>
      <c r="J64" s="286"/>
      <c r="K64" s="139">
        <f t="shared" si="0"/>
        <v>0</v>
      </c>
      <c r="L64" s="286"/>
      <c r="M64" s="286"/>
      <c r="N64" s="139">
        <f t="shared" si="1"/>
        <v>0</v>
      </c>
      <c r="P64" s="142">
        <f t="shared" si="4"/>
        <v>57</v>
      </c>
      <c r="Q64" s="862" t="str">
        <f t="shared" si="2"/>
        <v/>
      </c>
      <c r="R64" s="862"/>
      <c r="S64" s="862"/>
      <c r="T64" s="862"/>
      <c r="U64" s="863"/>
      <c r="V64" s="143" t="str">
        <f t="shared" si="3"/>
        <v/>
      </c>
      <c r="W64" s="144">
        <f>IF(OR(V64="",V64=0),0,(Projeto!$AD$10*((1+Projeto!$AD$10)^V64))/(((1+Projeto!$AD$10)^V64)-1))</f>
        <v>0</v>
      </c>
      <c r="X64" s="145">
        <f>IF(AND(K64&gt;0,CustoContábil!$F$6&gt;0),K64*(CustoContábil!$F$18/CustoContábil!$F$6)*W64,0)</f>
        <v>0</v>
      </c>
      <c r="Y64" s="145">
        <f>IF(AND(N64&gt;0,CustoContábil!$D$6&gt;0),N64*(CustoContábil!$D$18/CustoContábil!$D$6)*W64,0)</f>
        <v>0</v>
      </c>
      <c r="Z64" s="239"/>
    </row>
    <row r="65" spans="2:26" ht="15" customHeight="1" x14ac:dyDescent="0.3">
      <c r="B65" s="142">
        <v>58</v>
      </c>
      <c r="C65" s="860"/>
      <c r="D65" s="861"/>
      <c r="E65" s="861"/>
      <c r="F65" s="861"/>
      <c r="G65" s="861"/>
      <c r="H65" s="287"/>
      <c r="I65" s="288"/>
      <c r="J65" s="286"/>
      <c r="K65" s="139">
        <f t="shared" si="0"/>
        <v>0</v>
      </c>
      <c r="L65" s="286"/>
      <c r="M65" s="286"/>
      <c r="N65" s="139">
        <f t="shared" si="1"/>
        <v>0</v>
      </c>
      <c r="P65" s="142">
        <f t="shared" si="4"/>
        <v>58</v>
      </c>
      <c r="Q65" s="862" t="str">
        <f t="shared" si="2"/>
        <v/>
      </c>
      <c r="R65" s="862"/>
      <c r="S65" s="862"/>
      <c r="T65" s="862"/>
      <c r="U65" s="863"/>
      <c r="V65" s="143" t="str">
        <f t="shared" si="3"/>
        <v/>
      </c>
      <c r="W65" s="144">
        <f>IF(OR(V65="",V65=0),0,(Projeto!$AD$10*((1+Projeto!$AD$10)^V65))/(((1+Projeto!$AD$10)^V65)-1))</f>
        <v>0</v>
      </c>
      <c r="X65" s="145">
        <f>IF(AND(K65&gt;0,CustoContábil!$F$6&gt;0),K65*(CustoContábil!$F$18/CustoContábil!$F$6)*W65,0)</f>
        <v>0</v>
      </c>
      <c r="Y65" s="145">
        <f>IF(AND(N65&gt;0,CustoContábil!$D$6&gt;0),N65*(CustoContábil!$D$18/CustoContábil!$D$6)*W65,0)</f>
        <v>0</v>
      </c>
      <c r="Z65" s="239"/>
    </row>
    <row r="66" spans="2:26" ht="15" customHeight="1" x14ac:dyDescent="0.3">
      <c r="B66" s="142">
        <v>59</v>
      </c>
      <c r="C66" s="860"/>
      <c r="D66" s="861"/>
      <c r="E66" s="861"/>
      <c r="F66" s="861"/>
      <c r="G66" s="861"/>
      <c r="H66" s="287"/>
      <c r="I66" s="288"/>
      <c r="J66" s="286"/>
      <c r="K66" s="139">
        <f t="shared" si="0"/>
        <v>0</v>
      </c>
      <c r="L66" s="286"/>
      <c r="M66" s="286"/>
      <c r="N66" s="139">
        <f t="shared" si="1"/>
        <v>0</v>
      </c>
      <c r="P66" s="142">
        <f t="shared" si="4"/>
        <v>59</v>
      </c>
      <c r="Q66" s="862" t="str">
        <f t="shared" si="2"/>
        <v/>
      </c>
      <c r="R66" s="862"/>
      <c r="S66" s="862"/>
      <c r="T66" s="862"/>
      <c r="U66" s="863"/>
      <c r="V66" s="143" t="str">
        <f t="shared" si="3"/>
        <v/>
      </c>
      <c r="W66" s="144">
        <f>IF(OR(V66="",V66=0),0,(Projeto!$AD$10*((1+Projeto!$AD$10)^V66))/(((1+Projeto!$AD$10)^V66)-1))</f>
        <v>0</v>
      </c>
      <c r="X66" s="145">
        <f>IF(AND(K66&gt;0,CustoContábil!$F$6&gt;0),K66*(CustoContábil!$F$18/CustoContábil!$F$6)*W66,0)</f>
        <v>0</v>
      </c>
      <c r="Y66" s="145">
        <f>IF(AND(N66&gt;0,CustoContábil!$D$6&gt;0),N66*(CustoContábil!$D$18/CustoContábil!$D$6)*W66,0)</f>
        <v>0</v>
      </c>
      <c r="Z66" s="239"/>
    </row>
    <row r="67" spans="2:26" ht="15" customHeight="1" x14ac:dyDescent="0.3">
      <c r="B67" s="142">
        <v>60</v>
      </c>
      <c r="C67" s="860"/>
      <c r="D67" s="861"/>
      <c r="E67" s="861"/>
      <c r="F67" s="861"/>
      <c r="G67" s="861"/>
      <c r="H67" s="287"/>
      <c r="I67" s="288"/>
      <c r="J67" s="286"/>
      <c r="K67" s="139">
        <f t="shared" si="0"/>
        <v>0</v>
      </c>
      <c r="L67" s="286"/>
      <c r="M67" s="286"/>
      <c r="N67" s="139">
        <f t="shared" si="1"/>
        <v>0</v>
      </c>
      <c r="P67" s="142">
        <f t="shared" si="4"/>
        <v>60</v>
      </c>
      <c r="Q67" s="862" t="str">
        <f t="shared" si="2"/>
        <v/>
      </c>
      <c r="R67" s="862"/>
      <c r="S67" s="862"/>
      <c r="T67" s="862"/>
      <c r="U67" s="863"/>
      <c r="V67" s="143" t="str">
        <f t="shared" si="3"/>
        <v/>
      </c>
      <c r="W67" s="144">
        <f>IF(OR(V67="",V67=0),0,(Projeto!$AD$10*((1+Projeto!$AD$10)^V67))/(((1+Projeto!$AD$10)^V67)-1))</f>
        <v>0</v>
      </c>
      <c r="X67" s="145">
        <f>IF(AND(K67&gt;0,CustoContábil!$F$6&gt;0),K67*(CustoContábil!$F$18/CustoContábil!$F$6)*W67,0)</f>
        <v>0</v>
      </c>
      <c r="Y67" s="145">
        <f>IF(AND(N67&gt;0,CustoContábil!$D$6&gt;0),N67*(CustoContábil!$D$18/CustoContábil!$D$6)*W67,0)</f>
        <v>0</v>
      </c>
      <c r="Z67" s="239"/>
    </row>
    <row r="68" spans="2:26" ht="15" customHeight="1" x14ac:dyDescent="0.3">
      <c r="B68" s="142">
        <v>61</v>
      </c>
      <c r="C68" s="860"/>
      <c r="D68" s="861"/>
      <c r="E68" s="861"/>
      <c r="F68" s="861"/>
      <c r="G68" s="861"/>
      <c r="H68" s="287"/>
      <c r="I68" s="288"/>
      <c r="J68" s="286"/>
      <c r="K68" s="139">
        <f t="shared" si="0"/>
        <v>0</v>
      </c>
      <c r="L68" s="286"/>
      <c r="M68" s="286"/>
      <c r="N68" s="139">
        <f t="shared" si="1"/>
        <v>0</v>
      </c>
      <c r="P68" s="142">
        <f t="shared" si="4"/>
        <v>61</v>
      </c>
      <c r="Q68" s="862" t="str">
        <f t="shared" si="2"/>
        <v/>
      </c>
      <c r="R68" s="862"/>
      <c r="S68" s="862"/>
      <c r="T68" s="862"/>
      <c r="U68" s="863"/>
      <c r="V68" s="143" t="str">
        <f t="shared" si="3"/>
        <v/>
      </c>
      <c r="W68" s="144">
        <f>IF(OR(V68="",V68=0),0,(Projeto!$AD$10*((1+Projeto!$AD$10)^V68))/(((1+Projeto!$AD$10)^V68)-1))</f>
        <v>0</v>
      </c>
      <c r="X68" s="145">
        <f>IF(AND(K68&gt;0,CustoContábil!$F$6&gt;0),K68*(CustoContábil!$F$18/CustoContábil!$F$6)*W68,0)</f>
        <v>0</v>
      </c>
      <c r="Y68" s="145">
        <f>IF(AND(N68&gt;0,CustoContábil!$D$6&gt;0),N68*(CustoContábil!$D$18/CustoContábil!$D$6)*W68,0)</f>
        <v>0</v>
      </c>
      <c r="Z68" s="239"/>
    </row>
    <row r="69" spans="2:26" ht="15" customHeight="1" x14ac:dyDescent="0.3">
      <c r="B69" s="142">
        <v>62</v>
      </c>
      <c r="C69" s="860"/>
      <c r="D69" s="861"/>
      <c r="E69" s="861"/>
      <c r="F69" s="861"/>
      <c r="G69" s="861"/>
      <c r="H69" s="287"/>
      <c r="I69" s="288"/>
      <c r="J69" s="286"/>
      <c r="K69" s="139">
        <f t="shared" si="0"/>
        <v>0</v>
      </c>
      <c r="L69" s="286"/>
      <c r="M69" s="286"/>
      <c r="N69" s="139">
        <f t="shared" si="1"/>
        <v>0</v>
      </c>
      <c r="P69" s="142">
        <f t="shared" si="4"/>
        <v>62</v>
      </c>
      <c r="Q69" s="862" t="str">
        <f t="shared" si="2"/>
        <v/>
      </c>
      <c r="R69" s="862"/>
      <c r="S69" s="862"/>
      <c r="T69" s="862"/>
      <c r="U69" s="863"/>
      <c r="V69" s="143" t="str">
        <f t="shared" si="3"/>
        <v/>
      </c>
      <c r="W69" s="144">
        <f>IF(OR(V69="",V69=0),0,(Projeto!$AD$10*((1+Projeto!$AD$10)^V69))/(((1+Projeto!$AD$10)^V69)-1))</f>
        <v>0</v>
      </c>
      <c r="X69" s="145">
        <f>IF(AND(K69&gt;0,CustoContábil!$F$6&gt;0),K69*(CustoContábil!$F$18/CustoContábil!$F$6)*W69,0)</f>
        <v>0</v>
      </c>
      <c r="Y69" s="145">
        <f>IF(AND(N69&gt;0,CustoContábil!$D$6&gt;0),N69*(CustoContábil!$D$18/CustoContábil!$D$6)*W69,0)</f>
        <v>0</v>
      </c>
      <c r="Z69" s="239"/>
    </row>
    <row r="70" spans="2:26" ht="15" customHeight="1" x14ac:dyDescent="0.3">
      <c r="B70" s="142">
        <v>63</v>
      </c>
      <c r="C70" s="860"/>
      <c r="D70" s="861"/>
      <c r="E70" s="861"/>
      <c r="F70" s="861"/>
      <c r="G70" s="861"/>
      <c r="H70" s="287"/>
      <c r="I70" s="288"/>
      <c r="J70" s="286"/>
      <c r="K70" s="139">
        <f t="shared" si="0"/>
        <v>0</v>
      </c>
      <c r="L70" s="286"/>
      <c r="M70" s="286"/>
      <c r="N70" s="139">
        <f t="shared" si="1"/>
        <v>0</v>
      </c>
      <c r="P70" s="142">
        <f t="shared" si="4"/>
        <v>63</v>
      </c>
      <c r="Q70" s="862" t="str">
        <f t="shared" si="2"/>
        <v/>
      </c>
      <c r="R70" s="862"/>
      <c r="S70" s="862"/>
      <c r="T70" s="862"/>
      <c r="U70" s="863"/>
      <c r="V70" s="143" t="str">
        <f t="shared" si="3"/>
        <v/>
      </c>
      <c r="W70" s="144">
        <f>IF(OR(V70="",V70=0),0,(Projeto!$AD$10*((1+Projeto!$AD$10)^V70))/(((1+Projeto!$AD$10)^V70)-1))</f>
        <v>0</v>
      </c>
      <c r="X70" s="145">
        <f>IF(AND(K70&gt;0,CustoContábil!$F$6&gt;0),K70*(CustoContábil!$F$18/CustoContábil!$F$6)*W70,0)</f>
        <v>0</v>
      </c>
      <c r="Y70" s="145">
        <f>IF(AND(N70&gt;0,CustoContábil!$D$6&gt;0),N70*(CustoContábil!$D$18/CustoContábil!$D$6)*W70,0)</f>
        <v>0</v>
      </c>
      <c r="Z70" s="239"/>
    </row>
    <row r="71" spans="2:26" ht="15" customHeight="1" x14ac:dyDescent="0.3">
      <c r="B71" s="142">
        <v>64</v>
      </c>
      <c r="C71" s="860"/>
      <c r="D71" s="861"/>
      <c r="E71" s="861"/>
      <c r="F71" s="861"/>
      <c r="G71" s="861"/>
      <c r="H71" s="287"/>
      <c r="I71" s="288"/>
      <c r="J71" s="286"/>
      <c r="K71" s="139">
        <f t="shared" si="0"/>
        <v>0</v>
      </c>
      <c r="L71" s="286"/>
      <c r="M71" s="286"/>
      <c r="N71" s="139">
        <f t="shared" si="1"/>
        <v>0</v>
      </c>
      <c r="P71" s="142">
        <f t="shared" si="4"/>
        <v>64</v>
      </c>
      <c r="Q71" s="862" t="str">
        <f t="shared" si="2"/>
        <v/>
      </c>
      <c r="R71" s="862"/>
      <c r="S71" s="862"/>
      <c r="T71" s="862"/>
      <c r="U71" s="863"/>
      <c r="V71" s="143" t="str">
        <f t="shared" si="3"/>
        <v/>
      </c>
      <c r="W71" s="144">
        <f>IF(OR(V71="",V71=0),0,(Projeto!$AD$10*((1+Projeto!$AD$10)^V71))/(((1+Projeto!$AD$10)^V71)-1))</f>
        <v>0</v>
      </c>
      <c r="X71" s="145">
        <f>IF(AND(K71&gt;0,CustoContábil!$F$6&gt;0),K71*(CustoContábil!$F$18/CustoContábil!$F$6)*W71,0)</f>
        <v>0</v>
      </c>
      <c r="Y71" s="145">
        <f>IF(AND(N71&gt;0,CustoContábil!$D$6&gt;0),N71*(CustoContábil!$D$18/CustoContábil!$D$6)*W71,0)</f>
        <v>0</v>
      </c>
      <c r="Z71" s="239"/>
    </row>
    <row r="72" spans="2:26" ht="15" customHeight="1" x14ac:dyDescent="0.3">
      <c r="B72" s="142">
        <v>65</v>
      </c>
      <c r="C72" s="860"/>
      <c r="D72" s="861"/>
      <c r="E72" s="861"/>
      <c r="F72" s="861"/>
      <c r="G72" s="861"/>
      <c r="H72" s="287"/>
      <c r="I72" s="288"/>
      <c r="J72" s="286"/>
      <c r="K72" s="139">
        <f t="shared" si="0"/>
        <v>0</v>
      </c>
      <c r="L72" s="286"/>
      <c r="M72" s="286"/>
      <c r="N72" s="139">
        <f t="shared" si="1"/>
        <v>0</v>
      </c>
      <c r="P72" s="142">
        <f t="shared" si="4"/>
        <v>65</v>
      </c>
      <c r="Q72" s="862" t="str">
        <f t="shared" si="2"/>
        <v/>
      </c>
      <c r="R72" s="862"/>
      <c r="S72" s="862"/>
      <c r="T72" s="862"/>
      <c r="U72" s="863"/>
      <c r="V72" s="143" t="str">
        <f t="shared" si="3"/>
        <v/>
      </c>
      <c r="W72" s="144">
        <f>IF(OR(V72="",V72=0),0,(Projeto!$AD$10*((1+Projeto!$AD$10)^V72))/(((1+Projeto!$AD$10)^V72)-1))</f>
        <v>0</v>
      </c>
      <c r="X72" s="145">
        <f>IF(AND(K72&gt;0,CustoContábil!$F$6&gt;0),K72*(CustoContábil!$F$18/CustoContábil!$F$6)*W72,0)</f>
        <v>0</v>
      </c>
      <c r="Y72" s="145">
        <f>IF(AND(N72&gt;0,CustoContábil!$D$6&gt;0),N72*(CustoContábil!$D$18/CustoContábil!$D$6)*W72,0)</f>
        <v>0</v>
      </c>
      <c r="Z72" s="239"/>
    </row>
    <row r="73" spans="2:26" ht="15" customHeight="1" x14ac:dyDescent="0.3">
      <c r="B73" s="142">
        <v>66</v>
      </c>
      <c r="C73" s="860"/>
      <c r="D73" s="861"/>
      <c r="E73" s="861"/>
      <c r="F73" s="861"/>
      <c r="G73" s="861"/>
      <c r="H73" s="287"/>
      <c r="I73" s="288"/>
      <c r="J73" s="286"/>
      <c r="K73" s="139">
        <f t="shared" ref="K73:K107" si="5">N73-L73-M73</f>
        <v>0</v>
      </c>
      <c r="L73" s="286"/>
      <c r="M73" s="286"/>
      <c r="N73" s="139">
        <f t="shared" ref="N73:N107" si="6">I73*J73</f>
        <v>0</v>
      </c>
      <c r="P73" s="142">
        <f t="shared" si="4"/>
        <v>66</v>
      </c>
      <c r="Q73" s="862" t="str">
        <f t="shared" ref="Q73:Q107" si="7">IF(OR(C73=0,C73=""),"",C73)</f>
        <v/>
      </c>
      <c r="R73" s="862"/>
      <c r="S73" s="862"/>
      <c r="T73" s="862"/>
      <c r="U73" s="863"/>
      <c r="V73" s="143" t="str">
        <f t="shared" ref="V73:V107" si="8">IF(N73=0,"",H73)</f>
        <v/>
      </c>
      <c r="W73" s="144">
        <f>IF(OR(V73="",V73=0),0,(Projeto!$AD$10*((1+Projeto!$AD$10)^V73))/(((1+Projeto!$AD$10)^V73)-1))</f>
        <v>0</v>
      </c>
      <c r="X73" s="145">
        <f>IF(AND(K73&gt;0,CustoContábil!$F$6&gt;0),K73*(CustoContábil!$F$18/CustoContábil!$F$6)*W73,0)</f>
        <v>0</v>
      </c>
      <c r="Y73" s="145">
        <f>IF(AND(N73&gt;0,CustoContábil!$D$6&gt;0),N73*(CustoContábil!$D$18/CustoContábil!$D$6)*W73,0)</f>
        <v>0</v>
      </c>
      <c r="Z73" s="239"/>
    </row>
    <row r="74" spans="2:26" ht="15" customHeight="1" x14ac:dyDescent="0.3">
      <c r="B74" s="142">
        <v>67</v>
      </c>
      <c r="C74" s="860"/>
      <c r="D74" s="861"/>
      <c r="E74" s="861"/>
      <c r="F74" s="861"/>
      <c r="G74" s="861"/>
      <c r="H74" s="287"/>
      <c r="I74" s="288"/>
      <c r="J74" s="286"/>
      <c r="K74" s="139">
        <f t="shared" si="5"/>
        <v>0</v>
      </c>
      <c r="L74" s="286"/>
      <c r="M74" s="286"/>
      <c r="N74" s="139">
        <f t="shared" si="6"/>
        <v>0</v>
      </c>
      <c r="P74" s="142">
        <f t="shared" ref="P74:P107" si="9">B74</f>
        <v>67</v>
      </c>
      <c r="Q74" s="862" t="str">
        <f t="shared" si="7"/>
        <v/>
      </c>
      <c r="R74" s="862"/>
      <c r="S74" s="862"/>
      <c r="T74" s="862"/>
      <c r="U74" s="863"/>
      <c r="V74" s="143" t="str">
        <f t="shared" si="8"/>
        <v/>
      </c>
      <c r="W74" s="144">
        <f>IF(OR(V74="",V74=0),0,(Projeto!$AD$10*((1+Projeto!$AD$10)^V74))/(((1+Projeto!$AD$10)^V74)-1))</f>
        <v>0</v>
      </c>
      <c r="X74" s="145">
        <f>IF(AND(K74&gt;0,CustoContábil!$F$6&gt;0),K74*(CustoContábil!$F$18/CustoContábil!$F$6)*W74,0)</f>
        <v>0</v>
      </c>
      <c r="Y74" s="145">
        <f>IF(AND(N74&gt;0,CustoContábil!$D$6&gt;0),N74*(CustoContábil!$D$18/CustoContábil!$D$6)*W74,0)</f>
        <v>0</v>
      </c>
      <c r="Z74" s="239"/>
    </row>
    <row r="75" spans="2:26" ht="15" customHeight="1" x14ac:dyDescent="0.3">
      <c r="B75" s="142">
        <v>68</v>
      </c>
      <c r="C75" s="860"/>
      <c r="D75" s="861"/>
      <c r="E75" s="861"/>
      <c r="F75" s="861"/>
      <c r="G75" s="861"/>
      <c r="H75" s="287"/>
      <c r="I75" s="288"/>
      <c r="J75" s="286"/>
      <c r="K75" s="139">
        <f t="shared" si="5"/>
        <v>0</v>
      </c>
      <c r="L75" s="286"/>
      <c r="M75" s="286"/>
      <c r="N75" s="139">
        <f t="shared" si="6"/>
        <v>0</v>
      </c>
      <c r="P75" s="142">
        <f t="shared" si="9"/>
        <v>68</v>
      </c>
      <c r="Q75" s="862" t="str">
        <f t="shared" si="7"/>
        <v/>
      </c>
      <c r="R75" s="862"/>
      <c r="S75" s="862"/>
      <c r="T75" s="862"/>
      <c r="U75" s="863"/>
      <c r="V75" s="143" t="str">
        <f t="shared" si="8"/>
        <v/>
      </c>
      <c r="W75" s="144">
        <f>IF(OR(V75="",V75=0),0,(Projeto!$AD$10*((1+Projeto!$AD$10)^V75))/(((1+Projeto!$AD$10)^V75)-1))</f>
        <v>0</v>
      </c>
      <c r="X75" s="145">
        <f>IF(AND(K75&gt;0,CustoContábil!$F$6&gt;0),K75*(CustoContábil!$F$18/CustoContábil!$F$6)*W75,0)</f>
        <v>0</v>
      </c>
      <c r="Y75" s="145">
        <f>IF(AND(N75&gt;0,CustoContábil!$D$6&gt;0),N75*(CustoContábil!$D$18/CustoContábil!$D$6)*W75,0)</f>
        <v>0</v>
      </c>
      <c r="Z75" s="239"/>
    </row>
    <row r="76" spans="2:26" ht="15" customHeight="1" x14ac:dyDescent="0.3">
      <c r="B76" s="142">
        <v>69</v>
      </c>
      <c r="C76" s="860"/>
      <c r="D76" s="861"/>
      <c r="E76" s="861"/>
      <c r="F76" s="861"/>
      <c r="G76" s="861"/>
      <c r="H76" s="287"/>
      <c r="I76" s="288"/>
      <c r="J76" s="286"/>
      <c r="K76" s="139">
        <f t="shared" si="5"/>
        <v>0</v>
      </c>
      <c r="L76" s="286"/>
      <c r="M76" s="286"/>
      <c r="N76" s="139">
        <f t="shared" si="6"/>
        <v>0</v>
      </c>
      <c r="P76" s="142">
        <f t="shared" si="9"/>
        <v>69</v>
      </c>
      <c r="Q76" s="862" t="str">
        <f t="shared" si="7"/>
        <v/>
      </c>
      <c r="R76" s="862"/>
      <c r="S76" s="862"/>
      <c r="T76" s="862"/>
      <c r="U76" s="863"/>
      <c r="V76" s="143" t="str">
        <f t="shared" si="8"/>
        <v/>
      </c>
      <c r="W76" s="144">
        <f>IF(OR(V76="",V76=0),0,(Projeto!$AD$10*((1+Projeto!$AD$10)^V76))/(((1+Projeto!$AD$10)^V76)-1))</f>
        <v>0</v>
      </c>
      <c r="X76" s="145">
        <f>IF(AND(K76&gt;0,CustoContábil!$F$6&gt;0),K76*(CustoContábil!$F$18/CustoContábil!$F$6)*W76,0)</f>
        <v>0</v>
      </c>
      <c r="Y76" s="145">
        <f>IF(AND(N76&gt;0,CustoContábil!$D$6&gt;0),N76*(CustoContábil!$D$18/CustoContábil!$D$6)*W76,0)</f>
        <v>0</v>
      </c>
      <c r="Z76" s="239"/>
    </row>
    <row r="77" spans="2:26" ht="15" customHeight="1" x14ac:dyDescent="0.3">
      <c r="B77" s="142">
        <v>70</v>
      </c>
      <c r="C77" s="860"/>
      <c r="D77" s="861"/>
      <c r="E77" s="861"/>
      <c r="F77" s="861"/>
      <c r="G77" s="861"/>
      <c r="H77" s="287"/>
      <c r="I77" s="288"/>
      <c r="J77" s="286"/>
      <c r="K77" s="139">
        <f t="shared" si="5"/>
        <v>0</v>
      </c>
      <c r="L77" s="286"/>
      <c r="M77" s="286"/>
      <c r="N77" s="139">
        <f t="shared" si="6"/>
        <v>0</v>
      </c>
      <c r="P77" s="142">
        <f t="shared" si="9"/>
        <v>70</v>
      </c>
      <c r="Q77" s="862" t="str">
        <f t="shared" si="7"/>
        <v/>
      </c>
      <c r="R77" s="862"/>
      <c r="S77" s="862"/>
      <c r="T77" s="862"/>
      <c r="U77" s="863"/>
      <c r="V77" s="143" t="str">
        <f t="shared" si="8"/>
        <v/>
      </c>
      <c r="W77" s="144">
        <f>IF(OR(V77="",V77=0),0,(Projeto!$AD$10*((1+Projeto!$AD$10)^V77))/(((1+Projeto!$AD$10)^V77)-1))</f>
        <v>0</v>
      </c>
      <c r="X77" s="145">
        <f>IF(AND(K77&gt;0,CustoContábil!$F$6&gt;0),K77*(CustoContábil!$F$18/CustoContábil!$F$6)*W77,0)</f>
        <v>0</v>
      </c>
      <c r="Y77" s="145">
        <f>IF(AND(N77&gt;0,CustoContábil!$D$6&gt;0),N77*(CustoContábil!$D$18/CustoContábil!$D$6)*W77,0)</f>
        <v>0</v>
      </c>
      <c r="Z77" s="239"/>
    </row>
    <row r="78" spans="2:26" ht="15" customHeight="1" x14ac:dyDescent="0.3">
      <c r="B78" s="142">
        <v>71</v>
      </c>
      <c r="C78" s="860"/>
      <c r="D78" s="861"/>
      <c r="E78" s="861"/>
      <c r="F78" s="861"/>
      <c r="G78" s="861"/>
      <c r="H78" s="287"/>
      <c r="I78" s="288"/>
      <c r="J78" s="286"/>
      <c r="K78" s="139">
        <f t="shared" si="5"/>
        <v>0</v>
      </c>
      <c r="L78" s="286"/>
      <c r="M78" s="286"/>
      <c r="N78" s="139">
        <f t="shared" si="6"/>
        <v>0</v>
      </c>
      <c r="P78" s="142">
        <f t="shared" si="9"/>
        <v>71</v>
      </c>
      <c r="Q78" s="862" t="str">
        <f t="shared" si="7"/>
        <v/>
      </c>
      <c r="R78" s="862"/>
      <c r="S78" s="862"/>
      <c r="T78" s="862"/>
      <c r="U78" s="863"/>
      <c r="V78" s="143" t="str">
        <f t="shared" si="8"/>
        <v/>
      </c>
      <c r="W78" s="144">
        <f>IF(OR(V78="",V78=0),0,(Projeto!$AD$10*((1+Projeto!$AD$10)^V78))/(((1+Projeto!$AD$10)^V78)-1))</f>
        <v>0</v>
      </c>
      <c r="X78" s="145">
        <f>IF(AND(K78&gt;0,CustoContábil!$F$6&gt;0),K78*(CustoContábil!$F$18/CustoContábil!$F$6)*W78,0)</f>
        <v>0</v>
      </c>
      <c r="Y78" s="145">
        <f>IF(AND(N78&gt;0,CustoContábil!$D$6&gt;0),N78*(CustoContábil!$D$18/CustoContábil!$D$6)*W78,0)</f>
        <v>0</v>
      </c>
      <c r="Z78" s="239"/>
    </row>
    <row r="79" spans="2:26" ht="15" customHeight="1" x14ac:dyDescent="0.3">
      <c r="B79" s="142">
        <v>72</v>
      </c>
      <c r="C79" s="860"/>
      <c r="D79" s="861"/>
      <c r="E79" s="861"/>
      <c r="F79" s="861"/>
      <c r="G79" s="861"/>
      <c r="H79" s="287"/>
      <c r="I79" s="288"/>
      <c r="J79" s="286"/>
      <c r="K79" s="139">
        <f t="shared" si="5"/>
        <v>0</v>
      </c>
      <c r="L79" s="286"/>
      <c r="M79" s="286"/>
      <c r="N79" s="139">
        <f t="shared" si="6"/>
        <v>0</v>
      </c>
      <c r="P79" s="142">
        <f t="shared" si="9"/>
        <v>72</v>
      </c>
      <c r="Q79" s="862" t="str">
        <f t="shared" si="7"/>
        <v/>
      </c>
      <c r="R79" s="862"/>
      <c r="S79" s="862"/>
      <c r="T79" s="862"/>
      <c r="U79" s="863"/>
      <c r="V79" s="143" t="str">
        <f t="shared" si="8"/>
        <v/>
      </c>
      <c r="W79" s="144">
        <f>IF(OR(V79="",V79=0),0,(Projeto!$AD$10*((1+Projeto!$AD$10)^V79))/(((1+Projeto!$AD$10)^V79)-1))</f>
        <v>0</v>
      </c>
      <c r="X79" s="145">
        <f>IF(AND(K79&gt;0,CustoContábil!$F$6&gt;0),K79*(CustoContábil!$F$18/CustoContábil!$F$6)*W79,0)</f>
        <v>0</v>
      </c>
      <c r="Y79" s="145">
        <f>IF(AND(N79&gt;0,CustoContábil!$D$6&gt;0),N79*(CustoContábil!$D$18/CustoContábil!$D$6)*W79,0)</f>
        <v>0</v>
      </c>
      <c r="Z79" s="239"/>
    </row>
    <row r="80" spans="2:26" ht="15" customHeight="1" x14ac:dyDescent="0.3">
      <c r="B80" s="142">
        <v>73</v>
      </c>
      <c r="C80" s="860"/>
      <c r="D80" s="861"/>
      <c r="E80" s="861"/>
      <c r="F80" s="861"/>
      <c r="G80" s="861"/>
      <c r="H80" s="287"/>
      <c r="I80" s="288"/>
      <c r="J80" s="286"/>
      <c r="K80" s="139">
        <f t="shared" si="5"/>
        <v>0</v>
      </c>
      <c r="L80" s="286"/>
      <c r="M80" s="286"/>
      <c r="N80" s="139">
        <f t="shared" si="6"/>
        <v>0</v>
      </c>
      <c r="P80" s="142">
        <f t="shared" si="9"/>
        <v>73</v>
      </c>
      <c r="Q80" s="862" t="str">
        <f t="shared" si="7"/>
        <v/>
      </c>
      <c r="R80" s="862"/>
      <c r="S80" s="862"/>
      <c r="T80" s="862"/>
      <c r="U80" s="863"/>
      <c r="V80" s="143" t="str">
        <f t="shared" si="8"/>
        <v/>
      </c>
      <c r="W80" s="144">
        <f>IF(OR(V80="",V80=0),0,(Projeto!$AD$10*((1+Projeto!$AD$10)^V80))/(((1+Projeto!$AD$10)^V80)-1))</f>
        <v>0</v>
      </c>
      <c r="X80" s="145">
        <f>IF(AND(K80&gt;0,CustoContábil!$F$6&gt;0),K80*(CustoContábil!$F$18/CustoContábil!$F$6)*W80,0)</f>
        <v>0</v>
      </c>
      <c r="Y80" s="145">
        <f>IF(AND(N80&gt;0,CustoContábil!$D$6&gt;0),N80*(CustoContábil!$D$18/CustoContábil!$D$6)*W80,0)</f>
        <v>0</v>
      </c>
      <c r="Z80" s="239"/>
    </row>
    <row r="81" spans="2:26" ht="15" customHeight="1" x14ac:dyDescent="0.3">
      <c r="B81" s="142">
        <v>74</v>
      </c>
      <c r="C81" s="860"/>
      <c r="D81" s="861"/>
      <c r="E81" s="861"/>
      <c r="F81" s="861"/>
      <c r="G81" s="861"/>
      <c r="H81" s="287"/>
      <c r="I81" s="288"/>
      <c r="J81" s="286"/>
      <c r="K81" s="139">
        <f t="shared" si="5"/>
        <v>0</v>
      </c>
      <c r="L81" s="286"/>
      <c r="M81" s="286"/>
      <c r="N81" s="139">
        <f t="shared" si="6"/>
        <v>0</v>
      </c>
      <c r="P81" s="142">
        <f t="shared" si="9"/>
        <v>74</v>
      </c>
      <c r="Q81" s="862" t="str">
        <f t="shared" si="7"/>
        <v/>
      </c>
      <c r="R81" s="862"/>
      <c r="S81" s="862"/>
      <c r="T81" s="862"/>
      <c r="U81" s="863"/>
      <c r="V81" s="143" t="str">
        <f t="shared" si="8"/>
        <v/>
      </c>
      <c r="W81" s="144">
        <f>IF(OR(V81="",V81=0),0,(Projeto!$AD$10*((1+Projeto!$AD$10)^V81))/(((1+Projeto!$AD$10)^V81)-1))</f>
        <v>0</v>
      </c>
      <c r="X81" s="145">
        <f>IF(AND(K81&gt;0,CustoContábil!$F$6&gt;0),K81*(CustoContábil!$F$18/CustoContábil!$F$6)*W81,0)</f>
        <v>0</v>
      </c>
      <c r="Y81" s="145">
        <f>IF(AND(N81&gt;0,CustoContábil!$D$6&gt;0),N81*(CustoContábil!$D$18/CustoContábil!$D$6)*W81,0)</f>
        <v>0</v>
      </c>
      <c r="Z81" s="239"/>
    </row>
    <row r="82" spans="2:26" ht="15" customHeight="1" x14ac:dyDescent="0.3">
      <c r="B82" s="142">
        <v>75</v>
      </c>
      <c r="C82" s="860"/>
      <c r="D82" s="861"/>
      <c r="E82" s="861"/>
      <c r="F82" s="861"/>
      <c r="G82" s="861"/>
      <c r="H82" s="287"/>
      <c r="I82" s="288"/>
      <c r="J82" s="286"/>
      <c r="K82" s="139">
        <f t="shared" si="5"/>
        <v>0</v>
      </c>
      <c r="L82" s="286"/>
      <c r="M82" s="286"/>
      <c r="N82" s="139">
        <f t="shared" si="6"/>
        <v>0</v>
      </c>
      <c r="P82" s="142">
        <f t="shared" si="9"/>
        <v>75</v>
      </c>
      <c r="Q82" s="862" t="str">
        <f t="shared" si="7"/>
        <v/>
      </c>
      <c r="R82" s="862"/>
      <c r="S82" s="862"/>
      <c r="T82" s="862"/>
      <c r="U82" s="863"/>
      <c r="V82" s="143" t="str">
        <f t="shared" si="8"/>
        <v/>
      </c>
      <c r="W82" s="144">
        <f>IF(OR(V82="",V82=0),0,(Projeto!$AD$10*((1+Projeto!$AD$10)^V82))/(((1+Projeto!$AD$10)^V82)-1))</f>
        <v>0</v>
      </c>
      <c r="X82" s="145">
        <f>IF(AND(K82&gt;0,CustoContábil!$F$6&gt;0),K82*(CustoContábil!$F$18/CustoContábil!$F$6)*W82,0)</f>
        <v>0</v>
      </c>
      <c r="Y82" s="145">
        <f>IF(AND(N82&gt;0,CustoContábil!$D$6&gt;0),N82*(CustoContábil!$D$18/CustoContábil!$D$6)*W82,0)</f>
        <v>0</v>
      </c>
      <c r="Z82" s="239"/>
    </row>
    <row r="83" spans="2:26" ht="15" customHeight="1" x14ac:dyDescent="0.3">
      <c r="B83" s="142">
        <v>76</v>
      </c>
      <c r="C83" s="860"/>
      <c r="D83" s="861"/>
      <c r="E83" s="861"/>
      <c r="F83" s="861"/>
      <c r="G83" s="861"/>
      <c r="H83" s="287"/>
      <c r="I83" s="288"/>
      <c r="J83" s="286"/>
      <c r="K83" s="139">
        <f t="shared" si="5"/>
        <v>0</v>
      </c>
      <c r="L83" s="286"/>
      <c r="M83" s="286"/>
      <c r="N83" s="139">
        <f t="shared" si="6"/>
        <v>0</v>
      </c>
      <c r="P83" s="142">
        <f t="shared" si="9"/>
        <v>76</v>
      </c>
      <c r="Q83" s="862" t="str">
        <f t="shared" si="7"/>
        <v/>
      </c>
      <c r="R83" s="862"/>
      <c r="S83" s="862"/>
      <c r="T83" s="862"/>
      <c r="U83" s="863"/>
      <c r="V83" s="143" t="str">
        <f t="shared" si="8"/>
        <v/>
      </c>
      <c r="W83" s="144">
        <f>IF(OR(V83="",V83=0),0,(Projeto!$AD$10*((1+Projeto!$AD$10)^V83))/(((1+Projeto!$AD$10)^V83)-1))</f>
        <v>0</v>
      </c>
      <c r="X83" s="145">
        <f>IF(AND(K83&gt;0,CustoContábil!$F$6&gt;0),K83*(CustoContábil!$F$18/CustoContábil!$F$6)*W83,0)</f>
        <v>0</v>
      </c>
      <c r="Y83" s="145">
        <f>IF(AND(N83&gt;0,CustoContábil!$D$6&gt;0),N83*(CustoContábil!$D$18/CustoContábil!$D$6)*W83,0)</f>
        <v>0</v>
      </c>
      <c r="Z83" s="239"/>
    </row>
    <row r="84" spans="2:26" ht="15" customHeight="1" x14ac:dyDescent="0.3">
      <c r="B84" s="142">
        <v>77</v>
      </c>
      <c r="C84" s="860"/>
      <c r="D84" s="861"/>
      <c r="E84" s="861"/>
      <c r="F84" s="861"/>
      <c r="G84" s="861"/>
      <c r="H84" s="287"/>
      <c r="I84" s="288"/>
      <c r="J84" s="286"/>
      <c r="K84" s="139">
        <f t="shared" si="5"/>
        <v>0</v>
      </c>
      <c r="L84" s="286"/>
      <c r="M84" s="286"/>
      <c r="N84" s="139">
        <f t="shared" si="6"/>
        <v>0</v>
      </c>
      <c r="P84" s="142">
        <f t="shared" si="9"/>
        <v>77</v>
      </c>
      <c r="Q84" s="862" t="str">
        <f t="shared" si="7"/>
        <v/>
      </c>
      <c r="R84" s="862"/>
      <c r="S84" s="862"/>
      <c r="T84" s="862"/>
      <c r="U84" s="863"/>
      <c r="V84" s="143" t="str">
        <f t="shared" si="8"/>
        <v/>
      </c>
      <c r="W84" s="144">
        <f>IF(OR(V84="",V84=0),0,(Projeto!$AD$10*((1+Projeto!$AD$10)^V84))/(((1+Projeto!$AD$10)^V84)-1))</f>
        <v>0</v>
      </c>
      <c r="X84" s="145">
        <f>IF(AND(K84&gt;0,CustoContábil!$F$6&gt;0),K84*(CustoContábil!$F$18/CustoContábil!$F$6)*W84,0)</f>
        <v>0</v>
      </c>
      <c r="Y84" s="145">
        <f>IF(AND(N84&gt;0,CustoContábil!$D$6&gt;0),N84*(CustoContábil!$D$18/CustoContábil!$D$6)*W84,0)</f>
        <v>0</v>
      </c>
      <c r="Z84" s="239"/>
    </row>
    <row r="85" spans="2:26" ht="15" customHeight="1" x14ac:dyDescent="0.3">
      <c r="B85" s="142">
        <v>78</v>
      </c>
      <c r="C85" s="860"/>
      <c r="D85" s="861"/>
      <c r="E85" s="861"/>
      <c r="F85" s="861"/>
      <c r="G85" s="861"/>
      <c r="H85" s="287"/>
      <c r="I85" s="288"/>
      <c r="J85" s="286"/>
      <c r="K85" s="139">
        <f t="shared" si="5"/>
        <v>0</v>
      </c>
      <c r="L85" s="286"/>
      <c r="M85" s="286"/>
      <c r="N85" s="139">
        <f t="shared" si="6"/>
        <v>0</v>
      </c>
      <c r="P85" s="142">
        <f t="shared" si="9"/>
        <v>78</v>
      </c>
      <c r="Q85" s="862" t="str">
        <f t="shared" si="7"/>
        <v/>
      </c>
      <c r="R85" s="862"/>
      <c r="S85" s="862"/>
      <c r="T85" s="862"/>
      <c r="U85" s="863"/>
      <c r="V85" s="143" t="str">
        <f t="shared" si="8"/>
        <v/>
      </c>
      <c r="W85" s="144">
        <f>IF(OR(V85="",V85=0),0,(Projeto!$AD$10*((1+Projeto!$AD$10)^V85))/(((1+Projeto!$AD$10)^V85)-1))</f>
        <v>0</v>
      </c>
      <c r="X85" s="145">
        <f>IF(AND(K85&gt;0,CustoContábil!$F$6&gt;0),K85*(CustoContábil!$F$18/CustoContábil!$F$6)*W85,0)</f>
        <v>0</v>
      </c>
      <c r="Y85" s="145">
        <f>IF(AND(N85&gt;0,CustoContábil!$D$6&gt;0),N85*(CustoContábil!$D$18/CustoContábil!$D$6)*W85,0)</f>
        <v>0</v>
      </c>
      <c r="Z85" s="239"/>
    </row>
    <row r="86" spans="2:26" ht="15" customHeight="1" x14ac:dyDescent="0.3">
      <c r="B86" s="142">
        <v>79</v>
      </c>
      <c r="C86" s="860"/>
      <c r="D86" s="861"/>
      <c r="E86" s="861"/>
      <c r="F86" s="861"/>
      <c r="G86" s="861"/>
      <c r="H86" s="287"/>
      <c r="I86" s="288"/>
      <c r="J86" s="286"/>
      <c r="K86" s="139">
        <f t="shared" si="5"/>
        <v>0</v>
      </c>
      <c r="L86" s="286"/>
      <c r="M86" s="286"/>
      <c r="N86" s="139">
        <f t="shared" si="6"/>
        <v>0</v>
      </c>
      <c r="P86" s="142">
        <f t="shared" si="9"/>
        <v>79</v>
      </c>
      <c r="Q86" s="862" t="str">
        <f t="shared" si="7"/>
        <v/>
      </c>
      <c r="R86" s="862"/>
      <c r="S86" s="862"/>
      <c r="T86" s="862"/>
      <c r="U86" s="863"/>
      <c r="V86" s="143" t="str">
        <f t="shared" si="8"/>
        <v/>
      </c>
      <c r="W86" s="144">
        <f>IF(OR(V86="",V86=0),0,(Projeto!$AD$10*((1+Projeto!$AD$10)^V86))/(((1+Projeto!$AD$10)^V86)-1))</f>
        <v>0</v>
      </c>
      <c r="X86" s="145">
        <f>IF(AND(K86&gt;0,CustoContábil!$F$6&gt;0),K86*(CustoContábil!$F$18/CustoContábil!$F$6)*W86,0)</f>
        <v>0</v>
      </c>
      <c r="Y86" s="145">
        <f>IF(AND(N86&gt;0,CustoContábil!$D$6&gt;0),N86*(CustoContábil!$D$18/CustoContábil!$D$6)*W86,0)</f>
        <v>0</v>
      </c>
      <c r="Z86" s="239"/>
    </row>
    <row r="87" spans="2:26" ht="15" customHeight="1" x14ac:dyDescent="0.3">
      <c r="B87" s="142">
        <v>80</v>
      </c>
      <c r="C87" s="860"/>
      <c r="D87" s="861"/>
      <c r="E87" s="861"/>
      <c r="F87" s="861"/>
      <c r="G87" s="861"/>
      <c r="H87" s="287"/>
      <c r="I87" s="288"/>
      <c r="J87" s="286"/>
      <c r="K87" s="139">
        <f t="shared" si="5"/>
        <v>0</v>
      </c>
      <c r="L87" s="286"/>
      <c r="M87" s="286"/>
      <c r="N87" s="139">
        <f t="shared" si="6"/>
        <v>0</v>
      </c>
      <c r="P87" s="142">
        <f t="shared" si="9"/>
        <v>80</v>
      </c>
      <c r="Q87" s="862" t="str">
        <f t="shared" si="7"/>
        <v/>
      </c>
      <c r="R87" s="862"/>
      <c r="S87" s="862"/>
      <c r="T87" s="862"/>
      <c r="U87" s="863"/>
      <c r="V87" s="143" t="str">
        <f t="shared" si="8"/>
        <v/>
      </c>
      <c r="W87" s="144">
        <f>IF(OR(V87="",V87=0),0,(Projeto!$AD$10*((1+Projeto!$AD$10)^V87))/(((1+Projeto!$AD$10)^V87)-1))</f>
        <v>0</v>
      </c>
      <c r="X87" s="145">
        <f>IF(AND(K87&gt;0,CustoContábil!$F$6&gt;0),K87*(CustoContábil!$F$18/CustoContábil!$F$6)*W87,0)</f>
        <v>0</v>
      </c>
      <c r="Y87" s="145">
        <f>IF(AND(N87&gt;0,CustoContábil!$D$6&gt;0),N87*(CustoContábil!$D$18/CustoContábil!$D$6)*W87,0)</f>
        <v>0</v>
      </c>
      <c r="Z87" s="239"/>
    </row>
    <row r="88" spans="2:26" ht="15" customHeight="1" x14ac:dyDescent="0.3">
      <c r="B88" s="142">
        <v>81</v>
      </c>
      <c r="C88" s="860"/>
      <c r="D88" s="861"/>
      <c r="E88" s="861"/>
      <c r="F88" s="861"/>
      <c r="G88" s="861"/>
      <c r="H88" s="287"/>
      <c r="I88" s="288"/>
      <c r="J88" s="286"/>
      <c r="K88" s="139">
        <f t="shared" si="5"/>
        <v>0</v>
      </c>
      <c r="L88" s="286"/>
      <c r="M88" s="286"/>
      <c r="N88" s="139">
        <f t="shared" si="6"/>
        <v>0</v>
      </c>
      <c r="P88" s="142">
        <f t="shared" si="9"/>
        <v>81</v>
      </c>
      <c r="Q88" s="862" t="str">
        <f t="shared" si="7"/>
        <v/>
      </c>
      <c r="R88" s="862"/>
      <c r="S88" s="862"/>
      <c r="T88" s="862"/>
      <c r="U88" s="863"/>
      <c r="V88" s="143" t="str">
        <f t="shared" si="8"/>
        <v/>
      </c>
      <c r="W88" s="144">
        <f>IF(OR(V88="",V88=0),0,(Projeto!$AD$10*((1+Projeto!$AD$10)^V88))/(((1+Projeto!$AD$10)^V88)-1))</f>
        <v>0</v>
      </c>
      <c r="X88" s="145">
        <f>IF(AND(K88&gt;0,CustoContábil!$F$6&gt;0),K88*(CustoContábil!$F$18/CustoContábil!$F$6)*W88,0)</f>
        <v>0</v>
      </c>
      <c r="Y88" s="145">
        <f>IF(AND(N88&gt;0,CustoContábil!$D$6&gt;0),N88*(CustoContábil!$D$18/CustoContábil!$D$6)*W88,0)</f>
        <v>0</v>
      </c>
      <c r="Z88" s="239"/>
    </row>
    <row r="89" spans="2:26" ht="15" customHeight="1" x14ac:dyDescent="0.3">
      <c r="B89" s="142">
        <v>82</v>
      </c>
      <c r="C89" s="860"/>
      <c r="D89" s="861"/>
      <c r="E89" s="861"/>
      <c r="F89" s="861"/>
      <c r="G89" s="861"/>
      <c r="H89" s="287"/>
      <c r="I89" s="288"/>
      <c r="J89" s="286"/>
      <c r="K89" s="139">
        <f t="shared" si="5"/>
        <v>0</v>
      </c>
      <c r="L89" s="286"/>
      <c r="M89" s="286"/>
      <c r="N89" s="139">
        <f t="shared" si="6"/>
        <v>0</v>
      </c>
      <c r="P89" s="142">
        <f t="shared" si="9"/>
        <v>82</v>
      </c>
      <c r="Q89" s="862" t="str">
        <f t="shared" si="7"/>
        <v/>
      </c>
      <c r="R89" s="862"/>
      <c r="S89" s="862"/>
      <c r="T89" s="862"/>
      <c r="U89" s="863"/>
      <c r="V89" s="143" t="str">
        <f t="shared" si="8"/>
        <v/>
      </c>
      <c r="W89" s="144">
        <f>IF(OR(V89="",V89=0),0,(Projeto!$AD$10*((1+Projeto!$AD$10)^V89))/(((1+Projeto!$AD$10)^V89)-1))</f>
        <v>0</v>
      </c>
      <c r="X89" s="145">
        <f>IF(AND(K89&gt;0,CustoContábil!$F$6&gt;0),K89*(CustoContábil!$F$18/CustoContábil!$F$6)*W89,0)</f>
        <v>0</v>
      </c>
      <c r="Y89" s="145">
        <f>IF(AND(N89&gt;0,CustoContábil!$D$6&gt;0),N89*(CustoContábil!$D$18/CustoContábil!$D$6)*W89,0)</f>
        <v>0</v>
      </c>
      <c r="Z89" s="239"/>
    </row>
    <row r="90" spans="2:26" ht="15" customHeight="1" x14ac:dyDescent="0.3">
      <c r="B90" s="142">
        <v>83</v>
      </c>
      <c r="C90" s="860"/>
      <c r="D90" s="861"/>
      <c r="E90" s="861"/>
      <c r="F90" s="861"/>
      <c r="G90" s="861"/>
      <c r="H90" s="287"/>
      <c r="I90" s="288"/>
      <c r="J90" s="286"/>
      <c r="K90" s="139">
        <f t="shared" si="5"/>
        <v>0</v>
      </c>
      <c r="L90" s="286"/>
      <c r="M90" s="286"/>
      <c r="N90" s="139">
        <f t="shared" si="6"/>
        <v>0</v>
      </c>
      <c r="P90" s="142">
        <f t="shared" si="9"/>
        <v>83</v>
      </c>
      <c r="Q90" s="862" t="str">
        <f t="shared" si="7"/>
        <v/>
      </c>
      <c r="R90" s="862"/>
      <c r="S90" s="862"/>
      <c r="T90" s="862"/>
      <c r="U90" s="863"/>
      <c r="V90" s="143" t="str">
        <f t="shared" si="8"/>
        <v/>
      </c>
      <c r="W90" s="144">
        <f>IF(OR(V90="",V90=0),0,(Projeto!$AD$10*((1+Projeto!$AD$10)^V90))/(((1+Projeto!$AD$10)^V90)-1))</f>
        <v>0</v>
      </c>
      <c r="X90" s="145">
        <f>IF(AND(K90&gt;0,CustoContábil!$F$6&gt;0),K90*(CustoContábil!$F$18/CustoContábil!$F$6)*W90,0)</f>
        <v>0</v>
      </c>
      <c r="Y90" s="145">
        <f>IF(AND(N90&gt;0,CustoContábil!$D$6&gt;0),N90*(CustoContábil!$D$18/CustoContábil!$D$6)*W90,0)</f>
        <v>0</v>
      </c>
      <c r="Z90" s="239"/>
    </row>
    <row r="91" spans="2:26" ht="15" customHeight="1" x14ac:dyDescent="0.3">
      <c r="B91" s="142">
        <v>84</v>
      </c>
      <c r="C91" s="860"/>
      <c r="D91" s="861"/>
      <c r="E91" s="861"/>
      <c r="F91" s="861"/>
      <c r="G91" s="861"/>
      <c r="H91" s="287"/>
      <c r="I91" s="288"/>
      <c r="J91" s="286"/>
      <c r="K91" s="139">
        <f t="shared" si="5"/>
        <v>0</v>
      </c>
      <c r="L91" s="286"/>
      <c r="M91" s="286"/>
      <c r="N91" s="139">
        <f t="shared" si="6"/>
        <v>0</v>
      </c>
      <c r="P91" s="142">
        <f t="shared" si="9"/>
        <v>84</v>
      </c>
      <c r="Q91" s="862" t="str">
        <f t="shared" si="7"/>
        <v/>
      </c>
      <c r="R91" s="862"/>
      <c r="S91" s="862"/>
      <c r="T91" s="862"/>
      <c r="U91" s="863"/>
      <c r="V91" s="143" t="str">
        <f t="shared" si="8"/>
        <v/>
      </c>
      <c r="W91" s="144">
        <f>IF(OR(V91="",V91=0),0,(Projeto!$AD$10*((1+Projeto!$AD$10)^V91))/(((1+Projeto!$AD$10)^V91)-1))</f>
        <v>0</v>
      </c>
      <c r="X91" s="145">
        <f>IF(AND(K91&gt;0,CustoContábil!$F$6&gt;0),K91*(CustoContábil!$F$18/CustoContábil!$F$6)*W91,0)</f>
        <v>0</v>
      </c>
      <c r="Y91" s="145">
        <f>IF(AND(N91&gt;0,CustoContábil!$D$6&gt;0),N91*(CustoContábil!$D$18/CustoContábil!$D$6)*W91,0)</f>
        <v>0</v>
      </c>
      <c r="Z91" s="239"/>
    </row>
    <row r="92" spans="2:26" ht="15" customHeight="1" x14ac:dyDescent="0.3">
      <c r="B92" s="142">
        <v>85</v>
      </c>
      <c r="C92" s="860"/>
      <c r="D92" s="861"/>
      <c r="E92" s="861"/>
      <c r="F92" s="861"/>
      <c r="G92" s="861"/>
      <c r="H92" s="287"/>
      <c r="I92" s="288"/>
      <c r="J92" s="286"/>
      <c r="K92" s="139">
        <f t="shared" si="5"/>
        <v>0</v>
      </c>
      <c r="L92" s="286"/>
      <c r="M92" s="286"/>
      <c r="N92" s="139">
        <f t="shared" si="6"/>
        <v>0</v>
      </c>
      <c r="P92" s="142">
        <f t="shared" si="9"/>
        <v>85</v>
      </c>
      <c r="Q92" s="862" t="str">
        <f t="shared" si="7"/>
        <v/>
      </c>
      <c r="R92" s="862"/>
      <c r="S92" s="862"/>
      <c r="T92" s="862"/>
      <c r="U92" s="863"/>
      <c r="V92" s="143" t="str">
        <f t="shared" si="8"/>
        <v/>
      </c>
      <c r="W92" s="144">
        <f>IF(OR(V92="",V92=0),0,(Projeto!$AD$10*((1+Projeto!$AD$10)^V92))/(((1+Projeto!$AD$10)^V92)-1))</f>
        <v>0</v>
      </c>
      <c r="X92" s="145">
        <f>IF(AND(K92&gt;0,CustoContábil!$F$6&gt;0),K92*(CustoContábil!$F$18/CustoContábil!$F$6)*W92,0)</f>
        <v>0</v>
      </c>
      <c r="Y92" s="145">
        <f>IF(AND(N92&gt;0,CustoContábil!$D$6&gt;0),N92*(CustoContábil!$D$18/CustoContábil!$D$6)*W92,0)</f>
        <v>0</v>
      </c>
      <c r="Z92" s="239"/>
    </row>
    <row r="93" spans="2:26" ht="15" customHeight="1" x14ac:dyDescent="0.3">
      <c r="B93" s="142">
        <v>86</v>
      </c>
      <c r="C93" s="860"/>
      <c r="D93" s="861"/>
      <c r="E93" s="861"/>
      <c r="F93" s="861"/>
      <c r="G93" s="861"/>
      <c r="H93" s="287"/>
      <c r="I93" s="288"/>
      <c r="J93" s="286"/>
      <c r="K93" s="139">
        <f t="shared" si="5"/>
        <v>0</v>
      </c>
      <c r="L93" s="286"/>
      <c r="M93" s="286"/>
      <c r="N93" s="139">
        <f t="shared" si="6"/>
        <v>0</v>
      </c>
      <c r="P93" s="142">
        <f t="shared" si="9"/>
        <v>86</v>
      </c>
      <c r="Q93" s="862" t="str">
        <f t="shared" si="7"/>
        <v/>
      </c>
      <c r="R93" s="862"/>
      <c r="S93" s="862"/>
      <c r="T93" s="862"/>
      <c r="U93" s="863"/>
      <c r="V93" s="143" t="str">
        <f t="shared" si="8"/>
        <v/>
      </c>
      <c r="W93" s="144">
        <f>IF(OR(V93="",V93=0),0,(Projeto!$AD$10*((1+Projeto!$AD$10)^V93))/(((1+Projeto!$AD$10)^V93)-1))</f>
        <v>0</v>
      </c>
      <c r="X93" s="145">
        <f>IF(AND(K93&gt;0,CustoContábil!$F$6&gt;0),K93*(CustoContábil!$F$18/CustoContábil!$F$6)*W93,0)</f>
        <v>0</v>
      </c>
      <c r="Y93" s="145">
        <f>IF(AND(N93&gt;0,CustoContábil!$D$6&gt;0),N93*(CustoContábil!$D$18/CustoContábil!$D$6)*W93,0)</f>
        <v>0</v>
      </c>
      <c r="Z93" s="239"/>
    </row>
    <row r="94" spans="2:26" ht="15" customHeight="1" x14ac:dyDescent="0.3">
      <c r="B94" s="142">
        <v>87</v>
      </c>
      <c r="C94" s="860"/>
      <c r="D94" s="861"/>
      <c r="E94" s="861"/>
      <c r="F94" s="861"/>
      <c r="G94" s="861"/>
      <c r="H94" s="287"/>
      <c r="I94" s="288"/>
      <c r="J94" s="286"/>
      <c r="K94" s="139">
        <f t="shared" si="5"/>
        <v>0</v>
      </c>
      <c r="L94" s="286"/>
      <c r="M94" s="286"/>
      <c r="N94" s="139">
        <f t="shared" si="6"/>
        <v>0</v>
      </c>
      <c r="P94" s="142">
        <f t="shared" si="9"/>
        <v>87</v>
      </c>
      <c r="Q94" s="862" t="str">
        <f t="shared" si="7"/>
        <v/>
      </c>
      <c r="R94" s="862"/>
      <c r="S94" s="862"/>
      <c r="T94" s="862"/>
      <c r="U94" s="863"/>
      <c r="V94" s="143" t="str">
        <f t="shared" si="8"/>
        <v/>
      </c>
      <c r="W94" s="144">
        <f>IF(OR(V94="",V94=0),0,(Projeto!$AD$10*((1+Projeto!$AD$10)^V94))/(((1+Projeto!$AD$10)^V94)-1))</f>
        <v>0</v>
      </c>
      <c r="X94" s="145">
        <f>IF(AND(K94&gt;0,CustoContábil!$F$6&gt;0),K94*(CustoContábil!$F$18/CustoContábil!$F$6)*W94,0)</f>
        <v>0</v>
      </c>
      <c r="Y94" s="145">
        <f>IF(AND(N94&gt;0,CustoContábil!$D$6&gt;0),N94*(CustoContábil!$D$18/CustoContábil!$D$6)*W94,0)</f>
        <v>0</v>
      </c>
      <c r="Z94" s="239"/>
    </row>
    <row r="95" spans="2:26" ht="15" customHeight="1" x14ac:dyDescent="0.3">
      <c r="B95" s="142">
        <v>88</v>
      </c>
      <c r="C95" s="860"/>
      <c r="D95" s="861"/>
      <c r="E95" s="861"/>
      <c r="F95" s="861"/>
      <c r="G95" s="861"/>
      <c r="H95" s="287"/>
      <c r="I95" s="288"/>
      <c r="J95" s="286"/>
      <c r="K95" s="139">
        <f t="shared" si="5"/>
        <v>0</v>
      </c>
      <c r="L95" s="286"/>
      <c r="M95" s="286"/>
      <c r="N95" s="139">
        <f t="shared" si="6"/>
        <v>0</v>
      </c>
      <c r="P95" s="142">
        <f t="shared" si="9"/>
        <v>88</v>
      </c>
      <c r="Q95" s="862" t="str">
        <f t="shared" si="7"/>
        <v/>
      </c>
      <c r="R95" s="862"/>
      <c r="S95" s="862"/>
      <c r="T95" s="862"/>
      <c r="U95" s="863"/>
      <c r="V95" s="143" t="str">
        <f t="shared" si="8"/>
        <v/>
      </c>
      <c r="W95" s="144">
        <f>IF(OR(V95="",V95=0),0,(Projeto!$AD$10*((1+Projeto!$AD$10)^V95))/(((1+Projeto!$AD$10)^V95)-1))</f>
        <v>0</v>
      </c>
      <c r="X95" s="145">
        <f>IF(AND(K95&gt;0,CustoContábil!$F$6&gt;0),K95*(CustoContábil!$F$18/CustoContábil!$F$6)*W95,0)</f>
        <v>0</v>
      </c>
      <c r="Y95" s="145">
        <f>IF(AND(N95&gt;0,CustoContábil!$D$6&gt;0),N95*(CustoContábil!$D$18/CustoContábil!$D$6)*W95,0)</f>
        <v>0</v>
      </c>
      <c r="Z95" s="239"/>
    </row>
    <row r="96" spans="2:26" ht="15" customHeight="1" x14ac:dyDescent="0.3">
      <c r="B96" s="142">
        <v>89</v>
      </c>
      <c r="C96" s="860"/>
      <c r="D96" s="861"/>
      <c r="E96" s="861"/>
      <c r="F96" s="861"/>
      <c r="G96" s="861"/>
      <c r="H96" s="287"/>
      <c r="I96" s="288"/>
      <c r="J96" s="286"/>
      <c r="K96" s="139">
        <f t="shared" si="5"/>
        <v>0</v>
      </c>
      <c r="L96" s="286"/>
      <c r="M96" s="286"/>
      <c r="N96" s="139">
        <f t="shared" si="6"/>
        <v>0</v>
      </c>
      <c r="P96" s="142">
        <f t="shared" si="9"/>
        <v>89</v>
      </c>
      <c r="Q96" s="862" t="str">
        <f t="shared" si="7"/>
        <v/>
      </c>
      <c r="R96" s="862"/>
      <c r="S96" s="862"/>
      <c r="T96" s="862"/>
      <c r="U96" s="863"/>
      <c r="V96" s="143" t="str">
        <f t="shared" si="8"/>
        <v/>
      </c>
      <c r="W96" s="144">
        <f>IF(OR(V96="",V96=0),0,(Projeto!$AD$10*((1+Projeto!$AD$10)^V96))/(((1+Projeto!$AD$10)^V96)-1))</f>
        <v>0</v>
      </c>
      <c r="X96" s="145">
        <f>IF(AND(K96&gt;0,CustoContábil!$F$6&gt;0),K96*(CustoContábil!$F$18/CustoContábil!$F$6)*W96,0)</f>
        <v>0</v>
      </c>
      <c r="Y96" s="145">
        <f>IF(AND(N96&gt;0,CustoContábil!$D$6&gt;0),N96*(CustoContábil!$D$18/CustoContábil!$D$6)*W96,0)</f>
        <v>0</v>
      </c>
      <c r="Z96" s="239"/>
    </row>
    <row r="97" spans="2:26" ht="15" customHeight="1" x14ac:dyDescent="0.3">
      <c r="B97" s="142">
        <v>90</v>
      </c>
      <c r="C97" s="860"/>
      <c r="D97" s="861"/>
      <c r="E97" s="861"/>
      <c r="F97" s="861"/>
      <c r="G97" s="861"/>
      <c r="H97" s="287"/>
      <c r="I97" s="288"/>
      <c r="J97" s="286"/>
      <c r="K97" s="139">
        <f t="shared" si="5"/>
        <v>0</v>
      </c>
      <c r="L97" s="286"/>
      <c r="M97" s="286"/>
      <c r="N97" s="139">
        <f t="shared" si="6"/>
        <v>0</v>
      </c>
      <c r="P97" s="142">
        <f t="shared" si="9"/>
        <v>90</v>
      </c>
      <c r="Q97" s="862" t="str">
        <f t="shared" si="7"/>
        <v/>
      </c>
      <c r="R97" s="862"/>
      <c r="S97" s="862"/>
      <c r="T97" s="862"/>
      <c r="U97" s="863"/>
      <c r="V97" s="143" t="str">
        <f t="shared" si="8"/>
        <v/>
      </c>
      <c r="W97" s="144">
        <f>IF(OR(V97="",V97=0),0,(Projeto!$AD$10*((1+Projeto!$AD$10)^V97))/(((1+Projeto!$AD$10)^V97)-1))</f>
        <v>0</v>
      </c>
      <c r="X97" s="145">
        <f>IF(AND(K97&gt;0,CustoContábil!$F$6&gt;0),K97*(CustoContábil!$F$18/CustoContábil!$F$6)*W97,0)</f>
        <v>0</v>
      </c>
      <c r="Y97" s="145">
        <f>IF(AND(N97&gt;0,CustoContábil!$D$6&gt;0),N97*(CustoContábil!$D$18/CustoContábil!$D$6)*W97,0)</f>
        <v>0</v>
      </c>
      <c r="Z97" s="239"/>
    </row>
    <row r="98" spans="2:26" ht="15" customHeight="1" x14ac:dyDescent="0.3">
      <c r="B98" s="142">
        <v>91</v>
      </c>
      <c r="C98" s="860"/>
      <c r="D98" s="861"/>
      <c r="E98" s="861"/>
      <c r="F98" s="861"/>
      <c r="G98" s="861"/>
      <c r="H98" s="287"/>
      <c r="I98" s="288"/>
      <c r="J98" s="286"/>
      <c r="K98" s="139">
        <f t="shared" si="5"/>
        <v>0</v>
      </c>
      <c r="L98" s="286"/>
      <c r="M98" s="286"/>
      <c r="N98" s="139">
        <f t="shared" si="6"/>
        <v>0</v>
      </c>
      <c r="P98" s="142">
        <f t="shared" si="9"/>
        <v>91</v>
      </c>
      <c r="Q98" s="862" t="str">
        <f t="shared" si="7"/>
        <v/>
      </c>
      <c r="R98" s="862"/>
      <c r="S98" s="862"/>
      <c r="T98" s="862"/>
      <c r="U98" s="863"/>
      <c r="V98" s="143" t="str">
        <f t="shared" si="8"/>
        <v/>
      </c>
      <c r="W98" s="144">
        <f>IF(OR(V98="",V98=0),0,(Projeto!$AD$10*((1+Projeto!$AD$10)^V98))/(((1+Projeto!$AD$10)^V98)-1))</f>
        <v>0</v>
      </c>
      <c r="X98" s="145">
        <f>IF(AND(K98&gt;0,CustoContábil!$F$6&gt;0),K98*(CustoContábil!$F$18/CustoContábil!$F$6)*W98,0)</f>
        <v>0</v>
      </c>
      <c r="Y98" s="145">
        <f>IF(AND(N98&gt;0,CustoContábil!$D$6&gt;0),N98*(CustoContábil!$D$18/CustoContábil!$D$6)*W98,0)</f>
        <v>0</v>
      </c>
      <c r="Z98" s="239"/>
    </row>
    <row r="99" spans="2:26" ht="15" customHeight="1" x14ac:dyDescent="0.3">
      <c r="B99" s="142">
        <v>92</v>
      </c>
      <c r="C99" s="860"/>
      <c r="D99" s="861"/>
      <c r="E99" s="861"/>
      <c r="F99" s="861"/>
      <c r="G99" s="861"/>
      <c r="H99" s="287"/>
      <c r="I99" s="288"/>
      <c r="J99" s="286"/>
      <c r="K99" s="139">
        <f t="shared" si="5"/>
        <v>0</v>
      </c>
      <c r="L99" s="286"/>
      <c r="M99" s="286"/>
      <c r="N99" s="139">
        <f t="shared" si="6"/>
        <v>0</v>
      </c>
      <c r="P99" s="142">
        <f t="shared" si="9"/>
        <v>92</v>
      </c>
      <c r="Q99" s="862" t="str">
        <f t="shared" si="7"/>
        <v/>
      </c>
      <c r="R99" s="862"/>
      <c r="S99" s="862"/>
      <c r="T99" s="862"/>
      <c r="U99" s="863"/>
      <c r="V99" s="143" t="str">
        <f t="shared" si="8"/>
        <v/>
      </c>
      <c r="W99" s="144">
        <f>IF(OR(V99="",V99=0),0,(Projeto!$AD$10*((1+Projeto!$AD$10)^V99))/(((1+Projeto!$AD$10)^V99)-1))</f>
        <v>0</v>
      </c>
      <c r="X99" s="145">
        <f>IF(AND(K99&gt;0,CustoContábil!$F$6&gt;0),K99*(CustoContábil!$F$18/CustoContábil!$F$6)*W99,0)</f>
        <v>0</v>
      </c>
      <c r="Y99" s="145">
        <f>IF(AND(N99&gt;0,CustoContábil!$D$6&gt;0),N99*(CustoContábil!$D$18/CustoContábil!$D$6)*W99,0)</f>
        <v>0</v>
      </c>
      <c r="Z99" s="239"/>
    </row>
    <row r="100" spans="2:26" ht="15" customHeight="1" x14ac:dyDescent="0.3">
      <c r="B100" s="142">
        <v>93</v>
      </c>
      <c r="C100" s="860"/>
      <c r="D100" s="861"/>
      <c r="E100" s="861"/>
      <c r="F100" s="861"/>
      <c r="G100" s="861"/>
      <c r="H100" s="287"/>
      <c r="I100" s="288"/>
      <c r="J100" s="286"/>
      <c r="K100" s="139">
        <f t="shared" si="5"/>
        <v>0</v>
      </c>
      <c r="L100" s="286"/>
      <c r="M100" s="286"/>
      <c r="N100" s="139">
        <f t="shared" si="6"/>
        <v>0</v>
      </c>
      <c r="P100" s="142">
        <f t="shared" si="9"/>
        <v>93</v>
      </c>
      <c r="Q100" s="862" t="str">
        <f t="shared" si="7"/>
        <v/>
      </c>
      <c r="R100" s="862"/>
      <c r="S100" s="862"/>
      <c r="T100" s="862"/>
      <c r="U100" s="863"/>
      <c r="V100" s="143" t="str">
        <f t="shared" si="8"/>
        <v/>
      </c>
      <c r="W100" s="144">
        <f>IF(OR(V100="",V100=0),0,(Projeto!$AD$10*((1+Projeto!$AD$10)^V100))/(((1+Projeto!$AD$10)^V100)-1))</f>
        <v>0</v>
      </c>
      <c r="X100" s="145">
        <f>IF(AND(K100&gt;0,CustoContábil!$F$6&gt;0),K100*(CustoContábil!$F$18/CustoContábil!$F$6)*W100,0)</f>
        <v>0</v>
      </c>
      <c r="Y100" s="145">
        <f>IF(AND(N100&gt;0,CustoContábil!$D$6&gt;0),N100*(CustoContábil!$D$18/CustoContábil!$D$6)*W100,0)</f>
        <v>0</v>
      </c>
      <c r="Z100" s="239"/>
    </row>
    <row r="101" spans="2:26" ht="15" customHeight="1" x14ac:dyDescent="0.3">
      <c r="B101" s="142">
        <v>94</v>
      </c>
      <c r="C101" s="860"/>
      <c r="D101" s="861"/>
      <c r="E101" s="861"/>
      <c r="F101" s="861"/>
      <c r="G101" s="861"/>
      <c r="H101" s="287"/>
      <c r="I101" s="288"/>
      <c r="J101" s="286"/>
      <c r="K101" s="139">
        <f t="shared" si="5"/>
        <v>0</v>
      </c>
      <c r="L101" s="286"/>
      <c r="M101" s="286"/>
      <c r="N101" s="139">
        <f t="shared" si="6"/>
        <v>0</v>
      </c>
      <c r="P101" s="142">
        <f t="shared" si="9"/>
        <v>94</v>
      </c>
      <c r="Q101" s="862" t="str">
        <f t="shared" si="7"/>
        <v/>
      </c>
      <c r="R101" s="862"/>
      <c r="S101" s="862"/>
      <c r="T101" s="862"/>
      <c r="U101" s="863"/>
      <c r="V101" s="143" t="str">
        <f t="shared" si="8"/>
        <v/>
      </c>
      <c r="W101" s="144">
        <f>IF(OR(V101="",V101=0),0,(Projeto!$AD$10*((1+Projeto!$AD$10)^V101))/(((1+Projeto!$AD$10)^V101)-1))</f>
        <v>0</v>
      </c>
      <c r="X101" s="145">
        <f>IF(AND(K101&gt;0,CustoContábil!$F$6&gt;0),K101*(CustoContábil!$F$18/CustoContábil!$F$6)*W101,0)</f>
        <v>0</v>
      </c>
      <c r="Y101" s="145">
        <f>IF(AND(N101&gt;0,CustoContábil!$D$6&gt;0),N101*(CustoContábil!$D$18/CustoContábil!$D$6)*W101,0)</f>
        <v>0</v>
      </c>
      <c r="Z101" s="239"/>
    </row>
    <row r="102" spans="2:26" ht="15" customHeight="1" x14ac:dyDescent="0.3">
      <c r="B102" s="142">
        <v>95</v>
      </c>
      <c r="C102" s="860"/>
      <c r="D102" s="861"/>
      <c r="E102" s="861"/>
      <c r="F102" s="861"/>
      <c r="G102" s="861"/>
      <c r="H102" s="287"/>
      <c r="I102" s="288"/>
      <c r="J102" s="286"/>
      <c r="K102" s="139">
        <f t="shared" si="5"/>
        <v>0</v>
      </c>
      <c r="L102" s="286"/>
      <c r="M102" s="286"/>
      <c r="N102" s="139">
        <f t="shared" si="6"/>
        <v>0</v>
      </c>
      <c r="P102" s="142">
        <f t="shared" si="9"/>
        <v>95</v>
      </c>
      <c r="Q102" s="862" t="str">
        <f t="shared" si="7"/>
        <v/>
      </c>
      <c r="R102" s="862"/>
      <c r="S102" s="862"/>
      <c r="T102" s="862"/>
      <c r="U102" s="863"/>
      <c r="V102" s="143" t="str">
        <f t="shared" si="8"/>
        <v/>
      </c>
      <c r="W102" s="144">
        <f>IF(OR(V102="",V102=0),0,(Projeto!$AD$10*((1+Projeto!$AD$10)^V102))/(((1+Projeto!$AD$10)^V102)-1))</f>
        <v>0</v>
      </c>
      <c r="X102" s="145">
        <f>IF(AND(K102&gt;0,CustoContábil!$F$6&gt;0),K102*(CustoContábil!$F$18/CustoContábil!$F$6)*W102,0)</f>
        <v>0</v>
      </c>
      <c r="Y102" s="145">
        <f>IF(AND(N102&gt;0,CustoContábil!$D$6&gt;0),N102*(CustoContábil!$D$18/CustoContábil!$D$6)*W102,0)</f>
        <v>0</v>
      </c>
      <c r="Z102" s="239"/>
    </row>
    <row r="103" spans="2:26" ht="15" customHeight="1" x14ac:dyDescent="0.3">
      <c r="B103" s="142">
        <v>96</v>
      </c>
      <c r="C103" s="860"/>
      <c r="D103" s="861"/>
      <c r="E103" s="861"/>
      <c r="F103" s="861"/>
      <c r="G103" s="861"/>
      <c r="H103" s="287"/>
      <c r="I103" s="288"/>
      <c r="J103" s="286"/>
      <c r="K103" s="139">
        <f t="shared" si="5"/>
        <v>0</v>
      </c>
      <c r="L103" s="286"/>
      <c r="M103" s="286"/>
      <c r="N103" s="139">
        <f t="shared" si="6"/>
        <v>0</v>
      </c>
      <c r="P103" s="142">
        <f t="shared" si="9"/>
        <v>96</v>
      </c>
      <c r="Q103" s="862" t="str">
        <f t="shared" si="7"/>
        <v/>
      </c>
      <c r="R103" s="862"/>
      <c r="S103" s="862"/>
      <c r="T103" s="862"/>
      <c r="U103" s="863"/>
      <c r="V103" s="143" t="str">
        <f t="shared" si="8"/>
        <v/>
      </c>
      <c r="W103" s="144">
        <f>IF(OR(V103="",V103=0),0,(Projeto!$AD$10*((1+Projeto!$AD$10)^V103))/(((1+Projeto!$AD$10)^V103)-1))</f>
        <v>0</v>
      </c>
      <c r="X103" s="145">
        <f>IF(AND(K103&gt;0,CustoContábil!$F$6&gt;0),K103*(CustoContábil!$F$18/CustoContábil!$F$6)*W103,0)</f>
        <v>0</v>
      </c>
      <c r="Y103" s="145">
        <f>IF(AND(N103&gt;0,CustoContábil!$D$6&gt;0),N103*(CustoContábil!$D$18/CustoContábil!$D$6)*W103,0)</f>
        <v>0</v>
      </c>
      <c r="Z103" s="239"/>
    </row>
    <row r="104" spans="2:26" ht="15" customHeight="1" x14ac:dyDescent="0.3">
      <c r="B104" s="142">
        <v>97</v>
      </c>
      <c r="C104" s="860"/>
      <c r="D104" s="861"/>
      <c r="E104" s="861"/>
      <c r="F104" s="861"/>
      <c r="G104" s="861"/>
      <c r="H104" s="287"/>
      <c r="I104" s="288"/>
      <c r="J104" s="286"/>
      <c r="K104" s="139">
        <f t="shared" si="5"/>
        <v>0</v>
      </c>
      <c r="L104" s="286"/>
      <c r="M104" s="286"/>
      <c r="N104" s="139">
        <f t="shared" si="6"/>
        <v>0</v>
      </c>
      <c r="P104" s="142">
        <f t="shared" si="9"/>
        <v>97</v>
      </c>
      <c r="Q104" s="862" t="str">
        <f t="shared" si="7"/>
        <v/>
      </c>
      <c r="R104" s="862"/>
      <c r="S104" s="862"/>
      <c r="T104" s="862"/>
      <c r="U104" s="863"/>
      <c r="V104" s="143" t="str">
        <f t="shared" si="8"/>
        <v/>
      </c>
      <c r="W104" s="144">
        <f>IF(OR(V104="",V104=0),0,(Projeto!$AD$10*((1+Projeto!$AD$10)^V104))/(((1+Projeto!$AD$10)^V104)-1))</f>
        <v>0</v>
      </c>
      <c r="X104" s="145">
        <f>IF(AND(K104&gt;0,CustoContábil!$F$6&gt;0),K104*(CustoContábil!$F$18/CustoContábil!$F$6)*W104,0)</f>
        <v>0</v>
      </c>
      <c r="Y104" s="145">
        <f>IF(AND(N104&gt;0,CustoContábil!$D$6&gt;0),N104*(CustoContábil!$D$18/CustoContábil!$D$6)*W104,0)</f>
        <v>0</v>
      </c>
      <c r="Z104" s="239"/>
    </row>
    <row r="105" spans="2:26" ht="15" customHeight="1" x14ac:dyDescent="0.3">
      <c r="B105" s="142">
        <v>98</v>
      </c>
      <c r="C105" s="860"/>
      <c r="D105" s="861"/>
      <c r="E105" s="861"/>
      <c r="F105" s="861"/>
      <c r="G105" s="861"/>
      <c r="H105" s="287"/>
      <c r="I105" s="288"/>
      <c r="J105" s="286"/>
      <c r="K105" s="139">
        <f t="shared" si="5"/>
        <v>0</v>
      </c>
      <c r="L105" s="286"/>
      <c r="M105" s="286"/>
      <c r="N105" s="139">
        <f t="shared" si="6"/>
        <v>0</v>
      </c>
      <c r="P105" s="142">
        <f t="shared" si="9"/>
        <v>98</v>
      </c>
      <c r="Q105" s="862" t="str">
        <f t="shared" si="7"/>
        <v/>
      </c>
      <c r="R105" s="862"/>
      <c r="S105" s="862"/>
      <c r="T105" s="862"/>
      <c r="U105" s="863"/>
      <c r="V105" s="143" t="str">
        <f t="shared" si="8"/>
        <v/>
      </c>
      <c r="W105" s="144">
        <f>IF(OR(V105="",V105=0),0,(Projeto!$AD$10*((1+Projeto!$AD$10)^V105))/(((1+Projeto!$AD$10)^V105)-1))</f>
        <v>0</v>
      </c>
      <c r="X105" s="145">
        <f>IF(AND(K105&gt;0,CustoContábil!$F$6&gt;0),K105*(CustoContábil!$F$18/CustoContábil!$F$6)*W105,0)</f>
        <v>0</v>
      </c>
      <c r="Y105" s="145">
        <f>IF(AND(N105&gt;0,CustoContábil!$D$6&gt;0),N105*(CustoContábil!$D$18/CustoContábil!$D$6)*W105,0)</f>
        <v>0</v>
      </c>
      <c r="Z105" s="239"/>
    </row>
    <row r="106" spans="2:26" ht="15" customHeight="1" x14ac:dyDescent="0.3">
      <c r="B106" s="142">
        <v>99</v>
      </c>
      <c r="C106" s="860"/>
      <c r="D106" s="861"/>
      <c r="E106" s="861"/>
      <c r="F106" s="861"/>
      <c r="G106" s="861"/>
      <c r="H106" s="287"/>
      <c r="I106" s="288"/>
      <c r="J106" s="286"/>
      <c r="K106" s="139">
        <f t="shared" si="5"/>
        <v>0</v>
      </c>
      <c r="L106" s="286"/>
      <c r="M106" s="286"/>
      <c r="N106" s="139">
        <f t="shared" si="6"/>
        <v>0</v>
      </c>
      <c r="P106" s="142">
        <f t="shared" si="9"/>
        <v>99</v>
      </c>
      <c r="Q106" s="862" t="str">
        <f t="shared" ref="Q106" si="10">IF(OR(C106=0,C106=""),"",C106)</f>
        <v/>
      </c>
      <c r="R106" s="862"/>
      <c r="S106" s="862"/>
      <c r="T106" s="862"/>
      <c r="U106" s="863"/>
      <c r="V106" s="143" t="str">
        <f t="shared" si="8"/>
        <v/>
      </c>
      <c r="W106" s="144">
        <f>IF(OR(V106="",V106=0),0,(Projeto!$AD$10*((1+Projeto!$AD$10)^V106))/(((1+Projeto!$AD$10)^V106)-1))</f>
        <v>0</v>
      </c>
      <c r="X106" s="145">
        <f>IF(AND(K106&gt;0,CustoContábil!$F$6&gt;0),K106*(CustoContábil!$F$18/CustoContábil!$F$6)*W106,0)</f>
        <v>0</v>
      </c>
      <c r="Y106" s="145">
        <f>IF(AND(N106&gt;0,CustoContábil!$D$6&gt;0),N106*(CustoContábil!$D$18/CustoContábil!$D$6)*W106,0)</f>
        <v>0</v>
      </c>
      <c r="Z106" s="239"/>
    </row>
    <row r="107" spans="2:26" ht="15" customHeight="1" x14ac:dyDescent="0.3">
      <c r="B107" s="142">
        <v>100</v>
      </c>
      <c r="C107" s="860"/>
      <c r="D107" s="861"/>
      <c r="E107" s="861"/>
      <c r="F107" s="861"/>
      <c r="G107" s="861"/>
      <c r="H107" s="287"/>
      <c r="I107" s="288"/>
      <c r="J107" s="286"/>
      <c r="K107" s="139">
        <f t="shared" si="5"/>
        <v>0</v>
      </c>
      <c r="L107" s="286"/>
      <c r="M107" s="286"/>
      <c r="N107" s="139">
        <f t="shared" si="6"/>
        <v>0</v>
      </c>
      <c r="P107" s="142">
        <f t="shared" si="9"/>
        <v>100</v>
      </c>
      <c r="Q107" s="862" t="str">
        <f t="shared" si="7"/>
        <v/>
      </c>
      <c r="R107" s="862"/>
      <c r="S107" s="862"/>
      <c r="T107" s="862"/>
      <c r="U107" s="863"/>
      <c r="V107" s="143" t="str">
        <f t="shared" si="8"/>
        <v/>
      </c>
      <c r="W107" s="144">
        <f>IF(OR(V107="",V107=0),0,(Projeto!$AD$10*((1+Projeto!$AD$10)^V107))/(((1+Projeto!$AD$10)^V107)-1))</f>
        <v>0</v>
      </c>
      <c r="X107" s="145">
        <f>IF(AND(K107&gt;0,CustoContábil!$F$6&gt;0),K107*(CustoContábil!$F$18/CustoContábil!$F$6)*W107,0)</f>
        <v>0</v>
      </c>
      <c r="Y107" s="145">
        <f>IF(AND(N107&gt;0,CustoContábil!$D$6&gt;0),N107*(CustoContábil!$D$18/CustoContábil!$D$6)*W107,0)</f>
        <v>0</v>
      </c>
      <c r="Z107" s="239"/>
    </row>
    <row r="108" spans="2:26" ht="15" customHeight="1" x14ac:dyDescent="0.3">
      <c r="B108" s="147"/>
      <c r="C108" s="148" t="s">
        <v>1216</v>
      </c>
      <c r="D108" s="148"/>
      <c r="E108" s="148"/>
      <c r="F108" s="148"/>
      <c r="G108" s="148"/>
      <c r="H108" s="148"/>
      <c r="I108" s="148"/>
      <c r="J108" s="149"/>
      <c r="K108" s="150">
        <f>SUM(K8:K107)</f>
        <v>0</v>
      </c>
      <c r="L108" s="150">
        <f>SUM(L8:L107)</f>
        <v>0</v>
      </c>
      <c r="M108" s="150">
        <f>SUM(M8:M107)</f>
        <v>0</v>
      </c>
      <c r="N108" s="150">
        <f>SUM(N8:N107)</f>
        <v>0</v>
      </c>
      <c r="P108" s="244"/>
      <c r="Q108" s="203"/>
      <c r="R108" s="203"/>
      <c r="S108" s="203"/>
      <c r="T108" s="203"/>
      <c r="U108" s="203"/>
      <c r="V108" s="204" t="s">
        <v>3385</v>
      </c>
      <c r="W108" s="151" t="s">
        <v>1227</v>
      </c>
      <c r="X108" s="152">
        <f>SUM(X8:X107)</f>
        <v>0</v>
      </c>
      <c r="Y108" s="152">
        <f>SUM(Y8:Y107)</f>
        <v>0</v>
      </c>
    </row>
    <row r="109" spans="2:26" ht="15" customHeight="1" x14ac:dyDescent="0.3">
      <c r="B109" s="857" t="s">
        <v>1228</v>
      </c>
      <c r="C109" s="858"/>
      <c r="D109" s="858"/>
      <c r="E109" s="858"/>
      <c r="F109" s="858"/>
      <c r="G109" s="858"/>
      <c r="H109" s="858"/>
      <c r="I109" s="858"/>
      <c r="J109" s="858"/>
      <c r="K109" s="859" t="s">
        <v>1215</v>
      </c>
      <c r="L109" s="859"/>
      <c r="M109" s="859"/>
      <c r="N109" s="859"/>
      <c r="P109" s="153"/>
      <c r="Q109" s="153"/>
      <c r="R109" s="154"/>
      <c r="S109" s="155"/>
      <c r="T109" s="155"/>
      <c r="U109" s="155"/>
      <c r="V109" s="156"/>
      <c r="W109" s="157"/>
    </row>
    <row r="110" spans="2:26" ht="15" customHeight="1" x14ac:dyDescent="0.35">
      <c r="B110" s="240"/>
      <c r="C110" s="212" t="s">
        <v>1229</v>
      </c>
      <c r="D110" s="212"/>
      <c r="E110" s="212"/>
      <c r="F110" s="212"/>
      <c r="G110" s="212"/>
      <c r="H110" s="212"/>
      <c r="I110" s="212"/>
      <c r="J110" s="211"/>
      <c r="K110" s="139">
        <f>Apoio!AY4</f>
        <v>0</v>
      </c>
      <c r="L110" s="523"/>
      <c r="M110" s="524"/>
      <c r="N110" s="139">
        <f>K110</f>
        <v>0</v>
      </c>
      <c r="Q110" s="158" t="s">
        <v>1230</v>
      </c>
      <c r="R110" s="159">
        <f>RCB!$G$9</f>
        <v>0</v>
      </c>
      <c r="V110" s="252"/>
    </row>
    <row r="111" spans="2:26" ht="15" customHeight="1" x14ac:dyDescent="0.35">
      <c r="B111" s="240"/>
      <c r="C111" s="212" t="s">
        <v>1231</v>
      </c>
      <c r="D111" s="212"/>
      <c r="E111" s="212"/>
      <c r="F111" s="212"/>
      <c r="G111" s="212"/>
      <c r="H111" s="212"/>
      <c r="I111" s="212"/>
      <c r="J111" s="211"/>
      <c r="K111" s="139">
        <f>Apoio!BH4</f>
        <v>0</v>
      </c>
      <c r="L111" s="523"/>
      <c r="M111" s="524"/>
      <c r="N111" s="139">
        <f>K111</f>
        <v>0</v>
      </c>
      <c r="Q111" s="158" t="s">
        <v>1232</v>
      </c>
      <c r="R111" s="159">
        <f>RCB!$H$9</f>
        <v>0</v>
      </c>
      <c r="V111" s="252"/>
    </row>
    <row r="112" spans="2:26" ht="15" customHeight="1" x14ac:dyDescent="0.3">
      <c r="B112" s="868" t="s">
        <v>374</v>
      </c>
      <c r="C112" s="869"/>
      <c r="D112" s="869"/>
      <c r="E112" s="869"/>
      <c r="F112" s="869"/>
      <c r="G112" s="869"/>
      <c r="H112" s="870"/>
      <c r="I112" s="235" t="s">
        <v>1217</v>
      </c>
      <c r="J112" s="235" t="s">
        <v>1218</v>
      </c>
      <c r="K112" s="236" t="s">
        <v>1219</v>
      </c>
      <c r="L112" s="237" t="s">
        <v>1220</v>
      </c>
      <c r="M112" s="237" t="s">
        <v>1221</v>
      </c>
      <c r="N112" s="238" t="s">
        <v>1222</v>
      </c>
      <c r="V112" s="252"/>
    </row>
    <row r="113" spans="2:14" ht="15" customHeight="1" x14ac:dyDescent="0.3">
      <c r="B113" s="142">
        <v>1</v>
      </c>
      <c r="C113" s="871" t="s">
        <v>1233</v>
      </c>
      <c r="D113" s="871"/>
      <c r="E113" s="871"/>
      <c r="F113" s="871"/>
      <c r="G113" s="871"/>
      <c r="H113" s="871"/>
      <c r="I113" s="871"/>
      <c r="J113" s="872"/>
      <c r="K113" s="139">
        <f>Terceiros!K14</f>
        <v>0</v>
      </c>
      <c r="L113" s="139">
        <f>Terceiros!L14</f>
        <v>0</v>
      </c>
      <c r="M113" s="139">
        <f>Terceiros!M14</f>
        <v>0</v>
      </c>
      <c r="N113" s="139">
        <f>Terceiros!N14</f>
        <v>0</v>
      </c>
    </row>
    <row r="114" spans="2:14" ht="15" customHeight="1" x14ac:dyDescent="0.3">
      <c r="B114" s="146">
        <v>2</v>
      </c>
      <c r="C114" s="871" t="s">
        <v>1234</v>
      </c>
      <c r="D114" s="871"/>
      <c r="E114" s="871"/>
      <c r="F114" s="871"/>
      <c r="G114" s="871"/>
      <c r="H114" s="871"/>
      <c r="I114" s="871"/>
      <c r="J114" s="872"/>
      <c r="K114" s="139">
        <f>Terceiros!K25</f>
        <v>0</v>
      </c>
      <c r="L114" s="139">
        <f>Terceiros!L25</f>
        <v>0</v>
      </c>
      <c r="M114" s="139">
        <f>Terceiros!M25</f>
        <v>0</v>
      </c>
      <c r="N114" s="139">
        <f>Terceiros!N25</f>
        <v>0</v>
      </c>
    </row>
    <row r="115" spans="2:14" ht="15" customHeight="1" x14ac:dyDescent="0.3">
      <c r="B115" s="146">
        <v>3</v>
      </c>
      <c r="C115" s="871" t="s">
        <v>1235</v>
      </c>
      <c r="D115" s="871"/>
      <c r="E115" s="871"/>
      <c r="F115" s="871"/>
      <c r="G115" s="871"/>
      <c r="H115" s="871"/>
      <c r="I115" s="871"/>
      <c r="J115" s="872"/>
      <c r="K115" s="139">
        <f>Terceiros!K36</f>
        <v>0</v>
      </c>
      <c r="L115" s="139">
        <f>Terceiros!L36</f>
        <v>0</v>
      </c>
      <c r="M115" s="139">
        <f>Terceiros!M36</f>
        <v>0</v>
      </c>
      <c r="N115" s="139">
        <f>Terceiros!N36</f>
        <v>0</v>
      </c>
    </row>
    <row r="116" spans="2:14" ht="15" customHeight="1" x14ac:dyDescent="0.3">
      <c r="B116" s="146">
        <v>4</v>
      </c>
      <c r="C116" s="866"/>
      <c r="D116" s="866"/>
      <c r="E116" s="866"/>
      <c r="F116" s="866"/>
      <c r="G116" s="866"/>
      <c r="H116" s="867"/>
      <c r="I116" s="290"/>
      <c r="J116" s="286"/>
      <c r="K116" s="139">
        <f t="shared" ref="K116:K129" si="11">N116-L116-M116</f>
        <v>0</v>
      </c>
      <c r="L116" s="286"/>
      <c r="M116" s="286"/>
      <c r="N116" s="139">
        <f t="shared" ref="N116:N132" si="12">I116*J116</f>
        <v>0</v>
      </c>
    </row>
    <row r="117" spans="2:14" ht="15" customHeight="1" x14ac:dyDescent="0.3">
      <c r="B117" s="146">
        <v>5</v>
      </c>
      <c r="C117" s="866"/>
      <c r="D117" s="866"/>
      <c r="E117" s="866"/>
      <c r="F117" s="866"/>
      <c r="G117" s="866"/>
      <c r="H117" s="867"/>
      <c r="I117" s="290"/>
      <c r="J117" s="286"/>
      <c r="K117" s="139">
        <f t="shared" si="11"/>
        <v>0</v>
      </c>
      <c r="L117" s="286"/>
      <c r="M117" s="286"/>
      <c r="N117" s="139">
        <f t="shared" si="12"/>
        <v>0</v>
      </c>
    </row>
    <row r="118" spans="2:14" ht="15" customHeight="1" x14ac:dyDescent="0.3">
      <c r="B118" s="146">
        <v>6</v>
      </c>
      <c r="C118" s="866"/>
      <c r="D118" s="866"/>
      <c r="E118" s="866"/>
      <c r="F118" s="866"/>
      <c r="G118" s="866"/>
      <c r="H118" s="867"/>
      <c r="I118" s="290"/>
      <c r="J118" s="286"/>
      <c r="K118" s="139">
        <f t="shared" si="11"/>
        <v>0</v>
      </c>
      <c r="L118" s="286"/>
      <c r="M118" s="286"/>
      <c r="N118" s="139">
        <f t="shared" si="12"/>
        <v>0</v>
      </c>
    </row>
    <row r="119" spans="2:14" ht="15" customHeight="1" x14ac:dyDescent="0.3">
      <c r="B119" s="146">
        <v>7</v>
      </c>
      <c r="C119" s="866"/>
      <c r="D119" s="866"/>
      <c r="E119" s="866"/>
      <c r="F119" s="866"/>
      <c r="G119" s="866"/>
      <c r="H119" s="867"/>
      <c r="I119" s="290"/>
      <c r="J119" s="286"/>
      <c r="K119" s="139">
        <f t="shared" si="11"/>
        <v>0</v>
      </c>
      <c r="L119" s="286"/>
      <c r="M119" s="286"/>
      <c r="N119" s="139">
        <f t="shared" si="12"/>
        <v>0</v>
      </c>
    </row>
    <row r="120" spans="2:14" ht="15" customHeight="1" x14ac:dyDescent="0.3">
      <c r="B120" s="146">
        <v>8</v>
      </c>
      <c r="C120" s="866"/>
      <c r="D120" s="866"/>
      <c r="E120" s="866"/>
      <c r="F120" s="866"/>
      <c r="G120" s="866"/>
      <c r="H120" s="867"/>
      <c r="I120" s="290"/>
      <c r="J120" s="286"/>
      <c r="K120" s="139">
        <f t="shared" si="11"/>
        <v>0</v>
      </c>
      <c r="L120" s="286"/>
      <c r="M120" s="286"/>
      <c r="N120" s="139">
        <f t="shared" si="12"/>
        <v>0</v>
      </c>
    </row>
    <row r="121" spans="2:14" ht="15" customHeight="1" x14ac:dyDescent="0.3">
      <c r="B121" s="146">
        <v>9</v>
      </c>
      <c r="C121" s="866"/>
      <c r="D121" s="866"/>
      <c r="E121" s="866"/>
      <c r="F121" s="866"/>
      <c r="G121" s="866"/>
      <c r="H121" s="867"/>
      <c r="I121" s="290"/>
      <c r="J121" s="286"/>
      <c r="K121" s="139">
        <f t="shared" si="11"/>
        <v>0</v>
      </c>
      <c r="L121" s="286"/>
      <c r="M121" s="286"/>
      <c r="N121" s="139">
        <f t="shared" si="12"/>
        <v>0</v>
      </c>
    </row>
    <row r="122" spans="2:14" ht="15" customHeight="1" x14ac:dyDescent="0.3">
      <c r="B122" s="146">
        <v>10</v>
      </c>
      <c r="C122" s="866"/>
      <c r="D122" s="866"/>
      <c r="E122" s="866"/>
      <c r="F122" s="866"/>
      <c r="G122" s="866"/>
      <c r="H122" s="867"/>
      <c r="I122" s="290"/>
      <c r="J122" s="286"/>
      <c r="K122" s="139">
        <f t="shared" si="11"/>
        <v>0</v>
      </c>
      <c r="L122" s="286"/>
      <c r="M122" s="286"/>
      <c r="N122" s="139">
        <f t="shared" si="12"/>
        <v>0</v>
      </c>
    </row>
    <row r="123" spans="2:14" ht="15" customHeight="1" x14ac:dyDescent="0.3">
      <c r="B123" s="146">
        <v>11</v>
      </c>
      <c r="C123" s="866"/>
      <c r="D123" s="866"/>
      <c r="E123" s="866"/>
      <c r="F123" s="866"/>
      <c r="G123" s="866"/>
      <c r="H123" s="867"/>
      <c r="I123" s="290"/>
      <c r="J123" s="286"/>
      <c r="K123" s="139">
        <f t="shared" si="11"/>
        <v>0</v>
      </c>
      <c r="L123" s="286"/>
      <c r="M123" s="286"/>
      <c r="N123" s="139">
        <f t="shared" si="12"/>
        <v>0</v>
      </c>
    </row>
    <row r="124" spans="2:14" ht="15" customHeight="1" x14ac:dyDescent="0.3">
      <c r="B124" s="146">
        <v>12</v>
      </c>
      <c r="C124" s="866"/>
      <c r="D124" s="866"/>
      <c r="E124" s="866"/>
      <c r="F124" s="866"/>
      <c r="G124" s="866"/>
      <c r="H124" s="867"/>
      <c r="I124" s="290"/>
      <c r="J124" s="286"/>
      <c r="K124" s="139">
        <f t="shared" si="11"/>
        <v>0</v>
      </c>
      <c r="L124" s="286"/>
      <c r="M124" s="286"/>
      <c r="N124" s="139">
        <f t="shared" si="12"/>
        <v>0</v>
      </c>
    </row>
    <row r="125" spans="2:14" ht="15" customHeight="1" x14ac:dyDescent="0.3">
      <c r="B125" s="146">
        <v>13</v>
      </c>
      <c r="C125" s="866"/>
      <c r="D125" s="866"/>
      <c r="E125" s="866"/>
      <c r="F125" s="866"/>
      <c r="G125" s="866"/>
      <c r="H125" s="867"/>
      <c r="I125" s="290"/>
      <c r="J125" s="286"/>
      <c r="K125" s="139">
        <f t="shared" si="11"/>
        <v>0</v>
      </c>
      <c r="L125" s="286"/>
      <c r="M125" s="286"/>
      <c r="N125" s="139">
        <f t="shared" si="12"/>
        <v>0</v>
      </c>
    </row>
    <row r="126" spans="2:14" ht="15" customHeight="1" x14ac:dyDescent="0.3">
      <c r="B126" s="146">
        <v>14</v>
      </c>
      <c r="C126" s="866"/>
      <c r="D126" s="866"/>
      <c r="E126" s="866"/>
      <c r="F126" s="866"/>
      <c r="G126" s="866"/>
      <c r="H126" s="867"/>
      <c r="I126" s="290"/>
      <c r="J126" s="286"/>
      <c r="K126" s="139">
        <f t="shared" si="11"/>
        <v>0</v>
      </c>
      <c r="L126" s="286"/>
      <c r="M126" s="286"/>
      <c r="N126" s="139">
        <f t="shared" si="12"/>
        <v>0</v>
      </c>
    </row>
    <row r="127" spans="2:14" ht="15" customHeight="1" x14ac:dyDescent="0.3">
      <c r="B127" s="146">
        <v>15</v>
      </c>
      <c r="C127" s="866"/>
      <c r="D127" s="866"/>
      <c r="E127" s="866"/>
      <c r="F127" s="866"/>
      <c r="G127" s="866"/>
      <c r="H127" s="867"/>
      <c r="I127" s="290"/>
      <c r="J127" s="286"/>
      <c r="K127" s="139">
        <f t="shared" si="11"/>
        <v>0</v>
      </c>
      <c r="L127" s="286"/>
      <c r="M127" s="286"/>
      <c r="N127" s="139">
        <f t="shared" si="12"/>
        <v>0</v>
      </c>
    </row>
    <row r="128" spans="2:14" ht="15" customHeight="1" x14ac:dyDescent="0.3">
      <c r="B128" s="146">
        <v>16</v>
      </c>
      <c r="C128" s="866"/>
      <c r="D128" s="866"/>
      <c r="E128" s="866"/>
      <c r="F128" s="866"/>
      <c r="G128" s="866"/>
      <c r="H128" s="867"/>
      <c r="I128" s="290"/>
      <c r="J128" s="286"/>
      <c r="K128" s="139">
        <f t="shared" si="11"/>
        <v>0</v>
      </c>
      <c r="L128" s="286"/>
      <c r="M128" s="286"/>
      <c r="N128" s="139">
        <f t="shared" si="12"/>
        <v>0</v>
      </c>
    </row>
    <row r="129" spans="2:16" ht="15" customHeight="1" x14ac:dyDescent="0.3">
      <c r="B129" s="146">
        <v>17</v>
      </c>
      <c r="C129" s="866"/>
      <c r="D129" s="866"/>
      <c r="E129" s="866"/>
      <c r="F129" s="866"/>
      <c r="G129" s="866"/>
      <c r="H129" s="867"/>
      <c r="I129" s="290"/>
      <c r="J129" s="286"/>
      <c r="K129" s="139">
        <f t="shared" si="11"/>
        <v>0</v>
      </c>
      <c r="L129" s="286"/>
      <c r="M129" s="286"/>
      <c r="N129" s="139">
        <f t="shared" si="12"/>
        <v>0</v>
      </c>
    </row>
    <row r="130" spans="2:16" ht="15" customHeight="1" x14ac:dyDescent="0.3">
      <c r="B130" s="146">
        <v>18</v>
      </c>
      <c r="C130" s="866"/>
      <c r="D130" s="866"/>
      <c r="E130" s="866"/>
      <c r="F130" s="866"/>
      <c r="G130" s="866"/>
      <c r="H130" s="867"/>
      <c r="I130" s="290"/>
      <c r="J130" s="286"/>
      <c r="K130" s="139">
        <f>N130-L130-M130</f>
        <v>0</v>
      </c>
      <c r="L130" s="286"/>
      <c r="M130" s="286"/>
      <c r="N130" s="139">
        <f t="shared" si="12"/>
        <v>0</v>
      </c>
    </row>
    <row r="131" spans="2:16" ht="15" customHeight="1" x14ac:dyDescent="0.3">
      <c r="B131" s="146">
        <v>19</v>
      </c>
      <c r="C131" s="866"/>
      <c r="D131" s="866"/>
      <c r="E131" s="866"/>
      <c r="F131" s="866"/>
      <c r="G131" s="866"/>
      <c r="H131" s="867"/>
      <c r="I131" s="290"/>
      <c r="J131" s="286"/>
      <c r="K131" s="139">
        <f>N131-L131-M131</f>
        <v>0</v>
      </c>
      <c r="L131" s="286"/>
      <c r="M131" s="286"/>
      <c r="N131" s="139">
        <f t="shared" si="12"/>
        <v>0</v>
      </c>
    </row>
    <row r="132" spans="2:16" ht="15" customHeight="1" x14ac:dyDescent="0.3">
      <c r="B132" s="146">
        <v>20</v>
      </c>
      <c r="C132" s="866"/>
      <c r="D132" s="866"/>
      <c r="E132" s="866"/>
      <c r="F132" s="866"/>
      <c r="G132" s="866"/>
      <c r="H132" s="867"/>
      <c r="I132" s="290"/>
      <c r="J132" s="286"/>
      <c r="K132" s="139">
        <f>N132-L132-M132</f>
        <v>0</v>
      </c>
      <c r="L132" s="286"/>
      <c r="M132" s="286"/>
      <c r="N132" s="139">
        <f t="shared" si="12"/>
        <v>0</v>
      </c>
    </row>
    <row r="133" spans="2:16" ht="15" customHeight="1" x14ac:dyDescent="0.3">
      <c r="B133" s="240"/>
      <c r="C133" s="212" t="s">
        <v>374</v>
      </c>
      <c r="D133" s="212"/>
      <c r="E133" s="212"/>
      <c r="F133" s="212"/>
      <c r="G133" s="212"/>
      <c r="H133" s="212"/>
      <c r="I133" s="212"/>
      <c r="J133" s="160"/>
      <c r="K133" s="139">
        <f>SUM(K113:K132)</f>
        <v>0</v>
      </c>
      <c r="L133" s="139">
        <f>SUM(L113:L132)</f>
        <v>0</v>
      </c>
      <c r="M133" s="139">
        <f>SUM(M113:M132)</f>
        <v>0</v>
      </c>
      <c r="N133" s="139">
        <f>SUM(N113:N132)</f>
        <v>0</v>
      </c>
    </row>
    <row r="134" spans="2:16" ht="15" customHeight="1" x14ac:dyDescent="0.3">
      <c r="B134" s="240"/>
      <c r="C134" s="212" t="s">
        <v>1236</v>
      </c>
      <c r="D134" s="212"/>
      <c r="E134" s="212"/>
      <c r="F134" s="212"/>
      <c r="G134" s="212"/>
      <c r="H134" s="212"/>
      <c r="I134" s="212"/>
      <c r="J134" s="211"/>
      <c r="K134" s="139">
        <f>Apoio!BE4</f>
        <v>0</v>
      </c>
      <c r="L134" s="523"/>
      <c r="M134" s="524"/>
      <c r="N134" s="139">
        <f>K134</f>
        <v>0</v>
      </c>
    </row>
    <row r="135" spans="2:16" ht="15" customHeight="1" x14ac:dyDescent="0.3">
      <c r="B135" s="147"/>
      <c r="C135" s="148"/>
      <c r="D135" s="148"/>
      <c r="E135" s="148"/>
      <c r="F135" s="148"/>
      <c r="G135" s="148"/>
      <c r="H135" s="148"/>
      <c r="I135" s="148"/>
      <c r="J135" s="149" t="s">
        <v>1237</v>
      </c>
      <c r="K135" s="150">
        <f>SUM(K110,K111,K133,K134)</f>
        <v>0</v>
      </c>
      <c r="L135" s="150">
        <f>L133</f>
        <v>0</v>
      </c>
      <c r="M135" s="150">
        <f>M133</f>
        <v>0</v>
      </c>
      <c r="N135" s="150">
        <f>SUM(N110,N111,N133,N134)</f>
        <v>0</v>
      </c>
    </row>
    <row r="136" spans="2:16" ht="15" customHeight="1" x14ac:dyDescent="0.3">
      <c r="B136" s="161"/>
      <c r="C136" s="162"/>
      <c r="D136" s="162"/>
      <c r="E136" s="162"/>
      <c r="F136" s="162"/>
      <c r="G136" s="162"/>
      <c r="H136" s="162"/>
      <c r="I136" s="162"/>
      <c r="J136" s="163" t="s">
        <v>1238</v>
      </c>
      <c r="K136" s="141">
        <f>SUM(K108,K135)</f>
        <v>0</v>
      </c>
      <c r="L136" s="141">
        <f>SUM(L108,L135)</f>
        <v>0</v>
      </c>
      <c r="M136" s="141">
        <f>SUM(M108,M135)</f>
        <v>0</v>
      </c>
      <c r="N136" s="141">
        <f>SUM(N108,N135)</f>
        <v>0</v>
      </c>
    </row>
    <row r="137" spans="2:16" ht="15" customHeight="1" x14ac:dyDescent="0.3">
      <c r="B137" s="841" t="s">
        <v>1239</v>
      </c>
      <c r="C137" s="842"/>
      <c r="D137" s="842"/>
      <c r="E137" s="842"/>
      <c r="F137" s="842"/>
      <c r="G137" s="842"/>
      <c r="H137" s="842"/>
      <c r="I137" s="842"/>
      <c r="J137" s="842"/>
      <c r="K137" s="842"/>
      <c r="L137" s="842"/>
      <c r="M137" s="842"/>
      <c r="N137" s="845"/>
    </row>
    <row r="138" spans="2:16" ht="15" customHeight="1" x14ac:dyDescent="0.3">
      <c r="B138" s="857" t="s">
        <v>1239</v>
      </c>
      <c r="C138" s="858"/>
      <c r="D138" s="858"/>
      <c r="E138" s="858"/>
      <c r="F138" s="858"/>
      <c r="G138" s="858"/>
      <c r="H138" s="858"/>
      <c r="I138" s="858"/>
      <c r="J138" s="858"/>
      <c r="K138" s="859" t="s">
        <v>1215</v>
      </c>
      <c r="L138" s="859"/>
      <c r="M138" s="859"/>
      <c r="N138" s="859"/>
    </row>
    <row r="139" spans="2:16" ht="15" customHeight="1" x14ac:dyDescent="0.3">
      <c r="B139" s="240"/>
      <c r="C139" s="212" t="s">
        <v>377</v>
      </c>
      <c r="D139" s="212"/>
      <c r="E139" s="212"/>
      <c r="F139" s="212"/>
      <c r="G139" s="212"/>
      <c r="H139" s="212"/>
      <c r="I139" s="212"/>
      <c r="J139" s="211"/>
      <c r="K139" s="139">
        <f>Marketing!K30</f>
        <v>0</v>
      </c>
      <c r="L139" s="139">
        <f>Marketing!L30</f>
        <v>0</v>
      </c>
      <c r="M139" s="139">
        <f>Marketing!M30</f>
        <v>0</v>
      </c>
      <c r="N139" s="139">
        <f>Marketing!N30</f>
        <v>0</v>
      </c>
      <c r="P139" s="17"/>
    </row>
    <row r="140" spans="2:16" ht="15" customHeight="1" x14ac:dyDescent="0.3">
      <c r="B140" s="240"/>
      <c r="C140" s="212" t="s">
        <v>380</v>
      </c>
      <c r="D140" s="212"/>
      <c r="E140" s="212"/>
      <c r="F140" s="212"/>
      <c r="G140" s="212"/>
      <c r="H140" s="212"/>
      <c r="I140" s="212"/>
      <c r="J140" s="211"/>
      <c r="K140" s="139">
        <f>Treinamento!K30</f>
        <v>0</v>
      </c>
      <c r="L140" s="139">
        <f>Treinamento!L30</f>
        <v>0</v>
      </c>
      <c r="M140" s="139">
        <f>Treinamento!M30</f>
        <v>0</v>
      </c>
      <c r="N140" s="139">
        <f>Treinamento!N30</f>
        <v>0</v>
      </c>
    </row>
    <row r="141" spans="2:16" ht="15" customHeight="1" x14ac:dyDescent="0.3">
      <c r="B141" s="868" t="s">
        <v>384</v>
      </c>
      <c r="C141" s="869"/>
      <c r="D141" s="869"/>
      <c r="E141" s="869"/>
      <c r="F141" s="869"/>
      <c r="G141" s="869"/>
      <c r="H141" s="870"/>
      <c r="I141" s="235" t="s">
        <v>1217</v>
      </c>
      <c r="J141" s="235" t="s">
        <v>1218</v>
      </c>
      <c r="K141" s="236" t="s">
        <v>1219</v>
      </c>
      <c r="L141" s="237" t="s">
        <v>1220</v>
      </c>
      <c r="M141" s="237" t="s">
        <v>1221</v>
      </c>
      <c r="N141" s="238" t="s">
        <v>1222</v>
      </c>
    </row>
    <row r="142" spans="2:16" ht="15" customHeight="1" x14ac:dyDescent="0.3">
      <c r="B142" s="146">
        <v>1</v>
      </c>
      <c r="C142" s="864"/>
      <c r="D142" s="864"/>
      <c r="E142" s="864"/>
      <c r="F142" s="864"/>
      <c r="G142" s="864"/>
      <c r="H142" s="865"/>
      <c r="I142" s="290"/>
      <c r="J142" s="286"/>
      <c r="K142" s="139">
        <f>N142-L142-M142</f>
        <v>0</v>
      </c>
      <c r="L142" s="286"/>
      <c r="M142" s="286"/>
      <c r="N142" s="139">
        <f>I142*J142</f>
        <v>0</v>
      </c>
    </row>
    <row r="143" spans="2:16" ht="15" customHeight="1" x14ac:dyDescent="0.3">
      <c r="B143" s="146">
        <v>2</v>
      </c>
      <c r="C143" s="864"/>
      <c r="D143" s="864"/>
      <c r="E143" s="864"/>
      <c r="F143" s="864"/>
      <c r="G143" s="864"/>
      <c r="H143" s="865"/>
      <c r="I143" s="290"/>
      <c r="J143" s="286"/>
      <c r="K143" s="139">
        <f t="shared" ref="K143:K157" si="13">N143-L143-M143</f>
        <v>0</v>
      </c>
      <c r="L143" s="286"/>
      <c r="M143" s="286"/>
      <c r="N143" s="139">
        <f t="shared" ref="N143:N157" si="14">I143*J143</f>
        <v>0</v>
      </c>
    </row>
    <row r="144" spans="2:16" ht="15" customHeight="1" x14ac:dyDescent="0.3">
      <c r="B144" s="146">
        <v>3</v>
      </c>
      <c r="C144" s="864"/>
      <c r="D144" s="864"/>
      <c r="E144" s="864"/>
      <c r="F144" s="864"/>
      <c r="G144" s="864"/>
      <c r="H144" s="865"/>
      <c r="I144" s="290"/>
      <c r="J144" s="286"/>
      <c r="K144" s="139">
        <f t="shared" si="13"/>
        <v>0</v>
      </c>
      <c r="L144" s="286"/>
      <c r="M144" s="286"/>
      <c r="N144" s="139">
        <f t="shared" si="14"/>
        <v>0</v>
      </c>
    </row>
    <row r="145" spans="2:14" ht="15" customHeight="1" x14ac:dyDescent="0.3">
      <c r="B145" s="146">
        <v>4</v>
      </c>
      <c r="C145" s="864"/>
      <c r="D145" s="864"/>
      <c r="E145" s="864"/>
      <c r="F145" s="864"/>
      <c r="G145" s="864"/>
      <c r="H145" s="865"/>
      <c r="I145" s="290"/>
      <c r="J145" s="286"/>
      <c r="K145" s="139">
        <f t="shared" si="13"/>
        <v>0</v>
      </c>
      <c r="L145" s="286"/>
      <c r="M145" s="286"/>
      <c r="N145" s="139">
        <f t="shared" si="14"/>
        <v>0</v>
      </c>
    </row>
    <row r="146" spans="2:14" ht="15" customHeight="1" x14ac:dyDescent="0.3">
      <c r="B146" s="146">
        <v>5</v>
      </c>
      <c r="C146" s="864"/>
      <c r="D146" s="864"/>
      <c r="E146" s="864"/>
      <c r="F146" s="864"/>
      <c r="G146" s="864"/>
      <c r="H146" s="865"/>
      <c r="I146" s="290"/>
      <c r="J146" s="286"/>
      <c r="K146" s="139">
        <f t="shared" si="13"/>
        <v>0</v>
      </c>
      <c r="L146" s="286"/>
      <c r="M146" s="286"/>
      <c r="N146" s="139">
        <f t="shared" si="14"/>
        <v>0</v>
      </c>
    </row>
    <row r="147" spans="2:14" ht="15" customHeight="1" x14ac:dyDescent="0.3">
      <c r="B147" s="146">
        <v>6</v>
      </c>
      <c r="C147" s="864"/>
      <c r="D147" s="864"/>
      <c r="E147" s="864"/>
      <c r="F147" s="864"/>
      <c r="G147" s="864"/>
      <c r="H147" s="865"/>
      <c r="I147" s="290"/>
      <c r="J147" s="286"/>
      <c r="K147" s="139">
        <f t="shared" si="13"/>
        <v>0</v>
      </c>
      <c r="L147" s="286"/>
      <c r="M147" s="286"/>
      <c r="N147" s="139">
        <f t="shared" si="14"/>
        <v>0</v>
      </c>
    </row>
    <row r="148" spans="2:14" ht="15" customHeight="1" x14ac:dyDescent="0.3">
      <c r="B148" s="146">
        <v>7</v>
      </c>
      <c r="C148" s="864"/>
      <c r="D148" s="864"/>
      <c r="E148" s="864"/>
      <c r="F148" s="864"/>
      <c r="G148" s="864"/>
      <c r="H148" s="865"/>
      <c r="I148" s="290"/>
      <c r="J148" s="286"/>
      <c r="K148" s="139">
        <f t="shared" si="13"/>
        <v>0</v>
      </c>
      <c r="L148" s="286"/>
      <c r="M148" s="286"/>
      <c r="N148" s="139">
        <f t="shared" si="14"/>
        <v>0</v>
      </c>
    </row>
    <row r="149" spans="2:14" ht="15" customHeight="1" x14ac:dyDescent="0.3">
      <c r="B149" s="146">
        <v>8</v>
      </c>
      <c r="C149" s="864"/>
      <c r="D149" s="864"/>
      <c r="E149" s="864"/>
      <c r="F149" s="864"/>
      <c r="G149" s="864"/>
      <c r="H149" s="865"/>
      <c r="I149" s="290"/>
      <c r="J149" s="286"/>
      <c r="K149" s="139">
        <f t="shared" si="13"/>
        <v>0</v>
      </c>
      <c r="L149" s="286"/>
      <c r="M149" s="286"/>
      <c r="N149" s="139">
        <f t="shared" si="14"/>
        <v>0</v>
      </c>
    </row>
    <row r="150" spans="2:14" ht="15" customHeight="1" x14ac:dyDescent="0.3">
      <c r="B150" s="146">
        <v>9</v>
      </c>
      <c r="C150" s="864"/>
      <c r="D150" s="864"/>
      <c r="E150" s="864"/>
      <c r="F150" s="864"/>
      <c r="G150" s="864"/>
      <c r="H150" s="865"/>
      <c r="I150" s="290"/>
      <c r="J150" s="286"/>
      <c r="K150" s="139">
        <f t="shared" si="13"/>
        <v>0</v>
      </c>
      <c r="L150" s="286"/>
      <c r="M150" s="286"/>
      <c r="N150" s="139">
        <f t="shared" si="14"/>
        <v>0</v>
      </c>
    </row>
    <row r="151" spans="2:14" ht="15" customHeight="1" x14ac:dyDescent="0.3">
      <c r="B151" s="146">
        <v>10</v>
      </c>
      <c r="C151" s="864"/>
      <c r="D151" s="864"/>
      <c r="E151" s="864"/>
      <c r="F151" s="864"/>
      <c r="G151" s="864"/>
      <c r="H151" s="865"/>
      <c r="I151" s="290"/>
      <c r="J151" s="286"/>
      <c r="K151" s="139">
        <f t="shared" si="13"/>
        <v>0</v>
      </c>
      <c r="L151" s="286"/>
      <c r="M151" s="286"/>
      <c r="N151" s="139">
        <f t="shared" si="14"/>
        <v>0</v>
      </c>
    </row>
    <row r="152" spans="2:14" ht="15" customHeight="1" x14ac:dyDescent="0.3">
      <c r="B152" s="146">
        <v>11</v>
      </c>
      <c r="C152" s="864"/>
      <c r="D152" s="864"/>
      <c r="E152" s="864"/>
      <c r="F152" s="864"/>
      <c r="G152" s="864"/>
      <c r="H152" s="865"/>
      <c r="I152" s="290"/>
      <c r="J152" s="286"/>
      <c r="K152" s="139">
        <f t="shared" si="13"/>
        <v>0</v>
      </c>
      <c r="L152" s="286"/>
      <c r="M152" s="286"/>
      <c r="N152" s="139">
        <f t="shared" si="14"/>
        <v>0</v>
      </c>
    </row>
    <row r="153" spans="2:14" ht="15" customHeight="1" x14ac:dyDescent="0.3">
      <c r="B153" s="146">
        <v>12</v>
      </c>
      <c r="C153" s="864"/>
      <c r="D153" s="864"/>
      <c r="E153" s="864"/>
      <c r="F153" s="864"/>
      <c r="G153" s="864"/>
      <c r="H153" s="865"/>
      <c r="I153" s="290"/>
      <c r="J153" s="286"/>
      <c r="K153" s="139">
        <f t="shared" si="13"/>
        <v>0</v>
      </c>
      <c r="L153" s="286"/>
      <c r="M153" s="286"/>
      <c r="N153" s="139">
        <f t="shared" si="14"/>
        <v>0</v>
      </c>
    </row>
    <row r="154" spans="2:14" ht="15" customHeight="1" x14ac:dyDescent="0.3">
      <c r="B154" s="146">
        <v>13</v>
      </c>
      <c r="C154" s="864"/>
      <c r="D154" s="864"/>
      <c r="E154" s="864"/>
      <c r="F154" s="864"/>
      <c r="G154" s="864"/>
      <c r="H154" s="865"/>
      <c r="I154" s="290"/>
      <c r="J154" s="286"/>
      <c r="K154" s="139">
        <f t="shared" si="13"/>
        <v>0</v>
      </c>
      <c r="L154" s="286"/>
      <c r="M154" s="286"/>
      <c r="N154" s="139">
        <f t="shared" si="14"/>
        <v>0</v>
      </c>
    </row>
    <row r="155" spans="2:14" ht="15" customHeight="1" x14ac:dyDescent="0.3">
      <c r="B155" s="146">
        <v>14</v>
      </c>
      <c r="C155" s="864"/>
      <c r="D155" s="864"/>
      <c r="E155" s="864"/>
      <c r="F155" s="864"/>
      <c r="G155" s="864"/>
      <c r="H155" s="865"/>
      <c r="I155" s="290"/>
      <c r="J155" s="286"/>
      <c r="K155" s="139">
        <f t="shared" si="13"/>
        <v>0</v>
      </c>
      <c r="L155" s="286"/>
      <c r="M155" s="286"/>
      <c r="N155" s="139">
        <f t="shared" si="14"/>
        <v>0</v>
      </c>
    </row>
    <row r="156" spans="2:14" ht="15" customHeight="1" x14ac:dyDescent="0.3">
      <c r="B156" s="146">
        <v>15</v>
      </c>
      <c r="C156" s="876"/>
      <c r="D156" s="876"/>
      <c r="E156" s="876"/>
      <c r="F156" s="876"/>
      <c r="G156" s="876"/>
      <c r="H156" s="877"/>
      <c r="I156" s="290"/>
      <c r="J156" s="286"/>
      <c r="K156" s="139">
        <f t="shared" si="13"/>
        <v>0</v>
      </c>
      <c r="L156" s="286"/>
      <c r="M156" s="286"/>
      <c r="N156" s="139">
        <f t="shared" si="14"/>
        <v>0</v>
      </c>
    </row>
    <row r="157" spans="2:14" ht="15" customHeight="1" x14ac:dyDescent="0.3">
      <c r="B157" s="146">
        <v>16</v>
      </c>
      <c r="C157" s="876"/>
      <c r="D157" s="876"/>
      <c r="E157" s="876"/>
      <c r="F157" s="876"/>
      <c r="G157" s="876"/>
      <c r="H157" s="877"/>
      <c r="I157" s="290"/>
      <c r="J157" s="286"/>
      <c r="K157" s="139">
        <f t="shared" si="13"/>
        <v>0</v>
      </c>
      <c r="L157" s="286"/>
      <c r="M157" s="286"/>
      <c r="N157" s="139">
        <f t="shared" si="14"/>
        <v>0</v>
      </c>
    </row>
    <row r="158" spans="2:14" ht="15" customHeight="1" x14ac:dyDescent="0.3">
      <c r="B158" s="146">
        <v>17</v>
      </c>
      <c r="C158" s="864"/>
      <c r="D158" s="864"/>
      <c r="E158" s="864"/>
      <c r="F158" s="864"/>
      <c r="G158" s="864"/>
      <c r="H158" s="865"/>
      <c r="I158" s="290"/>
      <c r="J158" s="286"/>
      <c r="K158" s="139">
        <f>N158-L158-M158</f>
        <v>0</v>
      </c>
      <c r="L158" s="286"/>
      <c r="M158" s="286"/>
      <c r="N158" s="139">
        <f>I158*J158</f>
        <v>0</v>
      </c>
    </row>
    <row r="159" spans="2:14" ht="15" customHeight="1" x14ac:dyDescent="0.3">
      <c r="B159" s="146">
        <v>18</v>
      </c>
      <c r="C159" s="864"/>
      <c r="D159" s="864"/>
      <c r="E159" s="864"/>
      <c r="F159" s="864"/>
      <c r="G159" s="864"/>
      <c r="H159" s="865"/>
      <c r="I159" s="290"/>
      <c r="J159" s="286"/>
      <c r="K159" s="139">
        <f>N159-L159-M159</f>
        <v>0</v>
      </c>
      <c r="L159" s="286"/>
      <c r="M159" s="286"/>
      <c r="N159" s="139">
        <f>I159*J159</f>
        <v>0</v>
      </c>
    </row>
    <row r="160" spans="2:14" ht="15" customHeight="1" x14ac:dyDescent="0.3">
      <c r="B160" s="146">
        <v>19</v>
      </c>
      <c r="C160" s="864"/>
      <c r="D160" s="864"/>
      <c r="E160" s="864"/>
      <c r="F160" s="864"/>
      <c r="G160" s="864"/>
      <c r="H160" s="865"/>
      <c r="I160" s="290"/>
      <c r="J160" s="286"/>
      <c r="K160" s="139">
        <f>N160-L160-M160</f>
        <v>0</v>
      </c>
      <c r="L160" s="286"/>
      <c r="M160" s="286"/>
      <c r="N160" s="139">
        <f>I160*J160</f>
        <v>0</v>
      </c>
    </row>
    <row r="161" spans="2:16" ht="15" customHeight="1" x14ac:dyDescent="0.3">
      <c r="B161" s="146">
        <v>20</v>
      </c>
      <c r="C161" s="864"/>
      <c r="D161" s="864"/>
      <c r="E161" s="864"/>
      <c r="F161" s="864"/>
      <c r="G161" s="864"/>
      <c r="H161" s="865"/>
      <c r="I161" s="290"/>
      <c r="J161" s="286"/>
      <c r="K161" s="139">
        <f>N161-L161-M161</f>
        <v>0</v>
      </c>
      <c r="L161" s="286"/>
      <c r="M161" s="286"/>
      <c r="N161" s="139">
        <f>I161*J161</f>
        <v>0</v>
      </c>
    </row>
    <row r="162" spans="2:16" ht="15" customHeight="1" x14ac:dyDescent="0.3">
      <c r="B162" s="240"/>
      <c r="C162" s="212" t="s">
        <v>384</v>
      </c>
      <c r="D162" s="212"/>
      <c r="E162" s="212"/>
      <c r="F162" s="212"/>
      <c r="G162" s="212"/>
      <c r="H162" s="212"/>
      <c r="I162" s="212"/>
      <c r="J162" s="211"/>
      <c r="K162" s="139">
        <f>SUM(K142:K161)</f>
        <v>0</v>
      </c>
      <c r="L162" s="139">
        <f>SUM(L142:L161)</f>
        <v>0</v>
      </c>
      <c r="M162" s="139">
        <f>SUM(M142:M161)</f>
        <v>0</v>
      </c>
      <c r="N162" s="139">
        <f>SUM(N142:N161)</f>
        <v>0</v>
      </c>
    </row>
    <row r="163" spans="2:16" ht="15" customHeight="1" x14ac:dyDescent="0.3">
      <c r="B163" s="240"/>
      <c r="C163" s="212" t="s">
        <v>388</v>
      </c>
      <c r="D163" s="212"/>
      <c r="E163" s="212"/>
      <c r="F163" s="212"/>
      <c r="G163" s="212"/>
      <c r="H163" s="212"/>
      <c r="I163" s="212"/>
      <c r="J163" s="211"/>
      <c r="K163" s="139">
        <f>'M&amp;V'!J17</f>
        <v>0</v>
      </c>
      <c r="L163" s="139">
        <f>'M&amp;V'!K17</f>
        <v>0</v>
      </c>
      <c r="M163" s="139">
        <f>'M&amp;V'!L17</f>
        <v>0</v>
      </c>
      <c r="N163" s="139">
        <f>'M&amp;V'!M17</f>
        <v>0</v>
      </c>
      <c r="P163" s="17"/>
    </row>
    <row r="164" spans="2:16" ht="15" customHeight="1" x14ac:dyDescent="0.3">
      <c r="B164" s="161"/>
      <c r="C164" s="162"/>
      <c r="D164" s="162"/>
      <c r="E164" s="162"/>
      <c r="F164" s="162"/>
      <c r="G164" s="162"/>
      <c r="H164" s="162"/>
      <c r="I164" s="162"/>
      <c r="J164" s="163" t="s">
        <v>1240</v>
      </c>
      <c r="K164" s="141">
        <f>SUM(K139,K140,K162,K163)</f>
        <v>0</v>
      </c>
      <c r="L164" s="141">
        <f>SUM(L139,L140,L162,L163)</f>
        <v>0</v>
      </c>
      <c r="M164" s="141">
        <f>SUM(M139,M140,M162,M163)</f>
        <v>0</v>
      </c>
      <c r="N164" s="141">
        <f>SUM(N139,N140,N162,N163)</f>
        <v>0</v>
      </c>
    </row>
    <row r="165" spans="2:16" ht="15" customHeight="1" x14ac:dyDescent="0.3">
      <c r="B165" s="164"/>
      <c r="C165" s="165"/>
      <c r="D165" s="165"/>
      <c r="E165" s="165"/>
      <c r="F165" s="165"/>
      <c r="G165" s="165"/>
      <c r="H165" s="165"/>
      <c r="I165" s="165"/>
      <c r="J165" s="166" t="s">
        <v>3377</v>
      </c>
      <c r="K165" s="152">
        <f>SUM(K136,K164)</f>
        <v>0</v>
      </c>
      <c r="L165" s="152">
        <f>SUM(L136,L164)</f>
        <v>0</v>
      </c>
      <c r="M165" s="152">
        <f>SUM(M136,M164)</f>
        <v>0</v>
      </c>
      <c r="N165" s="152">
        <f>SUM(N136,N164)</f>
        <v>0</v>
      </c>
    </row>
    <row r="166" spans="2:16" ht="15" customHeight="1" x14ac:dyDescent="0.3">
      <c r="I166" s="167"/>
      <c r="K166" s="239"/>
      <c r="N166" s="239"/>
    </row>
  </sheetData>
  <sheetProtection algorithmName="SHA-512" hashValue="5ggLYDDRc6qkS12m/So/0CxWTElih+CrIT3sM1VjWq/1jhY3LAK2w2mQpILVpDs8ZC4JZyNFj0venzOFF1kCdw==" saltValue="9/kMoOZ0ppjrLzt6pHoLDg==" spinCount="100000" sheet="1" formatColumns="0" formatRows="0"/>
  <mergeCells count="257">
    <mergeCell ref="Q98:U98"/>
    <mergeCell ref="Q99:U99"/>
    <mergeCell ref="Q100:U100"/>
    <mergeCell ref="Q101:U101"/>
    <mergeCell ref="Q102:U102"/>
    <mergeCell ref="Q103:U103"/>
    <mergeCell ref="Q104:U104"/>
    <mergeCell ref="Q105:U105"/>
    <mergeCell ref="Q107:U107"/>
    <mergeCell ref="Q106:U106"/>
    <mergeCell ref="Q89:U89"/>
    <mergeCell ref="Q90:U90"/>
    <mergeCell ref="Q91:U91"/>
    <mergeCell ref="Q92:U92"/>
    <mergeCell ref="Q93:U93"/>
    <mergeCell ref="Q94:U94"/>
    <mergeCell ref="Q95:U95"/>
    <mergeCell ref="Q96:U96"/>
    <mergeCell ref="Q97:U97"/>
    <mergeCell ref="Q80:U80"/>
    <mergeCell ref="Q81:U81"/>
    <mergeCell ref="Q82:U82"/>
    <mergeCell ref="Q83:U83"/>
    <mergeCell ref="Q84:U84"/>
    <mergeCell ref="Q85:U85"/>
    <mergeCell ref="Q86:U86"/>
    <mergeCell ref="Q87:U87"/>
    <mergeCell ref="Q88:U88"/>
    <mergeCell ref="Q71:U71"/>
    <mergeCell ref="Q72:U72"/>
    <mergeCell ref="Q73:U73"/>
    <mergeCell ref="Q74:U74"/>
    <mergeCell ref="Q75:U75"/>
    <mergeCell ref="Q76:U76"/>
    <mergeCell ref="Q77:U77"/>
    <mergeCell ref="Q78:U78"/>
    <mergeCell ref="Q79:U79"/>
    <mergeCell ref="Q62:U62"/>
    <mergeCell ref="Q63:U63"/>
    <mergeCell ref="Q64:U64"/>
    <mergeCell ref="Q65:U65"/>
    <mergeCell ref="Q66:U66"/>
    <mergeCell ref="Q67:U67"/>
    <mergeCell ref="Q68:U68"/>
    <mergeCell ref="Q69:U69"/>
    <mergeCell ref="Q70:U70"/>
    <mergeCell ref="Q53:U53"/>
    <mergeCell ref="Q54:U54"/>
    <mergeCell ref="Q55:U55"/>
    <mergeCell ref="Q56:U56"/>
    <mergeCell ref="Q57:U57"/>
    <mergeCell ref="Q58:U58"/>
    <mergeCell ref="Q59:U59"/>
    <mergeCell ref="Q60:U60"/>
    <mergeCell ref="Q61:U61"/>
    <mergeCell ref="Q44:U44"/>
    <mergeCell ref="Q45:U45"/>
    <mergeCell ref="Q46:U46"/>
    <mergeCell ref="Q47:U47"/>
    <mergeCell ref="Q48:U48"/>
    <mergeCell ref="Q49:U49"/>
    <mergeCell ref="Q50:U50"/>
    <mergeCell ref="Q51:U51"/>
    <mergeCell ref="Q52:U52"/>
    <mergeCell ref="Q35:U35"/>
    <mergeCell ref="Q36:U36"/>
    <mergeCell ref="Q37:U37"/>
    <mergeCell ref="Q38:U38"/>
    <mergeCell ref="Q39:U39"/>
    <mergeCell ref="Q40:U40"/>
    <mergeCell ref="Q41:U41"/>
    <mergeCell ref="Q42:U42"/>
    <mergeCell ref="Q43:U43"/>
    <mergeCell ref="Q26:U26"/>
    <mergeCell ref="Q27:U27"/>
    <mergeCell ref="Q28:U28"/>
    <mergeCell ref="Q29:U29"/>
    <mergeCell ref="Q30:U30"/>
    <mergeCell ref="Q31:U31"/>
    <mergeCell ref="Q32:U32"/>
    <mergeCell ref="Q33:U33"/>
    <mergeCell ref="Q34:U34"/>
    <mergeCell ref="Q9:U9"/>
    <mergeCell ref="Q10:U10"/>
    <mergeCell ref="Q11:U11"/>
    <mergeCell ref="Q12:U12"/>
    <mergeCell ref="Q13:U13"/>
    <mergeCell ref="Q14:U14"/>
    <mergeCell ref="Q15:U15"/>
    <mergeCell ref="Q16:U16"/>
    <mergeCell ref="Q17:U17"/>
    <mergeCell ref="Q18:U18"/>
    <mergeCell ref="Q19:U19"/>
    <mergeCell ref="Q20:U20"/>
    <mergeCell ref="Q21:U21"/>
    <mergeCell ref="Q22:U22"/>
    <mergeCell ref="Q23:U23"/>
    <mergeCell ref="Q24:U24"/>
    <mergeCell ref="Q25:U25"/>
    <mergeCell ref="C101:G101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74:G74"/>
    <mergeCell ref="C75:G75"/>
    <mergeCell ref="C76:G76"/>
    <mergeCell ref="C77:G77"/>
    <mergeCell ref="C78:G78"/>
    <mergeCell ref="C79:G79"/>
    <mergeCell ref="C102:G102"/>
    <mergeCell ref="C103:G103"/>
    <mergeCell ref="C104:G104"/>
    <mergeCell ref="C105:G105"/>
    <mergeCell ref="C107:G107"/>
    <mergeCell ref="C106:G106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80:G80"/>
    <mergeCell ref="C81:G81"/>
    <mergeCell ref="C82:G82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53:G53"/>
    <mergeCell ref="C54:G54"/>
    <mergeCell ref="C55:G55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29:G29"/>
    <mergeCell ref="C30:G30"/>
    <mergeCell ref="C31:G31"/>
    <mergeCell ref="C32:G32"/>
    <mergeCell ref="C33:G33"/>
    <mergeCell ref="C34:G34"/>
    <mergeCell ref="C35:G35"/>
    <mergeCell ref="C51:G51"/>
    <mergeCell ref="C52:G52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160:H160"/>
    <mergeCell ref="B137:N137"/>
    <mergeCell ref="C127:H127"/>
    <mergeCell ref="C128:H128"/>
    <mergeCell ref="C129:H129"/>
    <mergeCell ref="C143:H143"/>
    <mergeCell ref="C144:H144"/>
    <mergeCell ref="C145:H145"/>
    <mergeCell ref="C146:H146"/>
    <mergeCell ref="C147:H147"/>
    <mergeCell ref="C148:H148"/>
    <mergeCell ref="C149:H149"/>
    <mergeCell ref="C150:H150"/>
    <mergeCell ref="B138:J138"/>
    <mergeCell ref="C130:H130"/>
    <mergeCell ref="C156:H156"/>
    <mergeCell ref="C157:H157"/>
    <mergeCell ref="C119:H119"/>
    <mergeCell ref="C120:H120"/>
    <mergeCell ref="C113:J113"/>
    <mergeCell ref="C122:H122"/>
    <mergeCell ref="C123:H123"/>
    <mergeCell ref="C124:H124"/>
    <mergeCell ref="K138:N138"/>
    <mergeCell ref="B141:H141"/>
    <mergeCell ref="C142:H142"/>
    <mergeCell ref="X6:Y6"/>
    <mergeCell ref="P6:W6"/>
    <mergeCell ref="K6:N6"/>
    <mergeCell ref="B7:G7"/>
    <mergeCell ref="B6:J6"/>
    <mergeCell ref="P7:U7"/>
    <mergeCell ref="C116:H116"/>
    <mergeCell ref="C117:H117"/>
    <mergeCell ref="C118:H118"/>
    <mergeCell ref="C9:G9"/>
    <mergeCell ref="C10:G10"/>
    <mergeCell ref="C11:G11"/>
    <mergeCell ref="C12:G12"/>
    <mergeCell ref="C13:G13"/>
    <mergeCell ref="C36:G36"/>
    <mergeCell ref="C37:G37"/>
    <mergeCell ref="C38:G38"/>
    <mergeCell ref="C39:G39"/>
    <mergeCell ref="C14:G14"/>
    <mergeCell ref="C15:G15"/>
    <mergeCell ref="C16:G16"/>
    <mergeCell ref="C17:G17"/>
    <mergeCell ref="C18:G18"/>
    <mergeCell ref="C19:G19"/>
    <mergeCell ref="P4:Y4"/>
    <mergeCell ref="P5:Y5"/>
    <mergeCell ref="B109:J109"/>
    <mergeCell ref="K109:N109"/>
    <mergeCell ref="B4:N4"/>
    <mergeCell ref="B5:N5"/>
    <mergeCell ref="C8:G8"/>
    <mergeCell ref="Q8:U8"/>
    <mergeCell ref="C161:H161"/>
    <mergeCell ref="C158:H158"/>
    <mergeCell ref="C159:H159"/>
    <mergeCell ref="C151:H151"/>
    <mergeCell ref="C152:H152"/>
    <mergeCell ref="C153:H153"/>
    <mergeCell ref="C154:H154"/>
    <mergeCell ref="C155:H155"/>
    <mergeCell ref="C132:H132"/>
    <mergeCell ref="C121:H121"/>
    <mergeCell ref="C125:H125"/>
    <mergeCell ref="C126:H126"/>
    <mergeCell ref="B112:H112"/>
    <mergeCell ref="C131:H131"/>
    <mergeCell ref="C114:J114"/>
    <mergeCell ref="C115:J115"/>
  </mergeCells>
  <conditionalFormatting sqref="K8:N108 K139:N140 K142:N165">
    <cfRule type="cellIs" dxfId="182" priority="52" operator="lessThan">
      <formula>0</formula>
    </cfRule>
  </conditionalFormatting>
  <conditionalFormatting sqref="K110:N111">
    <cfRule type="cellIs" dxfId="181" priority="2" operator="lessThan">
      <formula>0</formula>
    </cfRule>
  </conditionalFormatting>
  <conditionalFormatting sqref="K113:N136">
    <cfRule type="cellIs" dxfId="180" priority="1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fitToHeight="0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92" man="1"/>
  </colBreaks>
  <ignoredErrors>
    <ignoredError sqref="O4:XFD4 A139:J139 D135:I136 A109 O109:XFD109 I109:N109 I137:N138 I4:N6 K8 S113:XFD114 A163:N163 A138:H138 A166:N166 C109:H109 I7:J7 O108 A108:B108 I131:M131 K130 D108:I108 A133:B136 D133:I133 L133:N133 D164:I165 A110:B110 A164:B165 A167:P1048576 Z108:XFD108 L7:M7 O7:XFD7 L112:M112 Q108:U108 W112:XFD112 O112 R111 B162:J162 Q161:R1048576 Z6:XFD6 N8:O8 S112 O162:P166 S162:XFD1048576 D134:J134 Q8:W8 A7:G7 A6:H6 C4:H4 A4:A5 C5:H5 O5:O6 Q5:XFD5 A137 C137:H137 A112:B112 A130:A132 Q112:R113 A113:B114 A140:G140 I140:J140 A1:XFD1 A8:B8 Z8:XFD8 L134:M134 J132:M132 Q129:R139 R110:S110 O110 W110:XFD110 L110:M110 O130:P140 S130:XFD140 O113:P114 D110:J110" unlockedFormula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7">
    <tabColor theme="3" tint="0.39997558519241921"/>
  </sheetPr>
  <dimension ref="A1:FL57"/>
  <sheetViews>
    <sheetView showGridLines="0" zoomScale="85" zoomScaleNormal="85" workbookViewId="0">
      <selection activeCell="G60" sqref="G60"/>
    </sheetView>
  </sheetViews>
  <sheetFormatPr defaultColWidth="9.109375" defaultRowHeight="15" customHeight="1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1.6640625" style="38" customWidth="1"/>
    <col min="5" max="5" width="9.88671875" style="168" bestFit="1" customWidth="1"/>
    <col min="6" max="6" width="10.44140625" style="169" bestFit="1" customWidth="1"/>
    <col min="7" max="7" width="15.6640625" style="38" customWidth="1"/>
    <col min="8" max="157" width="16.6640625" style="38" customWidth="1"/>
    <col min="158" max="16384" width="9.109375" style="38"/>
  </cols>
  <sheetData>
    <row r="1" spans="1:168" ht="15" customHeight="1" x14ac:dyDescent="0.3">
      <c r="A1" s="1"/>
    </row>
    <row r="2" spans="1:168" ht="15" customHeight="1" x14ac:dyDescent="0.3">
      <c r="A2" s="1"/>
    </row>
    <row r="3" spans="1:168" ht="15" customHeight="1" x14ac:dyDescent="0.3">
      <c r="A3" s="1"/>
    </row>
    <row r="4" spans="1:168" ht="15" customHeight="1" x14ac:dyDescent="0.3">
      <c r="B4" s="841" t="s">
        <v>1241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68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1242</v>
      </c>
      <c r="I5" s="175" t="s">
        <v>1243</v>
      </c>
      <c r="J5" s="175" t="s">
        <v>1244</v>
      </c>
      <c r="K5" s="175" t="s">
        <v>1245</v>
      </c>
      <c r="L5" s="175" t="s">
        <v>1246</v>
      </c>
      <c r="M5" s="175" t="s">
        <v>1247</v>
      </c>
      <c r="N5" s="175" t="s">
        <v>1248</v>
      </c>
      <c r="O5" s="175" t="s">
        <v>1249</v>
      </c>
      <c r="P5" s="175" t="s">
        <v>1250</v>
      </c>
      <c r="Q5" s="175" t="s">
        <v>1251</v>
      </c>
      <c r="R5" s="175" t="s">
        <v>1252</v>
      </c>
      <c r="S5" s="175" t="s">
        <v>1253</v>
      </c>
      <c r="T5" s="175" t="s">
        <v>1254</v>
      </c>
      <c r="U5" s="175" t="s">
        <v>1255</v>
      </c>
      <c r="V5" s="175" t="s">
        <v>1256</v>
      </c>
      <c r="W5" s="175" t="s">
        <v>1257</v>
      </c>
      <c r="X5" s="175" t="s">
        <v>1258</v>
      </c>
      <c r="Y5" s="175" t="s">
        <v>1259</v>
      </c>
      <c r="Z5" s="175" t="s">
        <v>1260</v>
      </c>
      <c r="AA5" s="175" t="s">
        <v>1261</v>
      </c>
      <c r="AB5" s="175" t="s">
        <v>1262</v>
      </c>
      <c r="AC5" s="175" t="s">
        <v>1263</v>
      </c>
      <c r="AD5" s="175" t="s">
        <v>1264</v>
      </c>
      <c r="AE5" s="175" t="s">
        <v>1265</v>
      </c>
      <c r="AF5" s="175" t="s">
        <v>1266</v>
      </c>
      <c r="AG5" s="175" t="s">
        <v>1267</v>
      </c>
      <c r="AH5" s="175" t="s">
        <v>1268</v>
      </c>
      <c r="AI5" s="175" t="s">
        <v>1269</v>
      </c>
      <c r="AJ5" s="175" t="s">
        <v>1270</v>
      </c>
      <c r="AK5" s="175" t="s">
        <v>1271</v>
      </c>
      <c r="AL5" s="175" t="s">
        <v>1272</v>
      </c>
      <c r="AM5" s="175" t="s">
        <v>1273</v>
      </c>
      <c r="AN5" s="175" t="s">
        <v>1274</v>
      </c>
      <c r="AO5" s="175" t="s">
        <v>1275</v>
      </c>
      <c r="AP5" s="175" t="s">
        <v>1276</v>
      </c>
      <c r="AQ5" s="175" t="s">
        <v>1277</v>
      </c>
      <c r="AR5" s="175" t="s">
        <v>1278</v>
      </c>
      <c r="AS5" s="175" t="s">
        <v>1279</v>
      </c>
      <c r="AT5" s="175" t="s">
        <v>1280</v>
      </c>
      <c r="AU5" s="175" t="s">
        <v>1281</v>
      </c>
      <c r="AV5" s="175" t="s">
        <v>1282</v>
      </c>
      <c r="AW5" s="175" t="s">
        <v>1283</v>
      </c>
      <c r="AX5" s="175" t="s">
        <v>1284</v>
      </c>
      <c r="AY5" s="175" t="s">
        <v>1285</v>
      </c>
      <c r="AZ5" s="175" t="s">
        <v>1286</v>
      </c>
      <c r="BA5" s="175" t="s">
        <v>1287</v>
      </c>
      <c r="BB5" s="175" t="s">
        <v>1288</v>
      </c>
      <c r="BC5" s="175" t="s">
        <v>1289</v>
      </c>
      <c r="BD5" s="175" t="s">
        <v>1290</v>
      </c>
      <c r="BE5" s="175" t="s">
        <v>1291</v>
      </c>
      <c r="BF5" s="175" t="s">
        <v>1292</v>
      </c>
      <c r="BG5" s="175" t="s">
        <v>1293</v>
      </c>
      <c r="BH5" s="175" t="s">
        <v>1294</v>
      </c>
      <c r="BI5" s="175" t="s">
        <v>1295</v>
      </c>
      <c r="BJ5" s="175" t="s">
        <v>1296</v>
      </c>
      <c r="BK5" s="175" t="s">
        <v>1297</v>
      </c>
      <c r="BL5" s="175" t="s">
        <v>1298</v>
      </c>
      <c r="BM5" s="175" t="s">
        <v>1299</v>
      </c>
      <c r="BN5" s="175" t="s">
        <v>1300</v>
      </c>
      <c r="BO5" s="175" t="s">
        <v>1301</v>
      </c>
      <c r="BP5" s="175" t="s">
        <v>1302</v>
      </c>
      <c r="BQ5" s="175" t="s">
        <v>1303</v>
      </c>
      <c r="BR5" s="175" t="s">
        <v>1304</v>
      </c>
      <c r="BS5" s="175" t="s">
        <v>1305</v>
      </c>
      <c r="BT5" s="175" t="s">
        <v>1306</v>
      </c>
      <c r="BU5" s="175" t="s">
        <v>1307</v>
      </c>
      <c r="BV5" s="175" t="s">
        <v>1308</v>
      </c>
      <c r="BW5" s="175" t="s">
        <v>1309</v>
      </c>
      <c r="BX5" s="175" t="s">
        <v>1310</v>
      </c>
      <c r="BY5" s="175" t="s">
        <v>1311</v>
      </c>
      <c r="BZ5" s="175" t="s">
        <v>1312</v>
      </c>
      <c r="CA5" s="175" t="s">
        <v>1313</v>
      </c>
      <c r="CB5" s="175" t="s">
        <v>1314</v>
      </c>
      <c r="CC5" s="175" t="s">
        <v>1315</v>
      </c>
      <c r="CD5" s="175" t="s">
        <v>1316</v>
      </c>
      <c r="CE5" s="175" t="s">
        <v>1317</v>
      </c>
      <c r="CF5" s="175" t="s">
        <v>1318</v>
      </c>
      <c r="CG5" s="175" t="s">
        <v>1319</v>
      </c>
      <c r="CH5" s="175" t="s">
        <v>1320</v>
      </c>
      <c r="CI5" s="175" t="s">
        <v>1321</v>
      </c>
      <c r="CJ5" s="175" t="s">
        <v>1322</v>
      </c>
      <c r="CK5" s="175" t="s">
        <v>1323</v>
      </c>
      <c r="CL5" s="175" t="s">
        <v>1324</v>
      </c>
      <c r="CM5" s="175" t="s">
        <v>1325</v>
      </c>
      <c r="CN5" s="175" t="s">
        <v>1326</v>
      </c>
      <c r="CO5" s="175" t="s">
        <v>1327</v>
      </c>
      <c r="CP5" s="175" t="s">
        <v>1328</v>
      </c>
      <c r="CQ5" s="175" t="s">
        <v>1329</v>
      </c>
      <c r="CR5" s="175" t="s">
        <v>1330</v>
      </c>
      <c r="CS5" s="175" t="s">
        <v>1331</v>
      </c>
      <c r="CT5" s="175" t="s">
        <v>1332</v>
      </c>
      <c r="CU5" s="175" t="s">
        <v>1333</v>
      </c>
      <c r="CV5" s="175" t="s">
        <v>1334</v>
      </c>
      <c r="CW5" s="175" t="s">
        <v>1335</v>
      </c>
      <c r="CX5" s="175" t="s">
        <v>1336</v>
      </c>
      <c r="CY5" s="175" t="s">
        <v>1337</v>
      </c>
      <c r="CZ5" s="175" t="s">
        <v>1338</v>
      </c>
      <c r="DA5" s="175" t="s">
        <v>1339</v>
      </c>
      <c r="DB5" s="175" t="s">
        <v>1340</v>
      </c>
      <c r="DC5" s="175" t="s">
        <v>1341</v>
      </c>
      <c r="DD5" s="175" t="s">
        <v>1342</v>
      </c>
      <c r="DE5" s="175" t="s">
        <v>1343</v>
      </c>
      <c r="DF5" s="175" t="s">
        <v>1344</v>
      </c>
      <c r="DG5" s="175" t="s">
        <v>1345</v>
      </c>
      <c r="DH5" s="175" t="s">
        <v>1346</v>
      </c>
      <c r="DI5" s="175" t="s">
        <v>1347</v>
      </c>
      <c r="DJ5" s="175" t="s">
        <v>1348</v>
      </c>
      <c r="DK5" s="175" t="s">
        <v>1349</v>
      </c>
      <c r="DL5" s="175" t="s">
        <v>1350</v>
      </c>
      <c r="DM5" s="175" t="s">
        <v>1351</v>
      </c>
      <c r="DN5" s="175" t="s">
        <v>1352</v>
      </c>
      <c r="DO5" s="175" t="s">
        <v>1353</v>
      </c>
      <c r="DP5" s="175" t="s">
        <v>1354</v>
      </c>
      <c r="DQ5" s="175" t="s">
        <v>1355</v>
      </c>
      <c r="DR5" s="175" t="s">
        <v>1356</v>
      </c>
      <c r="DS5" s="175" t="s">
        <v>1357</v>
      </c>
      <c r="DT5" s="175" t="s">
        <v>1358</v>
      </c>
      <c r="DU5" s="175" t="s">
        <v>1359</v>
      </c>
      <c r="DV5" s="175" t="s">
        <v>1360</v>
      </c>
      <c r="DW5" s="175" t="s">
        <v>1361</v>
      </c>
      <c r="DX5" s="175" t="s">
        <v>1362</v>
      </c>
      <c r="DY5" s="175" t="s">
        <v>1363</v>
      </c>
      <c r="DZ5" s="175" t="s">
        <v>1364</v>
      </c>
      <c r="EA5" s="175" t="s">
        <v>1365</v>
      </c>
      <c r="EB5" s="175" t="s">
        <v>1366</v>
      </c>
      <c r="EC5" s="175" t="s">
        <v>1367</v>
      </c>
      <c r="ED5" s="175" t="s">
        <v>1368</v>
      </c>
      <c r="EE5" s="175" t="s">
        <v>1369</v>
      </c>
      <c r="EF5" s="175" t="s">
        <v>1370</v>
      </c>
      <c r="EG5" s="175" t="s">
        <v>1371</v>
      </c>
      <c r="EH5" s="175" t="s">
        <v>1372</v>
      </c>
      <c r="EI5" s="175" t="s">
        <v>1373</v>
      </c>
      <c r="EJ5" s="175" t="s">
        <v>1374</v>
      </c>
      <c r="EK5" s="175" t="s">
        <v>1375</v>
      </c>
      <c r="EL5" s="175" t="s">
        <v>1376</v>
      </c>
      <c r="EM5" s="175" t="s">
        <v>1377</v>
      </c>
      <c r="EN5" s="175" t="s">
        <v>1378</v>
      </c>
      <c r="EO5" s="175" t="s">
        <v>1379</v>
      </c>
      <c r="EP5" s="175" t="s">
        <v>1380</v>
      </c>
      <c r="EQ5" s="175" t="s">
        <v>1381</v>
      </c>
      <c r="ER5" s="175" t="s">
        <v>1382</v>
      </c>
      <c r="ES5" s="175" t="s">
        <v>1383</v>
      </c>
      <c r="ET5" s="175" t="s">
        <v>1384</v>
      </c>
      <c r="EU5" s="175" t="s">
        <v>1385</v>
      </c>
      <c r="EV5" s="175" t="s">
        <v>1386</v>
      </c>
      <c r="EW5" s="175" t="s">
        <v>1387</v>
      </c>
      <c r="EX5" s="175" t="s">
        <v>1388</v>
      </c>
      <c r="EY5" s="175" t="s">
        <v>1389</v>
      </c>
      <c r="EZ5" s="175" t="s">
        <v>1390</v>
      </c>
      <c r="FA5" s="175" t="s">
        <v>1391</v>
      </c>
    </row>
    <row r="6" spans="1:168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68" s="293" customFormat="1" ht="15" customHeight="1" x14ac:dyDescent="0.3">
      <c r="A7" s="38"/>
      <c r="B7" s="878">
        <v>2</v>
      </c>
      <c r="C7" s="176" t="s">
        <v>1392</v>
      </c>
      <c r="D7" s="176"/>
      <c r="E7" s="177"/>
      <c r="F7" s="178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</row>
    <row r="8" spans="1:168" s="293" customFormat="1" ht="15" customHeight="1" x14ac:dyDescent="0.3">
      <c r="A8" s="38"/>
      <c r="B8" s="880"/>
      <c r="C8" s="196" t="s">
        <v>1393</v>
      </c>
      <c r="D8" s="176"/>
      <c r="E8" s="177"/>
      <c r="F8" s="178"/>
      <c r="G8" s="183" t="str">
        <f>IF(COUNTA(H8:FA8)=0,"",IF(SMALL(H8:FA8,1)&lt;0,"ERRO",SUM(H8:FA8)))</f>
        <v/>
      </c>
      <c r="H8" s="673"/>
      <c r="I8" s="294"/>
      <c r="J8" s="294"/>
      <c r="K8" s="294"/>
      <c r="L8" s="294"/>
      <c r="M8" s="294"/>
      <c r="N8" s="294"/>
      <c r="O8" s="294"/>
      <c r="P8" s="294"/>
      <c r="Q8" s="294"/>
      <c r="R8" s="294"/>
      <c r="S8" s="294"/>
      <c r="T8" s="294"/>
      <c r="U8" s="294"/>
      <c r="V8" s="294"/>
      <c r="W8" s="294"/>
      <c r="X8" s="294"/>
      <c r="Y8" s="294"/>
      <c r="Z8" s="294"/>
      <c r="AA8" s="294"/>
      <c r="AB8" s="294"/>
      <c r="AC8" s="294"/>
      <c r="AD8" s="294"/>
      <c r="AE8" s="294"/>
      <c r="AF8" s="294"/>
      <c r="AG8" s="294"/>
      <c r="AH8" s="294"/>
      <c r="AI8" s="294"/>
      <c r="AJ8" s="294"/>
      <c r="AK8" s="294"/>
      <c r="AL8" s="294"/>
      <c r="AM8" s="294"/>
      <c r="AN8" s="294"/>
      <c r="AO8" s="294"/>
      <c r="AP8" s="294"/>
      <c r="AQ8" s="294"/>
      <c r="AR8" s="294"/>
      <c r="AS8" s="294"/>
      <c r="AT8" s="294"/>
      <c r="AU8" s="294"/>
      <c r="AV8" s="294"/>
      <c r="AW8" s="294"/>
      <c r="AX8" s="294"/>
      <c r="AY8" s="294"/>
      <c r="AZ8" s="294"/>
      <c r="BA8" s="294"/>
      <c r="BB8" s="294"/>
      <c r="BC8" s="294"/>
      <c r="BD8" s="294"/>
      <c r="BE8" s="294"/>
      <c r="BF8" s="294"/>
      <c r="BG8" s="294"/>
      <c r="BH8" s="294"/>
      <c r="BI8" s="294"/>
      <c r="BJ8" s="294"/>
      <c r="BK8" s="294"/>
      <c r="BL8" s="294"/>
      <c r="BM8" s="294"/>
      <c r="BN8" s="294"/>
      <c r="BO8" s="294"/>
      <c r="BP8" s="294"/>
      <c r="BQ8" s="294"/>
      <c r="BR8" s="294"/>
      <c r="BS8" s="294"/>
      <c r="BT8" s="294"/>
      <c r="BU8" s="294"/>
      <c r="BV8" s="294"/>
      <c r="BW8" s="294"/>
      <c r="BX8" s="294"/>
      <c r="BY8" s="294"/>
      <c r="BZ8" s="294"/>
      <c r="CA8" s="294"/>
      <c r="CB8" s="294"/>
      <c r="CC8" s="294"/>
      <c r="CD8" s="294"/>
      <c r="CE8" s="294"/>
      <c r="CF8" s="294"/>
      <c r="CG8" s="294"/>
      <c r="CH8" s="294"/>
      <c r="CI8" s="294"/>
      <c r="CJ8" s="294"/>
      <c r="CK8" s="294"/>
      <c r="CL8" s="294"/>
      <c r="CM8" s="294"/>
      <c r="CN8" s="294"/>
      <c r="CO8" s="294"/>
      <c r="CP8" s="294"/>
      <c r="CQ8" s="294"/>
      <c r="CR8" s="294"/>
      <c r="CS8" s="294"/>
      <c r="CT8" s="294"/>
      <c r="CU8" s="294"/>
      <c r="CV8" s="294"/>
      <c r="CW8" s="294"/>
      <c r="CX8" s="294"/>
      <c r="CY8" s="294"/>
      <c r="CZ8" s="294"/>
      <c r="DA8" s="294"/>
      <c r="DB8" s="294"/>
      <c r="DC8" s="294"/>
      <c r="DD8" s="294"/>
      <c r="DE8" s="294"/>
      <c r="DF8" s="294"/>
      <c r="DG8" s="294"/>
      <c r="DH8" s="294"/>
      <c r="DI8" s="294"/>
      <c r="DJ8" s="294"/>
      <c r="DK8" s="294"/>
      <c r="DL8" s="294"/>
      <c r="DM8" s="294"/>
      <c r="DN8" s="294"/>
      <c r="DO8" s="294"/>
      <c r="DP8" s="294"/>
      <c r="DQ8" s="294"/>
      <c r="DR8" s="294"/>
      <c r="DS8" s="294"/>
      <c r="DT8" s="294"/>
      <c r="DU8" s="294"/>
      <c r="DV8" s="294"/>
      <c r="DW8" s="294"/>
      <c r="DX8" s="294"/>
      <c r="DY8" s="294"/>
      <c r="DZ8" s="294"/>
      <c r="EA8" s="294"/>
      <c r="EB8" s="294"/>
      <c r="EC8" s="294"/>
      <c r="ED8" s="294"/>
      <c r="EE8" s="294"/>
      <c r="EF8" s="294"/>
      <c r="EG8" s="294"/>
      <c r="EH8" s="294"/>
      <c r="EI8" s="294"/>
      <c r="EJ8" s="294"/>
      <c r="EK8" s="294"/>
      <c r="EL8" s="294"/>
      <c r="EM8" s="294"/>
      <c r="EN8" s="294"/>
      <c r="EO8" s="294"/>
      <c r="EP8" s="294"/>
      <c r="EQ8" s="294"/>
      <c r="ER8" s="294"/>
      <c r="ES8" s="294"/>
      <c r="ET8" s="294"/>
      <c r="EU8" s="294"/>
      <c r="EV8" s="294"/>
      <c r="EW8" s="294"/>
      <c r="EX8" s="294"/>
      <c r="EY8" s="294"/>
      <c r="EZ8" s="294"/>
      <c r="FA8" s="294"/>
      <c r="FB8" s="38"/>
      <c r="FC8" s="38"/>
      <c r="FD8" s="38"/>
      <c r="FE8" s="38"/>
      <c r="FF8" s="38"/>
      <c r="FG8" s="38"/>
      <c r="FH8" s="38"/>
      <c r="FI8" s="38"/>
      <c r="FJ8" s="38"/>
      <c r="FK8" s="38"/>
      <c r="FL8" s="38"/>
    </row>
    <row r="9" spans="1:168" s="293" customFormat="1" ht="15" customHeight="1" x14ac:dyDescent="0.3">
      <c r="A9" s="38"/>
      <c r="B9" s="878">
        <f>B7+1</f>
        <v>3</v>
      </c>
      <c r="C9" s="881" t="s">
        <v>1394</v>
      </c>
      <c r="D9" s="176" t="s">
        <v>1395</v>
      </c>
      <c r="E9" s="180" t="s">
        <v>1396</v>
      </c>
      <c r="F9" s="181" t="s">
        <v>1397</v>
      </c>
      <c r="G9" s="183" t="str">
        <f>IF(COUNTA(H9:FA9)=0,"",IF(SMALL(H9:FA9,1)&lt;0,"ERRO",""))</f>
        <v/>
      </c>
      <c r="H9" s="295"/>
      <c r="I9" s="295"/>
      <c r="J9" s="295"/>
      <c r="K9" s="295"/>
      <c r="L9" s="295"/>
      <c r="M9" s="295"/>
      <c r="N9" s="295"/>
      <c r="O9" s="295"/>
      <c r="P9" s="295"/>
      <c r="Q9" s="295"/>
      <c r="R9" s="295"/>
      <c r="S9" s="295"/>
      <c r="T9" s="295"/>
      <c r="U9" s="295"/>
      <c r="V9" s="295"/>
      <c r="W9" s="295"/>
      <c r="X9" s="295"/>
      <c r="Y9" s="295"/>
      <c r="Z9" s="295"/>
      <c r="AA9" s="295"/>
      <c r="AB9" s="295"/>
      <c r="AC9" s="295"/>
      <c r="AD9" s="295"/>
      <c r="AE9" s="295"/>
      <c r="AF9" s="295"/>
      <c r="AG9" s="295"/>
      <c r="AH9" s="295"/>
      <c r="AI9" s="295"/>
      <c r="AJ9" s="295"/>
      <c r="AK9" s="295"/>
      <c r="AL9" s="295"/>
      <c r="AM9" s="295"/>
      <c r="AN9" s="295"/>
      <c r="AO9" s="295"/>
      <c r="AP9" s="295"/>
      <c r="AQ9" s="295"/>
      <c r="AR9" s="295"/>
      <c r="AS9" s="295"/>
      <c r="AT9" s="295"/>
      <c r="AU9" s="295"/>
      <c r="AV9" s="295"/>
      <c r="AW9" s="295"/>
      <c r="AX9" s="295"/>
      <c r="AY9" s="295"/>
      <c r="AZ9" s="295"/>
      <c r="BA9" s="295"/>
      <c r="BB9" s="295"/>
      <c r="BC9" s="295"/>
      <c r="BD9" s="295"/>
      <c r="BE9" s="295"/>
      <c r="BF9" s="295"/>
      <c r="BG9" s="295"/>
      <c r="BH9" s="295"/>
      <c r="BI9" s="295"/>
      <c r="BJ9" s="295"/>
      <c r="BK9" s="295"/>
      <c r="BL9" s="295"/>
      <c r="BM9" s="295"/>
      <c r="BN9" s="295"/>
      <c r="BO9" s="295"/>
      <c r="BP9" s="295"/>
      <c r="BQ9" s="295"/>
      <c r="BR9" s="295"/>
      <c r="BS9" s="295"/>
      <c r="BT9" s="295"/>
      <c r="BU9" s="295"/>
      <c r="BV9" s="295"/>
      <c r="BW9" s="295"/>
      <c r="BX9" s="295"/>
      <c r="BY9" s="295"/>
      <c r="BZ9" s="295"/>
      <c r="CA9" s="295"/>
      <c r="CB9" s="295"/>
      <c r="CC9" s="295"/>
      <c r="CD9" s="295"/>
      <c r="CE9" s="295"/>
      <c r="CF9" s="295"/>
      <c r="CG9" s="295"/>
      <c r="CH9" s="295"/>
      <c r="CI9" s="295"/>
      <c r="CJ9" s="295"/>
      <c r="CK9" s="295"/>
      <c r="CL9" s="295"/>
      <c r="CM9" s="295"/>
      <c r="CN9" s="295"/>
      <c r="CO9" s="295"/>
      <c r="CP9" s="295"/>
      <c r="CQ9" s="295"/>
      <c r="CR9" s="295"/>
      <c r="CS9" s="295"/>
      <c r="CT9" s="295"/>
      <c r="CU9" s="295"/>
      <c r="CV9" s="295"/>
      <c r="CW9" s="295"/>
      <c r="CX9" s="295"/>
      <c r="CY9" s="295"/>
      <c r="CZ9" s="295"/>
      <c r="DA9" s="295"/>
      <c r="DB9" s="295"/>
      <c r="DC9" s="295"/>
      <c r="DD9" s="295"/>
      <c r="DE9" s="295"/>
      <c r="DF9" s="295"/>
      <c r="DG9" s="295"/>
      <c r="DH9" s="295"/>
      <c r="DI9" s="295"/>
      <c r="DJ9" s="295"/>
      <c r="DK9" s="295"/>
      <c r="DL9" s="295"/>
      <c r="DM9" s="295"/>
      <c r="DN9" s="295"/>
      <c r="DO9" s="295"/>
      <c r="DP9" s="295"/>
      <c r="DQ9" s="295"/>
      <c r="DR9" s="295"/>
      <c r="DS9" s="295"/>
      <c r="DT9" s="295"/>
      <c r="DU9" s="295"/>
      <c r="DV9" s="295"/>
      <c r="DW9" s="295"/>
      <c r="DX9" s="295"/>
      <c r="DY9" s="295"/>
      <c r="DZ9" s="295"/>
      <c r="EA9" s="295"/>
      <c r="EB9" s="295"/>
      <c r="EC9" s="295"/>
      <c r="ED9" s="295"/>
      <c r="EE9" s="295"/>
      <c r="EF9" s="295"/>
      <c r="EG9" s="295"/>
      <c r="EH9" s="295"/>
      <c r="EI9" s="295"/>
      <c r="EJ9" s="295"/>
      <c r="EK9" s="295"/>
      <c r="EL9" s="295"/>
      <c r="EM9" s="295"/>
      <c r="EN9" s="295"/>
      <c r="EO9" s="295"/>
      <c r="EP9" s="295"/>
      <c r="EQ9" s="295"/>
      <c r="ER9" s="295"/>
      <c r="ES9" s="295"/>
      <c r="ET9" s="295"/>
      <c r="EU9" s="295"/>
      <c r="EV9" s="295"/>
      <c r="EW9" s="295"/>
      <c r="EX9" s="295"/>
      <c r="EY9" s="295"/>
      <c r="EZ9" s="295"/>
      <c r="FA9" s="295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</row>
    <row r="10" spans="1:168" s="293" customFormat="1" ht="15" customHeight="1" x14ac:dyDescent="0.3">
      <c r="A10" s="38"/>
      <c r="B10" s="880"/>
      <c r="C10" s="882"/>
      <c r="D10" s="176" t="s">
        <v>1217</v>
      </c>
      <c r="E10" s="180"/>
      <c r="F10" s="181" t="s">
        <v>1398</v>
      </c>
      <c r="G10" s="183" t="str">
        <f>IF(COUNTA(H10:FA10)=0,"",IF(SMALL(H10:FA10,1)&lt;0,"ERRO",SUM(H10:FA10)))</f>
        <v/>
      </c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  <c r="DX10" s="296"/>
      <c r="DY10" s="296"/>
      <c r="DZ10" s="296"/>
      <c r="EA10" s="296"/>
      <c r="EB10" s="296"/>
      <c r="EC10" s="296"/>
      <c r="ED10" s="296"/>
      <c r="EE10" s="296"/>
      <c r="EF10" s="296"/>
      <c r="EG10" s="296"/>
      <c r="EH10" s="296"/>
      <c r="EI10" s="296"/>
      <c r="EJ10" s="296"/>
      <c r="EK10" s="296"/>
      <c r="EL10" s="296"/>
      <c r="EM10" s="296"/>
      <c r="EN10" s="296"/>
      <c r="EO10" s="296"/>
      <c r="EP10" s="296"/>
      <c r="EQ10" s="296"/>
      <c r="ER10" s="296"/>
      <c r="ES10" s="296"/>
      <c r="ET10" s="296"/>
      <c r="EU10" s="296"/>
      <c r="EV10" s="296"/>
      <c r="EW10" s="296"/>
      <c r="EX10" s="296"/>
      <c r="EY10" s="296"/>
      <c r="EZ10" s="296"/>
      <c r="FA10" s="296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</row>
    <row r="11" spans="1:168" s="293" customFormat="1" ht="15" customHeight="1" x14ac:dyDescent="0.3">
      <c r="A11" s="38"/>
      <c r="B11" s="878">
        <f>B9+1</f>
        <v>4</v>
      </c>
      <c r="C11" s="881" t="s">
        <v>1399</v>
      </c>
      <c r="D11" s="176" t="s">
        <v>1395</v>
      </c>
      <c r="E11" s="180" t="s">
        <v>1396</v>
      </c>
      <c r="F11" s="181" t="s">
        <v>1400</v>
      </c>
      <c r="G11" s="183" t="str">
        <f>IF(COUNTA(H11:FA11)=0,"",IF(SMALL(H11:FA11,1)&lt;0,"ERRO",""))</f>
        <v/>
      </c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</row>
    <row r="12" spans="1:168" s="293" customFormat="1" ht="15" customHeight="1" x14ac:dyDescent="0.3">
      <c r="A12" s="38"/>
      <c r="B12" s="880"/>
      <c r="C12" s="882"/>
      <c r="D12" s="176" t="s">
        <v>1217</v>
      </c>
      <c r="E12" s="180"/>
      <c r="F12" s="181" t="s">
        <v>1401</v>
      </c>
      <c r="G12" s="183" t="str">
        <f>IF(COUNTA(H12:FA12)=0,"",IF(SMALL(H12:FA12,1)&lt;0,"ERRO",SUM(H12:FA12)))</f>
        <v/>
      </c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  <c r="CO12" s="296"/>
      <c r="CP12" s="296"/>
      <c r="CQ12" s="296"/>
      <c r="CR12" s="296"/>
      <c r="CS12" s="296"/>
      <c r="CT12" s="296"/>
      <c r="CU12" s="296"/>
      <c r="CV12" s="296"/>
      <c r="CW12" s="296"/>
      <c r="CX12" s="296"/>
      <c r="CY12" s="296"/>
      <c r="CZ12" s="296"/>
      <c r="DA12" s="296"/>
      <c r="DB12" s="296"/>
      <c r="DC12" s="296"/>
      <c r="DD12" s="296"/>
      <c r="DE12" s="296"/>
      <c r="DF12" s="296"/>
      <c r="DG12" s="296"/>
      <c r="DH12" s="296"/>
      <c r="DI12" s="296"/>
      <c r="DJ12" s="296"/>
      <c r="DK12" s="296"/>
      <c r="DL12" s="296"/>
      <c r="DM12" s="296"/>
      <c r="DN12" s="296"/>
      <c r="DO12" s="296"/>
      <c r="DP12" s="296"/>
      <c r="DQ12" s="296"/>
      <c r="DR12" s="296"/>
      <c r="DS12" s="296"/>
      <c r="DT12" s="296"/>
      <c r="DU12" s="296"/>
      <c r="DV12" s="296"/>
      <c r="DW12" s="296"/>
      <c r="DX12" s="296"/>
      <c r="DY12" s="296"/>
      <c r="DZ12" s="296"/>
      <c r="EA12" s="296"/>
      <c r="EB12" s="296"/>
      <c r="EC12" s="296"/>
      <c r="ED12" s="296"/>
      <c r="EE12" s="296"/>
      <c r="EF12" s="296"/>
      <c r="EG12" s="296"/>
      <c r="EH12" s="296"/>
      <c r="EI12" s="296"/>
      <c r="EJ12" s="296"/>
      <c r="EK12" s="296"/>
      <c r="EL12" s="296"/>
      <c r="EM12" s="296"/>
      <c r="EN12" s="296"/>
      <c r="EO12" s="296"/>
      <c r="EP12" s="296"/>
      <c r="EQ12" s="296"/>
      <c r="ER12" s="296"/>
      <c r="ES12" s="296"/>
      <c r="ET12" s="296"/>
      <c r="EU12" s="296"/>
      <c r="EV12" s="296"/>
      <c r="EW12" s="296"/>
      <c r="EX12" s="296"/>
      <c r="EY12" s="296"/>
      <c r="EZ12" s="296"/>
      <c r="FA12" s="296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</row>
    <row r="13" spans="1:168" ht="15" customHeight="1" x14ac:dyDescent="0.3">
      <c r="B13" s="171">
        <f>B11+1</f>
        <v>5</v>
      </c>
      <c r="C13" s="176" t="s">
        <v>1402</v>
      </c>
      <c r="D13" s="176"/>
      <c r="E13" s="180" t="s">
        <v>1195</v>
      </c>
      <c r="F13" s="181" t="s">
        <v>1403</v>
      </c>
      <c r="G13" s="182">
        <f>SUM(H13:FA13)</f>
        <v>0</v>
      </c>
      <c r="H13" s="184">
        <f>(H9*H10+H11*H12)/1000</f>
        <v>0</v>
      </c>
      <c r="I13" s="184">
        <f t="shared" ref="I13:BM13" si="0">(I9*I10+I11*I12)/1000</f>
        <v>0</v>
      </c>
      <c r="J13" s="184">
        <f t="shared" si="0"/>
        <v>0</v>
      </c>
      <c r="K13" s="184">
        <f t="shared" si="0"/>
        <v>0</v>
      </c>
      <c r="L13" s="184">
        <f t="shared" si="0"/>
        <v>0</v>
      </c>
      <c r="M13" s="184">
        <f t="shared" si="0"/>
        <v>0</v>
      </c>
      <c r="N13" s="184">
        <f t="shared" si="0"/>
        <v>0</v>
      </c>
      <c r="O13" s="184">
        <f t="shared" si="0"/>
        <v>0</v>
      </c>
      <c r="P13" s="184">
        <f t="shared" si="0"/>
        <v>0</v>
      </c>
      <c r="Q13" s="184">
        <f t="shared" si="0"/>
        <v>0</v>
      </c>
      <c r="R13" s="184">
        <f t="shared" si="0"/>
        <v>0</v>
      </c>
      <c r="S13" s="184">
        <f t="shared" si="0"/>
        <v>0</v>
      </c>
      <c r="T13" s="184">
        <f t="shared" si="0"/>
        <v>0</v>
      </c>
      <c r="U13" s="184">
        <f t="shared" si="0"/>
        <v>0</v>
      </c>
      <c r="V13" s="184">
        <f t="shared" si="0"/>
        <v>0</v>
      </c>
      <c r="W13" s="184">
        <f t="shared" si="0"/>
        <v>0</v>
      </c>
      <c r="X13" s="184">
        <f t="shared" si="0"/>
        <v>0</v>
      </c>
      <c r="Y13" s="184">
        <f t="shared" si="0"/>
        <v>0</v>
      </c>
      <c r="Z13" s="184">
        <f t="shared" si="0"/>
        <v>0</v>
      </c>
      <c r="AA13" s="184">
        <f t="shared" si="0"/>
        <v>0</v>
      </c>
      <c r="AB13" s="184">
        <f t="shared" si="0"/>
        <v>0</v>
      </c>
      <c r="AC13" s="184">
        <f t="shared" si="0"/>
        <v>0</v>
      </c>
      <c r="AD13" s="184">
        <f t="shared" si="0"/>
        <v>0</v>
      </c>
      <c r="AE13" s="184">
        <f t="shared" si="0"/>
        <v>0</v>
      </c>
      <c r="AF13" s="184">
        <f t="shared" si="0"/>
        <v>0</v>
      </c>
      <c r="AG13" s="184">
        <f t="shared" si="0"/>
        <v>0</v>
      </c>
      <c r="AH13" s="184">
        <f t="shared" si="0"/>
        <v>0</v>
      </c>
      <c r="AI13" s="184">
        <f t="shared" si="0"/>
        <v>0</v>
      </c>
      <c r="AJ13" s="184">
        <f t="shared" si="0"/>
        <v>0</v>
      </c>
      <c r="AK13" s="184">
        <f t="shared" si="0"/>
        <v>0</v>
      </c>
      <c r="AL13" s="184">
        <f t="shared" si="0"/>
        <v>0</v>
      </c>
      <c r="AM13" s="184">
        <f t="shared" si="0"/>
        <v>0</v>
      </c>
      <c r="AN13" s="184">
        <f t="shared" si="0"/>
        <v>0</v>
      </c>
      <c r="AO13" s="184">
        <f t="shared" si="0"/>
        <v>0</v>
      </c>
      <c r="AP13" s="184">
        <f t="shared" si="0"/>
        <v>0</v>
      </c>
      <c r="AQ13" s="184">
        <f t="shared" si="0"/>
        <v>0</v>
      </c>
      <c r="AR13" s="184">
        <f t="shared" si="0"/>
        <v>0</v>
      </c>
      <c r="AS13" s="184">
        <f t="shared" si="0"/>
        <v>0</v>
      </c>
      <c r="AT13" s="184">
        <f t="shared" si="0"/>
        <v>0</v>
      </c>
      <c r="AU13" s="184">
        <f t="shared" si="0"/>
        <v>0</v>
      </c>
      <c r="AV13" s="184">
        <f t="shared" si="0"/>
        <v>0</v>
      </c>
      <c r="AW13" s="184">
        <f t="shared" ref="AW13:BE13" si="1">(AW9*AW10+AW11*AW12)/1000</f>
        <v>0</v>
      </c>
      <c r="AX13" s="184">
        <f t="shared" si="1"/>
        <v>0</v>
      </c>
      <c r="AY13" s="184">
        <f t="shared" si="1"/>
        <v>0</v>
      </c>
      <c r="AZ13" s="184">
        <f t="shared" si="1"/>
        <v>0</v>
      </c>
      <c r="BA13" s="184">
        <f t="shared" si="1"/>
        <v>0</v>
      </c>
      <c r="BB13" s="184">
        <f t="shared" si="1"/>
        <v>0</v>
      </c>
      <c r="BC13" s="184">
        <f t="shared" si="1"/>
        <v>0</v>
      </c>
      <c r="BD13" s="184">
        <f t="shared" si="1"/>
        <v>0</v>
      </c>
      <c r="BE13" s="184">
        <f t="shared" si="1"/>
        <v>0</v>
      </c>
      <c r="BF13" s="184">
        <f t="shared" si="0"/>
        <v>0</v>
      </c>
      <c r="BG13" s="184">
        <f t="shared" si="0"/>
        <v>0</v>
      </c>
      <c r="BH13" s="184">
        <f t="shared" si="0"/>
        <v>0</v>
      </c>
      <c r="BI13" s="184">
        <f t="shared" si="0"/>
        <v>0</v>
      </c>
      <c r="BJ13" s="184">
        <f t="shared" si="0"/>
        <v>0</v>
      </c>
      <c r="BK13" s="184">
        <f t="shared" si="0"/>
        <v>0</v>
      </c>
      <c r="BL13" s="184">
        <f t="shared" si="0"/>
        <v>0</v>
      </c>
      <c r="BM13" s="184">
        <f t="shared" si="0"/>
        <v>0</v>
      </c>
      <c r="BN13" s="184">
        <f t="shared" ref="BN13:DK13" si="2">(BN9*BN10+BN11*BN12)/1000</f>
        <v>0</v>
      </c>
      <c r="BO13" s="184">
        <f t="shared" si="2"/>
        <v>0</v>
      </c>
      <c r="BP13" s="184">
        <f t="shared" si="2"/>
        <v>0</v>
      </c>
      <c r="BQ13" s="184">
        <f t="shared" si="2"/>
        <v>0</v>
      </c>
      <c r="BR13" s="184">
        <f t="shared" si="2"/>
        <v>0</v>
      </c>
      <c r="BS13" s="184">
        <f t="shared" si="2"/>
        <v>0</v>
      </c>
      <c r="BT13" s="184">
        <f t="shared" si="2"/>
        <v>0</v>
      </c>
      <c r="BU13" s="184">
        <f t="shared" si="2"/>
        <v>0</v>
      </c>
      <c r="BV13" s="184">
        <f t="shared" si="2"/>
        <v>0</v>
      </c>
      <c r="BW13" s="184">
        <f t="shared" si="2"/>
        <v>0</v>
      </c>
      <c r="BX13" s="184">
        <f t="shared" si="2"/>
        <v>0</v>
      </c>
      <c r="BY13" s="184">
        <f t="shared" si="2"/>
        <v>0</v>
      </c>
      <c r="BZ13" s="184">
        <f t="shared" si="2"/>
        <v>0</v>
      </c>
      <c r="CA13" s="184">
        <f t="shared" si="2"/>
        <v>0</v>
      </c>
      <c r="CB13" s="184">
        <f t="shared" si="2"/>
        <v>0</v>
      </c>
      <c r="CC13" s="184">
        <f t="shared" si="2"/>
        <v>0</v>
      </c>
      <c r="CD13" s="184">
        <f t="shared" si="2"/>
        <v>0</v>
      </c>
      <c r="CE13" s="184">
        <f t="shared" si="2"/>
        <v>0</v>
      </c>
      <c r="CF13" s="184">
        <f t="shared" si="2"/>
        <v>0</v>
      </c>
      <c r="CG13" s="184">
        <f t="shared" si="2"/>
        <v>0</v>
      </c>
      <c r="CH13" s="184">
        <f t="shared" si="2"/>
        <v>0</v>
      </c>
      <c r="CI13" s="184">
        <f t="shared" si="2"/>
        <v>0</v>
      </c>
      <c r="CJ13" s="184">
        <f t="shared" si="2"/>
        <v>0</v>
      </c>
      <c r="CK13" s="184">
        <f t="shared" si="2"/>
        <v>0</v>
      </c>
      <c r="CL13" s="184">
        <f t="shared" si="2"/>
        <v>0</v>
      </c>
      <c r="CM13" s="184">
        <f t="shared" si="2"/>
        <v>0</v>
      </c>
      <c r="CN13" s="184">
        <f t="shared" si="2"/>
        <v>0</v>
      </c>
      <c r="CO13" s="184">
        <f t="shared" si="2"/>
        <v>0</v>
      </c>
      <c r="CP13" s="184">
        <f t="shared" si="2"/>
        <v>0</v>
      </c>
      <c r="CQ13" s="184">
        <f t="shared" si="2"/>
        <v>0</v>
      </c>
      <c r="CR13" s="184">
        <f t="shared" si="2"/>
        <v>0</v>
      </c>
      <c r="CS13" s="184">
        <f t="shared" si="2"/>
        <v>0</v>
      </c>
      <c r="CT13" s="184">
        <f t="shared" si="2"/>
        <v>0</v>
      </c>
      <c r="CU13" s="184">
        <f t="shared" si="2"/>
        <v>0</v>
      </c>
      <c r="CV13" s="184">
        <f t="shared" si="2"/>
        <v>0</v>
      </c>
      <c r="CW13" s="184">
        <f t="shared" si="2"/>
        <v>0</v>
      </c>
      <c r="CX13" s="184">
        <f t="shared" si="2"/>
        <v>0</v>
      </c>
      <c r="CY13" s="184">
        <f t="shared" si="2"/>
        <v>0</v>
      </c>
      <c r="CZ13" s="184">
        <f t="shared" si="2"/>
        <v>0</v>
      </c>
      <c r="DA13" s="184">
        <f t="shared" si="2"/>
        <v>0</v>
      </c>
      <c r="DB13" s="184">
        <f t="shared" si="2"/>
        <v>0</v>
      </c>
      <c r="DC13" s="184">
        <f t="shared" si="2"/>
        <v>0</v>
      </c>
      <c r="DD13" s="184">
        <f t="shared" si="2"/>
        <v>0</v>
      </c>
      <c r="DE13" s="184">
        <f t="shared" si="2"/>
        <v>0</v>
      </c>
      <c r="DF13" s="184">
        <f t="shared" si="2"/>
        <v>0</v>
      </c>
      <c r="DG13" s="184">
        <f t="shared" si="2"/>
        <v>0</v>
      </c>
      <c r="DH13" s="184">
        <f t="shared" si="2"/>
        <v>0</v>
      </c>
      <c r="DI13" s="184">
        <f t="shared" si="2"/>
        <v>0</v>
      </c>
      <c r="DJ13" s="184">
        <f t="shared" si="2"/>
        <v>0</v>
      </c>
      <c r="DK13" s="184">
        <f t="shared" si="2"/>
        <v>0</v>
      </c>
      <c r="DL13" s="184">
        <f t="shared" ref="DL13:FA13" si="3">(DL9*DL10+DL11*DL12)/1000</f>
        <v>0</v>
      </c>
      <c r="DM13" s="184">
        <f t="shared" si="3"/>
        <v>0</v>
      </c>
      <c r="DN13" s="184">
        <f t="shared" si="3"/>
        <v>0</v>
      </c>
      <c r="DO13" s="184">
        <f t="shared" si="3"/>
        <v>0</v>
      </c>
      <c r="DP13" s="184">
        <f t="shared" si="3"/>
        <v>0</v>
      </c>
      <c r="DQ13" s="184">
        <f t="shared" si="3"/>
        <v>0</v>
      </c>
      <c r="DR13" s="184">
        <f t="shared" si="3"/>
        <v>0</v>
      </c>
      <c r="DS13" s="184">
        <f t="shared" si="3"/>
        <v>0</v>
      </c>
      <c r="DT13" s="184">
        <f t="shared" si="3"/>
        <v>0</v>
      </c>
      <c r="DU13" s="184">
        <f t="shared" si="3"/>
        <v>0</v>
      </c>
      <c r="DV13" s="184">
        <f t="shared" si="3"/>
        <v>0</v>
      </c>
      <c r="DW13" s="184">
        <f t="shared" si="3"/>
        <v>0</v>
      </c>
      <c r="DX13" s="184">
        <f t="shared" si="3"/>
        <v>0</v>
      </c>
      <c r="DY13" s="184">
        <f t="shared" si="3"/>
        <v>0</v>
      </c>
      <c r="DZ13" s="184">
        <f t="shared" si="3"/>
        <v>0</v>
      </c>
      <c r="EA13" s="184">
        <f t="shared" si="3"/>
        <v>0</v>
      </c>
      <c r="EB13" s="184">
        <f t="shared" si="3"/>
        <v>0</v>
      </c>
      <c r="EC13" s="184">
        <f t="shared" si="3"/>
        <v>0</v>
      </c>
      <c r="ED13" s="184">
        <f t="shared" si="3"/>
        <v>0</v>
      </c>
      <c r="EE13" s="184">
        <f t="shared" si="3"/>
        <v>0</v>
      </c>
      <c r="EF13" s="184">
        <f t="shared" si="3"/>
        <v>0</v>
      </c>
      <c r="EG13" s="184">
        <f t="shared" si="3"/>
        <v>0</v>
      </c>
      <c r="EH13" s="184">
        <f t="shared" si="3"/>
        <v>0</v>
      </c>
      <c r="EI13" s="184">
        <f t="shared" si="3"/>
        <v>0</v>
      </c>
      <c r="EJ13" s="184">
        <f t="shared" si="3"/>
        <v>0</v>
      </c>
      <c r="EK13" s="184">
        <f t="shared" si="3"/>
        <v>0</v>
      </c>
      <c r="EL13" s="184">
        <f t="shared" si="3"/>
        <v>0</v>
      </c>
      <c r="EM13" s="184">
        <f t="shared" si="3"/>
        <v>0</v>
      </c>
      <c r="EN13" s="184">
        <f t="shared" si="3"/>
        <v>0</v>
      </c>
      <c r="EO13" s="184">
        <f t="shared" si="3"/>
        <v>0</v>
      </c>
      <c r="EP13" s="184">
        <f t="shared" si="3"/>
        <v>0</v>
      </c>
      <c r="EQ13" s="184">
        <f t="shared" si="3"/>
        <v>0</v>
      </c>
      <c r="ER13" s="184">
        <f t="shared" si="3"/>
        <v>0</v>
      </c>
      <c r="ES13" s="184">
        <f t="shared" si="3"/>
        <v>0</v>
      </c>
      <c r="ET13" s="184">
        <f t="shared" si="3"/>
        <v>0</v>
      </c>
      <c r="EU13" s="184">
        <f t="shared" si="3"/>
        <v>0</v>
      </c>
      <c r="EV13" s="184">
        <f t="shared" si="3"/>
        <v>0</v>
      </c>
      <c r="EW13" s="184">
        <f t="shared" si="3"/>
        <v>0</v>
      </c>
      <c r="EX13" s="184">
        <f t="shared" si="3"/>
        <v>0</v>
      </c>
      <c r="EY13" s="184">
        <f t="shared" si="3"/>
        <v>0</v>
      </c>
      <c r="EZ13" s="184">
        <f t="shared" si="3"/>
        <v>0</v>
      </c>
      <c r="FA13" s="184">
        <f t="shared" si="3"/>
        <v>0</v>
      </c>
    </row>
    <row r="14" spans="1:168" ht="15" customHeight="1" x14ac:dyDescent="0.3">
      <c r="B14" s="878">
        <f>B13+1</f>
        <v>6</v>
      </c>
      <c r="C14" s="176" t="s">
        <v>1404</v>
      </c>
      <c r="D14" s="176"/>
      <c r="E14" s="180" t="s">
        <v>1405</v>
      </c>
      <c r="F14" s="181"/>
      <c r="G14" s="185" t="str">
        <f>IF(COUNTA(H14:FA14)=0,"",IF(OR(LARGE(H14:FA14,1)&gt;24,SMALL(H14:FA14,1)&lt;0),"ERRO",""))</f>
        <v/>
      </c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7"/>
      <c r="CK14" s="297"/>
      <c r="CL14" s="297"/>
      <c r="CM14" s="297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297"/>
      <c r="DD14" s="297"/>
      <c r="DE14" s="297"/>
      <c r="DF14" s="297"/>
      <c r="DG14" s="297"/>
      <c r="DH14" s="297"/>
      <c r="DI14" s="297"/>
      <c r="DJ14" s="297"/>
      <c r="DK14" s="297"/>
      <c r="DL14" s="297"/>
      <c r="DM14" s="297"/>
      <c r="DN14" s="297"/>
      <c r="DO14" s="297"/>
      <c r="DP14" s="297"/>
      <c r="DQ14" s="297"/>
      <c r="DR14" s="297"/>
      <c r="DS14" s="297"/>
      <c r="DT14" s="297"/>
      <c r="DU14" s="297"/>
      <c r="DV14" s="297"/>
      <c r="DW14" s="297"/>
      <c r="DX14" s="297"/>
      <c r="DY14" s="297"/>
      <c r="DZ14" s="297"/>
      <c r="EA14" s="297"/>
      <c r="EB14" s="297"/>
      <c r="EC14" s="297"/>
      <c r="ED14" s="297"/>
      <c r="EE14" s="297"/>
      <c r="EF14" s="297"/>
      <c r="EG14" s="297"/>
      <c r="EH14" s="297"/>
      <c r="EI14" s="297"/>
      <c r="EJ14" s="297"/>
      <c r="EK14" s="297"/>
      <c r="EL14" s="297"/>
      <c r="EM14" s="297"/>
      <c r="EN14" s="297"/>
      <c r="EO14" s="297"/>
      <c r="EP14" s="297"/>
      <c r="EQ14" s="297"/>
      <c r="ER14" s="297"/>
      <c r="ES14" s="297"/>
      <c r="ET14" s="297"/>
      <c r="EU14" s="297"/>
      <c r="EV14" s="297"/>
      <c r="EW14" s="297"/>
      <c r="EX14" s="297"/>
      <c r="EY14" s="297"/>
      <c r="EZ14" s="297"/>
      <c r="FA14" s="297"/>
    </row>
    <row r="15" spans="1:168" ht="15" customHeight="1" x14ac:dyDescent="0.3">
      <c r="B15" s="879"/>
      <c r="C15" s="186" t="s">
        <v>1406</v>
      </c>
      <c r="D15" s="186"/>
      <c r="E15" s="187" t="s">
        <v>1407</v>
      </c>
      <c r="F15" s="181"/>
      <c r="G15" s="185" t="str">
        <f>IF(COUNTA(H15:FA15)=0,"",IF(OR(LARGE(H15:FA15,1)&gt;365,SMALL(H15:FA15,1)&lt;0),"ERRO",""))</f>
        <v/>
      </c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8"/>
      <c r="BM15" s="298"/>
      <c r="BN15" s="298"/>
      <c r="BO15" s="298"/>
      <c r="BP15" s="298"/>
      <c r="BQ15" s="298"/>
      <c r="BR15" s="298"/>
      <c r="BS15" s="298"/>
      <c r="BT15" s="298"/>
      <c r="BU15" s="298"/>
      <c r="BV15" s="298"/>
      <c r="BW15" s="298"/>
      <c r="BX15" s="298"/>
      <c r="BY15" s="298"/>
      <c r="BZ15" s="298"/>
      <c r="CA15" s="298"/>
      <c r="CB15" s="298"/>
      <c r="CC15" s="298"/>
      <c r="CD15" s="298"/>
      <c r="CE15" s="298"/>
      <c r="CF15" s="298"/>
      <c r="CG15" s="298"/>
      <c r="CH15" s="298"/>
      <c r="CI15" s="298"/>
      <c r="CJ15" s="298"/>
      <c r="CK15" s="298"/>
      <c r="CL15" s="298"/>
      <c r="CM15" s="298"/>
      <c r="CN15" s="298"/>
      <c r="CO15" s="298"/>
      <c r="CP15" s="298"/>
      <c r="CQ15" s="298"/>
      <c r="CR15" s="298"/>
      <c r="CS15" s="298"/>
      <c r="CT15" s="298"/>
      <c r="CU15" s="298"/>
      <c r="CV15" s="298"/>
      <c r="CW15" s="298"/>
      <c r="CX15" s="298"/>
      <c r="CY15" s="298"/>
      <c r="CZ15" s="298"/>
      <c r="DA15" s="298"/>
      <c r="DB15" s="298"/>
      <c r="DC15" s="298"/>
      <c r="DD15" s="298"/>
      <c r="DE15" s="298"/>
      <c r="DF15" s="298"/>
      <c r="DG15" s="298"/>
      <c r="DH15" s="298"/>
      <c r="DI15" s="298"/>
      <c r="DJ15" s="298"/>
      <c r="DK15" s="298"/>
      <c r="DL15" s="298"/>
      <c r="DM15" s="298"/>
      <c r="DN15" s="298"/>
      <c r="DO15" s="298"/>
      <c r="DP15" s="298"/>
      <c r="DQ15" s="298"/>
      <c r="DR15" s="298"/>
      <c r="DS15" s="298"/>
      <c r="DT15" s="298"/>
      <c r="DU15" s="298"/>
      <c r="DV15" s="298"/>
      <c r="DW15" s="298"/>
      <c r="DX15" s="298"/>
      <c r="DY15" s="298"/>
      <c r="DZ15" s="298"/>
      <c r="EA15" s="298"/>
      <c r="EB15" s="298"/>
      <c r="EC15" s="298"/>
      <c r="ED15" s="298"/>
      <c r="EE15" s="298"/>
      <c r="EF15" s="298"/>
      <c r="EG15" s="298"/>
      <c r="EH15" s="298"/>
      <c r="EI15" s="298"/>
      <c r="EJ15" s="298"/>
      <c r="EK15" s="298"/>
      <c r="EL15" s="298"/>
      <c r="EM15" s="298"/>
      <c r="EN15" s="298"/>
      <c r="EO15" s="298"/>
      <c r="EP15" s="298"/>
      <c r="EQ15" s="298"/>
      <c r="ER15" s="298"/>
      <c r="ES15" s="298"/>
      <c r="ET15" s="298"/>
      <c r="EU15" s="298"/>
      <c r="EV15" s="298"/>
      <c r="EW15" s="298"/>
      <c r="EX15" s="298"/>
      <c r="EY15" s="298"/>
      <c r="EZ15" s="298"/>
      <c r="FA15" s="298"/>
    </row>
    <row r="16" spans="1:168" ht="15" customHeight="1" x14ac:dyDescent="0.3">
      <c r="B16" s="880"/>
      <c r="C16" s="176" t="s">
        <v>1408</v>
      </c>
      <c r="D16" s="176"/>
      <c r="E16" s="180" t="s">
        <v>1409</v>
      </c>
      <c r="F16" s="181" t="s">
        <v>1410</v>
      </c>
      <c r="G16" s="185" t="str">
        <f>IF(COUNTA(H16:FA16)=0,"",IF(OR(LARGE(H16:FA16,1)&gt;8760,SMALL(H16:FA16,1)&lt;0),"ERRO",""))</f>
        <v/>
      </c>
      <c r="H16" s="188">
        <f>H14*H15</f>
        <v>0</v>
      </c>
      <c r="I16" s="188">
        <f t="shared" ref="I16:BM16" si="4">I14*I15</f>
        <v>0</v>
      </c>
      <c r="J16" s="188">
        <f t="shared" si="4"/>
        <v>0</v>
      </c>
      <c r="K16" s="188">
        <f t="shared" si="4"/>
        <v>0</v>
      </c>
      <c r="L16" s="188">
        <f t="shared" si="4"/>
        <v>0</v>
      </c>
      <c r="M16" s="188">
        <f t="shared" si="4"/>
        <v>0</v>
      </c>
      <c r="N16" s="188">
        <f t="shared" si="4"/>
        <v>0</v>
      </c>
      <c r="O16" s="188">
        <f t="shared" si="4"/>
        <v>0</v>
      </c>
      <c r="P16" s="188">
        <f t="shared" si="4"/>
        <v>0</v>
      </c>
      <c r="Q16" s="188">
        <f t="shared" si="4"/>
        <v>0</v>
      </c>
      <c r="R16" s="188">
        <f t="shared" si="4"/>
        <v>0</v>
      </c>
      <c r="S16" s="188">
        <f t="shared" si="4"/>
        <v>0</v>
      </c>
      <c r="T16" s="188">
        <f t="shared" si="4"/>
        <v>0</v>
      </c>
      <c r="U16" s="188">
        <f t="shared" si="4"/>
        <v>0</v>
      </c>
      <c r="V16" s="188">
        <f t="shared" si="4"/>
        <v>0</v>
      </c>
      <c r="W16" s="188">
        <f t="shared" si="4"/>
        <v>0</v>
      </c>
      <c r="X16" s="188">
        <f t="shared" si="4"/>
        <v>0</v>
      </c>
      <c r="Y16" s="188">
        <f t="shared" si="4"/>
        <v>0</v>
      </c>
      <c r="Z16" s="188">
        <f t="shared" si="4"/>
        <v>0</v>
      </c>
      <c r="AA16" s="188">
        <f t="shared" si="4"/>
        <v>0</v>
      </c>
      <c r="AB16" s="188">
        <f t="shared" si="4"/>
        <v>0</v>
      </c>
      <c r="AC16" s="188">
        <f t="shared" si="4"/>
        <v>0</v>
      </c>
      <c r="AD16" s="188">
        <f t="shared" si="4"/>
        <v>0</v>
      </c>
      <c r="AE16" s="188">
        <f t="shared" si="4"/>
        <v>0</v>
      </c>
      <c r="AF16" s="188">
        <f t="shared" si="4"/>
        <v>0</v>
      </c>
      <c r="AG16" s="188">
        <f t="shared" si="4"/>
        <v>0</v>
      </c>
      <c r="AH16" s="188">
        <f t="shared" si="4"/>
        <v>0</v>
      </c>
      <c r="AI16" s="188">
        <f t="shared" si="4"/>
        <v>0</v>
      </c>
      <c r="AJ16" s="188">
        <f t="shared" si="4"/>
        <v>0</v>
      </c>
      <c r="AK16" s="188">
        <f t="shared" si="4"/>
        <v>0</v>
      </c>
      <c r="AL16" s="188">
        <f t="shared" si="4"/>
        <v>0</v>
      </c>
      <c r="AM16" s="188">
        <f t="shared" si="4"/>
        <v>0</v>
      </c>
      <c r="AN16" s="188">
        <f t="shared" si="4"/>
        <v>0</v>
      </c>
      <c r="AO16" s="188">
        <f t="shared" si="4"/>
        <v>0</v>
      </c>
      <c r="AP16" s="188">
        <f t="shared" si="4"/>
        <v>0</v>
      </c>
      <c r="AQ16" s="188">
        <f t="shared" si="4"/>
        <v>0</v>
      </c>
      <c r="AR16" s="188">
        <f t="shared" si="4"/>
        <v>0</v>
      </c>
      <c r="AS16" s="188">
        <f t="shared" si="4"/>
        <v>0</v>
      </c>
      <c r="AT16" s="188">
        <f t="shared" si="4"/>
        <v>0</v>
      </c>
      <c r="AU16" s="188">
        <f t="shared" si="4"/>
        <v>0</v>
      </c>
      <c r="AV16" s="188">
        <f t="shared" si="4"/>
        <v>0</v>
      </c>
      <c r="AW16" s="188">
        <f t="shared" ref="AW16:BE16" si="5">AW14*AW15</f>
        <v>0</v>
      </c>
      <c r="AX16" s="188">
        <f t="shared" si="5"/>
        <v>0</v>
      </c>
      <c r="AY16" s="188">
        <f t="shared" si="5"/>
        <v>0</v>
      </c>
      <c r="AZ16" s="188">
        <f t="shared" si="5"/>
        <v>0</v>
      </c>
      <c r="BA16" s="188">
        <f t="shared" si="5"/>
        <v>0</v>
      </c>
      <c r="BB16" s="188">
        <f t="shared" si="5"/>
        <v>0</v>
      </c>
      <c r="BC16" s="188">
        <f t="shared" si="5"/>
        <v>0</v>
      </c>
      <c r="BD16" s="188">
        <f t="shared" si="5"/>
        <v>0</v>
      </c>
      <c r="BE16" s="188">
        <f t="shared" si="5"/>
        <v>0</v>
      </c>
      <c r="BF16" s="188">
        <f t="shared" si="4"/>
        <v>0</v>
      </c>
      <c r="BG16" s="188">
        <f t="shared" si="4"/>
        <v>0</v>
      </c>
      <c r="BH16" s="188">
        <f t="shared" si="4"/>
        <v>0</v>
      </c>
      <c r="BI16" s="188">
        <f t="shared" si="4"/>
        <v>0</v>
      </c>
      <c r="BJ16" s="188">
        <f t="shared" si="4"/>
        <v>0</v>
      </c>
      <c r="BK16" s="188">
        <f t="shared" si="4"/>
        <v>0</v>
      </c>
      <c r="BL16" s="188">
        <f t="shared" si="4"/>
        <v>0</v>
      </c>
      <c r="BM16" s="188">
        <f t="shared" si="4"/>
        <v>0</v>
      </c>
      <c r="BN16" s="188">
        <f t="shared" ref="BN16:DK16" si="6">BN14*BN15</f>
        <v>0</v>
      </c>
      <c r="BO16" s="188">
        <f t="shared" si="6"/>
        <v>0</v>
      </c>
      <c r="BP16" s="188">
        <f t="shared" si="6"/>
        <v>0</v>
      </c>
      <c r="BQ16" s="188">
        <f t="shared" si="6"/>
        <v>0</v>
      </c>
      <c r="BR16" s="188">
        <f t="shared" si="6"/>
        <v>0</v>
      </c>
      <c r="BS16" s="188">
        <f t="shared" si="6"/>
        <v>0</v>
      </c>
      <c r="BT16" s="188">
        <f t="shared" si="6"/>
        <v>0</v>
      </c>
      <c r="BU16" s="188">
        <f t="shared" si="6"/>
        <v>0</v>
      </c>
      <c r="BV16" s="188">
        <f t="shared" si="6"/>
        <v>0</v>
      </c>
      <c r="BW16" s="188">
        <f t="shared" si="6"/>
        <v>0</v>
      </c>
      <c r="BX16" s="188">
        <f t="shared" si="6"/>
        <v>0</v>
      </c>
      <c r="BY16" s="188">
        <f t="shared" si="6"/>
        <v>0</v>
      </c>
      <c r="BZ16" s="188">
        <f t="shared" si="6"/>
        <v>0</v>
      </c>
      <c r="CA16" s="188">
        <f t="shared" si="6"/>
        <v>0</v>
      </c>
      <c r="CB16" s="188">
        <f t="shared" si="6"/>
        <v>0</v>
      </c>
      <c r="CC16" s="188">
        <f t="shared" si="6"/>
        <v>0</v>
      </c>
      <c r="CD16" s="188">
        <f t="shared" si="6"/>
        <v>0</v>
      </c>
      <c r="CE16" s="188">
        <f t="shared" si="6"/>
        <v>0</v>
      </c>
      <c r="CF16" s="188">
        <f t="shared" si="6"/>
        <v>0</v>
      </c>
      <c r="CG16" s="188">
        <f t="shared" si="6"/>
        <v>0</v>
      </c>
      <c r="CH16" s="188">
        <f t="shared" si="6"/>
        <v>0</v>
      </c>
      <c r="CI16" s="188">
        <f t="shared" si="6"/>
        <v>0</v>
      </c>
      <c r="CJ16" s="188">
        <f t="shared" si="6"/>
        <v>0</v>
      </c>
      <c r="CK16" s="188">
        <f t="shared" si="6"/>
        <v>0</v>
      </c>
      <c r="CL16" s="188">
        <f t="shared" si="6"/>
        <v>0</v>
      </c>
      <c r="CM16" s="188">
        <f t="shared" si="6"/>
        <v>0</v>
      </c>
      <c r="CN16" s="188">
        <f t="shared" si="6"/>
        <v>0</v>
      </c>
      <c r="CO16" s="188">
        <f t="shared" si="6"/>
        <v>0</v>
      </c>
      <c r="CP16" s="188">
        <f t="shared" si="6"/>
        <v>0</v>
      </c>
      <c r="CQ16" s="188">
        <f t="shared" si="6"/>
        <v>0</v>
      </c>
      <c r="CR16" s="188">
        <f t="shared" si="6"/>
        <v>0</v>
      </c>
      <c r="CS16" s="188">
        <f t="shared" si="6"/>
        <v>0</v>
      </c>
      <c r="CT16" s="188">
        <f t="shared" si="6"/>
        <v>0</v>
      </c>
      <c r="CU16" s="188">
        <f t="shared" si="6"/>
        <v>0</v>
      </c>
      <c r="CV16" s="188">
        <f t="shared" si="6"/>
        <v>0</v>
      </c>
      <c r="CW16" s="188">
        <f t="shared" si="6"/>
        <v>0</v>
      </c>
      <c r="CX16" s="188">
        <f t="shared" si="6"/>
        <v>0</v>
      </c>
      <c r="CY16" s="188">
        <f t="shared" si="6"/>
        <v>0</v>
      </c>
      <c r="CZ16" s="188">
        <f t="shared" si="6"/>
        <v>0</v>
      </c>
      <c r="DA16" s="188">
        <f t="shared" si="6"/>
        <v>0</v>
      </c>
      <c r="DB16" s="188">
        <f t="shared" si="6"/>
        <v>0</v>
      </c>
      <c r="DC16" s="188">
        <f t="shared" si="6"/>
        <v>0</v>
      </c>
      <c r="DD16" s="188">
        <f t="shared" si="6"/>
        <v>0</v>
      </c>
      <c r="DE16" s="188">
        <f t="shared" si="6"/>
        <v>0</v>
      </c>
      <c r="DF16" s="188">
        <f t="shared" si="6"/>
        <v>0</v>
      </c>
      <c r="DG16" s="188">
        <f t="shared" si="6"/>
        <v>0</v>
      </c>
      <c r="DH16" s="188">
        <f t="shared" si="6"/>
        <v>0</v>
      </c>
      <c r="DI16" s="188">
        <f t="shared" si="6"/>
        <v>0</v>
      </c>
      <c r="DJ16" s="188">
        <f t="shared" si="6"/>
        <v>0</v>
      </c>
      <c r="DK16" s="188">
        <f t="shared" si="6"/>
        <v>0</v>
      </c>
      <c r="DL16" s="188">
        <f t="shared" ref="DL16:FA16" si="7">DL14*DL15</f>
        <v>0</v>
      </c>
      <c r="DM16" s="188">
        <f t="shared" si="7"/>
        <v>0</v>
      </c>
      <c r="DN16" s="188">
        <f t="shared" si="7"/>
        <v>0</v>
      </c>
      <c r="DO16" s="188">
        <f t="shared" si="7"/>
        <v>0</v>
      </c>
      <c r="DP16" s="188">
        <f t="shared" si="7"/>
        <v>0</v>
      </c>
      <c r="DQ16" s="188">
        <f t="shared" si="7"/>
        <v>0</v>
      </c>
      <c r="DR16" s="188">
        <f t="shared" si="7"/>
        <v>0</v>
      </c>
      <c r="DS16" s="188">
        <f t="shared" si="7"/>
        <v>0</v>
      </c>
      <c r="DT16" s="188">
        <f t="shared" si="7"/>
        <v>0</v>
      </c>
      <c r="DU16" s="188">
        <f t="shared" si="7"/>
        <v>0</v>
      </c>
      <c r="DV16" s="188">
        <f t="shared" si="7"/>
        <v>0</v>
      </c>
      <c r="DW16" s="188">
        <f t="shared" si="7"/>
        <v>0</v>
      </c>
      <c r="DX16" s="188">
        <f t="shared" si="7"/>
        <v>0</v>
      </c>
      <c r="DY16" s="188">
        <f t="shared" si="7"/>
        <v>0</v>
      </c>
      <c r="DZ16" s="188">
        <f t="shared" si="7"/>
        <v>0</v>
      </c>
      <c r="EA16" s="188">
        <f t="shared" si="7"/>
        <v>0</v>
      </c>
      <c r="EB16" s="188">
        <f t="shared" si="7"/>
        <v>0</v>
      </c>
      <c r="EC16" s="188">
        <f t="shared" si="7"/>
        <v>0</v>
      </c>
      <c r="ED16" s="188">
        <f t="shared" si="7"/>
        <v>0</v>
      </c>
      <c r="EE16" s="188">
        <f t="shared" si="7"/>
        <v>0</v>
      </c>
      <c r="EF16" s="188">
        <f t="shared" si="7"/>
        <v>0</v>
      </c>
      <c r="EG16" s="188">
        <f t="shared" si="7"/>
        <v>0</v>
      </c>
      <c r="EH16" s="188">
        <f t="shared" si="7"/>
        <v>0</v>
      </c>
      <c r="EI16" s="188">
        <f t="shared" si="7"/>
        <v>0</v>
      </c>
      <c r="EJ16" s="188">
        <f t="shared" si="7"/>
        <v>0</v>
      </c>
      <c r="EK16" s="188">
        <f t="shared" si="7"/>
        <v>0</v>
      </c>
      <c r="EL16" s="188">
        <f t="shared" si="7"/>
        <v>0</v>
      </c>
      <c r="EM16" s="188">
        <f t="shared" si="7"/>
        <v>0</v>
      </c>
      <c r="EN16" s="188">
        <f t="shared" si="7"/>
        <v>0</v>
      </c>
      <c r="EO16" s="188">
        <f t="shared" si="7"/>
        <v>0</v>
      </c>
      <c r="EP16" s="188">
        <f t="shared" si="7"/>
        <v>0</v>
      </c>
      <c r="EQ16" s="188">
        <f t="shared" si="7"/>
        <v>0</v>
      </c>
      <c r="ER16" s="188">
        <f t="shared" si="7"/>
        <v>0</v>
      </c>
      <c r="ES16" s="188">
        <f t="shared" si="7"/>
        <v>0</v>
      </c>
      <c r="ET16" s="188">
        <f t="shared" si="7"/>
        <v>0</v>
      </c>
      <c r="EU16" s="188">
        <f t="shared" si="7"/>
        <v>0</v>
      </c>
      <c r="EV16" s="188">
        <f t="shared" si="7"/>
        <v>0</v>
      </c>
      <c r="EW16" s="188">
        <f t="shared" si="7"/>
        <v>0</v>
      </c>
      <c r="EX16" s="188">
        <f t="shared" si="7"/>
        <v>0</v>
      </c>
      <c r="EY16" s="188">
        <f t="shared" si="7"/>
        <v>0</v>
      </c>
      <c r="EZ16" s="188">
        <f t="shared" si="7"/>
        <v>0</v>
      </c>
      <c r="FA16" s="188">
        <f t="shared" si="7"/>
        <v>0</v>
      </c>
    </row>
    <row r="17" spans="2:157" ht="15" customHeight="1" x14ac:dyDescent="0.3">
      <c r="B17" s="878">
        <f>B14+1</f>
        <v>7</v>
      </c>
      <c r="C17" s="176" t="s">
        <v>1411</v>
      </c>
      <c r="D17" s="176"/>
      <c r="E17" s="180" t="s">
        <v>1405</v>
      </c>
      <c r="F17" s="181" t="s">
        <v>1412</v>
      </c>
      <c r="G17" s="185" t="str">
        <f>IF(COUNTA(H17:FA17)=0,"",IF(OR(LARGE(H17:FA17,1)&gt;3,SMALL(H17:FA17,1)&lt;0),"ERRO",""))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2:157" ht="15" customHeight="1" x14ac:dyDescent="0.3">
      <c r="B18" s="879"/>
      <c r="C18" s="176" t="s">
        <v>1413</v>
      </c>
      <c r="D18" s="176"/>
      <c r="E18" s="177" t="s">
        <v>1414</v>
      </c>
      <c r="F18" s="181" t="s">
        <v>1415</v>
      </c>
      <c r="G18" s="185" t="str">
        <f>IF(COUNTA(H18:FA18)=0,"",IF(OR(LARGE(H18:FA18,1)&gt;22,SMALL(H18:FA18,1)&lt;0),"ERRO",""))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2:157" ht="15" customHeight="1" x14ac:dyDescent="0.3">
      <c r="B19" s="879"/>
      <c r="C19" s="176" t="s">
        <v>1416</v>
      </c>
      <c r="D19" s="176"/>
      <c r="E19" s="177" t="s">
        <v>1417</v>
      </c>
      <c r="F19" s="181" t="s">
        <v>1418</v>
      </c>
      <c r="G19" s="185" t="str">
        <f>IF(COUNTA(H19:FA19)=0,"",IF(OR(LARGE(H19:FA19,1)&gt;12,SMALL(H19:FA19,1)&lt;0),"ERRO",""))</f>
        <v/>
      </c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295"/>
      <c r="BG19" s="295"/>
      <c r="BH19" s="295"/>
      <c r="BI19" s="295"/>
      <c r="BJ19" s="295"/>
      <c r="BK19" s="295"/>
      <c r="BL19" s="295"/>
      <c r="BM19" s="295"/>
      <c r="BN19" s="295"/>
      <c r="BO19" s="295"/>
      <c r="BP19" s="295"/>
      <c r="BQ19" s="295"/>
      <c r="BR19" s="295"/>
      <c r="BS19" s="295"/>
      <c r="BT19" s="295"/>
      <c r="BU19" s="295"/>
      <c r="BV19" s="295"/>
      <c r="BW19" s="295"/>
      <c r="BX19" s="295"/>
      <c r="BY19" s="295"/>
      <c r="BZ19" s="295"/>
      <c r="CA19" s="295"/>
      <c r="CB19" s="295"/>
      <c r="CC19" s="295"/>
      <c r="CD19" s="295"/>
      <c r="CE19" s="295"/>
      <c r="CF19" s="295"/>
      <c r="CG19" s="295"/>
      <c r="CH19" s="295"/>
      <c r="CI19" s="295"/>
      <c r="CJ19" s="295"/>
      <c r="CK19" s="295"/>
      <c r="CL19" s="295"/>
      <c r="CM19" s="295"/>
      <c r="CN19" s="295"/>
      <c r="CO19" s="295"/>
      <c r="CP19" s="295"/>
      <c r="CQ19" s="295"/>
      <c r="CR19" s="295"/>
      <c r="CS19" s="295"/>
      <c r="CT19" s="295"/>
      <c r="CU19" s="295"/>
      <c r="CV19" s="295"/>
      <c r="CW19" s="295"/>
      <c r="CX19" s="295"/>
      <c r="CY19" s="295"/>
      <c r="CZ19" s="295"/>
      <c r="DA19" s="295"/>
      <c r="DB19" s="295"/>
      <c r="DC19" s="295"/>
      <c r="DD19" s="295"/>
      <c r="DE19" s="295"/>
      <c r="DF19" s="295"/>
      <c r="DG19" s="295"/>
      <c r="DH19" s="295"/>
      <c r="DI19" s="295"/>
      <c r="DJ19" s="295"/>
      <c r="DK19" s="295"/>
      <c r="DL19" s="295"/>
      <c r="DM19" s="295"/>
      <c r="DN19" s="295"/>
      <c r="DO19" s="295"/>
      <c r="DP19" s="295"/>
      <c r="DQ19" s="295"/>
      <c r="DR19" s="295"/>
      <c r="DS19" s="295"/>
      <c r="DT19" s="295"/>
      <c r="DU19" s="295"/>
      <c r="DV19" s="295"/>
      <c r="DW19" s="295"/>
      <c r="DX19" s="295"/>
      <c r="DY19" s="295"/>
      <c r="DZ19" s="295"/>
      <c r="EA19" s="295"/>
      <c r="EB19" s="295"/>
      <c r="EC19" s="295"/>
      <c r="ED19" s="295"/>
      <c r="EE19" s="295"/>
      <c r="EF19" s="295"/>
      <c r="EG19" s="295"/>
      <c r="EH19" s="295"/>
      <c r="EI19" s="295"/>
      <c r="EJ19" s="295"/>
      <c r="EK19" s="295"/>
      <c r="EL19" s="295"/>
      <c r="EM19" s="295"/>
      <c r="EN19" s="295"/>
      <c r="EO19" s="295"/>
      <c r="EP19" s="295"/>
      <c r="EQ19" s="295"/>
      <c r="ER19" s="295"/>
      <c r="ES19" s="295"/>
      <c r="ET19" s="295"/>
      <c r="EU19" s="295"/>
      <c r="EV19" s="295"/>
      <c r="EW19" s="295"/>
      <c r="EX19" s="295"/>
      <c r="EY19" s="295"/>
      <c r="EZ19" s="295"/>
      <c r="FA19" s="295"/>
    </row>
    <row r="20" spans="2:157" ht="15" customHeight="1" x14ac:dyDescent="0.3">
      <c r="B20" s="879"/>
      <c r="C20" s="176" t="s">
        <v>1419</v>
      </c>
      <c r="D20" s="176"/>
      <c r="E20" s="180" t="s">
        <v>1195</v>
      </c>
      <c r="F20" s="181" t="s">
        <v>1420</v>
      </c>
      <c r="G20" s="182">
        <f>SUM(H20:FA20)</f>
        <v>0</v>
      </c>
      <c r="H20" s="184">
        <f>H13*((H17*H18*H19)/792)</f>
        <v>0</v>
      </c>
      <c r="I20" s="184">
        <f t="shared" ref="I20:BM20" si="8">I13*((I17*I18*I19)/792)</f>
        <v>0</v>
      </c>
      <c r="J20" s="184">
        <f t="shared" si="8"/>
        <v>0</v>
      </c>
      <c r="K20" s="184">
        <f t="shared" si="8"/>
        <v>0</v>
      </c>
      <c r="L20" s="184">
        <f t="shared" si="8"/>
        <v>0</v>
      </c>
      <c r="M20" s="184">
        <f t="shared" si="8"/>
        <v>0</v>
      </c>
      <c r="N20" s="184">
        <f t="shared" si="8"/>
        <v>0</v>
      </c>
      <c r="O20" s="184">
        <f t="shared" si="8"/>
        <v>0</v>
      </c>
      <c r="P20" s="184">
        <f t="shared" si="8"/>
        <v>0</v>
      </c>
      <c r="Q20" s="184">
        <f t="shared" si="8"/>
        <v>0</v>
      </c>
      <c r="R20" s="184">
        <f t="shared" si="8"/>
        <v>0</v>
      </c>
      <c r="S20" s="184">
        <f t="shared" si="8"/>
        <v>0</v>
      </c>
      <c r="T20" s="184">
        <f t="shared" si="8"/>
        <v>0</v>
      </c>
      <c r="U20" s="184">
        <f t="shared" si="8"/>
        <v>0</v>
      </c>
      <c r="V20" s="184">
        <f t="shared" si="8"/>
        <v>0</v>
      </c>
      <c r="W20" s="184">
        <f t="shared" si="8"/>
        <v>0</v>
      </c>
      <c r="X20" s="184">
        <f t="shared" si="8"/>
        <v>0</v>
      </c>
      <c r="Y20" s="184">
        <f t="shared" si="8"/>
        <v>0</v>
      </c>
      <c r="Z20" s="184">
        <f t="shared" si="8"/>
        <v>0</v>
      </c>
      <c r="AA20" s="184">
        <f t="shared" si="8"/>
        <v>0</v>
      </c>
      <c r="AB20" s="184">
        <f t="shared" si="8"/>
        <v>0</v>
      </c>
      <c r="AC20" s="184">
        <f t="shared" si="8"/>
        <v>0</v>
      </c>
      <c r="AD20" s="184">
        <f t="shared" si="8"/>
        <v>0</v>
      </c>
      <c r="AE20" s="184">
        <f t="shared" si="8"/>
        <v>0</v>
      </c>
      <c r="AF20" s="184">
        <f t="shared" si="8"/>
        <v>0</v>
      </c>
      <c r="AG20" s="184">
        <f t="shared" si="8"/>
        <v>0</v>
      </c>
      <c r="AH20" s="184">
        <f t="shared" si="8"/>
        <v>0</v>
      </c>
      <c r="AI20" s="184">
        <f t="shared" si="8"/>
        <v>0</v>
      </c>
      <c r="AJ20" s="184">
        <f t="shared" si="8"/>
        <v>0</v>
      </c>
      <c r="AK20" s="184">
        <f t="shared" si="8"/>
        <v>0</v>
      </c>
      <c r="AL20" s="184">
        <f t="shared" si="8"/>
        <v>0</v>
      </c>
      <c r="AM20" s="184">
        <f t="shared" si="8"/>
        <v>0</v>
      </c>
      <c r="AN20" s="184">
        <f t="shared" si="8"/>
        <v>0</v>
      </c>
      <c r="AO20" s="184">
        <f t="shared" si="8"/>
        <v>0</v>
      </c>
      <c r="AP20" s="184">
        <f t="shared" si="8"/>
        <v>0</v>
      </c>
      <c r="AQ20" s="184">
        <f t="shared" si="8"/>
        <v>0</v>
      </c>
      <c r="AR20" s="184">
        <f t="shared" si="8"/>
        <v>0</v>
      </c>
      <c r="AS20" s="184">
        <f t="shared" si="8"/>
        <v>0</v>
      </c>
      <c r="AT20" s="184">
        <f t="shared" si="8"/>
        <v>0</v>
      </c>
      <c r="AU20" s="184">
        <f t="shared" si="8"/>
        <v>0</v>
      </c>
      <c r="AV20" s="184">
        <f t="shared" si="8"/>
        <v>0</v>
      </c>
      <c r="AW20" s="184">
        <f t="shared" ref="AW20:BE20" si="9">AW13*((AW17*AW18*AW19)/792)</f>
        <v>0</v>
      </c>
      <c r="AX20" s="184">
        <f t="shared" si="9"/>
        <v>0</v>
      </c>
      <c r="AY20" s="184">
        <f t="shared" si="9"/>
        <v>0</v>
      </c>
      <c r="AZ20" s="184">
        <f t="shared" si="9"/>
        <v>0</v>
      </c>
      <c r="BA20" s="184">
        <f t="shared" si="9"/>
        <v>0</v>
      </c>
      <c r="BB20" s="184">
        <f t="shared" si="9"/>
        <v>0</v>
      </c>
      <c r="BC20" s="184">
        <f t="shared" si="9"/>
        <v>0</v>
      </c>
      <c r="BD20" s="184">
        <f t="shared" si="9"/>
        <v>0</v>
      </c>
      <c r="BE20" s="184">
        <f t="shared" si="9"/>
        <v>0</v>
      </c>
      <c r="BF20" s="184">
        <f t="shared" si="8"/>
        <v>0</v>
      </c>
      <c r="BG20" s="184">
        <f t="shared" si="8"/>
        <v>0</v>
      </c>
      <c r="BH20" s="184">
        <f t="shared" si="8"/>
        <v>0</v>
      </c>
      <c r="BI20" s="184">
        <f t="shared" si="8"/>
        <v>0</v>
      </c>
      <c r="BJ20" s="184">
        <f t="shared" si="8"/>
        <v>0</v>
      </c>
      <c r="BK20" s="184">
        <f t="shared" si="8"/>
        <v>0</v>
      </c>
      <c r="BL20" s="184">
        <f t="shared" si="8"/>
        <v>0</v>
      </c>
      <c r="BM20" s="184">
        <f t="shared" si="8"/>
        <v>0</v>
      </c>
      <c r="BN20" s="184">
        <f t="shared" ref="BN20:DK20" si="10">BN13*((BN17*BN18*BN19)/792)</f>
        <v>0</v>
      </c>
      <c r="BO20" s="184">
        <f t="shared" si="10"/>
        <v>0</v>
      </c>
      <c r="BP20" s="184">
        <f t="shared" si="10"/>
        <v>0</v>
      </c>
      <c r="BQ20" s="184">
        <f t="shared" si="10"/>
        <v>0</v>
      </c>
      <c r="BR20" s="184">
        <f t="shared" si="10"/>
        <v>0</v>
      </c>
      <c r="BS20" s="184">
        <f t="shared" si="10"/>
        <v>0</v>
      </c>
      <c r="BT20" s="184">
        <f t="shared" si="10"/>
        <v>0</v>
      </c>
      <c r="BU20" s="184">
        <f t="shared" si="10"/>
        <v>0</v>
      </c>
      <c r="BV20" s="184">
        <f t="shared" si="10"/>
        <v>0</v>
      </c>
      <c r="BW20" s="184">
        <f t="shared" si="10"/>
        <v>0</v>
      </c>
      <c r="BX20" s="184">
        <f t="shared" si="10"/>
        <v>0</v>
      </c>
      <c r="BY20" s="184">
        <f t="shared" si="10"/>
        <v>0</v>
      </c>
      <c r="BZ20" s="184">
        <f t="shared" si="10"/>
        <v>0</v>
      </c>
      <c r="CA20" s="184">
        <f t="shared" si="10"/>
        <v>0</v>
      </c>
      <c r="CB20" s="184">
        <f t="shared" si="10"/>
        <v>0</v>
      </c>
      <c r="CC20" s="184">
        <f t="shared" si="10"/>
        <v>0</v>
      </c>
      <c r="CD20" s="184">
        <f t="shared" si="10"/>
        <v>0</v>
      </c>
      <c r="CE20" s="184">
        <f t="shared" si="10"/>
        <v>0</v>
      </c>
      <c r="CF20" s="184">
        <f t="shared" si="10"/>
        <v>0</v>
      </c>
      <c r="CG20" s="184">
        <f t="shared" si="10"/>
        <v>0</v>
      </c>
      <c r="CH20" s="184">
        <f t="shared" si="10"/>
        <v>0</v>
      </c>
      <c r="CI20" s="184">
        <f t="shared" si="10"/>
        <v>0</v>
      </c>
      <c r="CJ20" s="184">
        <f t="shared" si="10"/>
        <v>0</v>
      </c>
      <c r="CK20" s="184">
        <f t="shared" si="10"/>
        <v>0</v>
      </c>
      <c r="CL20" s="184">
        <f t="shared" si="10"/>
        <v>0</v>
      </c>
      <c r="CM20" s="184">
        <f t="shared" si="10"/>
        <v>0</v>
      </c>
      <c r="CN20" s="184">
        <f t="shared" si="10"/>
        <v>0</v>
      </c>
      <c r="CO20" s="184">
        <f t="shared" si="10"/>
        <v>0</v>
      </c>
      <c r="CP20" s="184">
        <f t="shared" si="10"/>
        <v>0</v>
      </c>
      <c r="CQ20" s="184">
        <f t="shared" si="10"/>
        <v>0</v>
      </c>
      <c r="CR20" s="184">
        <f t="shared" si="10"/>
        <v>0</v>
      </c>
      <c r="CS20" s="184">
        <f t="shared" si="10"/>
        <v>0</v>
      </c>
      <c r="CT20" s="184">
        <f t="shared" si="10"/>
        <v>0</v>
      </c>
      <c r="CU20" s="184">
        <f t="shared" si="10"/>
        <v>0</v>
      </c>
      <c r="CV20" s="184">
        <f t="shared" si="10"/>
        <v>0</v>
      </c>
      <c r="CW20" s="184">
        <f t="shared" si="10"/>
        <v>0</v>
      </c>
      <c r="CX20" s="184">
        <f t="shared" si="10"/>
        <v>0</v>
      </c>
      <c r="CY20" s="184">
        <f t="shared" si="10"/>
        <v>0</v>
      </c>
      <c r="CZ20" s="184">
        <f t="shared" si="10"/>
        <v>0</v>
      </c>
      <c r="DA20" s="184">
        <f t="shared" si="10"/>
        <v>0</v>
      </c>
      <c r="DB20" s="184">
        <f t="shared" si="10"/>
        <v>0</v>
      </c>
      <c r="DC20" s="184">
        <f t="shared" si="10"/>
        <v>0</v>
      </c>
      <c r="DD20" s="184">
        <f t="shared" si="10"/>
        <v>0</v>
      </c>
      <c r="DE20" s="184">
        <f t="shared" si="10"/>
        <v>0</v>
      </c>
      <c r="DF20" s="184">
        <f t="shared" si="10"/>
        <v>0</v>
      </c>
      <c r="DG20" s="184">
        <f t="shared" si="10"/>
        <v>0</v>
      </c>
      <c r="DH20" s="184">
        <f t="shared" si="10"/>
        <v>0</v>
      </c>
      <c r="DI20" s="184">
        <f t="shared" si="10"/>
        <v>0</v>
      </c>
      <c r="DJ20" s="184">
        <f t="shared" si="10"/>
        <v>0</v>
      </c>
      <c r="DK20" s="184">
        <f t="shared" si="10"/>
        <v>0</v>
      </c>
      <c r="DL20" s="184">
        <f t="shared" ref="DL20:FA20" si="11">DL13*((DL17*DL18*DL19)/792)</f>
        <v>0</v>
      </c>
      <c r="DM20" s="184">
        <f t="shared" si="11"/>
        <v>0</v>
      </c>
      <c r="DN20" s="184">
        <f t="shared" si="11"/>
        <v>0</v>
      </c>
      <c r="DO20" s="184">
        <f t="shared" si="11"/>
        <v>0</v>
      </c>
      <c r="DP20" s="184">
        <f t="shared" si="11"/>
        <v>0</v>
      </c>
      <c r="DQ20" s="184">
        <f t="shared" si="11"/>
        <v>0</v>
      </c>
      <c r="DR20" s="184">
        <f t="shared" si="11"/>
        <v>0</v>
      </c>
      <c r="DS20" s="184">
        <f t="shared" si="11"/>
        <v>0</v>
      </c>
      <c r="DT20" s="184">
        <f t="shared" si="11"/>
        <v>0</v>
      </c>
      <c r="DU20" s="184">
        <f t="shared" si="11"/>
        <v>0</v>
      </c>
      <c r="DV20" s="184">
        <f t="shared" si="11"/>
        <v>0</v>
      </c>
      <c r="DW20" s="184">
        <f t="shared" si="11"/>
        <v>0</v>
      </c>
      <c r="DX20" s="184">
        <f t="shared" si="11"/>
        <v>0</v>
      </c>
      <c r="DY20" s="184">
        <f t="shared" si="11"/>
        <v>0</v>
      </c>
      <c r="DZ20" s="184">
        <f t="shared" si="11"/>
        <v>0</v>
      </c>
      <c r="EA20" s="184">
        <f t="shared" si="11"/>
        <v>0</v>
      </c>
      <c r="EB20" s="184">
        <f t="shared" si="11"/>
        <v>0</v>
      </c>
      <c r="EC20" s="184">
        <f t="shared" si="11"/>
        <v>0</v>
      </c>
      <c r="ED20" s="184">
        <f t="shared" si="11"/>
        <v>0</v>
      </c>
      <c r="EE20" s="184">
        <f t="shared" si="11"/>
        <v>0</v>
      </c>
      <c r="EF20" s="184">
        <f t="shared" si="11"/>
        <v>0</v>
      </c>
      <c r="EG20" s="184">
        <f t="shared" si="11"/>
        <v>0</v>
      </c>
      <c r="EH20" s="184">
        <f t="shared" si="11"/>
        <v>0</v>
      </c>
      <c r="EI20" s="184">
        <f t="shared" si="11"/>
        <v>0</v>
      </c>
      <c r="EJ20" s="184">
        <f t="shared" si="11"/>
        <v>0</v>
      </c>
      <c r="EK20" s="184">
        <f t="shared" si="11"/>
        <v>0</v>
      </c>
      <c r="EL20" s="184">
        <f t="shared" si="11"/>
        <v>0</v>
      </c>
      <c r="EM20" s="184">
        <f t="shared" si="11"/>
        <v>0</v>
      </c>
      <c r="EN20" s="184">
        <f t="shared" si="11"/>
        <v>0</v>
      </c>
      <c r="EO20" s="184">
        <f t="shared" si="11"/>
        <v>0</v>
      </c>
      <c r="EP20" s="184">
        <f t="shared" si="11"/>
        <v>0</v>
      </c>
      <c r="EQ20" s="184">
        <f t="shared" si="11"/>
        <v>0</v>
      </c>
      <c r="ER20" s="184">
        <f t="shared" si="11"/>
        <v>0</v>
      </c>
      <c r="ES20" s="184">
        <f t="shared" si="11"/>
        <v>0</v>
      </c>
      <c r="ET20" s="184">
        <f t="shared" si="11"/>
        <v>0</v>
      </c>
      <c r="EU20" s="184">
        <f t="shared" si="11"/>
        <v>0</v>
      </c>
      <c r="EV20" s="184">
        <f t="shared" si="11"/>
        <v>0</v>
      </c>
      <c r="EW20" s="184">
        <f t="shared" si="11"/>
        <v>0</v>
      </c>
      <c r="EX20" s="184">
        <f t="shared" si="11"/>
        <v>0</v>
      </c>
      <c r="EY20" s="184">
        <f t="shared" si="11"/>
        <v>0</v>
      </c>
      <c r="EZ20" s="184">
        <f t="shared" si="11"/>
        <v>0</v>
      </c>
      <c r="FA20" s="184">
        <f t="shared" si="11"/>
        <v>0</v>
      </c>
    </row>
    <row r="21" spans="2:157" ht="15" customHeight="1" x14ac:dyDescent="0.3">
      <c r="B21" s="880"/>
      <c r="C21" s="176" t="s">
        <v>1421</v>
      </c>
      <c r="D21" s="176"/>
      <c r="E21" s="176"/>
      <c r="F21" s="181" t="s">
        <v>1422</v>
      </c>
      <c r="G21" s="185" t="str">
        <f>IF(COUNTA(H21:FA21)=0,"",IF(OR(LARGE(H21:FA21,1)&gt;1,SMALL(H21:FA21,1)&lt;0),"ERRO",""))</f>
        <v/>
      </c>
      <c r="H21" s="189">
        <f>IF(H13=0,0,H20/H13)</f>
        <v>0</v>
      </c>
      <c r="I21" s="189">
        <f t="shared" ref="I21:BM21" si="12">IF(I13=0,0,I20/I13)</f>
        <v>0</v>
      </c>
      <c r="J21" s="189">
        <f t="shared" si="12"/>
        <v>0</v>
      </c>
      <c r="K21" s="189">
        <f t="shared" si="12"/>
        <v>0</v>
      </c>
      <c r="L21" s="189">
        <f t="shared" si="12"/>
        <v>0</v>
      </c>
      <c r="M21" s="189">
        <f t="shared" si="12"/>
        <v>0</v>
      </c>
      <c r="N21" s="189">
        <f t="shared" si="12"/>
        <v>0</v>
      </c>
      <c r="O21" s="189">
        <f t="shared" si="12"/>
        <v>0</v>
      </c>
      <c r="P21" s="189">
        <f t="shared" si="12"/>
        <v>0</v>
      </c>
      <c r="Q21" s="189">
        <f t="shared" si="12"/>
        <v>0</v>
      </c>
      <c r="R21" s="189">
        <f t="shared" si="12"/>
        <v>0</v>
      </c>
      <c r="S21" s="189">
        <f t="shared" si="12"/>
        <v>0</v>
      </c>
      <c r="T21" s="189">
        <f t="shared" si="12"/>
        <v>0</v>
      </c>
      <c r="U21" s="189">
        <f t="shared" si="12"/>
        <v>0</v>
      </c>
      <c r="V21" s="189">
        <f t="shared" si="12"/>
        <v>0</v>
      </c>
      <c r="W21" s="189">
        <f t="shared" si="12"/>
        <v>0</v>
      </c>
      <c r="X21" s="189">
        <f t="shared" si="12"/>
        <v>0</v>
      </c>
      <c r="Y21" s="189">
        <f t="shared" si="12"/>
        <v>0</v>
      </c>
      <c r="Z21" s="189">
        <f t="shared" si="12"/>
        <v>0</v>
      </c>
      <c r="AA21" s="189">
        <f t="shared" si="12"/>
        <v>0</v>
      </c>
      <c r="AB21" s="189">
        <f t="shared" si="12"/>
        <v>0</v>
      </c>
      <c r="AC21" s="189">
        <f t="shared" si="12"/>
        <v>0</v>
      </c>
      <c r="AD21" s="189">
        <f t="shared" si="12"/>
        <v>0</v>
      </c>
      <c r="AE21" s="189">
        <f t="shared" si="12"/>
        <v>0</v>
      </c>
      <c r="AF21" s="189">
        <f t="shared" si="12"/>
        <v>0</v>
      </c>
      <c r="AG21" s="189">
        <f t="shared" si="12"/>
        <v>0</v>
      </c>
      <c r="AH21" s="189">
        <f t="shared" si="12"/>
        <v>0</v>
      </c>
      <c r="AI21" s="189">
        <f t="shared" si="12"/>
        <v>0</v>
      </c>
      <c r="AJ21" s="189">
        <f t="shared" si="12"/>
        <v>0</v>
      </c>
      <c r="AK21" s="189">
        <f t="shared" si="12"/>
        <v>0</v>
      </c>
      <c r="AL21" s="189">
        <f t="shared" si="12"/>
        <v>0</v>
      </c>
      <c r="AM21" s="189">
        <f t="shared" si="12"/>
        <v>0</v>
      </c>
      <c r="AN21" s="189">
        <f t="shared" si="12"/>
        <v>0</v>
      </c>
      <c r="AO21" s="189">
        <f t="shared" si="12"/>
        <v>0</v>
      </c>
      <c r="AP21" s="189">
        <f t="shared" si="12"/>
        <v>0</v>
      </c>
      <c r="AQ21" s="189">
        <f t="shared" si="12"/>
        <v>0</v>
      </c>
      <c r="AR21" s="189">
        <f t="shared" si="12"/>
        <v>0</v>
      </c>
      <c r="AS21" s="189">
        <f t="shared" si="12"/>
        <v>0</v>
      </c>
      <c r="AT21" s="189">
        <f t="shared" si="12"/>
        <v>0</v>
      </c>
      <c r="AU21" s="189">
        <f t="shared" si="12"/>
        <v>0</v>
      </c>
      <c r="AV21" s="189">
        <f t="shared" si="12"/>
        <v>0</v>
      </c>
      <c r="AW21" s="189">
        <f t="shared" ref="AW21:BE21" si="13">IF(AW13=0,0,AW20/AW13)</f>
        <v>0</v>
      </c>
      <c r="AX21" s="189">
        <f t="shared" si="13"/>
        <v>0</v>
      </c>
      <c r="AY21" s="189">
        <f t="shared" si="13"/>
        <v>0</v>
      </c>
      <c r="AZ21" s="189">
        <f t="shared" si="13"/>
        <v>0</v>
      </c>
      <c r="BA21" s="189">
        <f t="shared" si="13"/>
        <v>0</v>
      </c>
      <c r="BB21" s="189">
        <f t="shared" si="13"/>
        <v>0</v>
      </c>
      <c r="BC21" s="189">
        <f t="shared" si="13"/>
        <v>0</v>
      </c>
      <c r="BD21" s="189">
        <f t="shared" si="13"/>
        <v>0</v>
      </c>
      <c r="BE21" s="189">
        <f t="shared" si="13"/>
        <v>0</v>
      </c>
      <c r="BF21" s="189">
        <f t="shared" si="12"/>
        <v>0</v>
      </c>
      <c r="BG21" s="189">
        <f t="shared" si="12"/>
        <v>0</v>
      </c>
      <c r="BH21" s="189">
        <f t="shared" si="12"/>
        <v>0</v>
      </c>
      <c r="BI21" s="189">
        <f t="shared" si="12"/>
        <v>0</v>
      </c>
      <c r="BJ21" s="189">
        <f t="shared" si="12"/>
        <v>0</v>
      </c>
      <c r="BK21" s="189">
        <f t="shared" si="12"/>
        <v>0</v>
      </c>
      <c r="BL21" s="189">
        <f t="shared" si="12"/>
        <v>0</v>
      </c>
      <c r="BM21" s="189">
        <f t="shared" si="12"/>
        <v>0</v>
      </c>
      <c r="BN21" s="189">
        <f t="shared" ref="BN21:DK21" si="14">IF(BN13=0,0,BN20/BN13)</f>
        <v>0</v>
      </c>
      <c r="BO21" s="189">
        <f t="shared" si="14"/>
        <v>0</v>
      </c>
      <c r="BP21" s="189">
        <f t="shared" si="14"/>
        <v>0</v>
      </c>
      <c r="BQ21" s="189">
        <f t="shared" si="14"/>
        <v>0</v>
      </c>
      <c r="BR21" s="189">
        <f t="shared" si="14"/>
        <v>0</v>
      </c>
      <c r="BS21" s="189">
        <f t="shared" si="14"/>
        <v>0</v>
      </c>
      <c r="BT21" s="189">
        <f t="shared" si="14"/>
        <v>0</v>
      </c>
      <c r="BU21" s="189">
        <f t="shared" si="14"/>
        <v>0</v>
      </c>
      <c r="BV21" s="189">
        <f t="shared" si="14"/>
        <v>0</v>
      </c>
      <c r="BW21" s="189">
        <f t="shared" si="14"/>
        <v>0</v>
      </c>
      <c r="BX21" s="189">
        <f t="shared" si="14"/>
        <v>0</v>
      </c>
      <c r="BY21" s="189">
        <f t="shared" si="14"/>
        <v>0</v>
      </c>
      <c r="BZ21" s="189">
        <f t="shared" si="14"/>
        <v>0</v>
      </c>
      <c r="CA21" s="189">
        <f t="shared" si="14"/>
        <v>0</v>
      </c>
      <c r="CB21" s="189">
        <f t="shared" si="14"/>
        <v>0</v>
      </c>
      <c r="CC21" s="189">
        <f t="shared" si="14"/>
        <v>0</v>
      </c>
      <c r="CD21" s="189">
        <f t="shared" si="14"/>
        <v>0</v>
      </c>
      <c r="CE21" s="189">
        <f t="shared" si="14"/>
        <v>0</v>
      </c>
      <c r="CF21" s="189">
        <f t="shared" si="14"/>
        <v>0</v>
      </c>
      <c r="CG21" s="189">
        <f t="shared" si="14"/>
        <v>0</v>
      </c>
      <c r="CH21" s="189">
        <f t="shared" si="14"/>
        <v>0</v>
      </c>
      <c r="CI21" s="189">
        <f t="shared" si="14"/>
        <v>0</v>
      </c>
      <c r="CJ21" s="189">
        <f t="shared" si="14"/>
        <v>0</v>
      </c>
      <c r="CK21" s="189">
        <f t="shared" si="14"/>
        <v>0</v>
      </c>
      <c r="CL21" s="189">
        <f t="shared" si="14"/>
        <v>0</v>
      </c>
      <c r="CM21" s="189">
        <f t="shared" si="14"/>
        <v>0</v>
      </c>
      <c r="CN21" s="189">
        <f t="shared" si="14"/>
        <v>0</v>
      </c>
      <c r="CO21" s="189">
        <f t="shared" si="14"/>
        <v>0</v>
      </c>
      <c r="CP21" s="189">
        <f t="shared" si="14"/>
        <v>0</v>
      </c>
      <c r="CQ21" s="189">
        <f t="shared" si="14"/>
        <v>0</v>
      </c>
      <c r="CR21" s="189">
        <f t="shared" si="14"/>
        <v>0</v>
      </c>
      <c r="CS21" s="189">
        <f t="shared" si="14"/>
        <v>0</v>
      </c>
      <c r="CT21" s="189">
        <f t="shared" si="14"/>
        <v>0</v>
      </c>
      <c r="CU21" s="189">
        <f t="shared" si="14"/>
        <v>0</v>
      </c>
      <c r="CV21" s="189">
        <f t="shared" si="14"/>
        <v>0</v>
      </c>
      <c r="CW21" s="189">
        <f t="shared" si="14"/>
        <v>0</v>
      </c>
      <c r="CX21" s="189">
        <f t="shared" si="14"/>
        <v>0</v>
      </c>
      <c r="CY21" s="189">
        <f t="shared" si="14"/>
        <v>0</v>
      </c>
      <c r="CZ21" s="189">
        <f t="shared" si="14"/>
        <v>0</v>
      </c>
      <c r="DA21" s="189">
        <f t="shared" si="14"/>
        <v>0</v>
      </c>
      <c r="DB21" s="189">
        <f t="shared" si="14"/>
        <v>0</v>
      </c>
      <c r="DC21" s="189">
        <f t="shared" si="14"/>
        <v>0</v>
      </c>
      <c r="DD21" s="189">
        <f t="shared" si="14"/>
        <v>0</v>
      </c>
      <c r="DE21" s="189">
        <f t="shared" si="14"/>
        <v>0</v>
      </c>
      <c r="DF21" s="189">
        <f t="shared" si="14"/>
        <v>0</v>
      </c>
      <c r="DG21" s="189">
        <f t="shared" si="14"/>
        <v>0</v>
      </c>
      <c r="DH21" s="189">
        <f t="shared" si="14"/>
        <v>0</v>
      </c>
      <c r="DI21" s="189">
        <f t="shared" si="14"/>
        <v>0</v>
      </c>
      <c r="DJ21" s="189">
        <f t="shared" si="14"/>
        <v>0</v>
      </c>
      <c r="DK21" s="189">
        <f t="shared" si="14"/>
        <v>0</v>
      </c>
      <c r="DL21" s="189">
        <f t="shared" ref="DL21:FA21" si="15">IF(DL13=0,0,DL20/DL13)</f>
        <v>0</v>
      </c>
      <c r="DM21" s="189">
        <f t="shared" si="15"/>
        <v>0</v>
      </c>
      <c r="DN21" s="189">
        <f t="shared" si="15"/>
        <v>0</v>
      </c>
      <c r="DO21" s="189">
        <f t="shared" si="15"/>
        <v>0</v>
      </c>
      <c r="DP21" s="189">
        <f t="shared" si="15"/>
        <v>0</v>
      </c>
      <c r="DQ21" s="189">
        <f t="shared" si="15"/>
        <v>0</v>
      </c>
      <c r="DR21" s="189">
        <f t="shared" si="15"/>
        <v>0</v>
      </c>
      <c r="DS21" s="189">
        <f t="shared" si="15"/>
        <v>0</v>
      </c>
      <c r="DT21" s="189">
        <f t="shared" si="15"/>
        <v>0</v>
      </c>
      <c r="DU21" s="189">
        <f t="shared" si="15"/>
        <v>0</v>
      </c>
      <c r="DV21" s="189">
        <f t="shared" si="15"/>
        <v>0</v>
      </c>
      <c r="DW21" s="189">
        <f t="shared" si="15"/>
        <v>0</v>
      </c>
      <c r="DX21" s="189">
        <f t="shared" si="15"/>
        <v>0</v>
      </c>
      <c r="DY21" s="189">
        <f t="shared" si="15"/>
        <v>0</v>
      </c>
      <c r="DZ21" s="189">
        <f t="shared" si="15"/>
        <v>0</v>
      </c>
      <c r="EA21" s="189">
        <f t="shared" si="15"/>
        <v>0</v>
      </c>
      <c r="EB21" s="189">
        <f t="shared" si="15"/>
        <v>0</v>
      </c>
      <c r="EC21" s="189">
        <f t="shared" si="15"/>
        <v>0</v>
      </c>
      <c r="ED21" s="189">
        <f t="shared" si="15"/>
        <v>0</v>
      </c>
      <c r="EE21" s="189">
        <f t="shared" si="15"/>
        <v>0</v>
      </c>
      <c r="EF21" s="189">
        <f t="shared" si="15"/>
        <v>0</v>
      </c>
      <c r="EG21" s="189">
        <f t="shared" si="15"/>
        <v>0</v>
      </c>
      <c r="EH21" s="189">
        <f t="shared" si="15"/>
        <v>0</v>
      </c>
      <c r="EI21" s="189">
        <f t="shared" si="15"/>
        <v>0</v>
      </c>
      <c r="EJ21" s="189">
        <f t="shared" si="15"/>
        <v>0</v>
      </c>
      <c r="EK21" s="189">
        <f t="shared" si="15"/>
        <v>0</v>
      </c>
      <c r="EL21" s="189">
        <f t="shared" si="15"/>
        <v>0</v>
      </c>
      <c r="EM21" s="189">
        <f t="shared" si="15"/>
        <v>0</v>
      </c>
      <c r="EN21" s="189">
        <f t="shared" si="15"/>
        <v>0</v>
      </c>
      <c r="EO21" s="189">
        <f t="shared" si="15"/>
        <v>0</v>
      </c>
      <c r="EP21" s="189">
        <f t="shared" si="15"/>
        <v>0</v>
      </c>
      <c r="EQ21" s="189">
        <f t="shared" si="15"/>
        <v>0</v>
      </c>
      <c r="ER21" s="189">
        <f t="shared" si="15"/>
        <v>0</v>
      </c>
      <c r="ES21" s="189">
        <f t="shared" si="15"/>
        <v>0</v>
      </c>
      <c r="ET21" s="189">
        <f t="shared" si="15"/>
        <v>0</v>
      </c>
      <c r="EU21" s="189">
        <f t="shared" si="15"/>
        <v>0</v>
      </c>
      <c r="EV21" s="189">
        <f t="shared" si="15"/>
        <v>0</v>
      </c>
      <c r="EW21" s="189">
        <f t="shared" si="15"/>
        <v>0</v>
      </c>
      <c r="EX21" s="189">
        <f t="shared" si="15"/>
        <v>0</v>
      </c>
      <c r="EY21" s="189">
        <f t="shared" si="15"/>
        <v>0</v>
      </c>
      <c r="EZ21" s="189">
        <f t="shared" si="15"/>
        <v>0</v>
      </c>
      <c r="FA21" s="189">
        <f t="shared" si="15"/>
        <v>0</v>
      </c>
    </row>
    <row r="22" spans="2:157" ht="15" customHeight="1" x14ac:dyDescent="0.3">
      <c r="B22" s="171">
        <f>B17+1</f>
        <v>8</v>
      </c>
      <c r="C22" s="176" t="s">
        <v>1423</v>
      </c>
      <c r="D22" s="176"/>
      <c r="E22" s="180" t="s">
        <v>298</v>
      </c>
      <c r="F22" s="181" t="s">
        <v>1424</v>
      </c>
      <c r="G22" s="190">
        <f>SUM(H22:FA22)</f>
        <v>0</v>
      </c>
      <c r="H22" s="188">
        <f>(H13*H16)/1000</f>
        <v>0</v>
      </c>
      <c r="I22" s="188">
        <f t="shared" ref="I22:BM22" si="16">(I13*I16)/1000</f>
        <v>0</v>
      </c>
      <c r="J22" s="188">
        <f t="shared" si="16"/>
        <v>0</v>
      </c>
      <c r="K22" s="188">
        <f t="shared" si="16"/>
        <v>0</v>
      </c>
      <c r="L22" s="188">
        <f t="shared" si="16"/>
        <v>0</v>
      </c>
      <c r="M22" s="188">
        <f t="shared" si="16"/>
        <v>0</v>
      </c>
      <c r="N22" s="188">
        <f t="shared" si="16"/>
        <v>0</v>
      </c>
      <c r="O22" s="188">
        <f t="shared" si="16"/>
        <v>0</v>
      </c>
      <c r="P22" s="188">
        <f t="shared" si="16"/>
        <v>0</v>
      </c>
      <c r="Q22" s="188">
        <f t="shared" si="16"/>
        <v>0</v>
      </c>
      <c r="R22" s="188">
        <f t="shared" si="16"/>
        <v>0</v>
      </c>
      <c r="S22" s="188">
        <f t="shared" si="16"/>
        <v>0</v>
      </c>
      <c r="T22" s="188">
        <f t="shared" si="16"/>
        <v>0</v>
      </c>
      <c r="U22" s="188">
        <f t="shared" si="16"/>
        <v>0</v>
      </c>
      <c r="V22" s="188">
        <f t="shared" si="16"/>
        <v>0</v>
      </c>
      <c r="W22" s="188">
        <f t="shared" si="16"/>
        <v>0</v>
      </c>
      <c r="X22" s="188">
        <f t="shared" si="16"/>
        <v>0</v>
      </c>
      <c r="Y22" s="188">
        <f t="shared" si="16"/>
        <v>0</v>
      </c>
      <c r="Z22" s="188">
        <f t="shared" si="16"/>
        <v>0</v>
      </c>
      <c r="AA22" s="188">
        <f t="shared" si="16"/>
        <v>0</v>
      </c>
      <c r="AB22" s="188">
        <f t="shared" si="16"/>
        <v>0</v>
      </c>
      <c r="AC22" s="188">
        <f t="shared" si="16"/>
        <v>0</v>
      </c>
      <c r="AD22" s="188">
        <f t="shared" si="16"/>
        <v>0</v>
      </c>
      <c r="AE22" s="188">
        <f t="shared" si="16"/>
        <v>0</v>
      </c>
      <c r="AF22" s="188">
        <f t="shared" si="16"/>
        <v>0</v>
      </c>
      <c r="AG22" s="188">
        <f t="shared" si="16"/>
        <v>0</v>
      </c>
      <c r="AH22" s="188">
        <f t="shared" si="16"/>
        <v>0</v>
      </c>
      <c r="AI22" s="188">
        <f t="shared" si="16"/>
        <v>0</v>
      </c>
      <c r="AJ22" s="188">
        <f t="shared" si="16"/>
        <v>0</v>
      </c>
      <c r="AK22" s="188">
        <f t="shared" si="16"/>
        <v>0</v>
      </c>
      <c r="AL22" s="188">
        <f t="shared" si="16"/>
        <v>0</v>
      </c>
      <c r="AM22" s="188">
        <f t="shared" si="16"/>
        <v>0</v>
      </c>
      <c r="AN22" s="188">
        <f t="shared" si="16"/>
        <v>0</v>
      </c>
      <c r="AO22" s="188">
        <f t="shared" si="16"/>
        <v>0</v>
      </c>
      <c r="AP22" s="188">
        <f t="shared" si="16"/>
        <v>0</v>
      </c>
      <c r="AQ22" s="188">
        <f t="shared" si="16"/>
        <v>0</v>
      </c>
      <c r="AR22" s="188">
        <f t="shared" si="16"/>
        <v>0</v>
      </c>
      <c r="AS22" s="188">
        <f t="shared" si="16"/>
        <v>0</v>
      </c>
      <c r="AT22" s="188">
        <f t="shared" si="16"/>
        <v>0</v>
      </c>
      <c r="AU22" s="188">
        <f t="shared" si="16"/>
        <v>0</v>
      </c>
      <c r="AV22" s="188">
        <f t="shared" si="16"/>
        <v>0</v>
      </c>
      <c r="AW22" s="188">
        <f t="shared" ref="AW22:BE22" si="17">(AW13*AW16)/1000</f>
        <v>0</v>
      </c>
      <c r="AX22" s="188">
        <f t="shared" si="17"/>
        <v>0</v>
      </c>
      <c r="AY22" s="188">
        <f t="shared" si="17"/>
        <v>0</v>
      </c>
      <c r="AZ22" s="188">
        <f t="shared" si="17"/>
        <v>0</v>
      </c>
      <c r="BA22" s="188">
        <f t="shared" si="17"/>
        <v>0</v>
      </c>
      <c r="BB22" s="188">
        <f t="shared" si="17"/>
        <v>0</v>
      </c>
      <c r="BC22" s="188">
        <f t="shared" si="17"/>
        <v>0</v>
      </c>
      <c r="BD22" s="188">
        <f t="shared" si="17"/>
        <v>0</v>
      </c>
      <c r="BE22" s="188">
        <f t="shared" si="17"/>
        <v>0</v>
      </c>
      <c r="BF22" s="188">
        <f t="shared" si="16"/>
        <v>0</v>
      </c>
      <c r="BG22" s="188">
        <f t="shared" si="16"/>
        <v>0</v>
      </c>
      <c r="BH22" s="188">
        <f t="shared" si="16"/>
        <v>0</v>
      </c>
      <c r="BI22" s="188">
        <f t="shared" si="16"/>
        <v>0</v>
      </c>
      <c r="BJ22" s="188">
        <f t="shared" si="16"/>
        <v>0</v>
      </c>
      <c r="BK22" s="188">
        <f t="shared" si="16"/>
        <v>0</v>
      </c>
      <c r="BL22" s="188">
        <f t="shared" si="16"/>
        <v>0</v>
      </c>
      <c r="BM22" s="188">
        <f t="shared" si="16"/>
        <v>0</v>
      </c>
      <c r="BN22" s="188">
        <f t="shared" ref="BN22:DK22" si="18">(BN13*BN16)/1000</f>
        <v>0</v>
      </c>
      <c r="BO22" s="188">
        <f t="shared" si="18"/>
        <v>0</v>
      </c>
      <c r="BP22" s="188">
        <f t="shared" si="18"/>
        <v>0</v>
      </c>
      <c r="BQ22" s="188">
        <f t="shared" si="18"/>
        <v>0</v>
      </c>
      <c r="BR22" s="188">
        <f t="shared" si="18"/>
        <v>0</v>
      </c>
      <c r="BS22" s="188">
        <f t="shared" si="18"/>
        <v>0</v>
      </c>
      <c r="BT22" s="188">
        <f t="shared" si="18"/>
        <v>0</v>
      </c>
      <c r="BU22" s="188">
        <f t="shared" si="18"/>
        <v>0</v>
      </c>
      <c r="BV22" s="188">
        <f t="shared" si="18"/>
        <v>0</v>
      </c>
      <c r="BW22" s="188">
        <f t="shared" si="18"/>
        <v>0</v>
      </c>
      <c r="BX22" s="188">
        <f t="shared" si="18"/>
        <v>0</v>
      </c>
      <c r="BY22" s="188">
        <f t="shared" si="18"/>
        <v>0</v>
      </c>
      <c r="BZ22" s="188">
        <f t="shared" si="18"/>
        <v>0</v>
      </c>
      <c r="CA22" s="188">
        <f t="shared" si="18"/>
        <v>0</v>
      </c>
      <c r="CB22" s="188">
        <f t="shared" si="18"/>
        <v>0</v>
      </c>
      <c r="CC22" s="188">
        <f t="shared" si="18"/>
        <v>0</v>
      </c>
      <c r="CD22" s="188">
        <f t="shared" si="18"/>
        <v>0</v>
      </c>
      <c r="CE22" s="188">
        <f t="shared" si="18"/>
        <v>0</v>
      </c>
      <c r="CF22" s="188">
        <f t="shared" si="18"/>
        <v>0</v>
      </c>
      <c r="CG22" s="188">
        <f t="shared" si="18"/>
        <v>0</v>
      </c>
      <c r="CH22" s="188">
        <f t="shared" si="18"/>
        <v>0</v>
      </c>
      <c r="CI22" s="188">
        <f t="shared" si="18"/>
        <v>0</v>
      </c>
      <c r="CJ22" s="188">
        <f t="shared" si="18"/>
        <v>0</v>
      </c>
      <c r="CK22" s="188">
        <f t="shared" si="18"/>
        <v>0</v>
      </c>
      <c r="CL22" s="188">
        <f t="shared" si="18"/>
        <v>0</v>
      </c>
      <c r="CM22" s="188">
        <f t="shared" si="18"/>
        <v>0</v>
      </c>
      <c r="CN22" s="188">
        <f t="shared" si="18"/>
        <v>0</v>
      </c>
      <c r="CO22" s="188">
        <f t="shared" si="18"/>
        <v>0</v>
      </c>
      <c r="CP22" s="188">
        <f t="shared" si="18"/>
        <v>0</v>
      </c>
      <c r="CQ22" s="188">
        <f t="shared" si="18"/>
        <v>0</v>
      </c>
      <c r="CR22" s="188">
        <f t="shared" si="18"/>
        <v>0</v>
      </c>
      <c r="CS22" s="188">
        <f t="shared" si="18"/>
        <v>0</v>
      </c>
      <c r="CT22" s="188">
        <f t="shared" si="18"/>
        <v>0</v>
      </c>
      <c r="CU22" s="188">
        <f t="shared" si="18"/>
        <v>0</v>
      </c>
      <c r="CV22" s="188">
        <f t="shared" si="18"/>
        <v>0</v>
      </c>
      <c r="CW22" s="188">
        <f t="shared" si="18"/>
        <v>0</v>
      </c>
      <c r="CX22" s="188">
        <f t="shared" si="18"/>
        <v>0</v>
      </c>
      <c r="CY22" s="188">
        <f t="shared" si="18"/>
        <v>0</v>
      </c>
      <c r="CZ22" s="188">
        <f t="shared" si="18"/>
        <v>0</v>
      </c>
      <c r="DA22" s="188">
        <f t="shared" si="18"/>
        <v>0</v>
      </c>
      <c r="DB22" s="188">
        <f t="shared" si="18"/>
        <v>0</v>
      </c>
      <c r="DC22" s="188">
        <f t="shared" si="18"/>
        <v>0</v>
      </c>
      <c r="DD22" s="188">
        <f t="shared" si="18"/>
        <v>0</v>
      </c>
      <c r="DE22" s="188">
        <f t="shared" si="18"/>
        <v>0</v>
      </c>
      <c r="DF22" s="188">
        <f t="shared" si="18"/>
        <v>0</v>
      </c>
      <c r="DG22" s="188">
        <f t="shared" si="18"/>
        <v>0</v>
      </c>
      <c r="DH22" s="188">
        <f t="shared" si="18"/>
        <v>0</v>
      </c>
      <c r="DI22" s="188">
        <f t="shared" si="18"/>
        <v>0</v>
      </c>
      <c r="DJ22" s="188">
        <f t="shared" si="18"/>
        <v>0</v>
      </c>
      <c r="DK22" s="188">
        <f t="shared" si="18"/>
        <v>0</v>
      </c>
      <c r="DL22" s="188">
        <f t="shared" ref="DL22:FA22" si="19">(DL13*DL16)/1000</f>
        <v>0</v>
      </c>
      <c r="DM22" s="188">
        <f t="shared" si="19"/>
        <v>0</v>
      </c>
      <c r="DN22" s="188">
        <f t="shared" si="19"/>
        <v>0</v>
      </c>
      <c r="DO22" s="188">
        <f t="shared" si="19"/>
        <v>0</v>
      </c>
      <c r="DP22" s="188">
        <f t="shared" si="19"/>
        <v>0</v>
      </c>
      <c r="DQ22" s="188">
        <f t="shared" si="19"/>
        <v>0</v>
      </c>
      <c r="DR22" s="188">
        <f t="shared" si="19"/>
        <v>0</v>
      </c>
      <c r="DS22" s="188">
        <f t="shared" si="19"/>
        <v>0</v>
      </c>
      <c r="DT22" s="188">
        <f t="shared" si="19"/>
        <v>0</v>
      </c>
      <c r="DU22" s="188">
        <f t="shared" si="19"/>
        <v>0</v>
      </c>
      <c r="DV22" s="188">
        <f t="shared" si="19"/>
        <v>0</v>
      </c>
      <c r="DW22" s="188">
        <f t="shared" si="19"/>
        <v>0</v>
      </c>
      <c r="DX22" s="188">
        <f t="shared" si="19"/>
        <v>0</v>
      </c>
      <c r="DY22" s="188">
        <f t="shared" si="19"/>
        <v>0</v>
      </c>
      <c r="DZ22" s="188">
        <f t="shared" si="19"/>
        <v>0</v>
      </c>
      <c r="EA22" s="188">
        <f t="shared" si="19"/>
        <v>0</v>
      </c>
      <c r="EB22" s="188">
        <f t="shared" si="19"/>
        <v>0</v>
      </c>
      <c r="EC22" s="188">
        <f t="shared" si="19"/>
        <v>0</v>
      </c>
      <c r="ED22" s="188">
        <f t="shared" si="19"/>
        <v>0</v>
      </c>
      <c r="EE22" s="188">
        <f t="shared" si="19"/>
        <v>0</v>
      </c>
      <c r="EF22" s="188">
        <f t="shared" si="19"/>
        <v>0</v>
      </c>
      <c r="EG22" s="188">
        <f t="shared" si="19"/>
        <v>0</v>
      </c>
      <c r="EH22" s="188">
        <f t="shared" si="19"/>
        <v>0</v>
      </c>
      <c r="EI22" s="188">
        <f t="shared" si="19"/>
        <v>0</v>
      </c>
      <c r="EJ22" s="188">
        <f t="shared" si="19"/>
        <v>0</v>
      </c>
      <c r="EK22" s="188">
        <f t="shared" si="19"/>
        <v>0</v>
      </c>
      <c r="EL22" s="188">
        <f t="shared" si="19"/>
        <v>0</v>
      </c>
      <c r="EM22" s="188">
        <f t="shared" si="19"/>
        <v>0</v>
      </c>
      <c r="EN22" s="188">
        <f t="shared" si="19"/>
        <v>0</v>
      </c>
      <c r="EO22" s="188">
        <f t="shared" si="19"/>
        <v>0</v>
      </c>
      <c r="EP22" s="188">
        <f t="shared" si="19"/>
        <v>0</v>
      </c>
      <c r="EQ22" s="188">
        <f t="shared" si="19"/>
        <v>0</v>
      </c>
      <c r="ER22" s="188">
        <f t="shared" si="19"/>
        <v>0</v>
      </c>
      <c r="ES22" s="188">
        <f t="shared" si="19"/>
        <v>0</v>
      </c>
      <c r="ET22" s="188">
        <f t="shared" si="19"/>
        <v>0</v>
      </c>
      <c r="EU22" s="188">
        <f t="shared" si="19"/>
        <v>0</v>
      </c>
      <c r="EV22" s="188">
        <f t="shared" si="19"/>
        <v>0</v>
      </c>
      <c r="EW22" s="188">
        <f t="shared" si="19"/>
        <v>0</v>
      </c>
      <c r="EX22" s="188">
        <f t="shared" si="19"/>
        <v>0</v>
      </c>
      <c r="EY22" s="188">
        <f t="shared" si="19"/>
        <v>0</v>
      </c>
      <c r="EZ22" s="188">
        <f t="shared" si="19"/>
        <v>0</v>
      </c>
      <c r="FA22" s="188">
        <f t="shared" si="19"/>
        <v>0</v>
      </c>
    </row>
    <row r="23" spans="2:157" ht="15" customHeight="1" x14ac:dyDescent="0.3">
      <c r="B23" s="171">
        <f>B22+1</f>
        <v>9</v>
      </c>
      <c r="C23" s="176" t="s">
        <v>1425</v>
      </c>
      <c r="D23" s="176"/>
      <c r="E23" s="177" t="s">
        <v>1195</v>
      </c>
      <c r="F23" s="181" t="s">
        <v>1426</v>
      </c>
      <c r="G23" s="191">
        <f>SUM(H23:FA23)</f>
        <v>0</v>
      </c>
      <c r="H23" s="192">
        <f>H13*H21</f>
        <v>0</v>
      </c>
      <c r="I23" s="192">
        <f t="shared" ref="I23:BM23" si="20">I13*I21</f>
        <v>0</v>
      </c>
      <c r="J23" s="192">
        <f t="shared" si="20"/>
        <v>0</v>
      </c>
      <c r="K23" s="192">
        <f t="shared" si="20"/>
        <v>0</v>
      </c>
      <c r="L23" s="192">
        <f t="shared" si="20"/>
        <v>0</v>
      </c>
      <c r="M23" s="192">
        <f t="shared" si="20"/>
        <v>0</v>
      </c>
      <c r="N23" s="192">
        <f t="shared" si="20"/>
        <v>0</v>
      </c>
      <c r="O23" s="192">
        <f t="shared" si="20"/>
        <v>0</v>
      </c>
      <c r="P23" s="192">
        <f t="shared" si="20"/>
        <v>0</v>
      </c>
      <c r="Q23" s="192">
        <f t="shared" si="20"/>
        <v>0</v>
      </c>
      <c r="R23" s="192">
        <f t="shared" si="20"/>
        <v>0</v>
      </c>
      <c r="S23" s="192">
        <f t="shared" si="20"/>
        <v>0</v>
      </c>
      <c r="T23" s="192">
        <f t="shared" si="20"/>
        <v>0</v>
      </c>
      <c r="U23" s="192">
        <f t="shared" si="20"/>
        <v>0</v>
      </c>
      <c r="V23" s="192">
        <f t="shared" si="20"/>
        <v>0</v>
      </c>
      <c r="W23" s="192">
        <f t="shared" si="20"/>
        <v>0</v>
      </c>
      <c r="X23" s="192">
        <f t="shared" si="20"/>
        <v>0</v>
      </c>
      <c r="Y23" s="192">
        <f t="shared" si="20"/>
        <v>0</v>
      </c>
      <c r="Z23" s="192">
        <f t="shared" si="20"/>
        <v>0</v>
      </c>
      <c r="AA23" s="192">
        <f t="shared" si="20"/>
        <v>0</v>
      </c>
      <c r="AB23" s="192">
        <f t="shared" si="20"/>
        <v>0</v>
      </c>
      <c r="AC23" s="192">
        <f t="shared" si="20"/>
        <v>0</v>
      </c>
      <c r="AD23" s="192">
        <f t="shared" si="20"/>
        <v>0</v>
      </c>
      <c r="AE23" s="192">
        <f t="shared" si="20"/>
        <v>0</v>
      </c>
      <c r="AF23" s="192">
        <f t="shared" si="20"/>
        <v>0</v>
      </c>
      <c r="AG23" s="192">
        <f t="shared" si="20"/>
        <v>0</v>
      </c>
      <c r="AH23" s="192">
        <f t="shared" si="20"/>
        <v>0</v>
      </c>
      <c r="AI23" s="192">
        <f t="shared" si="20"/>
        <v>0</v>
      </c>
      <c r="AJ23" s="192">
        <f t="shared" si="20"/>
        <v>0</v>
      </c>
      <c r="AK23" s="192">
        <f t="shared" si="20"/>
        <v>0</v>
      </c>
      <c r="AL23" s="192">
        <f t="shared" si="20"/>
        <v>0</v>
      </c>
      <c r="AM23" s="192">
        <f t="shared" si="20"/>
        <v>0</v>
      </c>
      <c r="AN23" s="192">
        <f t="shared" si="20"/>
        <v>0</v>
      </c>
      <c r="AO23" s="192">
        <f t="shared" si="20"/>
        <v>0</v>
      </c>
      <c r="AP23" s="192">
        <f t="shared" si="20"/>
        <v>0</v>
      </c>
      <c r="AQ23" s="192">
        <f t="shared" si="20"/>
        <v>0</v>
      </c>
      <c r="AR23" s="192">
        <f t="shared" si="20"/>
        <v>0</v>
      </c>
      <c r="AS23" s="192">
        <f t="shared" si="20"/>
        <v>0</v>
      </c>
      <c r="AT23" s="192">
        <f t="shared" si="20"/>
        <v>0</v>
      </c>
      <c r="AU23" s="192">
        <f t="shared" si="20"/>
        <v>0</v>
      </c>
      <c r="AV23" s="192">
        <f t="shared" si="20"/>
        <v>0</v>
      </c>
      <c r="AW23" s="192">
        <f t="shared" ref="AW23:BE23" si="21">AW13*AW21</f>
        <v>0</v>
      </c>
      <c r="AX23" s="192">
        <f t="shared" si="21"/>
        <v>0</v>
      </c>
      <c r="AY23" s="192">
        <f t="shared" si="21"/>
        <v>0</v>
      </c>
      <c r="AZ23" s="192">
        <f t="shared" si="21"/>
        <v>0</v>
      </c>
      <c r="BA23" s="192">
        <f t="shared" si="21"/>
        <v>0</v>
      </c>
      <c r="BB23" s="192">
        <f t="shared" si="21"/>
        <v>0</v>
      </c>
      <c r="BC23" s="192">
        <f t="shared" si="21"/>
        <v>0</v>
      </c>
      <c r="BD23" s="192">
        <f t="shared" si="21"/>
        <v>0</v>
      </c>
      <c r="BE23" s="192">
        <f t="shared" si="21"/>
        <v>0</v>
      </c>
      <c r="BF23" s="192">
        <f t="shared" si="20"/>
        <v>0</v>
      </c>
      <c r="BG23" s="192">
        <f t="shared" si="20"/>
        <v>0</v>
      </c>
      <c r="BH23" s="192">
        <f t="shared" si="20"/>
        <v>0</v>
      </c>
      <c r="BI23" s="192">
        <f t="shared" si="20"/>
        <v>0</v>
      </c>
      <c r="BJ23" s="192">
        <f t="shared" si="20"/>
        <v>0</v>
      </c>
      <c r="BK23" s="192">
        <f t="shared" si="20"/>
        <v>0</v>
      </c>
      <c r="BL23" s="192">
        <f t="shared" si="20"/>
        <v>0</v>
      </c>
      <c r="BM23" s="192">
        <f t="shared" si="20"/>
        <v>0</v>
      </c>
      <c r="BN23" s="192">
        <f t="shared" ref="BN23:DK23" si="22">BN13*BN21</f>
        <v>0</v>
      </c>
      <c r="BO23" s="192">
        <f t="shared" si="22"/>
        <v>0</v>
      </c>
      <c r="BP23" s="192">
        <f t="shared" si="22"/>
        <v>0</v>
      </c>
      <c r="BQ23" s="192">
        <f t="shared" si="22"/>
        <v>0</v>
      </c>
      <c r="BR23" s="192">
        <f t="shared" si="22"/>
        <v>0</v>
      </c>
      <c r="BS23" s="192">
        <f t="shared" si="22"/>
        <v>0</v>
      </c>
      <c r="BT23" s="192">
        <f t="shared" si="22"/>
        <v>0</v>
      </c>
      <c r="BU23" s="192">
        <f t="shared" si="22"/>
        <v>0</v>
      </c>
      <c r="BV23" s="192">
        <f t="shared" si="22"/>
        <v>0</v>
      </c>
      <c r="BW23" s="192">
        <f t="shared" si="22"/>
        <v>0</v>
      </c>
      <c r="BX23" s="192">
        <f t="shared" si="22"/>
        <v>0</v>
      </c>
      <c r="BY23" s="192">
        <f t="shared" si="22"/>
        <v>0</v>
      </c>
      <c r="BZ23" s="192">
        <f t="shared" si="22"/>
        <v>0</v>
      </c>
      <c r="CA23" s="192">
        <f t="shared" si="22"/>
        <v>0</v>
      </c>
      <c r="CB23" s="192">
        <f t="shared" si="22"/>
        <v>0</v>
      </c>
      <c r="CC23" s="192">
        <f t="shared" si="22"/>
        <v>0</v>
      </c>
      <c r="CD23" s="192">
        <f t="shared" si="22"/>
        <v>0</v>
      </c>
      <c r="CE23" s="192">
        <f t="shared" si="22"/>
        <v>0</v>
      </c>
      <c r="CF23" s="192">
        <f t="shared" si="22"/>
        <v>0</v>
      </c>
      <c r="CG23" s="192">
        <f t="shared" si="22"/>
        <v>0</v>
      </c>
      <c r="CH23" s="192">
        <f t="shared" si="22"/>
        <v>0</v>
      </c>
      <c r="CI23" s="192">
        <f t="shared" si="22"/>
        <v>0</v>
      </c>
      <c r="CJ23" s="192">
        <f t="shared" si="22"/>
        <v>0</v>
      </c>
      <c r="CK23" s="192">
        <f t="shared" si="22"/>
        <v>0</v>
      </c>
      <c r="CL23" s="192">
        <f t="shared" si="22"/>
        <v>0</v>
      </c>
      <c r="CM23" s="192">
        <f t="shared" si="22"/>
        <v>0</v>
      </c>
      <c r="CN23" s="192">
        <f t="shared" si="22"/>
        <v>0</v>
      </c>
      <c r="CO23" s="192">
        <f t="shared" si="22"/>
        <v>0</v>
      </c>
      <c r="CP23" s="192">
        <f t="shared" si="22"/>
        <v>0</v>
      </c>
      <c r="CQ23" s="192">
        <f t="shared" si="22"/>
        <v>0</v>
      </c>
      <c r="CR23" s="192">
        <f t="shared" si="22"/>
        <v>0</v>
      </c>
      <c r="CS23" s="192">
        <f t="shared" si="22"/>
        <v>0</v>
      </c>
      <c r="CT23" s="192">
        <f t="shared" si="22"/>
        <v>0</v>
      </c>
      <c r="CU23" s="192">
        <f t="shared" si="22"/>
        <v>0</v>
      </c>
      <c r="CV23" s="192">
        <f t="shared" si="22"/>
        <v>0</v>
      </c>
      <c r="CW23" s="192">
        <f t="shared" si="22"/>
        <v>0</v>
      </c>
      <c r="CX23" s="192">
        <f t="shared" si="22"/>
        <v>0</v>
      </c>
      <c r="CY23" s="192">
        <f t="shared" si="22"/>
        <v>0</v>
      </c>
      <c r="CZ23" s="192">
        <f t="shared" si="22"/>
        <v>0</v>
      </c>
      <c r="DA23" s="192">
        <f t="shared" si="22"/>
        <v>0</v>
      </c>
      <c r="DB23" s="192">
        <f t="shared" si="22"/>
        <v>0</v>
      </c>
      <c r="DC23" s="192">
        <f t="shared" si="22"/>
        <v>0</v>
      </c>
      <c r="DD23" s="192">
        <f t="shared" si="22"/>
        <v>0</v>
      </c>
      <c r="DE23" s="192">
        <f t="shared" si="22"/>
        <v>0</v>
      </c>
      <c r="DF23" s="192">
        <f t="shared" si="22"/>
        <v>0</v>
      </c>
      <c r="DG23" s="192">
        <f t="shared" si="22"/>
        <v>0</v>
      </c>
      <c r="DH23" s="192">
        <f t="shared" si="22"/>
        <v>0</v>
      </c>
      <c r="DI23" s="192">
        <f t="shared" si="22"/>
        <v>0</v>
      </c>
      <c r="DJ23" s="192">
        <f t="shared" si="22"/>
        <v>0</v>
      </c>
      <c r="DK23" s="192">
        <f t="shared" si="22"/>
        <v>0</v>
      </c>
      <c r="DL23" s="192">
        <f t="shared" ref="DL23:FA23" si="23">DL13*DL21</f>
        <v>0</v>
      </c>
      <c r="DM23" s="192">
        <f t="shared" si="23"/>
        <v>0</v>
      </c>
      <c r="DN23" s="192">
        <f t="shared" si="23"/>
        <v>0</v>
      </c>
      <c r="DO23" s="192">
        <f t="shared" si="23"/>
        <v>0</v>
      </c>
      <c r="DP23" s="192">
        <f t="shared" si="23"/>
        <v>0</v>
      </c>
      <c r="DQ23" s="192">
        <f t="shared" si="23"/>
        <v>0</v>
      </c>
      <c r="DR23" s="192">
        <f t="shared" si="23"/>
        <v>0</v>
      </c>
      <c r="DS23" s="192">
        <f t="shared" si="23"/>
        <v>0</v>
      </c>
      <c r="DT23" s="192">
        <f t="shared" si="23"/>
        <v>0</v>
      </c>
      <c r="DU23" s="192">
        <f t="shared" si="23"/>
        <v>0</v>
      </c>
      <c r="DV23" s="192">
        <f t="shared" si="23"/>
        <v>0</v>
      </c>
      <c r="DW23" s="192">
        <f t="shared" si="23"/>
        <v>0</v>
      </c>
      <c r="DX23" s="192">
        <f t="shared" si="23"/>
        <v>0</v>
      </c>
      <c r="DY23" s="192">
        <f t="shared" si="23"/>
        <v>0</v>
      </c>
      <c r="DZ23" s="192">
        <f t="shared" si="23"/>
        <v>0</v>
      </c>
      <c r="EA23" s="192">
        <f t="shared" si="23"/>
        <v>0</v>
      </c>
      <c r="EB23" s="192">
        <f t="shared" si="23"/>
        <v>0</v>
      </c>
      <c r="EC23" s="192">
        <f t="shared" si="23"/>
        <v>0</v>
      </c>
      <c r="ED23" s="192">
        <f t="shared" si="23"/>
        <v>0</v>
      </c>
      <c r="EE23" s="192">
        <f t="shared" si="23"/>
        <v>0</v>
      </c>
      <c r="EF23" s="192">
        <f t="shared" si="23"/>
        <v>0</v>
      </c>
      <c r="EG23" s="192">
        <f t="shared" si="23"/>
        <v>0</v>
      </c>
      <c r="EH23" s="192">
        <f t="shared" si="23"/>
        <v>0</v>
      </c>
      <c r="EI23" s="192">
        <f t="shared" si="23"/>
        <v>0</v>
      </c>
      <c r="EJ23" s="192">
        <f t="shared" si="23"/>
        <v>0</v>
      </c>
      <c r="EK23" s="192">
        <f t="shared" si="23"/>
        <v>0</v>
      </c>
      <c r="EL23" s="192">
        <f t="shared" si="23"/>
        <v>0</v>
      </c>
      <c r="EM23" s="192">
        <f t="shared" si="23"/>
        <v>0</v>
      </c>
      <c r="EN23" s="192">
        <f t="shared" si="23"/>
        <v>0</v>
      </c>
      <c r="EO23" s="192">
        <f t="shared" si="23"/>
        <v>0</v>
      </c>
      <c r="EP23" s="192">
        <f t="shared" si="23"/>
        <v>0</v>
      </c>
      <c r="EQ23" s="192">
        <f t="shared" si="23"/>
        <v>0</v>
      </c>
      <c r="ER23" s="192">
        <f t="shared" si="23"/>
        <v>0</v>
      </c>
      <c r="ES23" s="192">
        <f t="shared" si="23"/>
        <v>0</v>
      </c>
      <c r="ET23" s="192">
        <f t="shared" si="23"/>
        <v>0</v>
      </c>
      <c r="EU23" s="192">
        <f t="shared" si="23"/>
        <v>0</v>
      </c>
      <c r="EV23" s="192">
        <f t="shared" si="23"/>
        <v>0</v>
      </c>
      <c r="EW23" s="192">
        <f t="shared" si="23"/>
        <v>0</v>
      </c>
      <c r="EX23" s="192">
        <f t="shared" si="23"/>
        <v>0</v>
      </c>
      <c r="EY23" s="192">
        <f t="shared" si="23"/>
        <v>0</v>
      </c>
      <c r="EZ23" s="192">
        <f t="shared" si="23"/>
        <v>0</v>
      </c>
      <c r="FA23" s="192">
        <f t="shared" si="23"/>
        <v>0</v>
      </c>
    </row>
    <row r="25" spans="2:157" ht="15" customHeight="1" x14ac:dyDescent="0.3">
      <c r="B25" s="841" t="s">
        <v>1427</v>
      </c>
      <c r="C25" s="842"/>
      <c r="D25" s="842"/>
      <c r="E25" s="842"/>
      <c r="F25" s="845"/>
      <c r="G25" s="170"/>
      <c r="H25" s="170"/>
      <c r="I25" s="170"/>
      <c r="J25" s="170"/>
      <c r="K25" s="170"/>
      <c r="L25" s="170"/>
      <c r="M25" s="170"/>
      <c r="N25" s="170"/>
      <c r="O25" s="170"/>
      <c r="P25" s="170"/>
      <c r="Q25" s="170"/>
      <c r="R25" s="170"/>
      <c r="S25" s="170"/>
      <c r="T25" s="170"/>
      <c r="U25" s="170"/>
      <c r="V25" s="170"/>
      <c r="W25" s="170"/>
      <c r="X25" s="170"/>
      <c r="Y25" s="170"/>
      <c r="Z25" s="170"/>
      <c r="AA25" s="170"/>
      <c r="AB25" s="170"/>
      <c r="AC25" s="170"/>
      <c r="AD25" s="170"/>
      <c r="AE25" s="170"/>
      <c r="AF25" s="170"/>
      <c r="AG25" s="170"/>
      <c r="AH25" s="170"/>
      <c r="AI25" s="170"/>
      <c r="AJ25" s="170"/>
      <c r="AK25" s="170"/>
      <c r="AL25" s="170"/>
      <c r="AM25" s="170"/>
      <c r="AN25" s="170"/>
      <c r="AO25" s="170"/>
      <c r="AP25" s="170"/>
      <c r="AQ25" s="170"/>
      <c r="AR25" s="170"/>
      <c r="AS25" s="170"/>
      <c r="AT25" s="170"/>
      <c r="AU25" s="170"/>
      <c r="AV25" s="170"/>
      <c r="AW25" s="170"/>
      <c r="AX25" s="170"/>
      <c r="AY25" s="170"/>
      <c r="AZ25" s="170"/>
      <c r="BA25" s="170"/>
      <c r="BB25" s="170"/>
      <c r="BC25" s="170"/>
      <c r="BD25" s="170"/>
      <c r="BE25" s="170"/>
      <c r="BF25" s="170"/>
      <c r="BG25" s="170"/>
      <c r="BH25" s="170"/>
      <c r="BI25" s="170"/>
      <c r="BJ25" s="170"/>
      <c r="BK25" s="170"/>
      <c r="BL25" s="170"/>
      <c r="BM25" s="170"/>
      <c r="BN25" s="170"/>
      <c r="BO25" s="170"/>
      <c r="BP25" s="170"/>
      <c r="BQ25" s="170"/>
      <c r="BR25" s="170"/>
      <c r="BS25" s="170"/>
      <c r="BT25" s="170"/>
      <c r="BU25" s="170"/>
      <c r="BV25" s="170"/>
      <c r="BW25" s="170"/>
      <c r="BX25" s="170"/>
      <c r="BY25" s="170"/>
      <c r="BZ25" s="170"/>
      <c r="CA25" s="170"/>
      <c r="CB25" s="170"/>
      <c r="CC25" s="170"/>
      <c r="CD25" s="170"/>
      <c r="CE25" s="170"/>
      <c r="CF25" s="170"/>
      <c r="CG25" s="170"/>
      <c r="CH25" s="170"/>
      <c r="CI25" s="170"/>
      <c r="CJ25" s="170"/>
      <c r="CK25" s="170"/>
      <c r="CL25" s="170"/>
      <c r="CM25" s="170"/>
      <c r="CN25" s="170"/>
      <c r="CO25" s="170"/>
      <c r="CP25" s="170"/>
      <c r="CQ25" s="170"/>
      <c r="CR25" s="170"/>
      <c r="CS25" s="170"/>
      <c r="CT25" s="170"/>
      <c r="CU25" s="170"/>
      <c r="CV25" s="170"/>
      <c r="CW25" s="170"/>
      <c r="CX25" s="170"/>
      <c r="CY25" s="170"/>
      <c r="CZ25" s="170"/>
      <c r="DA25" s="170"/>
      <c r="DB25" s="170"/>
      <c r="DC25" s="170"/>
      <c r="DD25" s="170"/>
      <c r="DE25" s="170"/>
      <c r="DF25" s="170"/>
      <c r="DG25" s="170"/>
      <c r="DH25" s="170"/>
      <c r="DI25" s="170"/>
      <c r="DJ25" s="170"/>
      <c r="DK25" s="170"/>
      <c r="DL25" s="170"/>
      <c r="DM25" s="170"/>
      <c r="DN25" s="170"/>
      <c r="DO25" s="170"/>
      <c r="DP25" s="170"/>
      <c r="DQ25" s="170"/>
      <c r="DR25" s="170"/>
      <c r="DS25" s="170"/>
      <c r="DT25" s="170"/>
      <c r="DU25" s="170"/>
      <c r="DV25" s="170"/>
      <c r="DW25" s="170"/>
      <c r="DX25" s="170"/>
      <c r="DY25" s="170"/>
      <c r="DZ25" s="170"/>
      <c r="EA25" s="170"/>
      <c r="EB25" s="170"/>
      <c r="EC25" s="170"/>
      <c r="ED25" s="170"/>
      <c r="EE25" s="170"/>
      <c r="EF25" s="170"/>
      <c r="EG25" s="170"/>
      <c r="EH25" s="170"/>
      <c r="EI25" s="170"/>
      <c r="EJ25" s="170"/>
      <c r="EK25" s="170"/>
      <c r="EL25" s="170"/>
      <c r="EM25" s="170"/>
      <c r="EN25" s="170"/>
      <c r="EO25" s="170"/>
      <c r="EP25" s="170"/>
      <c r="EQ25" s="170"/>
      <c r="ER25" s="170"/>
      <c r="ES25" s="170"/>
      <c r="ET25" s="170"/>
      <c r="EU25" s="170"/>
      <c r="EV25" s="170"/>
      <c r="EW25" s="170"/>
      <c r="EX25" s="170"/>
      <c r="EY25" s="170"/>
      <c r="EZ25" s="170"/>
      <c r="FA25" s="170"/>
    </row>
    <row r="26" spans="2:157" s="26" customFormat="1" ht="15" customHeight="1" x14ac:dyDescent="0.3">
      <c r="B26" s="171"/>
      <c r="C26" s="172"/>
      <c r="D26" s="172"/>
      <c r="E26" s="172"/>
      <c r="F26" s="193"/>
      <c r="G26" s="174" t="s">
        <v>353</v>
      </c>
      <c r="H26" s="175" t="s">
        <v>1428</v>
      </c>
      <c r="I26" s="175" t="s">
        <v>1429</v>
      </c>
      <c r="J26" s="175" t="s">
        <v>1430</v>
      </c>
      <c r="K26" s="175" t="s">
        <v>1431</v>
      </c>
      <c r="L26" s="175" t="s">
        <v>1432</v>
      </c>
      <c r="M26" s="175" t="s">
        <v>1433</v>
      </c>
      <c r="N26" s="175" t="s">
        <v>1434</v>
      </c>
      <c r="O26" s="175" t="s">
        <v>1435</v>
      </c>
      <c r="P26" s="175" t="s">
        <v>1436</v>
      </c>
      <c r="Q26" s="175" t="s">
        <v>1437</v>
      </c>
      <c r="R26" s="175" t="s">
        <v>1438</v>
      </c>
      <c r="S26" s="175" t="s">
        <v>1439</v>
      </c>
      <c r="T26" s="175" t="s">
        <v>1440</v>
      </c>
      <c r="U26" s="175" t="s">
        <v>1441</v>
      </c>
      <c r="V26" s="175" t="s">
        <v>1442</v>
      </c>
      <c r="W26" s="175" t="s">
        <v>1443</v>
      </c>
      <c r="X26" s="175" t="s">
        <v>1444</v>
      </c>
      <c r="Y26" s="175" t="s">
        <v>1445</v>
      </c>
      <c r="Z26" s="175" t="s">
        <v>1446</v>
      </c>
      <c r="AA26" s="175" t="s">
        <v>1447</v>
      </c>
      <c r="AB26" s="175" t="s">
        <v>1448</v>
      </c>
      <c r="AC26" s="175" t="s">
        <v>1449</v>
      </c>
      <c r="AD26" s="175" t="s">
        <v>1450</v>
      </c>
      <c r="AE26" s="175" t="s">
        <v>1451</v>
      </c>
      <c r="AF26" s="175" t="s">
        <v>1452</v>
      </c>
      <c r="AG26" s="175" t="s">
        <v>1453</v>
      </c>
      <c r="AH26" s="175" t="s">
        <v>1454</v>
      </c>
      <c r="AI26" s="175" t="s">
        <v>1455</v>
      </c>
      <c r="AJ26" s="175" t="s">
        <v>1456</v>
      </c>
      <c r="AK26" s="175" t="s">
        <v>1457</v>
      </c>
      <c r="AL26" s="175" t="s">
        <v>1458</v>
      </c>
      <c r="AM26" s="175" t="s">
        <v>1459</v>
      </c>
      <c r="AN26" s="175" t="s">
        <v>1460</v>
      </c>
      <c r="AO26" s="175" t="s">
        <v>1461</v>
      </c>
      <c r="AP26" s="175" t="s">
        <v>1462</v>
      </c>
      <c r="AQ26" s="175" t="s">
        <v>1463</v>
      </c>
      <c r="AR26" s="175" t="s">
        <v>1464</v>
      </c>
      <c r="AS26" s="175" t="s">
        <v>1465</v>
      </c>
      <c r="AT26" s="175" t="s">
        <v>1466</v>
      </c>
      <c r="AU26" s="175" t="s">
        <v>1467</v>
      </c>
      <c r="AV26" s="175" t="s">
        <v>1468</v>
      </c>
      <c r="AW26" s="175" t="s">
        <v>1469</v>
      </c>
      <c r="AX26" s="175" t="s">
        <v>1470</v>
      </c>
      <c r="AY26" s="175" t="s">
        <v>1471</v>
      </c>
      <c r="AZ26" s="175" t="s">
        <v>1472</v>
      </c>
      <c r="BA26" s="175" t="s">
        <v>1473</v>
      </c>
      <c r="BB26" s="175" t="s">
        <v>1474</v>
      </c>
      <c r="BC26" s="175" t="s">
        <v>1475</v>
      </c>
      <c r="BD26" s="175" t="s">
        <v>1476</v>
      </c>
      <c r="BE26" s="175" t="s">
        <v>1477</v>
      </c>
      <c r="BF26" s="175" t="s">
        <v>1478</v>
      </c>
      <c r="BG26" s="175" t="s">
        <v>1479</v>
      </c>
      <c r="BH26" s="175" t="s">
        <v>1480</v>
      </c>
      <c r="BI26" s="175" t="s">
        <v>1481</v>
      </c>
      <c r="BJ26" s="175" t="s">
        <v>1482</v>
      </c>
      <c r="BK26" s="175" t="s">
        <v>1483</v>
      </c>
      <c r="BL26" s="175" t="s">
        <v>1484</v>
      </c>
      <c r="BM26" s="175" t="s">
        <v>1485</v>
      </c>
      <c r="BN26" s="175" t="s">
        <v>1486</v>
      </c>
      <c r="BO26" s="175" t="s">
        <v>1487</v>
      </c>
      <c r="BP26" s="175" t="s">
        <v>1488</v>
      </c>
      <c r="BQ26" s="175" t="s">
        <v>1489</v>
      </c>
      <c r="BR26" s="175" t="s">
        <v>1490</v>
      </c>
      <c r="BS26" s="175" t="s">
        <v>1491</v>
      </c>
      <c r="BT26" s="175" t="s">
        <v>1492</v>
      </c>
      <c r="BU26" s="175" t="s">
        <v>1493</v>
      </c>
      <c r="BV26" s="175" t="s">
        <v>1494</v>
      </c>
      <c r="BW26" s="175" t="s">
        <v>1495</v>
      </c>
      <c r="BX26" s="175" t="s">
        <v>1496</v>
      </c>
      <c r="BY26" s="175" t="s">
        <v>1497</v>
      </c>
      <c r="BZ26" s="175" t="s">
        <v>1498</v>
      </c>
      <c r="CA26" s="175" t="s">
        <v>1499</v>
      </c>
      <c r="CB26" s="175" t="s">
        <v>1500</v>
      </c>
      <c r="CC26" s="175" t="s">
        <v>1501</v>
      </c>
      <c r="CD26" s="175" t="s">
        <v>1502</v>
      </c>
      <c r="CE26" s="175" t="s">
        <v>1503</v>
      </c>
      <c r="CF26" s="175" t="s">
        <v>1504</v>
      </c>
      <c r="CG26" s="175" t="s">
        <v>1505</v>
      </c>
      <c r="CH26" s="175" t="s">
        <v>1506</v>
      </c>
      <c r="CI26" s="175" t="s">
        <v>1507</v>
      </c>
      <c r="CJ26" s="175" t="s">
        <v>1508</v>
      </c>
      <c r="CK26" s="175" t="s">
        <v>1509</v>
      </c>
      <c r="CL26" s="175" t="s">
        <v>1510</v>
      </c>
      <c r="CM26" s="175" t="s">
        <v>1511</v>
      </c>
      <c r="CN26" s="175" t="s">
        <v>1512</v>
      </c>
      <c r="CO26" s="175" t="s">
        <v>1513</v>
      </c>
      <c r="CP26" s="175" t="s">
        <v>1514</v>
      </c>
      <c r="CQ26" s="175" t="s">
        <v>1515</v>
      </c>
      <c r="CR26" s="175" t="s">
        <v>1516</v>
      </c>
      <c r="CS26" s="175" t="s">
        <v>1517</v>
      </c>
      <c r="CT26" s="175" t="s">
        <v>1518</v>
      </c>
      <c r="CU26" s="175" t="s">
        <v>1519</v>
      </c>
      <c r="CV26" s="175" t="s">
        <v>1520</v>
      </c>
      <c r="CW26" s="175" t="s">
        <v>1521</v>
      </c>
      <c r="CX26" s="175" t="s">
        <v>1522</v>
      </c>
      <c r="CY26" s="175" t="s">
        <v>1523</v>
      </c>
      <c r="CZ26" s="175" t="s">
        <v>1524</v>
      </c>
      <c r="DA26" s="175" t="s">
        <v>1525</v>
      </c>
      <c r="DB26" s="175" t="s">
        <v>1526</v>
      </c>
      <c r="DC26" s="175" t="s">
        <v>1527</v>
      </c>
      <c r="DD26" s="175" t="s">
        <v>1528</v>
      </c>
      <c r="DE26" s="175" t="s">
        <v>1529</v>
      </c>
      <c r="DF26" s="175" t="s">
        <v>1530</v>
      </c>
      <c r="DG26" s="175" t="s">
        <v>1531</v>
      </c>
      <c r="DH26" s="175" t="s">
        <v>1532</v>
      </c>
      <c r="DI26" s="175" t="s">
        <v>1533</v>
      </c>
      <c r="DJ26" s="175" t="s">
        <v>1534</v>
      </c>
      <c r="DK26" s="175" t="s">
        <v>1535</v>
      </c>
      <c r="DL26" s="175" t="s">
        <v>1536</v>
      </c>
      <c r="DM26" s="175" t="s">
        <v>1537</v>
      </c>
      <c r="DN26" s="175" t="s">
        <v>1538</v>
      </c>
      <c r="DO26" s="175" t="s">
        <v>1539</v>
      </c>
      <c r="DP26" s="175" t="s">
        <v>1540</v>
      </c>
      <c r="DQ26" s="175" t="s">
        <v>1541</v>
      </c>
      <c r="DR26" s="175" t="s">
        <v>1542</v>
      </c>
      <c r="DS26" s="175" t="s">
        <v>1543</v>
      </c>
      <c r="DT26" s="175" t="s">
        <v>1544</v>
      </c>
      <c r="DU26" s="175" t="s">
        <v>1545</v>
      </c>
      <c r="DV26" s="175" t="s">
        <v>1546</v>
      </c>
      <c r="DW26" s="175" t="s">
        <v>1547</v>
      </c>
      <c r="DX26" s="175" t="s">
        <v>1548</v>
      </c>
      <c r="DY26" s="175" t="s">
        <v>1549</v>
      </c>
      <c r="DZ26" s="175" t="s">
        <v>1550</v>
      </c>
      <c r="EA26" s="175" t="s">
        <v>1551</v>
      </c>
      <c r="EB26" s="175" t="s">
        <v>1552</v>
      </c>
      <c r="EC26" s="175" t="s">
        <v>1553</v>
      </c>
      <c r="ED26" s="175" t="s">
        <v>1554</v>
      </c>
      <c r="EE26" s="175" t="s">
        <v>1555</v>
      </c>
      <c r="EF26" s="175" t="s">
        <v>1556</v>
      </c>
      <c r="EG26" s="175" t="s">
        <v>1557</v>
      </c>
      <c r="EH26" s="175" t="s">
        <v>1558</v>
      </c>
      <c r="EI26" s="175" t="s">
        <v>1559</v>
      </c>
      <c r="EJ26" s="175" t="s">
        <v>1560</v>
      </c>
      <c r="EK26" s="175" t="s">
        <v>1561</v>
      </c>
      <c r="EL26" s="175" t="s">
        <v>1562</v>
      </c>
      <c r="EM26" s="175" t="s">
        <v>1563</v>
      </c>
      <c r="EN26" s="175" t="s">
        <v>1564</v>
      </c>
      <c r="EO26" s="175" t="s">
        <v>1565</v>
      </c>
      <c r="EP26" s="175" t="s">
        <v>1566</v>
      </c>
      <c r="EQ26" s="175" t="s">
        <v>1567</v>
      </c>
      <c r="ER26" s="175" t="s">
        <v>1568</v>
      </c>
      <c r="ES26" s="175" t="s">
        <v>1569</v>
      </c>
      <c r="ET26" s="175" t="s">
        <v>1570</v>
      </c>
      <c r="EU26" s="175" t="s">
        <v>1571</v>
      </c>
      <c r="EV26" s="175" t="s">
        <v>1572</v>
      </c>
      <c r="EW26" s="175" t="s">
        <v>1573</v>
      </c>
      <c r="EX26" s="175" t="s">
        <v>1574</v>
      </c>
      <c r="EY26" s="175" t="s">
        <v>1575</v>
      </c>
      <c r="EZ26" s="175" t="s">
        <v>1576</v>
      </c>
      <c r="FA26" s="175" t="s">
        <v>1577</v>
      </c>
    </row>
    <row r="27" spans="2:157" s="26" customFormat="1" ht="15" customHeight="1" x14ac:dyDescent="0.3">
      <c r="B27" s="209">
        <f>B23+1</f>
        <v>10</v>
      </c>
      <c r="C27" s="553" t="s">
        <v>2443</v>
      </c>
      <c r="D27" s="172"/>
      <c r="E27" s="172"/>
      <c r="F27" s="193"/>
      <c r="G27" s="174"/>
      <c r="H27" s="683" t="str">
        <f>IF(H6="","",H6)</f>
        <v/>
      </c>
      <c r="I27" s="683" t="str">
        <f t="shared" ref="I27:BT27" si="24">IF(I6="","",I6)</f>
        <v/>
      </c>
      <c r="J27" s="683" t="str">
        <f t="shared" si="24"/>
        <v/>
      </c>
      <c r="K27" s="683" t="str">
        <f t="shared" si="24"/>
        <v/>
      </c>
      <c r="L27" s="683" t="str">
        <f t="shared" si="24"/>
        <v/>
      </c>
      <c r="M27" s="683" t="str">
        <f t="shared" si="24"/>
        <v/>
      </c>
      <c r="N27" s="683" t="str">
        <f t="shared" si="24"/>
        <v/>
      </c>
      <c r="O27" s="683" t="str">
        <f t="shared" si="24"/>
        <v/>
      </c>
      <c r="P27" s="683" t="str">
        <f t="shared" si="24"/>
        <v/>
      </c>
      <c r="Q27" s="683" t="str">
        <f t="shared" si="24"/>
        <v/>
      </c>
      <c r="R27" s="683" t="str">
        <f t="shared" si="24"/>
        <v/>
      </c>
      <c r="S27" s="683" t="str">
        <f t="shared" si="24"/>
        <v/>
      </c>
      <c r="T27" s="683" t="str">
        <f t="shared" si="24"/>
        <v/>
      </c>
      <c r="U27" s="683" t="str">
        <f t="shared" si="24"/>
        <v/>
      </c>
      <c r="V27" s="683" t="str">
        <f t="shared" si="24"/>
        <v/>
      </c>
      <c r="W27" s="683" t="str">
        <f t="shared" si="24"/>
        <v/>
      </c>
      <c r="X27" s="683" t="str">
        <f t="shared" si="24"/>
        <v/>
      </c>
      <c r="Y27" s="683" t="str">
        <f t="shared" si="24"/>
        <v/>
      </c>
      <c r="Z27" s="683" t="str">
        <f t="shared" si="24"/>
        <v/>
      </c>
      <c r="AA27" s="683" t="str">
        <f t="shared" si="24"/>
        <v/>
      </c>
      <c r="AB27" s="683" t="str">
        <f t="shared" si="24"/>
        <v/>
      </c>
      <c r="AC27" s="683" t="str">
        <f t="shared" si="24"/>
        <v/>
      </c>
      <c r="AD27" s="683" t="str">
        <f t="shared" si="24"/>
        <v/>
      </c>
      <c r="AE27" s="683" t="str">
        <f t="shared" si="24"/>
        <v/>
      </c>
      <c r="AF27" s="683" t="str">
        <f t="shared" si="24"/>
        <v/>
      </c>
      <c r="AG27" s="683" t="str">
        <f t="shared" si="24"/>
        <v/>
      </c>
      <c r="AH27" s="683" t="str">
        <f t="shared" si="24"/>
        <v/>
      </c>
      <c r="AI27" s="683" t="str">
        <f t="shared" si="24"/>
        <v/>
      </c>
      <c r="AJ27" s="683" t="str">
        <f t="shared" si="24"/>
        <v/>
      </c>
      <c r="AK27" s="683" t="str">
        <f t="shared" si="24"/>
        <v/>
      </c>
      <c r="AL27" s="683" t="str">
        <f t="shared" si="24"/>
        <v/>
      </c>
      <c r="AM27" s="683" t="str">
        <f t="shared" si="24"/>
        <v/>
      </c>
      <c r="AN27" s="683" t="str">
        <f t="shared" si="24"/>
        <v/>
      </c>
      <c r="AO27" s="683" t="str">
        <f t="shared" si="24"/>
        <v/>
      </c>
      <c r="AP27" s="683" t="str">
        <f t="shared" si="24"/>
        <v/>
      </c>
      <c r="AQ27" s="683" t="str">
        <f t="shared" si="24"/>
        <v/>
      </c>
      <c r="AR27" s="683" t="str">
        <f t="shared" si="24"/>
        <v/>
      </c>
      <c r="AS27" s="683" t="str">
        <f t="shared" si="24"/>
        <v/>
      </c>
      <c r="AT27" s="683" t="str">
        <f t="shared" si="24"/>
        <v/>
      </c>
      <c r="AU27" s="683" t="str">
        <f t="shared" si="24"/>
        <v/>
      </c>
      <c r="AV27" s="683" t="str">
        <f t="shared" si="24"/>
        <v/>
      </c>
      <c r="AW27" s="683" t="str">
        <f t="shared" si="24"/>
        <v/>
      </c>
      <c r="AX27" s="683" t="str">
        <f t="shared" si="24"/>
        <v/>
      </c>
      <c r="AY27" s="683" t="str">
        <f t="shared" si="24"/>
        <v/>
      </c>
      <c r="AZ27" s="683" t="str">
        <f t="shared" si="24"/>
        <v/>
      </c>
      <c r="BA27" s="683" t="str">
        <f t="shared" si="24"/>
        <v/>
      </c>
      <c r="BB27" s="683" t="str">
        <f t="shared" si="24"/>
        <v/>
      </c>
      <c r="BC27" s="683" t="str">
        <f t="shared" si="24"/>
        <v/>
      </c>
      <c r="BD27" s="683" t="str">
        <f t="shared" si="24"/>
        <v/>
      </c>
      <c r="BE27" s="683" t="str">
        <f t="shared" si="24"/>
        <v/>
      </c>
      <c r="BF27" s="683" t="str">
        <f t="shared" si="24"/>
        <v/>
      </c>
      <c r="BG27" s="683" t="str">
        <f t="shared" si="24"/>
        <v/>
      </c>
      <c r="BH27" s="683" t="str">
        <f t="shared" si="24"/>
        <v/>
      </c>
      <c r="BI27" s="683" t="str">
        <f t="shared" si="24"/>
        <v/>
      </c>
      <c r="BJ27" s="683" t="str">
        <f t="shared" si="24"/>
        <v/>
      </c>
      <c r="BK27" s="683" t="str">
        <f t="shared" si="24"/>
        <v/>
      </c>
      <c r="BL27" s="683" t="str">
        <f t="shared" si="24"/>
        <v/>
      </c>
      <c r="BM27" s="683" t="str">
        <f t="shared" si="24"/>
        <v/>
      </c>
      <c r="BN27" s="683" t="str">
        <f t="shared" si="24"/>
        <v/>
      </c>
      <c r="BO27" s="683" t="str">
        <f t="shared" si="24"/>
        <v/>
      </c>
      <c r="BP27" s="683" t="str">
        <f t="shared" si="24"/>
        <v/>
      </c>
      <c r="BQ27" s="683" t="str">
        <f t="shared" si="24"/>
        <v/>
      </c>
      <c r="BR27" s="683" t="str">
        <f t="shared" si="24"/>
        <v/>
      </c>
      <c r="BS27" s="683" t="str">
        <f t="shared" si="24"/>
        <v/>
      </c>
      <c r="BT27" s="683" t="str">
        <f t="shared" si="24"/>
        <v/>
      </c>
      <c r="BU27" s="683" t="str">
        <f t="shared" ref="BU27:EF27" si="25">IF(BU6="","",BU6)</f>
        <v/>
      </c>
      <c r="BV27" s="683" t="str">
        <f t="shared" si="25"/>
        <v/>
      </c>
      <c r="BW27" s="683" t="str">
        <f t="shared" si="25"/>
        <v/>
      </c>
      <c r="BX27" s="683" t="str">
        <f t="shared" si="25"/>
        <v/>
      </c>
      <c r="BY27" s="683" t="str">
        <f t="shared" si="25"/>
        <v/>
      </c>
      <c r="BZ27" s="683" t="str">
        <f t="shared" si="25"/>
        <v/>
      </c>
      <c r="CA27" s="683" t="str">
        <f t="shared" si="25"/>
        <v/>
      </c>
      <c r="CB27" s="683" t="str">
        <f t="shared" si="25"/>
        <v/>
      </c>
      <c r="CC27" s="683" t="str">
        <f t="shared" si="25"/>
        <v/>
      </c>
      <c r="CD27" s="683" t="str">
        <f t="shared" si="25"/>
        <v/>
      </c>
      <c r="CE27" s="683" t="str">
        <f t="shared" si="25"/>
        <v/>
      </c>
      <c r="CF27" s="683" t="str">
        <f t="shared" si="25"/>
        <v/>
      </c>
      <c r="CG27" s="683" t="str">
        <f t="shared" si="25"/>
        <v/>
      </c>
      <c r="CH27" s="683" t="str">
        <f t="shared" si="25"/>
        <v/>
      </c>
      <c r="CI27" s="683" t="str">
        <f t="shared" si="25"/>
        <v/>
      </c>
      <c r="CJ27" s="683" t="str">
        <f t="shared" si="25"/>
        <v/>
      </c>
      <c r="CK27" s="683" t="str">
        <f t="shared" si="25"/>
        <v/>
      </c>
      <c r="CL27" s="683" t="str">
        <f t="shared" si="25"/>
        <v/>
      </c>
      <c r="CM27" s="683" t="str">
        <f t="shared" si="25"/>
        <v/>
      </c>
      <c r="CN27" s="683" t="str">
        <f t="shared" si="25"/>
        <v/>
      </c>
      <c r="CO27" s="683" t="str">
        <f t="shared" si="25"/>
        <v/>
      </c>
      <c r="CP27" s="683" t="str">
        <f t="shared" si="25"/>
        <v/>
      </c>
      <c r="CQ27" s="683" t="str">
        <f t="shared" si="25"/>
        <v/>
      </c>
      <c r="CR27" s="683" t="str">
        <f t="shared" si="25"/>
        <v/>
      </c>
      <c r="CS27" s="683" t="str">
        <f t="shared" si="25"/>
        <v/>
      </c>
      <c r="CT27" s="683" t="str">
        <f t="shared" si="25"/>
        <v/>
      </c>
      <c r="CU27" s="683" t="str">
        <f t="shared" si="25"/>
        <v/>
      </c>
      <c r="CV27" s="683" t="str">
        <f t="shared" si="25"/>
        <v/>
      </c>
      <c r="CW27" s="683" t="str">
        <f t="shared" si="25"/>
        <v/>
      </c>
      <c r="CX27" s="683" t="str">
        <f t="shared" si="25"/>
        <v/>
      </c>
      <c r="CY27" s="683" t="str">
        <f t="shared" si="25"/>
        <v/>
      </c>
      <c r="CZ27" s="683" t="str">
        <f t="shared" si="25"/>
        <v/>
      </c>
      <c r="DA27" s="683" t="str">
        <f t="shared" si="25"/>
        <v/>
      </c>
      <c r="DB27" s="683" t="str">
        <f t="shared" si="25"/>
        <v/>
      </c>
      <c r="DC27" s="683" t="str">
        <f t="shared" si="25"/>
        <v/>
      </c>
      <c r="DD27" s="683" t="str">
        <f t="shared" si="25"/>
        <v/>
      </c>
      <c r="DE27" s="683" t="str">
        <f t="shared" si="25"/>
        <v/>
      </c>
      <c r="DF27" s="683" t="str">
        <f t="shared" si="25"/>
        <v/>
      </c>
      <c r="DG27" s="683" t="str">
        <f t="shared" si="25"/>
        <v/>
      </c>
      <c r="DH27" s="683" t="str">
        <f t="shared" si="25"/>
        <v/>
      </c>
      <c r="DI27" s="683" t="str">
        <f t="shared" si="25"/>
        <v/>
      </c>
      <c r="DJ27" s="683" t="str">
        <f t="shared" si="25"/>
        <v/>
      </c>
      <c r="DK27" s="683" t="str">
        <f t="shared" si="25"/>
        <v/>
      </c>
      <c r="DL27" s="683" t="str">
        <f t="shared" si="25"/>
        <v/>
      </c>
      <c r="DM27" s="683" t="str">
        <f t="shared" si="25"/>
        <v/>
      </c>
      <c r="DN27" s="683" t="str">
        <f t="shared" si="25"/>
        <v/>
      </c>
      <c r="DO27" s="683" t="str">
        <f t="shared" si="25"/>
        <v/>
      </c>
      <c r="DP27" s="683" t="str">
        <f t="shared" si="25"/>
        <v/>
      </c>
      <c r="DQ27" s="683" t="str">
        <f t="shared" si="25"/>
        <v/>
      </c>
      <c r="DR27" s="683" t="str">
        <f t="shared" si="25"/>
        <v/>
      </c>
      <c r="DS27" s="683" t="str">
        <f t="shared" si="25"/>
        <v/>
      </c>
      <c r="DT27" s="683" t="str">
        <f t="shared" si="25"/>
        <v/>
      </c>
      <c r="DU27" s="683" t="str">
        <f t="shared" si="25"/>
        <v/>
      </c>
      <c r="DV27" s="683" t="str">
        <f t="shared" si="25"/>
        <v/>
      </c>
      <c r="DW27" s="683" t="str">
        <f t="shared" si="25"/>
        <v/>
      </c>
      <c r="DX27" s="683" t="str">
        <f t="shared" si="25"/>
        <v/>
      </c>
      <c r="DY27" s="683" t="str">
        <f t="shared" si="25"/>
        <v/>
      </c>
      <c r="DZ27" s="683" t="str">
        <f t="shared" si="25"/>
        <v/>
      </c>
      <c r="EA27" s="683" t="str">
        <f t="shared" si="25"/>
        <v/>
      </c>
      <c r="EB27" s="683" t="str">
        <f t="shared" si="25"/>
        <v/>
      </c>
      <c r="EC27" s="683" t="str">
        <f t="shared" si="25"/>
        <v/>
      </c>
      <c r="ED27" s="683" t="str">
        <f t="shared" si="25"/>
        <v/>
      </c>
      <c r="EE27" s="683" t="str">
        <f t="shared" si="25"/>
        <v/>
      </c>
      <c r="EF27" s="683" t="str">
        <f t="shared" si="25"/>
        <v/>
      </c>
      <c r="EG27" s="683" t="str">
        <f t="shared" ref="EG27:FA27" si="26">IF(EG6="","",EG6)</f>
        <v/>
      </c>
      <c r="EH27" s="683" t="str">
        <f t="shared" si="26"/>
        <v/>
      </c>
      <c r="EI27" s="683" t="str">
        <f t="shared" si="26"/>
        <v/>
      </c>
      <c r="EJ27" s="683" t="str">
        <f t="shared" si="26"/>
        <v/>
      </c>
      <c r="EK27" s="683" t="str">
        <f t="shared" si="26"/>
        <v/>
      </c>
      <c r="EL27" s="683" t="str">
        <f t="shared" si="26"/>
        <v/>
      </c>
      <c r="EM27" s="683" t="str">
        <f t="shared" si="26"/>
        <v/>
      </c>
      <c r="EN27" s="683" t="str">
        <f t="shared" si="26"/>
        <v/>
      </c>
      <c r="EO27" s="683" t="str">
        <f t="shared" si="26"/>
        <v/>
      </c>
      <c r="EP27" s="683" t="str">
        <f t="shared" si="26"/>
        <v/>
      </c>
      <c r="EQ27" s="683" t="str">
        <f t="shared" si="26"/>
        <v/>
      </c>
      <c r="ER27" s="683" t="str">
        <f t="shared" si="26"/>
        <v/>
      </c>
      <c r="ES27" s="683" t="str">
        <f t="shared" si="26"/>
        <v/>
      </c>
      <c r="ET27" s="683" t="str">
        <f t="shared" si="26"/>
        <v/>
      </c>
      <c r="EU27" s="683" t="str">
        <f t="shared" si="26"/>
        <v/>
      </c>
      <c r="EV27" s="683" t="str">
        <f t="shared" si="26"/>
        <v/>
      </c>
      <c r="EW27" s="683" t="str">
        <f t="shared" si="26"/>
        <v/>
      </c>
      <c r="EX27" s="683" t="str">
        <f t="shared" si="26"/>
        <v/>
      </c>
      <c r="EY27" s="683" t="str">
        <f t="shared" si="26"/>
        <v/>
      </c>
      <c r="EZ27" s="683" t="str">
        <f t="shared" si="26"/>
        <v/>
      </c>
      <c r="FA27" s="683" t="str">
        <f t="shared" si="26"/>
        <v/>
      </c>
    </row>
    <row r="28" spans="2:157" ht="15" customHeight="1" x14ac:dyDescent="0.3">
      <c r="B28" s="878">
        <f>B27+1</f>
        <v>11</v>
      </c>
      <c r="C28" s="176" t="s">
        <v>1392</v>
      </c>
      <c r="D28" s="176"/>
      <c r="E28" s="177"/>
      <c r="F28" s="194"/>
      <c r="G28" s="179"/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92"/>
      <c r="AK28" s="292"/>
      <c r="AL28" s="292"/>
      <c r="AM28" s="292"/>
      <c r="AN28" s="292"/>
      <c r="AO28" s="292"/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2"/>
      <c r="BT28" s="292"/>
      <c r="BU28" s="292"/>
      <c r="BV28" s="292"/>
      <c r="BW28" s="292"/>
      <c r="BX28" s="292"/>
      <c r="BY28" s="292"/>
      <c r="BZ28" s="292"/>
      <c r="CA28" s="292"/>
      <c r="CB28" s="292"/>
      <c r="CC28" s="292"/>
      <c r="CD28" s="292"/>
      <c r="CE28" s="292"/>
      <c r="CF28" s="292"/>
      <c r="CG28" s="292"/>
      <c r="CH28" s="292"/>
      <c r="CI28" s="292"/>
      <c r="CJ28" s="292"/>
      <c r="CK28" s="292"/>
      <c r="CL28" s="292"/>
      <c r="CM28" s="292"/>
      <c r="CN28" s="292"/>
      <c r="CO28" s="292"/>
      <c r="CP28" s="292"/>
      <c r="CQ28" s="292"/>
      <c r="CR28" s="292"/>
      <c r="CS28" s="292"/>
      <c r="CT28" s="292"/>
      <c r="CU28" s="292"/>
      <c r="CV28" s="292"/>
      <c r="CW28" s="292"/>
      <c r="CX28" s="292"/>
      <c r="CY28" s="292"/>
      <c r="CZ28" s="292"/>
      <c r="DA28" s="292"/>
      <c r="DB28" s="292"/>
      <c r="DC28" s="292"/>
      <c r="DD28" s="292"/>
      <c r="DE28" s="292"/>
      <c r="DF28" s="292"/>
      <c r="DG28" s="292"/>
      <c r="DH28" s="292"/>
      <c r="DI28" s="292"/>
      <c r="DJ28" s="292"/>
      <c r="DK28" s="292"/>
      <c r="DL28" s="292"/>
      <c r="DM28" s="292"/>
      <c r="DN28" s="292"/>
      <c r="DO28" s="292"/>
      <c r="DP28" s="292"/>
      <c r="DQ28" s="292"/>
      <c r="DR28" s="292"/>
      <c r="DS28" s="292"/>
      <c r="DT28" s="292"/>
      <c r="DU28" s="292"/>
      <c r="DV28" s="292"/>
      <c r="DW28" s="292"/>
      <c r="DX28" s="292"/>
      <c r="DY28" s="292"/>
      <c r="DZ28" s="292"/>
      <c r="EA28" s="292"/>
      <c r="EB28" s="292"/>
      <c r="EC28" s="292"/>
      <c r="ED28" s="292"/>
      <c r="EE28" s="292"/>
      <c r="EF28" s="292"/>
      <c r="EG28" s="292"/>
      <c r="EH28" s="292"/>
      <c r="EI28" s="292"/>
      <c r="EJ28" s="292"/>
      <c r="EK28" s="292"/>
      <c r="EL28" s="292"/>
      <c r="EM28" s="292"/>
      <c r="EN28" s="292"/>
      <c r="EO28" s="292"/>
      <c r="EP28" s="292"/>
      <c r="EQ28" s="292"/>
      <c r="ER28" s="292"/>
      <c r="ES28" s="292"/>
      <c r="ET28" s="292"/>
      <c r="EU28" s="292"/>
      <c r="EV28" s="292"/>
      <c r="EW28" s="292"/>
      <c r="EX28" s="292"/>
      <c r="EY28" s="292"/>
      <c r="EZ28" s="292"/>
      <c r="FA28" s="292"/>
    </row>
    <row r="29" spans="2:157" ht="15" customHeight="1" x14ac:dyDescent="0.3">
      <c r="B29" s="880"/>
      <c r="C29" s="196" t="s">
        <v>1393</v>
      </c>
      <c r="D29" s="176"/>
      <c r="E29" s="177"/>
      <c r="F29" s="178"/>
      <c r="G29" s="183" t="str">
        <f>IF(COUNTA(H29:FA29)=0,"",IF(SMALL(H29:FA29,1)&lt;0,"ERRO",SUM(H29:FA29)))</f>
        <v/>
      </c>
      <c r="H29" s="294"/>
      <c r="I29" s="294"/>
      <c r="J29" s="294"/>
      <c r="K29" s="294"/>
      <c r="L29" s="294"/>
      <c r="M29" s="294"/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294"/>
      <c r="Z29" s="294"/>
      <c r="AA29" s="294"/>
      <c r="AB29" s="294"/>
      <c r="AC29" s="294"/>
      <c r="AD29" s="294"/>
      <c r="AE29" s="294"/>
      <c r="AF29" s="294"/>
      <c r="AG29" s="294"/>
      <c r="AH29" s="294"/>
      <c r="AI29" s="294"/>
      <c r="AJ29" s="294"/>
      <c r="AK29" s="294"/>
      <c r="AL29" s="294"/>
      <c r="AM29" s="294"/>
      <c r="AN29" s="294"/>
      <c r="AO29" s="294"/>
      <c r="AP29" s="294"/>
      <c r="AQ29" s="294"/>
      <c r="AR29" s="294"/>
      <c r="AS29" s="294"/>
      <c r="AT29" s="294"/>
      <c r="AU29" s="294"/>
      <c r="AV29" s="294"/>
      <c r="AW29" s="294"/>
      <c r="AX29" s="294"/>
      <c r="AY29" s="294"/>
      <c r="AZ29" s="294"/>
      <c r="BA29" s="294"/>
      <c r="BB29" s="294"/>
      <c r="BC29" s="294"/>
      <c r="BD29" s="294"/>
      <c r="BE29" s="294"/>
      <c r="BF29" s="294"/>
      <c r="BG29" s="294"/>
      <c r="BH29" s="294"/>
      <c r="BI29" s="294"/>
      <c r="BJ29" s="294"/>
      <c r="BK29" s="294"/>
      <c r="BL29" s="294"/>
      <c r="BM29" s="294"/>
      <c r="BN29" s="294"/>
      <c r="BO29" s="294"/>
      <c r="BP29" s="294"/>
      <c r="BQ29" s="294"/>
      <c r="BR29" s="294"/>
      <c r="BS29" s="294"/>
      <c r="BT29" s="294"/>
      <c r="BU29" s="294"/>
      <c r="BV29" s="294"/>
      <c r="BW29" s="294"/>
      <c r="BX29" s="294"/>
      <c r="BY29" s="294"/>
      <c r="BZ29" s="294"/>
      <c r="CA29" s="294"/>
      <c r="CB29" s="294"/>
      <c r="CC29" s="294"/>
      <c r="CD29" s="294"/>
      <c r="CE29" s="294"/>
      <c r="CF29" s="294"/>
      <c r="CG29" s="294"/>
      <c r="CH29" s="294"/>
      <c r="CI29" s="294"/>
      <c r="CJ29" s="294"/>
      <c r="CK29" s="294"/>
      <c r="CL29" s="294"/>
      <c r="CM29" s="294"/>
      <c r="CN29" s="294"/>
      <c r="CO29" s="294"/>
      <c r="CP29" s="294"/>
      <c r="CQ29" s="294"/>
      <c r="CR29" s="294"/>
      <c r="CS29" s="294"/>
      <c r="CT29" s="294"/>
      <c r="CU29" s="294"/>
      <c r="CV29" s="294"/>
      <c r="CW29" s="294"/>
      <c r="CX29" s="294"/>
      <c r="CY29" s="294"/>
      <c r="CZ29" s="294"/>
      <c r="DA29" s="294"/>
      <c r="DB29" s="294"/>
      <c r="DC29" s="294"/>
      <c r="DD29" s="294"/>
      <c r="DE29" s="294"/>
      <c r="DF29" s="294"/>
      <c r="DG29" s="294"/>
      <c r="DH29" s="294"/>
      <c r="DI29" s="294"/>
      <c r="DJ29" s="294"/>
      <c r="DK29" s="294"/>
      <c r="DL29" s="294"/>
      <c r="DM29" s="294"/>
      <c r="DN29" s="294"/>
      <c r="DO29" s="294"/>
      <c r="DP29" s="294"/>
      <c r="DQ29" s="294"/>
      <c r="DR29" s="294"/>
      <c r="DS29" s="294"/>
      <c r="DT29" s="294"/>
      <c r="DU29" s="294"/>
      <c r="DV29" s="294"/>
      <c r="DW29" s="294"/>
      <c r="DX29" s="294"/>
      <c r="DY29" s="294"/>
      <c r="DZ29" s="294"/>
      <c r="EA29" s="294"/>
      <c r="EB29" s="294"/>
      <c r="EC29" s="294"/>
      <c r="ED29" s="294"/>
      <c r="EE29" s="294"/>
      <c r="EF29" s="294"/>
      <c r="EG29" s="294"/>
      <c r="EH29" s="294"/>
      <c r="EI29" s="294"/>
      <c r="EJ29" s="294"/>
      <c r="EK29" s="294"/>
      <c r="EL29" s="294"/>
      <c r="EM29" s="294"/>
      <c r="EN29" s="294"/>
      <c r="EO29" s="294"/>
      <c r="EP29" s="294"/>
      <c r="EQ29" s="294"/>
      <c r="ER29" s="294"/>
      <c r="ES29" s="294"/>
      <c r="ET29" s="294"/>
      <c r="EU29" s="294"/>
      <c r="EV29" s="294"/>
      <c r="EW29" s="294"/>
      <c r="EX29" s="294"/>
      <c r="EY29" s="294"/>
      <c r="EZ29" s="294"/>
      <c r="FA29" s="294"/>
    </row>
    <row r="30" spans="2:157" ht="15" customHeight="1" x14ac:dyDescent="0.3">
      <c r="B30" s="878">
        <f>B28+1</f>
        <v>12</v>
      </c>
      <c r="C30" s="881" t="s">
        <v>1394</v>
      </c>
      <c r="D30" s="176" t="s">
        <v>1395</v>
      </c>
      <c r="E30" s="180" t="s">
        <v>1396</v>
      </c>
      <c r="F30" s="181" t="s">
        <v>1578</v>
      </c>
      <c r="G30" s="183" t="str">
        <f>IF(COUNTA(H30:FA30)=0,"",IF(SMALL(H30:FA30,1)&lt;0,"ERRO",""))</f>
        <v/>
      </c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5"/>
      <c r="CQ30" s="295"/>
      <c r="CR30" s="295"/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5"/>
      <c r="DV30" s="295"/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5"/>
    </row>
    <row r="31" spans="2:157" ht="15" customHeight="1" x14ac:dyDescent="0.3">
      <c r="B31" s="880"/>
      <c r="C31" s="882"/>
      <c r="D31" s="176" t="s">
        <v>1217</v>
      </c>
      <c r="E31" s="180"/>
      <c r="F31" s="181" t="s">
        <v>1579</v>
      </c>
      <c r="G31" s="183" t="str">
        <f>IF(COUNTA(H31:FA31)=0,"",IF(SMALL(H31:FA31,1)&lt;0,"ERRO",SUM(H31:FA31)))</f>
        <v/>
      </c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</row>
    <row r="32" spans="2:157" ht="15" customHeight="1" x14ac:dyDescent="0.3">
      <c r="B32" s="878">
        <f>B30+1</f>
        <v>13</v>
      </c>
      <c r="C32" s="881" t="s">
        <v>1399</v>
      </c>
      <c r="D32" s="176" t="s">
        <v>1395</v>
      </c>
      <c r="E32" s="180" t="s">
        <v>1396</v>
      </c>
      <c r="F32" s="181" t="s">
        <v>1580</v>
      </c>
      <c r="G32" s="183" t="str">
        <f>IF(COUNTA(H32:FA32)=0,"",IF(SMALL(H32:FA32,1)&lt;0,"ERRO",""))</f>
        <v/>
      </c>
      <c r="H32" s="295"/>
      <c r="I32" s="295"/>
      <c r="J32" s="295"/>
      <c r="K32" s="295"/>
      <c r="L32" s="295"/>
      <c r="M32" s="295"/>
      <c r="N32" s="295"/>
      <c r="O32" s="295"/>
      <c r="P32" s="295"/>
      <c r="Q32" s="295"/>
      <c r="R32" s="295"/>
      <c r="S32" s="295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5"/>
      <c r="AG32" s="295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5"/>
      <c r="BD32" s="295"/>
      <c r="BE32" s="295"/>
      <c r="BF32" s="295"/>
      <c r="BG32" s="295"/>
      <c r="BH32" s="295"/>
      <c r="BI32" s="295"/>
      <c r="BJ32" s="295"/>
      <c r="BK32" s="295"/>
      <c r="BL32" s="295"/>
      <c r="BM32" s="295"/>
      <c r="BN32" s="295"/>
      <c r="BO32" s="295"/>
      <c r="BP32" s="295"/>
      <c r="BQ32" s="295"/>
      <c r="BR32" s="295"/>
      <c r="BS32" s="295"/>
      <c r="BT32" s="295"/>
      <c r="BU32" s="295"/>
      <c r="BV32" s="295"/>
      <c r="BW32" s="295"/>
      <c r="BX32" s="295"/>
      <c r="BY32" s="295"/>
      <c r="BZ32" s="295"/>
      <c r="CA32" s="295"/>
      <c r="CB32" s="295"/>
      <c r="CC32" s="295"/>
      <c r="CD32" s="295"/>
      <c r="CE32" s="295"/>
      <c r="CF32" s="295"/>
      <c r="CG32" s="295"/>
      <c r="CH32" s="295"/>
      <c r="CI32" s="295"/>
      <c r="CJ32" s="295"/>
      <c r="CK32" s="295"/>
      <c r="CL32" s="295"/>
      <c r="CM32" s="295"/>
      <c r="CN32" s="295"/>
      <c r="CO32" s="295"/>
      <c r="CP32" s="295"/>
      <c r="CQ32" s="295"/>
      <c r="CR32" s="295"/>
      <c r="CS32" s="295"/>
      <c r="CT32" s="295"/>
      <c r="CU32" s="295"/>
      <c r="CV32" s="295"/>
      <c r="CW32" s="295"/>
      <c r="CX32" s="295"/>
      <c r="CY32" s="295"/>
      <c r="CZ32" s="295"/>
      <c r="DA32" s="295"/>
      <c r="DB32" s="295"/>
      <c r="DC32" s="295"/>
      <c r="DD32" s="295"/>
      <c r="DE32" s="295"/>
      <c r="DF32" s="295"/>
      <c r="DG32" s="295"/>
      <c r="DH32" s="295"/>
      <c r="DI32" s="295"/>
      <c r="DJ32" s="295"/>
      <c r="DK32" s="295"/>
      <c r="DL32" s="295"/>
      <c r="DM32" s="295"/>
      <c r="DN32" s="295"/>
      <c r="DO32" s="295"/>
      <c r="DP32" s="295"/>
      <c r="DQ32" s="295"/>
      <c r="DR32" s="295"/>
      <c r="DS32" s="295"/>
      <c r="DT32" s="295"/>
      <c r="DU32" s="295"/>
      <c r="DV32" s="295"/>
      <c r="DW32" s="295"/>
      <c r="DX32" s="295"/>
      <c r="DY32" s="295"/>
      <c r="DZ32" s="295"/>
      <c r="EA32" s="295"/>
      <c r="EB32" s="295"/>
      <c r="EC32" s="295"/>
      <c r="ED32" s="295"/>
      <c r="EE32" s="295"/>
      <c r="EF32" s="295"/>
      <c r="EG32" s="295"/>
      <c r="EH32" s="295"/>
      <c r="EI32" s="295"/>
      <c r="EJ32" s="295"/>
      <c r="EK32" s="295"/>
      <c r="EL32" s="295"/>
      <c r="EM32" s="295"/>
      <c r="EN32" s="295"/>
      <c r="EO32" s="295"/>
      <c r="EP32" s="295"/>
      <c r="EQ32" s="295"/>
      <c r="ER32" s="295"/>
      <c r="ES32" s="295"/>
      <c r="ET32" s="295"/>
      <c r="EU32" s="295"/>
      <c r="EV32" s="295"/>
      <c r="EW32" s="295"/>
      <c r="EX32" s="295"/>
      <c r="EY32" s="295"/>
      <c r="EZ32" s="295"/>
      <c r="FA32" s="295"/>
    </row>
    <row r="33" spans="2:157" ht="15" customHeight="1" x14ac:dyDescent="0.3">
      <c r="B33" s="880"/>
      <c r="C33" s="882"/>
      <c r="D33" s="176" t="s">
        <v>1217</v>
      </c>
      <c r="E33" s="180"/>
      <c r="F33" s="181" t="s">
        <v>1581</v>
      </c>
      <c r="G33" s="183" t="str">
        <f>IF(COUNTA(H33:FA33)=0,"",IF(SMALL(H33:FA33,1)&lt;0,"ERRO",SUM(H33:FA33)))</f>
        <v/>
      </c>
      <c r="H33" s="296"/>
      <c r="I33" s="296"/>
      <c r="J33" s="296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  <c r="Y33" s="296"/>
      <c r="Z33" s="296"/>
      <c r="AA33" s="296"/>
      <c r="AB33" s="296"/>
      <c r="AC33" s="296"/>
      <c r="AD33" s="296"/>
      <c r="AE33" s="296"/>
      <c r="AF33" s="296"/>
      <c r="AG33" s="296"/>
      <c r="AH33" s="296"/>
      <c r="AI33" s="296"/>
      <c r="AJ33" s="296"/>
      <c r="AK33" s="296"/>
      <c r="AL33" s="296"/>
      <c r="AM33" s="296"/>
      <c r="AN33" s="296"/>
      <c r="AO33" s="296"/>
      <c r="AP33" s="296"/>
      <c r="AQ33" s="296"/>
      <c r="AR33" s="296"/>
      <c r="AS33" s="296"/>
      <c r="AT33" s="296"/>
      <c r="AU33" s="296"/>
      <c r="AV33" s="296"/>
      <c r="AW33" s="296"/>
      <c r="AX33" s="296"/>
      <c r="AY33" s="296"/>
      <c r="AZ33" s="296"/>
      <c r="BA33" s="296"/>
      <c r="BB33" s="296"/>
      <c r="BC33" s="296"/>
      <c r="BD33" s="296"/>
      <c r="BE33" s="296"/>
      <c r="BF33" s="296"/>
      <c r="BG33" s="296"/>
      <c r="BH33" s="296"/>
      <c r="BI33" s="296"/>
      <c r="BJ33" s="296"/>
      <c r="BK33" s="296"/>
      <c r="BL33" s="296"/>
      <c r="BM33" s="296"/>
      <c r="BN33" s="296"/>
      <c r="BO33" s="296"/>
      <c r="BP33" s="296"/>
      <c r="BQ33" s="296"/>
      <c r="BR33" s="296"/>
      <c r="BS33" s="296"/>
      <c r="BT33" s="296"/>
      <c r="BU33" s="296"/>
      <c r="BV33" s="296"/>
      <c r="BW33" s="296"/>
      <c r="BX33" s="296"/>
      <c r="BY33" s="296"/>
      <c r="BZ33" s="296"/>
      <c r="CA33" s="296"/>
      <c r="CB33" s="296"/>
      <c r="CC33" s="296"/>
      <c r="CD33" s="296"/>
      <c r="CE33" s="296"/>
      <c r="CF33" s="296"/>
      <c r="CG33" s="296"/>
      <c r="CH33" s="296"/>
      <c r="CI33" s="296"/>
      <c r="CJ33" s="296"/>
      <c r="CK33" s="296"/>
      <c r="CL33" s="296"/>
      <c r="CM33" s="296"/>
      <c r="CN33" s="296"/>
      <c r="CO33" s="296"/>
      <c r="CP33" s="296"/>
      <c r="CQ33" s="296"/>
      <c r="CR33" s="296"/>
      <c r="CS33" s="296"/>
      <c r="CT33" s="296"/>
      <c r="CU33" s="296"/>
      <c r="CV33" s="296"/>
      <c r="CW33" s="296"/>
      <c r="CX33" s="296"/>
      <c r="CY33" s="296"/>
      <c r="CZ33" s="296"/>
      <c r="DA33" s="296"/>
      <c r="DB33" s="296"/>
      <c r="DC33" s="296"/>
      <c r="DD33" s="296"/>
      <c r="DE33" s="296"/>
      <c r="DF33" s="296"/>
      <c r="DG33" s="296"/>
      <c r="DH33" s="296"/>
      <c r="DI33" s="296"/>
      <c r="DJ33" s="296"/>
      <c r="DK33" s="296"/>
      <c r="DL33" s="296"/>
      <c r="DM33" s="296"/>
      <c r="DN33" s="296"/>
      <c r="DO33" s="296"/>
      <c r="DP33" s="296"/>
      <c r="DQ33" s="296"/>
      <c r="DR33" s="296"/>
      <c r="DS33" s="296"/>
      <c r="DT33" s="296"/>
      <c r="DU33" s="296"/>
      <c r="DV33" s="296"/>
      <c r="DW33" s="296"/>
      <c r="DX33" s="296"/>
      <c r="DY33" s="296"/>
      <c r="DZ33" s="296"/>
      <c r="EA33" s="296"/>
      <c r="EB33" s="296"/>
      <c r="EC33" s="296"/>
      <c r="ED33" s="296"/>
      <c r="EE33" s="296"/>
      <c r="EF33" s="296"/>
      <c r="EG33" s="296"/>
      <c r="EH33" s="296"/>
      <c r="EI33" s="296"/>
      <c r="EJ33" s="296"/>
      <c r="EK33" s="296"/>
      <c r="EL33" s="296"/>
      <c r="EM33" s="296"/>
      <c r="EN33" s="296"/>
      <c r="EO33" s="296"/>
      <c r="EP33" s="296"/>
      <c r="EQ33" s="296"/>
      <c r="ER33" s="296"/>
      <c r="ES33" s="296"/>
      <c r="ET33" s="296"/>
      <c r="EU33" s="296"/>
      <c r="EV33" s="296"/>
      <c r="EW33" s="296"/>
      <c r="EX33" s="296"/>
      <c r="EY33" s="296"/>
      <c r="EZ33" s="296"/>
      <c r="FA33" s="296"/>
    </row>
    <row r="34" spans="2:157" ht="15" customHeight="1" x14ac:dyDescent="0.3">
      <c r="B34" s="171">
        <f>B32+1</f>
        <v>14</v>
      </c>
      <c r="C34" s="176" t="s">
        <v>1402</v>
      </c>
      <c r="D34" s="176"/>
      <c r="E34" s="180" t="s">
        <v>1195</v>
      </c>
      <c r="F34" s="181" t="s">
        <v>1582</v>
      </c>
      <c r="G34" s="182">
        <f>SUM(H34:FA34)</f>
        <v>0</v>
      </c>
      <c r="H34" s="184">
        <f>(H30*H31+H32*H33)/1000</f>
        <v>0</v>
      </c>
      <c r="I34" s="184">
        <f t="shared" ref="I34:BM34" si="27">(I30*I31+I32*I33)/1000</f>
        <v>0</v>
      </c>
      <c r="J34" s="184">
        <f t="shared" si="27"/>
        <v>0</v>
      </c>
      <c r="K34" s="184">
        <f t="shared" si="27"/>
        <v>0</v>
      </c>
      <c r="L34" s="184">
        <f t="shared" si="27"/>
        <v>0</v>
      </c>
      <c r="M34" s="184">
        <f t="shared" si="27"/>
        <v>0</v>
      </c>
      <c r="N34" s="184">
        <f t="shared" si="27"/>
        <v>0</v>
      </c>
      <c r="O34" s="184">
        <f t="shared" si="27"/>
        <v>0</v>
      </c>
      <c r="P34" s="184">
        <f t="shared" si="27"/>
        <v>0</v>
      </c>
      <c r="Q34" s="184">
        <f t="shared" si="27"/>
        <v>0</v>
      </c>
      <c r="R34" s="184">
        <f t="shared" si="27"/>
        <v>0</v>
      </c>
      <c r="S34" s="184">
        <f t="shared" si="27"/>
        <v>0</v>
      </c>
      <c r="T34" s="184">
        <f t="shared" si="27"/>
        <v>0</v>
      </c>
      <c r="U34" s="184">
        <f t="shared" si="27"/>
        <v>0</v>
      </c>
      <c r="V34" s="184">
        <f t="shared" si="27"/>
        <v>0</v>
      </c>
      <c r="W34" s="184">
        <f t="shared" si="27"/>
        <v>0</v>
      </c>
      <c r="X34" s="184">
        <f t="shared" si="27"/>
        <v>0</v>
      </c>
      <c r="Y34" s="184">
        <f t="shared" si="27"/>
        <v>0</v>
      </c>
      <c r="Z34" s="184">
        <f t="shared" si="27"/>
        <v>0</v>
      </c>
      <c r="AA34" s="184">
        <f t="shared" si="27"/>
        <v>0</v>
      </c>
      <c r="AB34" s="184">
        <f t="shared" si="27"/>
        <v>0</v>
      </c>
      <c r="AC34" s="184">
        <f t="shared" si="27"/>
        <v>0</v>
      </c>
      <c r="AD34" s="184">
        <f t="shared" si="27"/>
        <v>0</v>
      </c>
      <c r="AE34" s="184">
        <f t="shared" si="27"/>
        <v>0</v>
      </c>
      <c r="AF34" s="184">
        <f t="shared" si="27"/>
        <v>0</v>
      </c>
      <c r="AG34" s="184">
        <f t="shared" si="27"/>
        <v>0</v>
      </c>
      <c r="AH34" s="184">
        <f t="shared" si="27"/>
        <v>0</v>
      </c>
      <c r="AI34" s="184">
        <f t="shared" si="27"/>
        <v>0</v>
      </c>
      <c r="AJ34" s="184">
        <f t="shared" si="27"/>
        <v>0</v>
      </c>
      <c r="AK34" s="184">
        <f t="shared" si="27"/>
        <v>0</v>
      </c>
      <c r="AL34" s="184">
        <f t="shared" si="27"/>
        <v>0</v>
      </c>
      <c r="AM34" s="184">
        <f t="shared" si="27"/>
        <v>0</v>
      </c>
      <c r="AN34" s="184">
        <f t="shared" si="27"/>
        <v>0</v>
      </c>
      <c r="AO34" s="184">
        <f t="shared" si="27"/>
        <v>0</v>
      </c>
      <c r="AP34" s="184">
        <f t="shared" si="27"/>
        <v>0</v>
      </c>
      <c r="AQ34" s="184">
        <f t="shared" si="27"/>
        <v>0</v>
      </c>
      <c r="AR34" s="184">
        <f t="shared" si="27"/>
        <v>0</v>
      </c>
      <c r="AS34" s="184">
        <f t="shared" si="27"/>
        <v>0</v>
      </c>
      <c r="AT34" s="184">
        <f t="shared" si="27"/>
        <v>0</v>
      </c>
      <c r="AU34" s="184">
        <f t="shared" si="27"/>
        <v>0</v>
      </c>
      <c r="AV34" s="184">
        <f t="shared" si="27"/>
        <v>0</v>
      </c>
      <c r="AW34" s="184">
        <f t="shared" ref="AW34:BE34" si="28">(AW30*AW31+AW32*AW33)/1000</f>
        <v>0</v>
      </c>
      <c r="AX34" s="184">
        <f t="shared" si="28"/>
        <v>0</v>
      </c>
      <c r="AY34" s="184">
        <f t="shared" si="28"/>
        <v>0</v>
      </c>
      <c r="AZ34" s="184">
        <f t="shared" si="28"/>
        <v>0</v>
      </c>
      <c r="BA34" s="184">
        <f t="shared" si="28"/>
        <v>0</v>
      </c>
      <c r="BB34" s="184">
        <f t="shared" si="28"/>
        <v>0</v>
      </c>
      <c r="BC34" s="184">
        <f t="shared" si="28"/>
        <v>0</v>
      </c>
      <c r="BD34" s="184">
        <f t="shared" si="28"/>
        <v>0</v>
      </c>
      <c r="BE34" s="184">
        <f t="shared" si="28"/>
        <v>0</v>
      </c>
      <c r="BF34" s="184">
        <f t="shared" si="27"/>
        <v>0</v>
      </c>
      <c r="BG34" s="184">
        <f t="shared" si="27"/>
        <v>0</v>
      </c>
      <c r="BH34" s="184">
        <f t="shared" si="27"/>
        <v>0</v>
      </c>
      <c r="BI34" s="184">
        <f t="shared" si="27"/>
        <v>0</v>
      </c>
      <c r="BJ34" s="184">
        <f t="shared" si="27"/>
        <v>0</v>
      </c>
      <c r="BK34" s="184">
        <f t="shared" si="27"/>
        <v>0</v>
      </c>
      <c r="BL34" s="184">
        <f t="shared" si="27"/>
        <v>0</v>
      </c>
      <c r="BM34" s="184">
        <f t="shared" si="27"/>
        <v>0</v>
      </c>
      <c r="BN34" s="184">
        <f t="shared" ref="BN34:DK34" si="29">(BN30*BN31+BN32*BN33)/1000</f>
        <v>0</v>
      </c>
      <c r="BO34" s="184">
        <f t="shared" si="29"/>
        <v>0</v>
      </c>
      <c r="BP34" s="184">
        <f t="shared" si="29"/>
        <v>0</v>
      </c>
      <c r="BQ34" s="184">
        <f t="shared" si="29"/>
        <v>0</v>
      </c>
      <c r="BR34" s="184">
        <f t="shared" si="29"/>
        <v>0</v>
      </c>
      <c r="BS34" s="184">
        <f t="shared" si="29"/>
        <v>0</v>
      </c>
      <c r="BT34" s="184">
        <f t="shared" si="29"/>
        <v>0</v>
      </c>
      <c r="BU34" s="184">
        <f t="shared" si="29"/>
        <v>0</v>
      </c>
      <c r="BV34" s="184">
        <f t="shared" si="29"/>
        <v>0</v>
      </c>
      <c r="BW34" s="184">
        <f t="shared" si="29"/>
        <v>0</v>
      </c>
      <c r="BX34" s="184">
        <f t="shared" si="29"/>
        <v>0</v>
      </c>
      <c r="BY34" s="184">
        <f t="shared" si="29"/>
        <v>0</v>
      </c>
      <c r="BZ34" s="184">
        <f t="shared" si="29"/>
        <v>0</v>
      </c>
      <c r="CA34" s="184">
        <f t="shared" si="29"/>
        <v>0</v>
      </c>
      <c r="CB34" s="184">
        <f t="shared" si="29"/>
        <v>0</v>
      </c>
      <c r="CC34" s="184">
        <f t="shared" si="29"/>
        <v>0</v>
      </c>
      <c r="CD34" s="184">
        <f t="shared" si="29"/>
        <v>0</v>
      </c>
      <c r="CE34" s="184">
        <f t="shared" si="29"/>
        <v>0</v>
      </c>
      <c r="CF34" s="184">
        <f t="shared" si="29"/>
        <v>0</v>
      </c>
      <c r="CG34" s="184">
        <f t="shared" si="29"/>
        <v>0</v>
      </c>
      <c r="CH34" s="184">
        <f t="shared" si="29"/>
        <v>0</v>
      </c>
      <c r="CI34" s="184">
        <f t="shared" si="29"/>
        <v>0</v>
      </c>
      <c r="CJ34" s="184">
        <f t="shared" si="29"/>
        <v>0</v>
      </c>
      <c r="CK34" s="184">
        <f t="shared" si="29"/>
        <v>0</v>
      </c>
      <c r="CL34" s="184">
        <f t="shared" si="29"/>
        <v>0</v>
      </c>
      <c r="CM34" s="184">
        <f t="shared" si="29"/>
        <v>0</v>
      </c>
      <c r="CN34" s="184">
        <f t="shared" si="29"/>
        <v>0</v>
      </c>
      <c r="CO34" s="184">
        <f t="shared" si="29"/>
        <v>0</v>
      </c>
      <c r="CP34" s="184">
        <f t="shared" si="29"/>
        <v>0</v>
      </c>
      <c r="CQ34" s="184">
        <f t="shared" si="29"/>
        <v>0</v>
      </c>
      <c r="CR34" s="184">
        <f t="shared" si="29"/>
        <v>0</v>
      </c>
      <c r="CS34" s="184">
        <f t="shared" si="29"/>
        <v>0</v>
      </c>
      <c r="CT34" s="184">
        <f t="shared" si="29"/>
        <v>0</v>
      </c>
      <c r="CU34" s="184">
        <f t="shared" si="29"/>
        <v>0</v>
      </c>
      <c r="CV34" s="184">
        <f t="shared" si="29"/>
        <v>0</v>
      </c>
      <c r="CW34" s="184">
        <f t="shared" si="29"/>
        <v>0</v>
      </c>
      <c r="CX34" s="184">
        <f t="shared" si="29"/>
        <v>0</v>
      </c>
      <c r="CY34" s="184">
        <f t="shared" si="29"/>
        <v>0</v>
      </c>
      <c r="CZ34" s="184">
        <f t="shared" si="29"/>
        <v>0</v>
      </c>
      <c r="DA34" s="184">
        <f t="shared" si="29"/>
        <v>0</v>
      </c>
      <c r="DB34" s="184">
        <f t="shared" si="29"/>
        <v>0</v>
      </c>
      <c r="DC34" s="184">
        <f t="shared" si="29"/>
        <v>0</v>
      </c>
      <c r="DD34" s="184">
        <f t="shared" si="29"/>
        <v>0</v>
      </c>
      <c r="DE34" s="184">
        <f t="shared" si="29"/>
        <v>0</v>
      </c>
      <c r="DF34" s="184">
        <f t="shared" si="29"/>
        <v>0</v>
      </c>
      <c r="DG34" s="184">
        <f t="shared" si="29"/>
        <v>0</v>
      </c>
      <c r="DH34" s="184">
        <f t="shared" si="29"/>
        <v>0</v>
      </c>
      <c r="DI34" s="184">
        <f t="shared" si="29"/>
        <v>0</v>
      </c>
      <c r="DJ34" s="184">
        <f t="shared" si="29"/>
        <v>0</v>
      </c>
      <c r="DK34" s="184">
        <f t="shared" si="29"/>
        <v>0</v>
      </c>
      <c r="DL34" s="184">
        <f t="shared" ref="DL34:FA34" si="30">(DL30*DL31+DL32*DL33)/1000</f>
        <v>0</v>
      </c>
      <c r="DM34" s="184">
        <f t="shared" si="30"/>
        <v>0</v>
      </c>
      <c r="DN34" s="184">
        <f t="shared" si="30"/>
        <v>0</v>
      </c>
      <c r="DO34" s="184">
        <f t="shared" si="30"/>
        <v>0</v>
      </c>
      <c r="DP34" s="184">
        <f t="shared" si="30"/>
        <v>0</v>
      </c>
      <c r="DQ34" s="184">
        <f t="shared" si="30"/>
        <v>0</v>
      </c>
      <c r="DR34" s="184">
        <f t="shared" si="30"/>
        <v>0</v>
      </c>
      <c r="DS34" s="184">
        <f t="shared" si="30"/>
        <v>0</v>
      </c>
      <c r="DT34" s="184">
        <f t="shared" si="30"/>
        <v>0</v>
      </c>
      <c r="DU34" s="184">
        <f t="shared" si="30"/>
        <v>0</v>
      </c>
      <c r="DV34" s="184">
        <f t="shared" si="30"/>
        <v>0</v>
      </c>
      <c r="DW34" s="184">
        <f t="shared" si="30"/>
        <v>0</v>
      </c>
      <c r="DX34" s="184">
        <f t="shared" si="30"/>
        <v>0</v>
      </c>
      <c r="DY34" s="184">
        <f t="shared" si="30"/>
        <v>0</v>
      </c>
      <c r="DZ34" s="184">
        <f t="shared" si="30"/>
        <v>0</v>
      </c>
      <c r="EA34" s="184">
        <f t="shared" si="30"/>
        <v>0</v>
      </c>
      <c r="EB34" s="184">
        <f t="shared" si="30"/>
        <v>0</v>
      </c>
      <c r="EC34" s="184">
        <f t="shared" si="30"/>
        <v>0</v>
      </c>
      <c r="ED34" s="184">
        <f t="shared" si="30"/>
        <v>0</v>
      </c>
      <c r="EE34" s="184">
        <f t="shared" si="30"/>
        <v>0</v>
      </c>
      <c r="EF34" s="184">
        <f t="shared" si="30"/>
        <v>0</v>
      </c>
      <c r="EG34" s="184">
        <f t="shared" si="30"/>
        <v>0</v>
      </c>
      <c r="EH34" s="184">
        <f t="shared" si="30"/>
        <v>0</v>
      </c>
      <c r="EI34" s="184">
        <f t="shared" si="30"/>
        <v>0</v>
      </c>
      <c r="EJ34" s="184">
        <f t="shared" si="30"/>
        <v>0</v>
      </c>
      <c r="EK34" s="184">
        <f t="shared" si="30"/>
        <v>0</v>
      </c>
      <c r="EL34" s="184">
        <f t="shared" si="30"/>
        <v>0</v>
      </c>
      <c r="EM34" s="184">
        <f t="shared" si="30"/>
        <v>0</v>
      </c>
      <c r="EN34" s="184">
        <f t="shared" si="30"/>
        <v>0</v>
      </c>
      <c r="EO34" s="184">
        <f t="shared" si="30"/>
        <v>0</v>
      </c>
      <c r="EP34" s="184">
        <f t="shared" si="30"/>
        <v>0</v>
      </c>
      <c r="EQ34" s="184">
        <f t="shared" si="30"/>
        <v>0</v>
      </c>
      <c r="ER34" s="184">
        <f t="shared" si="30"/>
        <v>0</v>
      </c>
      <c r="ES34" s="184">
        <f t="shared" si="30"/>
        <v>0</v>
      </c>
      <c r="ET34" s="184">
        <f t="shared" si="30"/>
        <v>0</v>
      </c>
      <c r="EU34" s="184">
        <f t="shared" si="30"/>
        <v>0</v>
      </c>
      <c r="EV34" s="184">
        <f t="shared" si="30"/>
        <v>0</v>
      </c>
      <c r="EW34" s="184">
        <f t="shared" si="30"/>
        <v>0</v>
      </c>
      <c r="EX34" s="184">
        <f t="shared" si="30"/>
        <v>0</v>
      </c>
      <c r="EY34" s="184">
        <f t="shared" si="30"/>
        <v>0</v>
      </c>
      <c r="EZ34" s="184">
        <f t="shared" si="30"/>
        <v>0</v>
      </c>
      <c r="FA34" s="184">
        <f t="shared" si="30"/>
        <v>0</v>
      </c>
    </row>
    <row r="35" spans="2:157" ht="15" customHeight="1" x14ac:dyDescent="0.3">
      <c r="B35" s="878">
        <f>B34+1</f>
        <v>15</v>
      </c>
      <c r="C35" s="176" t="s">
        <v>1404</v>
      </c>
      <c r="D35" s="176"/>
      <c r="E35" s="180" t="s">
        <v>1405</v>
      </c>
      <c r="F35" s="181"/>
      <c r="G35" s="185" t="str">
        <f>IF(COUNTA(H35:FA35)=0,"",IF(OR(LARGE(H35:FA35,1)&gt;24,SMALL(H35:FA35,1)&lt;0),"ERRO",""))</f>
        <v/>
      </c>
      <c r="H35" s="297"/>
      <c r="I35" s="297"/>
      <c r="J35" s="297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299"/>
      <c r="AA35" s="299"/>
      <c r="AB35" s="299"/>
      <c r="AC35" s="299"/>
      <c r="AD35" s="299"/>
      <c r="AE35" s="299"/>
      <c r="AF35" s="299"/>
      <c r="AG35" s="299"/>
      <c r="AH35" s="299"/>
      <c r="AI35" s="299"/>
      <c r="AJ35" s="299"/>
      <c r="AK35" s="299"/>
      <c r="AL35" s="299"/>
      <c r="AM35" s="299"/>
      <c r="AN35" s="299"/>
      <c r="AO35" s="299"/>
      <c r="AP35" s="299"/>
      <c r="AQ35" s="299"/>
      <c r="AR35" s="299"/>
      <c r="AS35" s="299"/>
      <c r="AT35" s="299"/>
      <c r="AU35" s="299"/>
      <c r="AV35" s="299"/>
      <c r="AW35" s="299"/>
      <c r="AX35" s="299"/>
      <c r="AY35" s="299"/>
      <c r="AZ35" s="299"/>
      <c r="BA35" s="299"/>
      <c r="BB35" s="299"/>
      <c r="BC35" s="299"/>
      <c r="BD35" s="299"/>
      <c r="BE35" s="297"/>
      <c r="BF35" s="299"/>
      <c r="BG35" s="299"/>
      <c r="BH35" s="299"/>
      <c r="BI35" s="299"/>
      <c r="BJ35" s="299"/>
      <c r="BK35" s="299"/>
      <c r="BL35" s="299"/>
      <c r="BM35" s="299"/>
      <c r="BN35" s="297"/>
      <c r="BO35" s="297"/>
      <c r="BP35" s="299"/>
      <c r="BQ35" s="299"/>
      <c r="BR35" s="299"/>
      <c r="BS35" s="299"/>
      <c r="BT35" s="299"/>
      <c r="BU35" s="299"/>
      <c r="BV35" s="299"/>
      <c r="BW35" s="299"/>
      <c r="BX35" s="299"/>
      <c r="BY35" s="299"/>
      <c r="BZ35" s="299"/>
      <c r="CA35" s="299"/>
      <c r="CB35" s="299"/>
      <c r="CC35" s="299"/>
      <c r="CD35" s="299"/>
      <c r="CE35" s="299"/>
      <c r="CF35" s="299"/>
      <c r="CG35" s="299"/>
      <c r="CH35" s="299"/>
      <c r="CI35" s="299"/>
      <c r="CJ35" s="299"/>
      <c r="CK35" s="299"/>
      <c r="CL35" s="299"/>
      <c r="CM35" s="299"/>
      <c r="CN35" s="299"/>
      <c r="CO35" s="299"/>
      <c r="CP35" s="299"/>
      <c r="CQ35" s="299"/>
      <c r="CR35" s="299"/>
      <c r="CS35" s="299"/>
      <c r="CT35" s="299"/>
      <c r="CU35" s="299"/>
      <c r="CV35" s="299"/>
      <c r="CW35" s="299"/>
      <c r="CX35" s="299"/>
      <c r="CY35" s="299"/>
      <c r="CZ35" s="299"/>
      <c r="DA35" s="299"/>
      <c r="DB35" s="299"/>
      <c r="DC35" s="299"/>
      <c r="DD35" s="299"/>
      <c r="DE35" s="299"/>
      <c r="DF35" s="299"/>
      <c r="DG35" s="299"/>
      <c r="DH35" s="299"/>
      <c r="DI35" s="299"/>
      <c r="DJ35" s="299"/>
      <c r="DK35" s="299"/>
      <c r="DL35" s="297"/>
      <c r="DM35" s="297"/>
      <c r="DN35" s="299"/>
      <c r="DO35" s="299"/>
      <c r="DP35" s="299"/>
      <c r="DQ35" s="299"/>
      <c r="DR35" s="299"/>
      <c r="DS35" s="299"/>
      <c r="DT35" s="299"/>
      <c r="DU35" s="299"/>
      <c r="DV35" s="299"/>
      <c r="DW35" s="299"/>
      <c r="DX35" s="299"/>
      <c r="DY35" s="299"/>
      <c r="DZ35" s="299"/>
      <c r="EA35" s="299"/>
      <c r="EB35" s="299"/>
      <c r="EC35" s="299"/>
      <c r="ED35" s="299"/>
      <c r="EE35" s="299"/>
      <c r="EF35" s="299"/>
      <c r="EG35" s="299"/>
      <c r="EH35" s="299"/>
      <c r="EI35" s="299"/>
      <c r="EJ35" s="299"/>
      <c r="EK35" s="299"/>
      <c r="EL35" s="299"/>
      <c r="EM35" s="299"/>
      <c r="EN35" s="299"/>
      <c r="EO35" s="299"/>
      <c r="EP35" s="299"/>
      <c r="EQ35" s="299"/>
      <c r="ER35" s="299"/>
      <c r="ES35" s="299"/>
      <c r="ET35" s="299"/>
      <c r="EU35" s="299"/>
      <c r="EV35" s="299"/>
      <c r="EW35" s="299"/>
      <c r="EX35" s="299"/>
      <c r="EY35" s="299"/>
      <c r="EZ35" s="299"/>
      <c r="FA35" s="299"/>
    </row>
    <row r="36" spans="2:157" ht="15" customHeight="1" x14ac:dyDescent="0.3">
      <c r="B36" s="879"/>
      <c r="C36" s="186" t="s">
        <v>1406</v>
      </c>
      <c r="D36" s="186"/>
      <c r="E36" s="187" t="s">
        <v>1407</v>
      </c>
      <c r="F36" s="181"/>
      <c r="G36" s="185" t="str">
        <f>IF(COUNTA(H36:FA36)=0,"",IF(OR(LARGE(H36:FA36,1)&gt;365,SMALL(H36:FA36,1)&lt;0),"ERRO",""))</f>
        <v/>
      </c>
      <c r="H36" s="298"/>
      <c r="I36" s="298"/>
      <c r="J36" s="298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8"/>
      <c r="BF36" s="295"/>
      <c r="BG36" s="295"/>
      <c r="BH36" s="295"/>
      <c r="BI36" s="295"/>
      <c r="BJ36" s="295"/>
      <c r="BK36" s="295"/>
      <c r="BL36" s="295"/>
      <c r="BM36" s="295"/>
      <c r="BN36" s="298"/>
      <c r="BO36" s="298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  <c r="CU36" s="295"/>
      <c r="CV36" s="295"/>
      <c r="CW36" s="295"/>
      <c r="CX36" s="295"/>
      <c r="CY36" s="295"/>
      <c r="CZ36" s="295"/>
      <c r="DA36" s="295"/>
      <c r="DB36" s="295"/>
      <c r="DC36" s="295"/>
      <c r="DD36" s="295"/>
      <c r="DE36" s="295"/>
      <c r="DF36" s="295"/>
      <c r="DG36" s="295"/>
      <c r="DH36" s="295"/>
      <c r="DI36" s="295"/>
      <c r="DJ36" s="295"/>
      <c r="DK36" s="295"/>
      <c r="DL36" s="298"/>
      <c r="DM36" s="298"/>
      <c r="DN36" s="295"/>
      <c r="DO36" s="295"/>
      <c r="DP36" s="295"/>
      <c r="DQ36" s="295"/>
      <c r="DR36" s="295"/>
      <c r="DS36" s="295"/>
      <c r="DT36" s="295"/>
      <c r="DU36" s="295"/>
      <c r="DV36" s="295"/>
      <c r="DW36" s="295"/>
      <c r="DX36" s="295"/>
      <c r="DY36" s="295"/>
      <c r="DZ36" s="295"/>
      <c r="EA36" s="295"/>
      <c r="EB36" s="295"/>
      <c r="EC36" s="295"/>
      <c r="ED36" s="295"/>
      <c r="EE36" s="295"/>
      <c r="EF36" s="295"/>
      <c r="EG36" s="295"/>
      <c r="EH36" s="295"/>
      <c r="EI36" s="295"/>
      <c r="EJ36" s="295"/>
      <c r="EK36" s="295"/>
      <c r="EL36" s="295"/>
      <c r="EM36" s="295"/>
      <c r="EN36" s="295"/>
      <c r="EO36" s="295"/>
      <c r="EP36" s="295"/>
      <c r="EQ36" s="295"/>
      <c r="ER36" s="295"/>
      <c r="ES36" s="295"/>
      <c r="ET36" s="295"/>
      <c r="EU36" s="295"/>
      <c r="EV36" s="295"/>
      <c r="EW36" s="295"/>
      <c r="EX36" s="295"/>
      <c r="EY36" s="295"/>
      <c r="EZ36" s="295"/>
      <c r="FA36" s="295"/>
    </row>
    <row r="37" spans="2:157" ht="15" customHeight="1" x14ac:dyDescent="0.3">
      <c r="B37" s="880"/>
      <c r="C37" s="176" t="s">
        <v>1408</v>
      </c>
      <c r="D37" s="176"/>
      <c r="E37" s="180" t="s">
        <v>1409</v>
      </c>
      <c r="F37" s="181" t="s">
        <v>1583</v>
      </c>
      <c r="G37" s="185" t="str">
        <f>IF(COUNTA(H37:FA37)=0,"",IF(OR(LARGE(H37:FA37,1)&gt;8760,SMALL(H37:FA37,1)&lt;0),"ERRO",""))</f>
        <v/>
      </c>
      <c r="H37" s="188">
        <f>H35*H36</f>
        <v>0</v>
      </c>
      <c r="I37" s="188">
        <f t="shared" ref="I37:BM37" si="31">I35*I36</f>
        <v>0</v>
      </c>
      <c r="J37" s="188">
        <f t="shared" si="31"/>
        <v>0</v>
      </c>
      <c r="K37" s="188">
        <f t="shared" si="31"/>
        <v>0</v>
      </c>
      <c r="L37" s="188">
        <f t="shared" si="31"/>
        <v>0</v>
      </c>
      <c r="M37" s="188">
        <f t="shared" si="31"/>
        <v>0</v>
      </c>
      <c r="N37" s="188">
        <f t="shared" si="31"/>
        <v>0</v>
      </c>
      <c r="O37" s="188">
        <f t="shared" si="31"/>
        <v>0</v>
      </c>
      <c r="P37" s="188">
        <f t="shared" si="31"/>
        <v>0</v>
      </c>
      <c r="Q37" s="188">
        <f t="shared" si="31"/>
        <v>0</v>
      </c>
      <c r="R37" s="188">
        <f t="shared" si="31"/>
        <v>0</v>
      </c>
      <c r="S37" s="188">
        <f t="shared" si="31"/>
        <v>0</v>
      </c>
      <c r="T37" s="188">
        <f t="shared" si="31"/>
        <v>0</v>
      </c>
      <c r="U37" s="188">
        <f t="shared" si="31"/>
        <v>0</v>
      </c>
      <c r="V37" s="188">
        <f t="shared" si="31"/>
        <v>0</v>
      </c>
      <c r="W37" s="188">
        <f t="shared" si="31"/>
        <v>0</v>
      </c>
      <c r="X37" s="188">
        <f t="shared" si="31"/>
        <v>0</v>
      </c>
      <c r="Y37" s="188">
        <f t="shared" si="31"/>
        <v>0</v>
      </c>
      <c r="Z37" s="188">
        <f t="shared" si="31"/>
        <v>0</v>
      </c>
      <c r="AA37" s="188">
        <f t="shared" si="31"/>
        <v>0</v>
      </c>
      <c r="AB37" s="188">
        <f t="shared" si="31"/>
        <v>0</v>
      </c>
      <c r="AC37" s="188">
        <f t="shared" si="31"/>
        <v>0</v>
      </c>
      <c r="AD37" s="188">
        <f t="shared" si="31"/>
        <v>0</v>
      </c>
      <c r="AE37" s="188">
        <f t="shared" si="31"/>
        <v>0</v>
      </c>
      <c r="AF37" s="188">
        <f t="shared" si="31"/>
        <v>0</v>
      </c>
      <c r="AG37" s="188">
        <f t="shared" si="31"/>
        <v>0</v>
      </c>
      <c r="AH37" s="188">
        <f t="shared" si="31"/>
        <v>0</v>
      </c>
      <c r="AI37" s="188">
        <f t="shared" si="31"/>
        <v>0</v>
      </c>
      <c r="AJ37" s="188">
        <f t="shared" si="31"/>
        <v>0</v>
      </c>
      <c r="AK37" s="188">
        <f t="shared" si="31"/>
        <v>0</v>
      </c>
      <c r="AL37" s="188">
        <f t="shared" si="31"/>
        <v>0</v>
      </c>
      <c r="AM37" s="188">
        <f t="shared" si="31"/>
        <v>0</v>
      </c>
      <c r="AN37" s="188">
        <f t="shared" si="31"/>
        <v>0</v>
      </c>
      <c r="AO37" s="188">
        <f t="shared" si="31"/>
        <v>0</v>
      </c>
      <c r="AP37" s="188">
        <f t="shared" si="31"/>
        <v>0</v>
      </c>
      <c r="AQ37" s="188">
        <f t="shared" si="31"/>
        <v>0</v>
      </c>
      <c r="AR37" s="188">
        <f t="shared" si="31"/>
        <v>0</v>
      </c>
      <c r="AS37" s="188">
        <f t="shared" si="31"/>
        <v>0</v>
      </c>
      <c r="AT37" s="188">
        <f t="shared" si="31"/>
        <v>0</v>
      </c>
      <c r="AU37" s="188">
        <f t="shared" si="31"/>
        <v>0</v>
      </c>
      <c r="AV37" s="188">
        <f t="shared" si="31"/>
        <v>0</v>
      </c>
      <c r="AW37" s="188">
        <f t="shared" ref="AW37:BE37" si="32">AW35*AW36</f>
        <v>0</v>
      </c>
      <c r="AX37" s="188">
        <f t="shared" si="32"/>
        <v>0</v>
      </c>
      <c r="AY37" s="188">
        <f t="shared" si="32"/>
        <v>0</v>
      </c>
      <c r="AZ37" s="188">
        <f t="shared" si="32"/>
        <v>0</v>
      </c>
      <c r="BA37" s="188">
        <f t="shared" si="32"/>
        <v>0</v>
      </c>
      <c r="BB37" s="188">
        <f t="shared" si="32"/>
        <v>0</v>
      </c>
      <c r="BC37" s="188">
        <f t="shared" si="32"/>
        <v>0</v>
      </c>
      <c r="BD37" s="188">
        <f t="shared" si="32"/>
        <v>0</v>
      </c>
      <c r="BE37" s="188">
        <f t="shared" si="32"/>
        <v>0</v>
      </c>
      <c r="BF37" s="188">
        <f t="shared" si="31"/>
        <v>0</v>
      </c>
      <c r="BG37" s="188">
        <f t="shared" si="31"/>
        <v>0</v>
      </c>
      <c r="BH37" s="188">
        <f t="shared" si="31"/>
        <v>0</v>
      </c>
      <c r="BI37" s="188">
        <f t="shared" si="31"/>
        <v>0</v>
      </c>
      <c r="BJ37" s="188">
        <f t="shared" si="31"/>
        <v>0</v>
      </c>
      <c r="BK37" s="188">
        <f t="shared" si="31"/>
        <v>0</v>
      </c>
      <c r="BL37" s="188">
        <f t="shared" si="31"/>
        <v>0</v>
      </c>
      <c r="BM37" s="188">
        <f t="shared" si="31"/>
        <v>0</v>
      </c>
      <c r="BN37" s="188">
        <f t="shared" ref="BN37:DK37" si="33">BN35*BN36</f>
        <v>0</v>
      </c>
      <c r="BO37" s="188">
        <f t="shared" si="33"/>
        <v>0</v>
      </c>
      <c r="BP37" s="188">
        <f t="shared" si="33"/>
        <v>0</v>
      </c>
      <c r="BQ37" s="188">
        <f t="shared" si="33"/>
        <v>0</v>
      </c>
      <c r="BR37" s="188">
        <f t="shared" si="33"/>
        <v>0</v>
      </c>
      <c r="BS37" s="188">
        <f t="shared" si="33"/>
        <v>0</v>
      </c>
      <c r="BT37" s="188">
        <f t="shared" si="33"/>
        <v>0</v>
      </c>
      <c r="BU37" s="188">
        <f t="shared" si="33"/>
        <v>0</v>
      </c>
      <c r="BV37" s="188">
        <f t="shared" si="33"/>
        <v>0</v>
      </c>
      <c r="BW37" s="188">
        <f t="shared" si="33"/>
        <v>0</v>
      </c>
      <c r="BX37" s="188">
        <f t="shared" si="33"/>
        <v>0</v>
      </c>
      <c r="BY37" s="188">
        <f t="shared" si="33"/>
        <v>0</v>
      </c>
      <c r="BZ37" s="188">
        <f t="shared" si="33"/>
        <v>0</v>
      </c>
      <c r="CA37" s="188">
        <f t="shared" si="33"/>
        <v>0</v>
      </c>
      <c r="CB37" s="188">
        <f t="shared" si="33"/>
        <v>0</v>
      </c>
      <c r="CC37" s="188">
        <f t="shared" si="33"/>
        <v>0</v>
      </c>
      <c r="CD37" s="188">
        <f t="shared" si="33"/>
        <v>0</v>
      </c>
      <c r="CE37" s="188">
        <f t="shared" si="33"/>
        <v>0</v>
      </c>
      <c r="CF37" s="188">
        <f t="shared" si="33"/>
        <v>0</v>
      </c>
      <c r="CG37" s="188">
        <f t="shared" si="33"/>
        <v>0</v>
      </c>
      <c r="CH37" s="188">
        <f t="shared" si="33"/>
        <v>0</v>
      </c>
      <c r="CI37" s="188">
        <f t="shared" si="33"/>
        <v>0</v>
      </c>
      <c r="CJ37" s="188">
        <f t="shared" si="33"/>
        <v>0</v>
      </c>
      <c r="CK37" s="188">
        <f t="shared" si="33"/>
        <v>0</v>
      </c>
      <c r="CL37" s="188">
        <f t="shared" si="33"/>
        <v>0</v>
      </c>
      <c r="CM37" s="188">
        <f t="shared" si="33"/>
        <v>0</v>
      </c>
      <c r="CN37" s="188">
        <f t="shared" si="33"/>
        <v>0</v>
      </c>
      <c r="CO37" s="188">
        <f t="shared" si="33"/>
        <v>0</v>
      </c>
      <c r="CP37" s="188">
        <f t="shared" si="33"/>
        <v>0</v>
      </c>
      <c r="CQ37" s="188">
        <f t="shared" si="33"/>
        <v>0</v>
      </c>
      <c r="CR37" s="188">
        <f t="shared" si="33"/>
        <v>0</v>
      </c>
      <c r="CS37" s="188">
        <f t="shared" si="33"/>
        <v>0</v>
      </c>
      <c r="CT37" s="188">
        <f t="shared" si="33"/>
        <v>0</v>
      </c>
      <c r="CU37" s="188">
        <f t="shared" si="33"/>
        <v>0</v>
      </c>
      <c r="CV37" s="188">
        <f t="shared" si="33"/>
        <v>0</v>
      </c>
      <c r="CW37" s="188">
        <f t="shared" si="33"/>
        <v>0</v>
      </c>
      <c r="CX37" s="188">
        <f t="shared" si="33"/>
        <v>0</v>
      </c>
      <c r="CY37" s="188">
        <f t="shared" si="33"/>
        <v>0</v>
      </c>
      <c r="CZ37" s="188">
        <f t="shared" si="33"/>
        <v>0</v>
      </c>
      <c r="DA37" s="188">
        <f t="shared" si="33"/>
        <v>0</v>
      </c>
      <c r="DB37" s="188">
        <f t="shared" si="33"/>
        <v>0</v>
      </c>
      <c r="DC37" s="188">
        <f t="shared" si="33"/>
        <v>0</v>
      </c>
      <c r="DD37" s="188">
        <f t="shared" si="33"/>
        <v>0</v>
      </c>
      <c r="DE37" s="188">
        <f t="shared" si="33"/>
        <v>0</v>
      </c>
      <c r="DF37" s="188">
        <f t="shared" si="33"/>
        <v>0</v>
      </c>
      <c r="DG37" s="188">
        <f t="shared" si="33"/>
        <v>0</v>
      </c>
      <c r="DH37" s="188">
        <f t="shared" si="33"/>
        <v>0</v>
      </c>
      <c r="DI37" s="188">
        <f t="shared" si="33"/>
        <v>0</v>
      </c>
      <c r="DJ37" s="188">
        <f t="shared" si="33"/>
        <v>0</v>
      </c>
      <c r="DK37" s="188">
        <f t="shared" si="33"/>
        <v>0</v>
      </c>
      <c r="DL37" s="188">
        <f t="shared" ref="DL37:FA37" si="34">DL35*DL36</f>
        <v>0</v>
      </c>
      <c r="DM37" s="188">
        <f t="shared" si="34"/>
        <v>0</v>
      </c>
      <c r="DN37" s="188">
        <f t="shared" si="34"/>
        <v>0</v>
      </c>
      <c r="DO37" s="188">
        <f t="shared" si="34"/>
        <v>0</v>
      </c>
      <c r="DP37" s="188">
        <f t="shared" si="34"/>
        <v>0</v>
      </c>
      <c r="DQ37" s="188">
        <f t="shared" si="34"/>
        <v>0</v>
      </c>
      <c r="DR37" s="188">
        <f t="shared" si="34"/>
        <v>0</v>
      </c>
      <c r="DS37" s="188">
        <f t="shared" si="34"/>
        <v>0</v>
      </c>
      <c r="DT37" s="188">
        <f t="shared" si="34"/>
        <v>0</v>
      </c>
      <c r="DU37" s="188">
        <f t="shared" si="34"/>
        <v>0</v>
      </c>
      <c r="DV37" s="188">
        <f t="shared" si="34"/>
        <v>0</v>
      </c>
      <c r="DW37" s="188">
        <f t="shared" si="34"/>
        <v>0</v>
      </c>
      <c r="DX37" s="188">
        <f t="shared" si="34"/>
        <v>0</v>
      </c>
      <c r="DY37" s="188">
        <f t="shared" si="34"/>
        <v>0</v>
      </c>
      <c r="DZ37" s="188">
        <f t="shared" si="34"/>
        <v>0</v>
      </c>
      <c r="EA37" s="188">
        <f t="shared" si="34"/>
        <v>0</v>
      </c>
      <c r="EB37" s="188">
        <f t="shared" si="34"/>
        <v>0</v>
      </c>
      <c r="EC37" s="188">
        <f t="shared" si="34"/>
        <v>0</v>
      </c>
      <c r="ED37" s="188">
        <f t="shared" si="34"/>
        <v>0</v>
      </c>
      <c r="EE37" s="188">
        <f t="shared" si="34"/>
        <v>0</v>
      </c>
      <c r="EF37" s="188">
        <f t="shared" si="34"/>
        <v>0</v>
      </c>
      <c r="EG37" s="188">
        <f t="shared" si="34"/>
        <v>0</v>
      </c>
      <c r="EH37" s="188">
        <f t="shared" si="34"/>
        <v>0</v>
      </c>
      <c r="EI37" s="188">
        <f t="shared" si="34"/>
        <v>0</v>
      </c>
      <c r="EJ37" s="188">
        <f t="shared" si="34"/>
        <v>0</v>
      </c>
      <c r="EK37" s="188">
        <f t="shared" si="34"/>
        <v>0</v>
      </c>
      <c r="EL37" s="188">
        <f t="shared" si="34"/>
        <v>0</v>
      </c>
      <c r="EM37" s="188">
        <f t="shared" si="34"/>
        <v>0</v>
      </c>
      <c r="EN37" s="188">
        <f t="shared" si="34"/>
        <v>0</v>
      </c>
      <c r="EO37" s="188">
        <f t="shared" si="34"/>
        <v>0</v>
      </c>
      <c r="EP37" s="188">
        <f t="shared" si="34"/>
        <v>0</v>
      </c>
      <c r="EQ37" s="188">
        <f t="shared" si="34"/>
        <v>0</v>
      </c>
      <c r="ER37" s="188">
        <f t="shared" si="34"/>
        <v>0</v>
      </c>
      <c r="ES37" s="188">
        <f t="shared" si="34"/>
        <v>0</v>
      </c>
      <c r="ET37" s="188">
        <f t="shared" si="34"/>
        <v>0</v>
      </c>
      <c r="EU37" s="188">
        <f t="shared" si="34"/>
        <v>0</v>
      </c>
      <c r="EV37" s="188">
        <f t="shared" si="34"/>
        <v>0</v>
      </c>
      <c r="EW37" s="188">
        <f t="shared" si="34"/>
        <v>0</v>
      </c>
      <c r="EX37" s="188">
        <f t="shared" si="34"/>
        <v>0</v>
      </c>
      <c r="EY37" s="188">
        <f t="shared" si="34"/>
        <v>0</v>
      </c>
      <c r="EZ37" s="188">
        <f t="shared" si="34"/>
        <v>0</v>
      </c>
      <c r="FA37" s="188">
        <f t="shared" si="34"/>
        <v>0</v>
      </c>
    </row>
    <row r="38" spans="2:157" ht="15" customHeight="1" x14ac:dyDescent="0.3">
      <c r="B38" s="878">
        <f>B35+1</f>
        <v>16</v>
      </c>
      <c r="C38" s="176" t="s">
        <v>1411</v>
      </c>
      <c r="D38" s="176"/>
      <c r="E38" s="180" t="s">
        <v>1405</v>
      </c>
      <c r="F38" s="181" t="s">
        <v>1584</v>
      </c>
      <c r="G38" s="185" t="str">
        <f>IF(COUNTA(H38:FA38)=0,"",IF(OR(LARGE(H38:FA38,1)&gt;3,SMALL(H38:FA38,1)&lt;0),"ERRO",""))</f>
        <v/>
      </c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  <c r="CV38" s="295"/>
      <c r="CW38" s="295"/>
      <c r="CX38" s="295"/>
      <c r="CY38" s="295"/>
      <c r="CZ38" s="295"/>
      <c r="DA38" s="295"/>
      <c r="DB38" s="295"/>
      <c r="DC38" s="295"/>
      <c r="DD38" s="295"/>
      <c r="DE38" s="295"/>
      <c r="DF38" s="295"/>
      <c r="DG38" s="295"/>
      <c r="DH38" s="295"/>
      <c r="DI38" s="295"/>
      <c r="DJ38" s="295"/>
      <c r="DK38" s="295"/>
      <c r="DL38" s="295"/>
      <c r="DM38" s="295"/>
      <c r="DN38" s="295"/>
      <c r="DO38" s="295"/>
      <c r="DP38" s="295"/>
      <c r="DQ38" s="295"/>
      <c r="DR38" s="295"/>
      <c r="DS38" s="295"/>
      <c r="DT38" s="295"/>
      <c r="DU38" s="295"/>
      <c r="DV38" s="295"/>
      <c r="DW38" s="295"/>
      <c r="DX38" s="295"/>
      <c r="DY38" s="295"/>
      <c r="DZ38" s="295"/>
      <c r="EA38" s="295"/>
      <c r="EB38" s="295"/>
      <c r="EC38" s="295"/>
      <c r="ED38" s="295"/>
      <c r="EE38" s="295"/>
      <c r="EF38" s="295"/>
      <c r="EG38" s="295"/>
      <c r="EH38" s="295"/>
      <c r="EI38" s="295"/>
      <c r="EJ38" s="295"/>
      <c r="EK38" s="295"/>
      <c r="EL38" s="295"/>
      <c r="EM38" s="295"/>
      <c r="EN38" s="295"/>
      <c r="EO38" s="295"/>
      <c r="EP38" s="295"/>
      <c r="EQ38" s="295"/>
      <c r="ER38" s="295"/>
      <c r="ES38" s="295"/>
      <c r="ET38" s="295"/>
      <c r="EU38" s="295"/>
      <c r="EV38" s="295"/>
      <c r="EW38" s="295"/>
      <c r="EX38" s="295"/>
      <c r="EY38" s="295"/>
      <c r="EZ38" s="295"/>
      <c r="FA38" s="295"/>
    </row>
    <row r="39" spans="2:157" ht="15" customHeight="1" x14ac:dyDescent="0.3">
      <c r="B39" s="879"/>
      <c r="C39" s="176" t="s">
        <v>1413</v>
      </c>
      <c r="D39" s="176"/>
      <c r="E39" s="177" t="s">
        <v>1414</v>
      </c>
      <c r="F39" s="181" t="s">
        <v>1585</v>
      </c>
      <c r="G39" s="185" t="str">
        <f>IF(COUNTA(H39:FA39)=0,"",IF(OR(LARGE(H39:FA39,1)&gt;22,SMALL(H39:FA39,1)&lt;0),"ERRO",""))</f>
        <v/>
      </c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  <c r="CY39" s="295"/>
      <c r="CZ39" s="295"/>
      <c r="DA39" s="295"/>
      <c r="DB39" s="295"/>
      <c r="DC39" s="295"/>
      <c r="DD39" s="295"/>
      <c r="DE39" s="295"/>
      <c r="DF39" s="295"/>
      <c r="DG39" s="295"/>
      <c r="DH39" s="295"/>
      <c r="DI39" s="295"/>
      <c r="DJ39" s="295"/>
      <c r="DK39" s="295"/>
      <c r="DL39" s="295"/>
      <c r="DM39" s="295"/>
      <c r="DN39" s="295"/>
      <c r="DO39" s="295"/>
      <c r="DP39" s="295"/>
      <c r="DQ39" s="295"/>
      <c r="DR39" s="295"/>
      <c r="DS39" s="295"/>
      <c r="DT39" s="295"/>
      <c r="DU39" s="295"/>
      <c r="DV39" s="295"/>
      <c r="DW39" s="295"/>
      <c r="DX39" s="295"/>
      <c r="DY39" s="295"/>
      <c r="DZ39" s="295"/>
      <c r="EA39" s="295"/>
      <c r="EB39" s="295"/>
      <c r="EC39" s="295"/>
      <c r="ED39" s="295"/>
      <c r="EE39" s="295"/>
      <c r="EF39" s="295"/>
      <c r="EG39" s="295"/>
      <c r="EH39" s="295"/>
      <c r="EI39" s="295"/>
      <c r="EJ39" s="295"/>
      <c r="EK39" s="295"/>
      <c r="EL39" s="295"/>
      <c r="EM39" s="295"/>
      <c r="EN39" s="295"/>
      <c r="EO39" s="295"/>
      <c r="EP39" s="295"/>
      <c r="EQ39" s="295"/>
      <c r="ER39" s="295"/>
      <c r="ES39" s="295"/>
      <c r="ET39" s="295"/>
      <c r="EU39" s="295"/>
      <c r="EV39" s="295"/>
      <c r="EW39" s="295"/>
      <c r="EX39" s="295"/>
      <c r="EY39" s="295"/>
      <c r="EZ39" s="295"/>
      <c r="FA39" s="295"/>
    </row>
    <row r="40" spans="2:157" ht="15" customHeight="1" x14ac:dyDescent="0.3">
      <c r="B40" s="879"/>
      <c r="C40" s="176" t="s">
        <v>1416</v>
      </c>
      <c r="D40" s="176"/>
      <c r="E40" s="177" t="s">
        <v>1417</v>
      </c>
      <c r="F40" s="181" t="s">
        <v>1586</v>
      </c>
      <c r="G40" s="185" t="str">
        <f>IF(COUNTA(H40:FA40)=0,"",IF(OR(LARGE(H40:FA40,1)&gt;12,SMALL(H40:FA40,1)&lt;0),"ERRO",""))</f>
        <v/>
      </c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  <c r="CU40" s="295"/>
      <c r="CV40" s="295"/>
      <c r="CW40" s="295"/>
      <c r="CX40" s="295"/>
      <c r="CY40" s="295"/>
      <c r="CZ40" s="295"/>
      <c r="DA40" s="295"/>
      <c r="DB40" s="295"/>
      <c r="DC40" s="295"/>
      <c r="DD40" s="295"/>
      <c r="DE40" s="295"/>
      <c r="DF40" s="295"/>
      <c r="DG40" s="295"/>
      <c r="DH40" s="295"/>
      <c r="DI40" s="295"/>
      <c r="DJ40" s="295"/>
      <c r="DK40" s="295"/>
      <c r="DL40" s="295"/>
      <c r="DM40" s="295"/>
      <c r="DN40" s="295"/>
      <c r="DO40" s="295"/>
      <c r="DP40" s="295"/>
      <c r="DQ40" s="295"/>
      <c r="DR40" s="295"/>
      <c r="DS40" s="295"/>
      <c r="DT40" s="295"/>
      <c r="DU40" s="295"/>
      <c r="DV40" s="295"/>
      <c r="DW40" s="295"/>
      <c r="DX40" s="295"/>
      <c r="DY40" s="295"/>
      <c r="DZ40" s="295"/>
      <c r="EA40" s="295"/>
      <c r="EB40" s="295"/>
      <c r="EC40" s="295"/>
      <c r="ED40" s="295"/>
      <c r="EE40" s="295"/>
      <c r="EF40" s="295"/>
      <c r="EG40" s="295"/>
      <c r="EH40" s="295"/>
      <c r="EI40" s="295"/>
      <c r="EJ40" s="295"/>
      <c r="EK40" s="295"/>
      <c r="EL40" s="295"/>
      <c r="EM40" s="295"/>
      <c r="EN40" s="295"/>
      <c r="EO40" s="295"/>
      <c r="EP40" s="295"/>
      <c r="EQ40" s="295"/>
      <c r="ER40" s="295"/>
      <c r="ES40" s="295"/>
      <c r="ET40" s="295"/>
      <c r="EU40" s="295"/>
      <c r="EV40" s="295"/>
      <c r="EW40" s="295"/>
      <c r="EX40" s="295"/>
      <c r="EY40" s="295"/>
      <c r="EZ40" s="295"/>
      <c r="FA40" s="295"/>
    </row>
    <row r="41" spans="2:157" ht="15" customHeight="1" x14ac:dyDescent="0.3">
      <c r="B41" s="879"/>
      <c r="C41" s="176" t="s">
        <v>1419</v>
      </c>
      <c r="D41" s="176"/>
      <c r="E41" s="180" t="s">
        <v>1195</v>
      </c>
      <c r="F41" s="181" t="s">
        <v>1587</v>
      </c>
      <c r="G41" s="182">
        <f>SUM(H41:FA41)</f>
        <v>0</v>
      </c>
      <c r="H41" s="184">
        <f>H34*((H38*H39*H40)/792)</f>
        <v>0</v>
      </c>
      <c r="I41" s="184">
        <f t="shared" ref="I41:BM41" si="35">I34*((I38*I39*I40)/792)</f>
        <v>0</v>
      </c>
      <c r="J41" s="184">
        <f t="shared" si="35"/>
        <v>0</v>
      </c>
      <c r="K41" s="184">
        <f t="shared" si="35"/>
        <v>0</v>
      </c>
      <c r="L41" s="184">
        <f t="shared" si="35"/>
        <v>0</v>
      </c>
      <c r="M41" s="184">
        <f t="shared" si="35"/>
        <v>0</v>
      </c>
      <c r="N41" s="184">
        <f t="shared" si="35"/>
        <v>0</v>
      </c>
      <c r="O41" s="184">
        <f t="shared" si="35"/>
        <v>0</v>
      </c>
      <c r="P41" s="184">
        <f t="shared" si="35"/>
        <v>0</v>
      </c>
      <c r="Q41" s="184">
        <f t="shared" si="35"/>
        <v>0</v>
      </c>
      <c r="R41" s="184">
        <f t="shared" si="35"/>
        <v>0</v>
      </c>
      <c r="S41" s="184">
        <f t="shared" si="35"/>
        <v>0</v>
      </c>
      <c r="T41" s="184">
        <f t="shared" si="35"/>
        <v>0</v>
      </c>
      <c r="U41" s="184">
        <f t="shared" si="35"/>
        <v>0</v>
      </c>
      <c r="V41" s="184">
        <f t="shared" si="35"/>
        <v>0</v>
      </c>
      <c r="W41" s="184">
        <f t="shared" si="35"/>
        <v>0</v>
      </c>
      <c r="X41" s="184">
        <f t="shared" si="35"/>
        <v>0</v>
      </c>
      <c r="Y41" s="184">
        <f t="shared" si="35"/>
        <v>0</v>
      </c>
      <c r="Z41" s="184">
        <f t="shared" si="35"/>
        <v>0</v>
      </c>
      <c r="AA41" s="184">
        <f t="shared" si="35"/>
        <v>0</v>
      </c>
      <c r="AB41" s="184">
        <f t="shared" si="35"/>
        <v>0</v>
      </c>
      <c r="AC41" s="184">
        <f t="shared" si="35"/>
        <v>0</v>
      </c>
      <c r="AD41" s="184">
        <f t="shared" si="35"/>
        <v>0</v>
      </c>
      <c r="AE41" s="184">
        <f t="shared" si="35"/>
        <v>0</v>
      </c>
      <c r="AF41" s="184">
        <f t="shared" si="35"/>
        <v>0</v>
      </c>
      <c r="AG41" s="184">
        <f t="shared" si="35"/>
        <v>0</v>
      </c>
      <c r="AH41" s="184">
        <f t="shared" si="35"/>
        <v>0</v>
      </c>
      <c r="AI41" s="184">
        <f t="shared" si="35"/>
        <v>0</v>
      </c>
      <c r="AJ41" s="184">
        <f t="shared" si="35"/>
        <v>0</v>
      </c>
      <c r="AK41" s="184">
        <f t="shared" si="35"/>
        <v>0</v>
      </c>
      <c r="AL41" s="184">
        <f t="shared" si="35"/>
        <v>0</v>
      </c>
      <c r="AM41" s="184">
        <f t="shared" si="35"/>
        <v>0</v>
      </c>
      <c r="AN41" s="184">
        <f t="shared" si="35"/>
        <v>0</v>
      </c>
      <c r="AO41" s="184">
        <f t="shared" si="35"/>
        <v>0</v>
      </c>
      <c r="AP41" s="184">
        <f t="shared" si="35"/>
        <v>0</v>
      </c>
      <c r="AQ41" s="184">
        <f t="shared" si="35"/>
        <v>0</v>
      </c>
      <c r="AR41" s="184">
        <f t="shared" si="35"/>
        <v>0</v>
      </c>
      <c r="AS41" s="184">
        <f t="shared" si="35"/>
        <v>0</v>
      </c>
      <c r="AT41" s="184">
        <f t="shared" si="35"/>
        <v>0</v>
      </c>
      <c r="AU41" s="184">
        <f t="shared" si="35"/>
        <v>0</v>
      </c>
      <c r="AV41" s="184">
        <f t="shared" si="35"/>
        <v>0</v>
      </c>
      <c r="AW41" s="184">
        <f t="shared" ref="AW41:BE41" si="36">AW34*((AW38*AW39*AW40)/792)</f>
        <v>0</v>
      </c>
      <c r="AX41" s="184">
        <f t="shared" si="36"/>
        <v>0</v>
      </c>
      <c r="AY41" s="184">
        <f t="shared" si="36"/>
        <v>0</v>
      </c>
      <c r="AZ41" s="184">
        <f t="shared" si="36"/>
        <v>0</v>
      </c>
      <c r="BA41" s="184">
        <f t="shared" si="36"/>
        <v>0</v>
      </c>
      <c r="BB41" s="184">
        <f t="shared" si="36"/>
        <v>0</v>
      </c>
      <c r="BC41" s="184">
        <f t="shared" si="36"/>
        <v>0</v>
      </c>
      <c r="BD41" s="184">
        <f t="shared" si="36"/>
        <v>0</v>
      </c>
      <c r="BE41" s="184">
        <f t="shared" si="36"/>
        <v>0</v>
      </c>
      <c r="BF41" s="184">
        <f t="shared" si="35"/>
        <v>0</v>
      </c>
      <c r="BG41" s="184">
        <f t="shared" si="35"/>
        <v>0</v>
      </c>
      <c r="BH41" s="184">
        <f t="shared" si="35"/>
        <v>0</v>
      </c>
      <c r="BI41" s="184">
        <f t="shared" si="35"/>
        <v>0</v>
      </c>
      <c r="BJ41" s="184">
        <f t="shared" si="35"/>
        <v>0</v>
      </c>
      <c r="BK41" s="184">
        <f t="shared" si="35"/>
        <v>0</v>
      </c>
      <c r="BL41" s="184">
        <f t="shared" si="35"/>
        <v>0</v>
      </c>
      <c r="BM41" s="184">
        <f t="shared" si="35"/>
        <v>0</v>
      </c>
      <c r="BN41" s="184">
        <f t="shared" ref="BN41:DK41" si="37">BN34*((BN38*BN39*BN40)/792)</f>
        <v>0</v>
      </c>
      <c r="BO41" s="184">
        <f t="shared" si="37"/>
        <v>0</v>
      </c>
      <c r="BP41" s="184">
        <f t="shared" si="37"/>
        <v>0</v>
      </c>
      <c r="BQ41" s="184">
        <f t="shared" si="37"/>
        <v>0</v>
      </c>
      <c r="BR41" s="184">
        <f t="shared" si="37"/>
        <v>0</v>
      </c>
      <c r="BS41" s="184">
        <f t="shared" si="37"/>
        <v>0</v>
      </c>
      <c r="BT41" s="184">
        <f t="shared" si="37"/>
        <v>0</v>
      </c>
      <c r="BU41" s="184">
        <f t="shared" si="37"/>
        <v>0</v>
      </c>
      <c r="BV41" s="184">
        <f t="shared" si="37"/>
        <v>0</v>
      </c>
      <c r="BW41" s="184">
        <f t="shared" si="37"/>
        <v>0</v>
      </c>
      <c r="BX41" s="184">
        <f t="shared" si="37"/>
        <v>0</v>
      </c>
      <c r="BY41" s="184">
        <f t="shared" si="37"/>
        <v>0</v>
      </c>
      <c r="BZ41" s="184">
        <f t="shared" si="37"/>
        <v>0</v>
      </c>
      <c r="CA41" s="184">
        <f t="shared" si="37"/>
        <v>0</v>
      </c>
      <c r="CB41" s="184">
        <f t="shared" si="37"/>
        <v>0</v>
      </c>
      <c r="CC41" s="184">
        <f t="shared" si="37"/>
        <v>0</v>
      </c>
      <c r="CD41" s="184">
        <f t="shared" si="37"/>
        <v>0</v>
      </c>
      <c r="CE41" s="184">
        <f t="shared" si="37"/>
        <v>0</v>
      </c>
      <c r="CF41" s="184">
        <f t="shared" si="37"/>
        <v>0</v>
      </c>
      <c r="CG41" s="184">
        <f t="shared" si="37"/>
        <v>0</v>
      </c>
      <c r="CH41" s="184">
        <f t="shared" si="37"/>
        <v>0</v>
      </c>
      <c r="CI41" s="184">
        <f t="shared" si="37"/>
        <v>0</v>
      </c>
      <c r="CJ41" s="184">
        <f t="shared" si="37"/>
        <v>0</v>
      </c>
      <c r="CK41" s="184">
        <f t="shared" si="37"/>
        <v>0</v>
      </c>
      <c r="CL41" s="184">
        <f t="shared" si="37"/>
        <v>0</v>
      </c>
      <c r="CM41" s="184">
        <f t="shared" si="37"/>
        <v>0</v>
      </c>
      <c r="CN41" s="184">
        <f t="shared" si="37"/>
        <v>0</v>
      </c>
      <c r="CO41" s="184">
        <f t="shared" si="37"/>
        <v>0</v>
      </c>
      <c r="CP41" s="184">
        <f t="shared" si="37"/>
        <v>0</v>
      </c>
      <c r="CQ41" s="184">
        <f t="shared" si="37"/>
        <v>0</v>
      </c>
      <c r="CR41" s="184">
        <f t="shared" si="37"/>
        <v>0</v>
      </c>
      <c r="CS41" s="184">
        <f t="shared" si="37"/>
        <v>0</v>
      </c>
      <c r="CT41" s="184">
        <f t="shared" si="37"/>
        <v>0</v>
      </c>
      <c r="CU41" s="184">
        <f t="shared" si="37"/>
        <v>0</v>
      </c>
      <c r="CV41" s="184">
        <f t="shared" si="37"/>
        <v>0</v>
      </c>
      <c r="CW41" s="184">
        <f t="shared" si="37"/>
        <v>0</v>
      </c>
      <c r="CX41" s="184">
        <f t="shared" si="37"/>
        <v>0</v>
      </c>
      <c r="CY41" s="184">
        <f t="shared" si="37"/>
        <v>0</v>
      </c>
      <c r="CZ41" s="184">
        <f t="shared" si="37"/>
        <v>0</v>
      </c>
      <c r="DA41" s="184">
        <f t="shared" si="37"/>
        <v>0</v>
      </c>
      <c r="DB41" s="184">
        <f t="shared" si="37"/>
        <v>0</v>
      </c>
      <c r="DC41" s="184">
        <f t="shared" si="37"/>
        <v>0</v>
      </c>
      <c r="DD41" s="184">
        <f t="shared" si="37"/>
        <v>0</v>
      </c>
      <c r="DE41" s="184">
        <f t="shared" si="37"/>
        <v>0</v>
      </c>
      <c r="DF41" s="184">
        <f t="shared" si="37"/>
        <v>0</v>
      </c>
      <c r="DG41" s="184">
        <f t="shared" si="37"/>
        <v>0</v>
      </c>
      <c r="DH41" s="184">
        <f t="shared" si="37"/>
        <v>0</v>
      </c>
      <c r="DI41" s="184">
        <f t="shared" si="37"/>
        <v>0</v>
      </c>
      <c r="DJ41" s="184">
        <f t="shared" si="37"/>
        <v>0</v>
      </c>
      <c r="DK41" s="184">
        <f t="shared" si="37"/>
        <v>0</v>
      </c>
      <c r="DL41" s="184">
        <f t="shared" ref="DL41:FA41" si="38">DL34*((DL38*DL39*DL40)/792)</f>
        <v>0</v>
      </c>
      <c r="DM41" s="184">
        <f t="shared" si="38"/>
        <v>0</v>
      </c>
      <c r="DN41" s="184">
        <f t="shared" si="38"/>
        <v>0</v>
      </c>
      <c r="DO41" s="184">
        <f t="shared" si="38"/>
        <v>0</v>
      </c>
      <c r="DP41" s="184">
        <f t="shared" si="38"/>
        <v>0</v>
      </c>
      <c r="DQ41" s="184">
        <f t="shared" si="38"/>
        <v>0</v>
      </c>
      <c r="DR41" s="184">
        <f t="shared" si="38"/>
        <v>0</v>
      </c>
      <c r="DS41" s="184">
        <f t="shared" si="38"/>
        <v>0</v>
      </c>
      <c r="DT41" s="184">
        <f t="shared" si="38"/>
        <v>0</v>
      </c>
      <c r="DU41" s="184">
        <f t="shared" si="38"/>
        <v>0</v>
      </c>
      <c r="DV41" s="184">
        <f t="shared" si="38"/>
        <v>0</v>
      </c>
      <c r="DW41" s="184">
        <f t="shared" si="38"/>
        <v>0</v>
      </c>
      <c r="DX41" s="184">
        <f t="shared" si="38"/>
        <v>0</v>
      </c>
      <c r="DY41" s="184">
        <f t="shared" si="38"/>
        <v>0</v>
      </c>
      <c r="DZ41" s="184">
        <f t="shared" si="38"/>
        <v>0</v>
      </c>
      <c r="EA41" s="184">
        <f t="shared" si="38"/>
        <v>0</v>
      </c>
      <c r="EB41" s="184">
        <f t="shared" si="38"/>
        <v>0</v>
      </c>
      <c r="EC41" s="184">
        <f t="shared" si="38"/>
        <v>0</v>
      </c>
      <c r="ED41" s="184">
        <f t="shared" si="38"/>
        <v>0</v>
      </c>
      <c r="EE41" s="184">
        <f t="shared" si="38"/>
        <v>0</v>
      </c>
      <c r="EF41" s="184">
        <f t="shared" si="38"/>
        <v>0</v>
      </c>
      <c r="EG41" s="184">
        <f t="shared" si="38"/>
        <v>0</v>
      </c>
      <c r="EH41" s="184">
        <f t="shared" si="38"/>
        <v>0</v>
      </c>
      <c r="EI41" s="184">
        <f t="shared" si="38"/>
        <v>0</v>
      </c>
      <c r="EJ41" s="184">
        <f t="shared" si="38"/>
        <v>0</v>
      </c>
      <c r="EK41" s="184">
        <f t="shared" si="38"/>
        <v>0</v>
      </c>
      <c r="EL41" s="184">
        <f t="shared" si="38"/>
        <v>0</v>
      </c>
      <c r="EM41" s="184">
        <f t="shared" si="38"/>
        <v>0</v>
      </c>
      <c r="EN41" s="184">
        <f t="shared" si="38"/>
        <v>0</v>
      </c>
      <c r="EO41" s="184">
        <f t="shared" si="38"/>
        <v>0</v>
      </c>
      <c r="EP41" s="184">
        <f t="shared" si="38"/>
        <v>0</v>
      </c>
      <c r="EQ41" s="184">
        <f t="shared" si="38"/>
        <v>0</v>
      </c>
      <c r="ER41" s="184">
        <f t="shared" si="38"/>
        <v>0</v>
      </c>
      <c r="ES41" s="184">
        <f t="shared" si="38"/>
        <v>0</v>
      </c>
      <c r="ET41" s="184">
        <f t="shared" si="38"/>
        <v>0</v>
      </c>
      <c r="EU41" s="184">
        <f t="shared" si="38"/>
        <v>0</v>
      </c>
      <c r="EV41" s="184">
        <f t="shared" si="38"/>
        <v>0</v>
      </c>
      <c r="EW41" s="184">
        <f t="shared" si="38"/>
        <v>0</v>
      </c>
      <c r="EX41" s="184">
        <f t="shared" si="38"/>
        <v>0</v>
      </c>
      <c r="EY41" s="184">
        <f t="shared" si="38"/>
        <v>0</v>
      </c>
      <c r="EZ41" s="184">
        <f t="shared" si="38"/>
        <v>0</v>
      </c>
      <c r="FA41" s="184">
        <f t="shared" si="38"/>
        <v>0</v>
      </c>
    </row>
    <row r="42" spans="2:157" ht="15" customHeight="1" x14ac:dyDescent="0.3">
      <c r="B42" s="880"/>
      <c r="C42" s="176" t="s">
        <v>1421</v>
      </c>
      <c r="D42" s="176"/>
      <c r="E42" s="180"/>
      <c r="F42" s="181" t="s">
        <v>1588</v>
      </c>
      <c r="G42" s="185" t="str">
        <f>IF(COUNTA(H42:FA42)=0,"",IF(OR(LARGE(H42:FA42,1)&gt;1,SMALL(H42:FA42,1)&lt;0),"ERRO",""))</f>
        <v/>
      </c>
      <c r="H42" s="189">
        <f>IF(H34=0,0,H41/H34)</f>
        <v>0</v>
      </c>
      <c r="I42" s="189">
        <f t="shared" ref="I42:BM42" si="39">IF(I34=0,0,I41/I34)</f>
        <v>0</v>
      </c>
      <c r="J42" s="189">
        <f t="shared" si="39"/>
        <v>0</v>
      </c>
      <c r="K42" s="189">
        <f t="shared" si="39"/>
        <v>0</v>
      </c>
      <c r="L42" s="189">
        <f t="shared" si="39"/>
        <v>0</v>
      </c>
      <c r="M42" s="189">
        <f t="shared" si="39"/>
        <v>0</v>
      </c>
      <c r="N42" s="189">
        <f t="shared" si="39"/>
        <v>0</v>
      </c>
      <c r="O42" s="189">
        <f t="shared" si="39"/>
        <v>0</v>
      </c>
      <c r="P42" s="189">
        <f t="shared" si="39"/>
        <v>0</v>
      </c>
      <c r="Q42" s="189">
        <f t="shared" si="39"/>
        <v>0</v>
      </c>
      <c r="R42" s="189">
        <f t="shared" si="39"/>
        <v>0</v>
      </c>
      <c r="S42" s="189">
        <f t="shared" si="39"/>
        <v>0</v>
      </c>
      <c r="T42" s="189">
        <f t="shared" si="39"/>
        <v>0</v>
      </c>
      <c r="U42" s="189">
        <f t="shared" si="39"/>
        <v>0</v>
      </c>
      <c r="V42" s="189">
        <f t="shared" si="39"/>
        <v>0</v>
      </c>
      <c r="W42" s="189">
        <f t="shared" si="39"/>
        <v>0</v>
      </c>
      <c r="X42" s="189">
        <f t="shared" si="39"/>
        <v>0</v>
      </c>
      <c r="Y42" s="189">
        <f t="shared" si="39"/>
        <v>0</v>
      </c>
      <c r="Z42" s="189">
        <f t="shared" si="39"/>
        <v>0</v>
      </c>
      <c r="AA42" s="189">
        <f t="shared" si="39"/>
        <v>0</v>
      </c>
      <c r="AB42" s="189">
        <f t="shared" si="39"/>
        <v>0</v>
      </c>
      <c r="AC42" s="189">
        <f t="shared" si="39"/>
        <v>0</v>
      </c>
      <c r="AD42" s="189">
        <f t="shared" si="39"/>
        <v>0</v>
      </c>
      <c r="AE42" s="189">
        <f t="shared" si="39"/>
        <v>0</v>
      </c>
      <c r="AF42" s="189">
        <f t="shared" si="39"/>
        <v>0</v>
      </c>
      <c r="AG42" s="189">
        <f t="shared" si="39"/>
        <v>0</v>
      </c>
      <c r="AH42" s="189">
        <f t="shared" si="39"/>
        <v>0</v>
      </c>
      <c r="AI42" s="189">
        <f t="shared" si="39"/>
        <v>0</v>
      </c>
      <c r="AJ42" s="189">
        <f t="shared" si="39"/>
        <v>0</v>
      </c>
      <c r="AK42" s="189">
        <f t="shared" si="39"/>
        <v>0</v>
      </c>
      <c r="AL42" s="189">
        <f t="shared" si="39"/>
        <v>0</v>
      </c>
      <c r="AM42" s="189">
        <f t="shared" si="39"/>
        <v>0</v>
      </c>
      <c r="AN42" s="189">
        <f t="shared" si="39"/>
        <v>0</v>
      </c>
      <c r="AO42" s="189">
        <f t="shared" si="39"/>
        <v>0</v>
      </c>
      <c r="AP42" s="189">
        <f t="shared" si="39"/>
        <v>0</v>
      </c>
      <c r="AQ42" s="189">
        <f t="shared" si="39"/>
        <v>0</v>
      </c>
      <c r="AR42" s="189">
        <f t="shared" si="39"/>
        <v>0</v>
      </c>
      <c r="AS42" s="189">
        <f t="shared" si="39"/>
        <v>0</v>
      </c>
      <c r="AT42" s="189">
        <f t="shared" si="39"/>
        <v>0</v>
      </c>
      <c r="AU42" s="189">
        <f t="shared" si="39"/>
        <v>0</v>
      </c>
      <c r="AV42" s="189">
        <f t="shared" si="39"/>
        <v>0</v>
      </c>
      <c r="AW42" s="189">
        <f t="shared" ref="AW42:BE42" si="40">IF(AW34=0,0,AW41/AW34)</f>
        <v>0</v>
      </c>
      <c r="AX42" s="189">
        <f t="shared" si="40"/>
        <v>0</v>
      </c>
      <c r="AY42" s="189">
        <f t="shared" si="40"/>
        <v>0</v>
      </c>
      <c r="AZ42" s="189">
        <f t="shared" si="40"/>
        <v>0</v>
      </c>
      <c r="BA42" s="189">
        <f t="shared" si="40"/>
        <v>0</v>
      </c>
      <c r="BB42" s="189">
        <f t="shared" si="40"/>
        <v>0</v>
      </c>
      <c r="BC42" s="189">
        <f t="shared" si="40"/>
        <v>0</v>
      </c>
      <c r="BD42" s="189">
        <f t="shared" si="40"/>
        <v>0</v>
      </c>
      <c r="BE42" s="189">
        <f t="shared" si="40"/>
        <v>0</v>
      </c>
      <c r="BF42" s="189">
        <f t="shared" si="39"/>
        <v>0</v>
      </c>
      <c r="BG42" s="189">
        <f t="shared" si="39"/>
        <v>0</v>
      </c>
      <c r="BH42" s="189">
        <f t="shared" si="39"/>
        <v>0</v>
      </c>
      <c r="BI42" s="189">
        <f t="shared" si="39"/>
        <v>0</v>
      </c>
      <c r="BJ42" s="189">
        <f t="shared" si="39"/>
        <v>0</v>
      </c>
      <c r="BK42" s="189">
        <f t="shared" si="39"/>
        <v>0</v>
      </c>
      <c r="BL42" s="189">
        <f t="shared" si="39"/>
        <v>0</v>
      </c>
      <c r="BM42" s="189">
        <f t="shared" si="39"/>
        <v>0</v>
      </c>
      <c r="BN42" s="189">
        <f t="shared" ref="BN42:DK42" si="41">IF(BN34=0,0,BN41/BN34)</f>
        <v>0</v>
      </c>
      <c r="BO42" s="189">
        <f t="shared" si="41"/>
        <v>0</v>
      </c>
      <c r="BP42" s="189">
        <f t="shared" si="41"/>
        <v>0</v>
      </c>
      <c r="BQ42" s="189">
        <f t="shared" si="41"/>
        <v>0</v>
      </c>
      <c r="BR42" s="189">
        <f t="shared" si="41"/>
        <v>0</v>
      </c>
      <c r="BS42" s="189">
        <f t="shared" si="41"/>
        <v>0</v>
      </c>
      <c r="BT42" s="189">
        <f t="shared" si="41"/>
        <v>0</v>
      </c>
      <c r="BU42" s="189">
        <f t="shared" si="41"/>
        <v>0</v>
      </c>
      <c r="BV42" s="189">
        <f t="shared" si="41"/>
        <v>0</v>
      </c>
      <c r="BW42" s="189">
        <f t="shared" si="41"/>
        <v>0</v>
      </c>
      <c r="BX42" s="189">
        <f t="shared" si="41"/>
        <v>0</v>
      </c>
      <c r="BY42" s="189">
        <f t="shared" si="41"/>
        <v>0</v>
      </c>
      <c r="BZ42" s="189">
        <f t="shared" si="41"/>
        <v>0</v>
      </c>
      <c r="CA42" s="189">
        <f t="shared" si="41"/>
        <v>0</v>
      </c>
      <c r="CB42" s="189">
        <f t="shared" si="41"/>
        <v>0</v>
      </c>
      <c r="CC42" s="189">
        <f t="shared" si="41"/>
        <v>0</v>
      </c>
      <c r="CD42" s="189">
        <f t="shared" si="41"/>
        <v>0</v>
      </c>
      <c r="CE42" s="189">
        <f t="shared" si="41"/>
        <v>0</v>
      </c>
      <c r="CF42" s="189">
        <f t="shared" si="41"/>
        <v>0</v>
      </c>
      <c r="CG42" s="189">
        <f t="shared" si="41"/>
        <v>0</v>
      </c>
      <c r="CH42" s="189">
        <f t="shared" si="41"/>
        <v>0</v>
      </c>
      <c r="CI42" s="189">
        <f t="shared" si="41"/>
        <v>0</v>
      </c>
      <c r="CJ42" s="189">
        <f t="shared" si="41"/>
        <v>0</v>
      </c>
      <c r="CK42" s="189">
        <f t="shared" si="41"/>
        <v>0</v>
      </c>
      <c r="CL42" s="189">
        <f t="shared" si="41"/>
        <v>0</v>
      </c>
      <c r="CM42" s="189">
        <f t="shared" si="41"/>
        <v>0</v>
      </c>
      <c r="CN42" s="189">
        <f t="shared" si="41"/>
        <v>0</v>
      </c>
      <c r="CO42" s="189">
        <f t="shared" si="41"/>
        <v>0</v>
      </c>
      <c r="CP42" s="189">
        <f t="shared" si="41"/>
        <v>0</v>
      </c>
      <c r="CQ42" s="189">
        <f t="shared" si="41"/>
        <v>0</v>
      </c>
      <c r="CR42" s="189">
        <f t="shared" si="41"/>
        <v>0</v>
      </c>
      <c r="CS42" s="189">
        <f t="shared" si="41"/>
        <v>0</v>
      </c>
      <c r="CT42" s="189">
        <f t="shared" si="41"/>
        <v>0</v>
      </c>
      <c r="CU42" s="189">
        <f t="shared" si="41"/>
        <v>0</v>
      </c>
      <c r="CV42" s="189">
        <f t="shared" si="41"/>
        <v>0</v>
      </c>
      <c r="CW42" s="189">
        <f t="shared" si="41"/>
        <v>0</v>
      </c>
      <c r="CX42" s="189">
        <f t="shared" si="41"/>
        <v>0</v>
      </c>
      <c r="CY42" s="189">
        <f t="shared" si="41"/>
        <v>0</v>
      </c>
      <c r="CZ42" s="189">
        <f t="shared" si="41"/>
        <v>0</v>
      </c>
      <c r="DA42" s="189">
        <f t="shared" si="41"/>
        <v>0</v>
      </c>
      <c r="DB42" s="189">
        <f t="shared" si="41"/>
        <v>0</v>
      </c>
      <c r="DC42" s="189">
        <f t="shared" si="41"/>
        <v>0</v>
      </c>
      <c r="DD42" s="189">
        <f t="shared" si="41"/>
        <v>0</v>
      </c>
      <c r="DE42" s="189">
        <f t="shared" si="41"/>
        <v>0</v>
      </c>
      <c r="DF42" s="189">
        <f t="shared" si="41"/>
        <v>0</v>
      </c>
      <c r="DG42" s="189">
        <f t="shared" si="41"/>
        <v>0</v>
      </c>
      <c r="DH42" s="189">
        <f t="shared" si="41"/>
        <v>0</v>
      </c>
      <c r="DI42" s="189">
        <f t="shared" si="41"/>
        <v>0</v>
      </c>
      <c r="DJ42" s="189">
        <f t="shared" si="41"/>
        <v>0</v>
      </c>
      <c r="DK42" s="189">
        <f t="shared" si="41"/>
        <v>0</v>
      </c>
      <c r="DL42" s="189">
        <f t="shared" ref="DL42:FA42" si="42">IF(DL34=0,0,DL41/DL34)</f>
        <v>0</v>
      </c>
      <c r="DM42" s="189">
        <f t="shared" si="42"/>
        <v>0</v>
      </c>
      <c r="DN42" s="189">
        <f t="shared" si="42"/>
        <v>0</v>
      </c>
      <c r="DO42" s="189">
        <f t="shared" si="42"/>
        <v>0</v>
      </c>
      <c r="DP42" s="189">
        <f t="shared" si="42"/>
        <v>0</v>
      </c>
      <c r="DQ42" s="189">
        <f t="shared" si="42"/>
        <v>0</v>
      </c>
      <c r="DR42" s="189">
        <f t="shared" si="42"/>
        <v>0</v>
      </c>
      <c r="DS42" s="189">
        <f t="shared" si="42"/>
        <v>0</v>
      </c>
      <c r="DT42" s="189">
        <f t="shared" si="42"/>
        <v>0</v>
      </c>
      <c r="DU42" s="189">
        <f t="shared" si="42"/>
        <v>0</v>
      </c>
      <c r="DV42" s="189">
        <f t="shared" si="42"/>
        <v>0</v>
      </c>
      <c r="DW42" s="189">
        <f t="shared" si="42"/>
        <v>0</v>
      </c>
      <c r="DX42" s="189">
        <f t="shared" si="42"/>
        <v>0</v>
      </c>
      <c r="DY42" s="189">
        <f t="shared" si="42"/>
        <v>0</v>
      </c>
      <c r="DZ42" s="189">
        <f t="shared" si="42"/>
        <v>0</v>
      </c>
      <c r="EA42" s="189">
        <f t="shared" si="42"/>
        <v>0</v>
      </c>
      <c r="EB42" s="189">
        <f t="shared" si="42"/>
        <v>0</v>
      </c>
      <c r="EC42" s="189">
        <f t="shared" si="42"/>
        <v>0</v>
      </c>
      <c r="ED42" s="189">
        <f t="shared" si="42"/>
        <v>0</v>
      </c>
      <c r="EE42" s="189">
        <f t="shared" si="42"/>
        <v>0</v>
      </c>
      <c r="EF42" s="189">
        <f t="shared" si="42"/>
        <v>0</v>
      </c>
      <c r="EG42" s="189">
        <f t="shared" si="42"/>
        <v>0</v>
      </c>
      <c r="EH42" s="189">
        <f t="shared" si="42"/>
        <v>0</v>
      </c>
      <c r="EI42" s="189">
        <f t="shared" si="42"/>
        <v>0</v>
      </c>
      <c r="EJ42" s="189">
        <f t="shared" si="42"/>
        <v>0</v>
      </c>
      <c r="EK42" s="189">
        <f t="shared" si="42"/>
        <v>0</v>
      </c>
      <c r="EL42" s="189">
        <f t="shared" si="42"/>
        <v>0</v>
      </c>
      <c r="EM42" s="189">
        <f t="shared" si="42"/>
        <v>0</v>
      </c>
      <c r="EN42" s="189">
        <f t="shared" si="42"/>
        <v>0</v>
      </c>
      <c r="EO42" s="189">
        <f t="shared" si="42"/>
        <v>0</v>
      </c>
      <c r="EP42" s="189">
        <f t="shared" si="42"/>
        <v>0</v>
      </c>
      <c r="EQ42" s="189">
        <f t="shared" si="42"/>
        <v>0</v>
      </c>
      <c r="ER42" s="189">
        <f t="shared" si="42"/>
        <v>0</v>
      </c>
      <c r="ES42" s="189">
        <f t="shared" si="42"/>
        <v>0</v>
      </c>
      <c r="ET42" s="189">
        <f t="shared" si="42"/>
        <v>0</v>
      </c>
      <c r="EU42" s="189">
        <f t="shared" si="42"/>
        <v>0</v>
      </c>
      <c r="EV42" s="189">
        <f t="shared" si="42"/>
        <v>0</v>
      </c>
      <c r="EW42" s="189">
        <f t="shared" si="42"/>
        <v>0</v>
      </c>
      <c r="EX42" s="189">
        <f t="shared" si="42"/>
        <v>0</v>
      </c>
      <c r="EY42" s="189">
        <f t="shared" si="42"/>
        <v>0</v>
      </c>
      <c r="EZ42" s="189">
        <f t="shared" si="42"/>
        <v>0</v>
      </c>
      <c r="FA42" s="189">
        <f t="shared" si="42"/>
        <v>0</v>
      </c>
    </row>
    <row r="43" spans="2:157" ht="15" customHeight="1" x14ac:dyDescent="0.3">
      <c r="B43" s="171">
        <f>B38+1</f>
        <v>17</v>
      </c>
      <c r="C43" s="176" t="s">
        <v>1423</v>
      </c>
      <c r="D43" s="176"/>
      <c r="E43" s="180" t="s">
        <v>298</v>
      </c>
      <c r="F43" s="181" t="s">
        <v>1589</v>
      </c>
      <c r="G43" s="190">
        <f>SUM(H43:FA43)</f>
        <v>0</v>
      </c>
      <c r="H43" s="188">
        <f>(H34*H37)/1000</f>
        <v>0</v>
      </c>
      <c r="I43" s="188">
        <f t="shared" ref="I43:BM43" si="43">(I34*I37)/1000</f>
        <v>0</v>
      </c>
      <c r="J43" s="188">
        <f t="shared" si="43"/>
        <v>0</v>
      </c>
      <c r="K43" s="188">
        <f t="shared" si="43"/>
        <v>0</v>
      </c>
      <c r="L43" s="188">
        <f t="shared" si="43"/>
        <v>0</v>
      </c>
      <c r="M43" s="188">
        <f t="shared" si="43"/>
        <v>0</v>
      </c>
      <c r="N43" s="188">
        <f t="shared" si="43"/>
        <v>0</v>
      </c>
      <c r="O43" s="188">
        <f t="shared" si="43"/>
        <v>0</v>
      </c>
      <c r="P43" s="188">
        <f t="shared" si="43"/>
        <v>0</v>
      </c>
      <c r="Q43" s="188">
        <f t="shared" si="43"/>
        <v>0</v>
      </c>
      <c r="R43" s="188">
        <f t="shared" si="43"/>
        <v>0</v>
      </c>
      <c r="S43" s="188">
        <f t="shared" si="43"/>
        <v>0</v>
      </c>
      <c r="T43" s="188">
        <f t="shared" si="43"/>
        <v>0</v>
      </c>
      <c r="U43" s="188">
        <f t="shared" si="43"/>
        <v>0</v>
      </c>
      <c r="V43" s="188">
        <f t="shared" si="43"/>
        <v>0</v>
      </c>
      <c r="W43" s="188">
        <f t="shared" si="43"/>
        <v>0</v>
      </c>
      <c r="X43" s="188">
        <f t="shared" si="43"/>
        <v>0</v>
      </c>
      <c r="Y43" s="188">
        <f t="shared" si="43"/>
        <v>0</v>
      </c>
      <c r="Z43" s="188">
        <f t="shared" si="43"/>
        <v>0</v>
      </c>
      <c r="AA43" s="188">
        <f t="shared" si="43"/>
        <v>0</v>
      </c>
      <c r="AB43" s="188">
        <f t="shared" si="43"/>
        <v>0</v>
      </c>
      <c r="AC43" s="188">
        <f t="shared" si="43"/>
        <v>0</v>
      </c>
      <c r="AD43" s="188">
        <f t="shared" si="43"/>
        <v>0</v>
      </c>
      <c r="AE43" s="188">
        <f t="shared" si="43"/>
        <v>0</v>
      </c>
      <c r="AF43" s="188">
        <f t="shared" si="43"/>
        <v>0</v>
      </c>
      <c r="AG43" s="188">
        <f t="shared" si="43"/>
        <v>0</v>
      </c>
      <c r="AH43" s="188">
        <f t="shared" si="43"/>
        <v>0</v>
      </c>
      <c r="AI43" s="188">
        <f t="shared" si="43"/>
        <v>0</v>
      </c>
      <c r="AJ43" s="188">
        <f t="shared" si="43"/>
        <v>0</v>
      </c>
      <c r="AK43" s="188">
        <f t="shared" si="43"/>
        <v>0</v>
      </c>
      <c r="AL43" s="188">
        <f t="shared" si="43"/>
        <v>0</v>
      </c>
      <c r="AM43" s="188">
        <f t="shared" si="43"/>
        <v>0</v>
      </c>
      <c r="AN43" s="188">
        <f t="shared" si="43"/>
        <v>0</v>
      </c>
      <c r="AO43" s="188">
        <f t="shared" si="43"/>
        <v>0</v>
      </c>
      <c r="AP43" s="188">
        <f t="shared" si="43"/>
        <v>0</v>
      </c>
      <c r="AQ43" s="188">
        <f t="shared" si="43"/>
        <v>0</v>
      </c>
      <c r="AR43" s="188">
        <f t="shared" si="43"/>
        <v>0</v>
      </c>
      <c r="AS43" s="188">
        <f t="shared" si="43"/>
        <v>0</v>
      </c>
      <c r="AT43" s="188">
        <f t="shared" si="43"/>
        <v>0</v>
      </c>
      <c r="AU43" s="188">
        <f t="shared" si="43"/>
        <v>0</v>
      </c>
      <c r="AV43" s="188">
        <f t="shared" si="43"/>
        <v>0</v>
      </c>
      <c r="AW43" s="188">
        <f t="shared" ref="AW43:BE43" si="44">(AW34*AW37)/1000</f>
        <v>0</v>
      </c>
      <c r="AX43" s="188">
        <f t="shared" si="44"/>
        <v>0</v>
      </c>
      <c r="AY43" s="188">
        <f t="shared" si="44"/>
        <v>0</v>
      </c>
      <c r="AZ43" s="188">
        <f t="shared" si="44"/>
        <v>0</v>
      </c>
      <c r="BA43" s="188">
        <f t="shared" si="44"/>
        <v>0</v>
      </c>
      <c r="BB43" s="188">
        <f t="shared" si="44"/>
        <v>0</v>
      </c>
      <c r="BC43" s="188">
        <f t="shared" si="44"/>
        <v>0</v>
      </c>
      <c r="BD43" s="188">
        <f t="shared" si="44"/>
        <v>0</v>
      </c>
      <c r="BE43" s="188">
        <f t="shared" si="44"/>
        <v>0</v>
      </c>
      <c r="BF43" s="188">
        <f t="shared" si="43"/>
        <v>0</v>
      </c>
      <c r="BG43" s="188">
        <f t="shared" si="43"/>
        <v>0</v>
      </c>
      <c r="BH43" s="188">
        <f t="shared" si="43"/>
        <v>0</v>
      </c>
      <c r="BI43" s="188">
        <f t="shared" si="43"/>
        <v>0</v>
      </c>
      <c r="BJ43" s="188">
        <f t="shared" si="43"/>
        <v>0</v>
      </c>
      <c r="BK43" s="188">
        <f t="shared" si="43"/>
        <v>0</v>
      </c>
      <c r="BL43" s="188">
        <f t="shared" si="43"/>
        <v>0</v>
      </c>
      <c r="BM43" s="188">
        <f t="shared" si="43"/>
        <v>0</v>
      </c>
      <c r="BN43" s="188">
        <f t="shared" ref="BN43:DK43" si="45">(BN34*BN37)/1000</f>
        <v>0</v>
      </c>
      <c r="BO43" s="188">
        <f t="shared" si="45"/>
        <v>0</v>
      </c>
      <c r="BP43" s="188">
        <f t="shared" si="45"/>
        <v>0</v>
      </c>
      <c r="BQ43" s="188">
        <f t="shared" si="45"/>
        <v>0</v>
      </c>
      <c r="BR43" s="188">
        <f t="shared" si="45"/>
        <v>0</v>
      </c>
      <c r="BS43" s="188">
        <f t="shared" si="45"/>
        <v>0</v>
      </c>
      <c r="BT43" s="188">
        <f t="shared" si="45"/>
        <v>0</v>
      </c>
      <c r="BU43" s="188">
        <f t="shared" si="45"/>
        <v>0</v>
      </c>
      <c r="BV43" s="188">
        <f t="shared" si="45"/>
        <v>0</v>
      </c>
      <c r="BW43" s="188">
        <f t="shared" si="45"/>
        <v>0</v>
      </c>
      <c r="BX43" s="188">
        <f t="shared" si="45"/>
        <v>0</v>
      </c>
      <c r="BY43" s="188">
        <f t="shared" si="45"/>
        <v>0</v>
      </c>
      <c r="BZ43" s="188">
        <f t="shared" si="45"/>
        <v>0</v>
      </c>
      <c r="CA43" s="188">
        <f t="shared" si="45"/>
        <v>0</v>
      </c>
      <c r="CB43" s="188">
        <f t="shared" si="45"/>
        <v>0</v>
      </c>
      <c r="CC43" s="188">
        <f t="shared" si="45"/>
        <v>0</v>
      </c>
      <c r="CD43" s="188">
        <f t="shared" si="45"/>
        <v>0</v>
      </c>
      <c r="CE43" s="188">
        <f t="shared" si="45"/>
        <v>0</v>
      </c>
      <c r="CF43" s="188">
        <f t="shared" si="45"/>
        <v>0</v>
      </c>
      <c r="CG43" s="188">
        <f t="shared" si="45"/>
        <v>0</v>
      </c>
      <c r="CH43" s="188">
        <f t="shared" si="45"/>
        <v>0</v>
      </c>
      <c r="CI43" s="188">
        <f t="shared" si="45"/>
        <v>0</v>
      </c>
      <c r="CJ43" s="188">
        <f t="shared" si="45"/>
        <v>0</v>
      </c>
      <c r="CK43" s="188">
        <f t="shared" si="45"/>
        <v>0</v>
      </c>
      <c r="CL43" s="188">
        <f t="shared" si="45"/>
        <v>0</v>
      </c>
      <c r="CM43" s="188">
        <f t="shared" si="45"/>
        <v>0</v>
      </c>
      <c r="CN43" s="188">
        <f t="shared" si="45"/>
        <v>0</v>
      </c>
      <c r="CO43" s="188">
        <f t="shared" si="45"/>
        <v>0</v>
      </c>
      <c r="CP43" s="188">
        <f t="shared" si="45"/>
        <v>0</v>
      </c>
      <c r="CQ43" s="188">
        <f t="shared" si="45"/>
        <v>0</v>
      </c>
      <c r="CR43" s="188">
        <f t="shared" si="45"/>
        <v>0</v>
      </c>
      <c r="CS43" s="188">
        <f t="shared" si="45"/>
        <v>0</v>
      </c>
      <c r="CT43" s="188">
        <f t="shared" si="45"/>
        <v>0</v>
      </c>
      <c r="CU43" s="188">
        <f t="shared" si="45"/>
        <v>0</v>
      </c>
      <c r="CV43" s="188">
        <f t="shared" si="45"/>
        <v>0</v>
      </c>
      <c r="CW43" s="188">
        <f t="shared" si="45"/>
        <v>0</v>
      </c>
      <c r="CX43" s="188">
        <f t="shared" si="45"/>
        <v>0</v>
      </c>
      <c r="CY43" s="188">
        <f t="shared" si="45"/>
        <v>0</v>
      </c>
      <c r="CZ43" s="188">
        <f t="shared" si="45"/>
        <v>0</v>
      </c>
      <c r="DA43" s="188">
        <f t="shared" si="45"/>
        <v>0</v>
      </c>
      <c r="DB43" s="188">
        <f t="shared" si="45"/>
        <v>0</v>
      </c>
      <c r="DC43" s="188">
        <f t="shared" si="45"/>
        <v>0</v>
      </c>
      <c r="DD43" s="188">
        <f t="shared" si="45"/>
        <v>0</v>
      </c>
      <c r="DE43" s="188">
        <f t="shared" si="45"/>
        <v>0</v>
      </c>
      <c r="DF43" s="188">
        <f t="shared" si="45"/>
        <v>0</v>
      </c>
      <c r="DG43" s="188">
        <f t="shared" si="45"/>
        <v>0</v>
      </c>
      <c r="DH43" s="188">
        <f t="shared" si="45"/>
        <v>0</v>
      </c>
      <c r="DI43" s="188">
        <f t="shared" si="45"/>
        <v>0</v>
      </c>
      <c r="DJ43" s="188">
        <f t="shared" si="45"/>
        <v>0</v>
      </c>
      <c r="DK43" s="188">
        <f t="shared" si="45"/>
        <v>0</v>
      </c>
      <c r="DL43" s="188">
        <f t="shared" ref="DL43:FA43" si="46">(DL34*DL37)/1000</f>
        <v>0</v>
      </c>
      <c r="DM43" s="188">
        <f t="shared" si="46"/>
        <v>0</v>
      </c>
      <c r="DN43" s="188">
        <f t="shared" si="46"/>
        <v>0</v>
      </c>
      <c r="DO43" s="188">
        <f t="shared" si="46"/>
        <v>0</v>
      </c>
      <c r="DP43" s="188">
        <f t="shared" si="46"/>
        <v>0</v>
      </c>
      <c r="DQ43" s="188">
        <f t="shared" si="46"/>
        <v>0</v>
      </c>
      <c r="DR43" s="188">
        <f t="shared" si="46"/>
        <v>0</v>
      </c>
      <c r="DS43" s="188">
        <f t="shared" si="46"/>
        <v>0</v>
      </c>
      <c r="DT43" s="188">
        <f t="shared" si="46"/>
        <v>0</v>
      </c>
      <c r="DU43" s="188">
        <f t="shared" si="46"/>
        <v>0</v>
      </c>
      <c r="DV43" s="188">
        <f t="shared" si="46"/>
        <v>0</v>
      </c>
      <c r="DW43" s="188">
        <f t="shared" si="46"/>
        <v>0</v>
      </c>
      <c r="DX43" s="188">
        <f t="shared" si="46"/>
        <v>0</v>
      </c>
      <c r="DY43" s="188">
        <f t="shared" si="46"/>
        <v>0</v>
      </c>
      <c r="DZ43" s="188">
        <f t="shared" si="46"/>
        <v>0</v>
      </c>
      <c r="EA43" s="188">
        <f t="shared" si="46"/>
        <v>0</v>
      </c>
      <c r="EB43" s="188">
        <f t="shared" si="46"/>
        <v>0</v>
      </c>
      <c r="EC43" s="188">
        <f t="shared" si="46"/>
        <v>0</v>
      </c>
      <c r="ED43" s="188">
        <f t="shared" si="46"/>
        <v>0</v>
      </c>
      <c r="EE43" s="188">
        <f t="shared" si="46"/>
        <v>0</v>
      </c>
      <c r="EF43" s="188">
        <f t="shared" si="46"/>
        <v>0</v>
      </c>
      <c r="EG43" s="188">
        <f t="shared" si="46"/>
        <v>0</v>
      </c>
      <c r="EH43" s="188">
        <f t="shared" si="46"/>
        <v>0</v>
      </c>
      <c r="EI43" s="188">
        <f t="shared" si="46"/>
        <v>0</v>
      </c>
      <c r="EJ43" s="188">
        <f t="shared" si="46"/>
        <v>0</v>
      </c>
      <c r="EK43" s="188">
        <f t="shared" si="46"/>
        <v>0</v>
      </c>
      <c r="EL43" s="188">
        <f t="shared" si="46"/>
        <v>0</v>
      </c>
      <c r="EM43" s="188">
        <f t="shared" si="46"/>
        <v>0</v>
      </c>
      <c r="EN43" s="188">
        <f t="shared" si="46"/>
        <v>0</v>
      </c>
      <c r="EO43" s="188">
        <f t="shared" si="46"/>
        <v>0</v>
      </c>
      <c r="EP43" s="188">
        <f t="shared" si="46"/>
        <v>0</v>
      </c>
      <c r="EQ43" s="188">
        <f t="shared" si="46"/>
        <v>0</v>
      </c>
      <c r="ER43" s="188">
        <f t="shared" si="46"/>
        <v>0</v>
      </c>
      <c r="ES43" s="188">
        <f t="shared" si="46"/>
        <v>0</v>
      </c>
      <c r="ET43" s="188">
        <f t="shared" si="46"/>
        <v>0</v>
      </c>
      <c r="EU43" s="188">
        <f t="shared" si="46"/>
        <v>0</v>
      </c>
      <c r="EV43" s="188">
        <f t="shared" si="46"/>
        <v>0</v>
      </c>
      <c r="EW43" s="188">
        <f t="shared" si="46"/>
        <v>0</v>
      </c>
      <c r="EX43" s="188">
        <f t="shared" si="46"/>
        <v>0</v>
      </c>
      <c r="EY43" s="188">
        <f t="shared" si="46"/>
        <v>0</v>
      </c>
      <c r="EZ43" s="188">
        <f t="shared" si="46"/>
        <v>0</v>
      </c>
      <c r="FA43" s="188">
        <f t="shared" si="46"/>
        <v>0</v>
      </c>
    </row>
    <row r="44" spans="2:157" ht="15" customHeight="1" x14ac:dyDescent="0.3">
      <c r="B44" s="171">
        <f>B43+1</f>
        <v>18</v>
      </c>
      <c r="C44" s="176" t="s">
        <v>1425</v>
      </c>
      <c r="D44" s="176"/>
      <c r="E44" s="180" t="s">
        <v>1195</v>
      </c>
      <c r="F44" s="181" t="s">
        <v>1590</v>
      </c>
      <c r="G44" s="191">
        <f>SUM(H44:FA44)</f>
        <v>0</v>
      </c>
      <c r="H44" s="192">
        <f>H34*H42</f>
        <v>0</v>
      </c>
      <c r="I44" s="192">
        <f t="shared" ref="I44:BM44" si="47">I34*I42</f>
        <v>0</v>
      </c>
      <c r="J44" s="192">
        <f t="shared" si="47"/>
        <v>0</v>
      </c>
      <c r="K44" s="192">
        <f t="shared" si="47"/>
        <v>0</v>
      </c>
      <c r="L44" s="192">
        <f t="shared" si="47"/>
        <v>0</v>
      </c>
      <c r="M44" s="192">
        <f t="shared" si="47"/>
        <v>0</v>
      </c>
      <c r="N44" s="192">
        <f t="shared" si="47"/>
        <v>0</v>
      </c>
      <c r="O44" s="192">
        <f t="shared" si="47"/>
        <v>0</v>
      </c>
      <c r="P44" s="192">
        <f t="shared" si="47"/>
        <v>0</v>
      </c>
      <c r="Q44" s="192">
        <f t="shared" si="47"/>
        <v>0</v>
      </c>
      <c r="R44" s="192">
        <f t="shared" si="47"/>
        <v>0</v>
      </c>
      <c r="S44" s="192">
        <f t="shared" si="47"/>
        <v>0</v>
      </c>
      <c r="T44" s="192">
        <f t="shared" si="47"/>
        <v>0</v>
      </c>
      <c r="U44" s="192">
        <f t="shared" si="47"/>
        <v>0</v>
      </c>
      <c r="V44" s="192">
        <f t="shared" si="47"/>
        <v>0</v>
      </c>
      <c r="W44" s="192">
        <f t="shared" si="47"/>
        <v>0</v>
      </c>
      <c r="X44" s="192">
        <f t="shared" si="47"/>
        <v>0</v>
      </c>
      <c r="Y44" s="192">
        <f t="shared" si="47"/>
        <v>0</v>
      </c>
      <c r="Z44" s="192">
        <f t="shared" si="47"/>
        <v>0</v>
      </c>
      <c r="AA44" s="192">
        <f t="shared" si="47"/>
        <v>0</v>
      </c>
      <c r="AB44" s="192">
        <f t="shared" si="47"/>
        <v>0</v>
      </c>
      <c r="AC44" s="192">
        <f t="shared" si="47"/>
        <v>0</v>
      </c>
      <c r="AD44" s="192">
        <f t="shared" si="47"/>
        <v>0</v>
      </c>
      <c r="AE44" s="192">
        <f t="shared" si="47"/>
        <v>0</v>
      </c>
      <c r="AF44" s="192">
        <f t="shared" si="47"/>
        <v>0</v>
      </c>
      <c r="AG44" s="192">
        <f t="shared" si="47"/>
        <v>0</v>
      </c>
      <c r="AH44" s="192">
        <f t="shared" si="47"/>
        <v>0</v>
      </c>
      <c r="AI44" s="192">
        <f t="shared" si="47"/>
        <v>0</v>
      </c>
      <c r="AJ44" s="192">
        <f t="shared" si="47"/>
        <v>0</v>
      </c>
      <c r="AK44" s="192">
        <f t="shared" si="47"/>
        <v>0</v>
      </c>
      <c r="AL44" s="192">
        <f t="shared" si="47"/>
        <v>0</v>
      </c>
      <c r="AM44" s="192">
        <f t="shared" si="47"/>
        <v>0</v>
      </c>
      <c r="AN44" s="192">
        <f t="shared" si="47"/>
        <v>0</v>
      </c>
      <c r="AO44" s="192">
        <f t="shared" si="47"/>
        <v>0</v>
      </c>
      <c r="AP44" s="192">
        <f t="shared" si="47"/>
        <v>0</v>
      </c>
      <c r="AQ44" s="192">
        <f t="shared" si="47"/>
        <v>0</v>
      </c>
      <c r="AR44" s="192">
        <f t="shared" si="47"/>
        <v>0</v>
      </c>
      <c r="AS44" s="192">
        <f t="shared" si="47"/>
        <v>0</v>
      </c>
      <c r="AT44" s="192">
        <f t="shared" si="47"/>
        <v>0</v>
      </c>
      <c r="AU44" s="192">
        <f t="shared" si="47"/>
        <v>0</v>
      </c>
      <c r="AV44" s="192">
        <f t="shared" si="47"/>
        <v>0</v>
      </c>
      <c r="AW44" s="192">
        <f t="shared" ref="AW44:BE44" si="48">AW34*AW42</f>
        <v>0</v>
      </c>
      <c r="AX44" s="192">
        <f t="shared" si="48"/>
        <v>0</v>
      </c>
      <c r="AY44" s="192">
        <f t="shared" si="48"/>
        <v>0</v>
      </c>
      <c r="AZ44" s="192">
        <f t="shared" si="48"/>
        <v>0</v>
      </c>
      <c r="BA44" s="192">
        <f t="shared" si="48"/>
        <v>0</v>
      </c>
      <c r="BB44" s="192">
        <f t="shared" si="48"/>
        <v>0</v>
      </c>
      <c r="BC44" s="192">
        <f t="shared" si="48"/>
        <v>0</v>
      </c>
      <c r="BD44" s="192">
        <f t="shared" si="48"/>
        <v>0</v>
      </c>
      <c r="BE44" s="192">
        <f t="shared" si="48"/>
        <v>0</v>
      </c>
      <c r="BF44" s="192">
        <f t="shared" si="47"/>
        <v>0</v>
      </c>
      <c r="BG44" s="192">
        <f t="shared" si="47"/>
        <v>0</v>
      </c>
      <c r="BH44" s="192">
        <f t="shared" si="47"/>
        <v>0</v>
      </c>
      <c r="BI44" s="192">
        <f t="shared" si="47"/>
        <v>0</v>
      </c>
      <c r="BJ44" s="192">
        <f t="shared" si="47"/>
        <v>0</v>
      </c>
      <c r="BK44" s="192">
        <f t="shared" si="47"/>
        <v>0</v>
      </c>
      <c r="BL44" s="192">
        <f t="shared" si="47"/>
        <v>0</v>
      </c>
      <c r="BM44" s="192">
        <f t="shared" si="47"/>
        <v>0</v>
      </c>
      <c r="BN44" s="192">
        <f t="shared" ref="BN44:DK44" si="49">BN34*BN42</f>
        <v>0</v>
      </c>
      <c r="BO44" s="192">
        <f t="shared" si="49"/>
        <v>0</v>
      </c>
      <c r="BP44" s="192">
        <f t="shared" si="49"/>
        <v>0</v>
      </c>
      <c r="BQ44" s="192">
        <f t="shared" si="49"/>
        <v>0</v>
      </c>
      <c r="BR44" s="192">
        <f t="shared" si="49"/>
        <v>0</v>
      </c>
      <c r="BS44" s="192">
        <f t="shared" si="49"/>
        <v>0</v>
      </c>
      <c r="BT44" s="192">
        <f t="shared" si="49"/>
        <v>0</v>
      </c>
      <c r="BU44" s="192">
        <f t="shared" si="49"/>
        <v>0</v>
      </c>
      <c r="BV44" s="192">
        <f t="shared" si="49"/>
        <v>0</v>
      </c>
      <c r="BW44" s="192">
        <f t="shared" si="49"/>
        <v>0</v>
      </c>
      <c r="BX44" s="192">
        <f t="shared" si="49"/>
        <v>0</v>
      </c>
      <c r="BY44" s="192">
        <f t="shared" si="49"/>
        <v>0</v>
      </c>
      <c r="BZ44" s="192">
        <f t="shared" si="49"/>
        <v>0</v>
      </c>
      <c r="CA44" s="192">
        <f t="shared" si="49"/>
        <v>0</v>
      </c>
      <c r="CB44" s="192">
        <f t="shared" si="49"/>
        <v>0</v>
      </c>
      <c r="CC44" s="192">
        <f t="shared" si="49"/>
        <v>0</v>
      </c>
      <c r="CD44" s="192">
        <f t="shared" si="49"/>
        <v>0</v>
      </c>
      <c r="CE44" s="192">
        <f t="shared" si="49"/>
        <v>0</v>
      </c>
      <c r="CF44" s="192">
        <f t="shared" si="49"/>
        <v>0</v>
      </c>
      <c r="CG44" s="192">
        <f t="shared" si="49"/>
        <v>0</v>
      </c>
      <c r="CH44" s="192">
        <f t="shared" si="49"/>
        <v>0</v>
      </c>
      <c r="CI44" s="192">
        <f t="shared" si="49"/>
        <v>0</v>
      </c>
      <c r="CJ44" s="192">
        <f t="shared" si="49"/>
        <v>0</v>
      </c>
      <c r="CK44" s="192">
        <f t="shared" si="49"/>
        <v>0</v>
      </c>
      <c r="CL44" s="192">
        <f t="shared" si="49"/>
        <v>0</v>
      </c>
      <c r="CM44" s="192">
        <f t="shared" si="49"/>
        <v>0</v>
      </c>
      <c r="CN44" s="192">
        <f t="shared" si="49"/>
        <v>0</v>
      </c>
      <c r="CO44" s="192">
        <f t="shared" si="49"/>
        <v>0</v>
      </c>
      <c r="CP44" s="192">
        <f t="shared" si="49"/>
        <v>0</v>
      </c>
      <c r="CQ44" s="192">
        <f t="shared" si="49"/>
        <v>0</v>
      </c>
      <c r="CR44" s="192">
        <f t="shared" si="49"/>
        <v>0</v>
      </c>
      <c r="CS44" s="192">
        <f t="shared" si="49"/>
        <v>0</v>
      </c>
      <c r="CT44" s="192">
        <f t="shared" si="49"/>
        <v>0</v>
      </c>
      <c r="CU44" s="192">
        <f t="shared" si="49"/>
        <v>0</v>
      </c>
      <c r="CV44" s="192">
        <f t="shared" si="49"/>
        <v>0</v>
      </c>
      <c r="CW44" s="192">
        <f t="shared" si="49"/>
        <v>0</v>
      </c>
      <c r="CX44" s="192">
        <f t="shared" si="49"/>
        <v>0</v>
      </c>
      <c r="CY44" s="192">
        <f t="shared" si="49"/>
        <v>0</v>
      </c>
      <c r="CZ44" s="192">
        <f t="shared" si="49"/>
        <v>0</v>
      </c>
      <c r="DA44" s="192">
        <f t="shared" si="49"/>
        <v>0</v>
      </c>
      <c r="DB44" s="192">
        <f t="shared" si="49"/>
        <v>0</v>
      </c>
      <c r="DC44" s="192">
        <f t="shared" si="49"/>
        <v>0</v>
      </c>
      <c r="DD44" s="192">
        <f t="shared" si="49"/>
        <v>0</v>
      </c>
      <c r="DE44" s="192">
        <f t="shared" si="49"/>
        <v>0</v>
      </c>
      <c r="DF44" s="192">
        <f t="shared" si="49"/>
        <v>0</v>
      </c>
      <c r="DG44" s="192">
        <f t="shared" si="49"/>
        <v>0</v>
      </c>
      <c r="DH44" s="192">
        <f t="shared" si="49"/>
        <v>0</v>
      </c>
      <c r="DI44" s="192">
        <f t="shared" si="49"/>
        <v>0</v>
      </c>
      <c r="DJ44" s="192">
        <f t="shared" si="49"/>
        <v>0</v>
      </c>
      <c r="DK44" s="192">
        <f t="shared" si="49"/>
        <v>0</v>
      </c>
      <c r="DL44" s="192">
        <f t="shared" ref="DL44:FA44" si="50">DL34*DL42</f>
        <v>0</v>
      </c>
      <c r="DM44" s="192">
        <f t="shared" si="50"/>
        <v>0</v>
      </c>
      <c r="DN44" s="192">
        <f t="shared" si="50"/>
        <v>0</v>
      </c>
      <c r="DO44" s="192">
        <f t="shared" si="50"/>
        <v>0</v>
      </c>
      <c r="DP44" s="192">
        <f t="shared" si="50"/>
        <v>0</v>
      </c>
      <c r="DQ44" s="192">
        <f t="shared" si="50"/>
        <v>0</v>
      </c>
      <c r="DR44" s="192">
        <f t="shared" si="50"/>
        <v>0</v>
      </c>
      <c r="DS44" s="192">
        <f t="shared" si="50"/>
        <v>0</v>
      </c>
      <c r="DT44" s="192">
        <f t="shared" si="50"/>
        <v>0</v>
      </c>
      <c r="DU44" s="192">
        <f t="shared" si="50"/>
        <v>0</v>
      </c>
      <c r="DV44" s="192">
        <f t="shared" si="50"/>
        <v>0</v>
      </c>
      <c r="DW44" s="192">
        <f t="shared" si="50"/>
        <v>0</v>
      </c>
      <c r="DX44" s="192">
        <f t="shared" si="50"/>
        <v>0</v>
      </c>
      <c r="DY44" s="192">
        <f t="shared" si="50"/>
        <v>0</v>
      </c>
      <c r="DZ44" s="192">
        <f t="shared" si="50"/>
        <v>0</v>
      </c>
      <c r="EA44" s="192">
        <f t="shared" si="50"/>
        <v>0</v>
      </c>
      <c r="EB44" s="192">
        <f t="shared" si="50"/>
        <v>0</v>
      </c>
      <c r="EC44" s="192">
        <f t="shared" si="50"/>
        <v>0</v>
      </c>
      <c r="ED44" s="192">
        <f t="shared" si="50"/>
        <v>0</v>
      </c>
      <c r="EE44" s="192">
        <f t="shared" si="50"/>
        <v>0</v>
      </c>
      <c r="EF44" s="192">
        <f t="shared" si="50"/>
        <v>0</v>
      </c>
      <c r="EG44" s="192">
        <f t="shared" si="50"/>
        <v>0</v>
      </c>
      <c r="EH44" s="192">
        <f t="shared" si="50"/>
        <v>0</v>
      </c>
      <c r="EI44" s="192">
        <f t="shared" si="50"/>
        <v>0</v>
      </c>
      <c r="EJ44" s="192">
        <f t="shared" si="50"/>
        <v>0</v>
      </c>
      <c r="EK44" s="192">
        <f t="shared" si="50"/>
        <v>0</v>
      </c>
      <c r="EL44" s="192">
        <f t="shared" si="50"/>
        <v>0</v>
      </c>
      <c r="EM44" s="192">
        <f t="shared" si="50"/>
        <v>0</v>
      </c>
      <c r="EN44" s="192">
        <f t="shared" si="50"/>
        <v>0</v>
      </c>
      <c r="EO44" s="192">
        <f t="shared" si="50"/>
        <v>0</v>
      </c>
      <c r="EP44" s="192">
        <f t="shared" si="50"/>
        <v>0</v>
      </c>
      <c r="EQ44" s="192">
        <f t="shared" si="50"/>
        <v>0</v>
      </c>
      <c r="ER44" s="192">
        <f t="shared" si="50"/>
        <v>0</v>
      </c>
      <c r="ES44" s="192">
        <f t="shared" si="50"/>
        <v>0</v>
      </c>
      <c r="ET44" s="192">
        <f t="shared" si="50"/>
        <v>0</v>
      </c>
      <c r="EU44" s="192">
        <f t="shared" si="50"/>
        <v>0</v>
      </c>
      <c r="EV44" s="192">
        <f t="shared" si="50"/>
        <v>0</v>
      </c>
      <c r="EW44" s="192">
        <f t="shared" si="50"/>
        <v>0</v>
      </c>
      <c r="EX44" s="192">
        <f t="shared" si="50"/>
        <v>0</v>
      </c>
      <c r="EY44" s="192">
        <f t="shared" si="50"/>
        <v>0</v>
      </c>
      <c r="EZ44" s="192">
        <f t="shared" si="50"/>
        <v>0</v>
      </c>
      <c r="FA44" s="192">
        <f t="shared" si="50"/>
        <v>0</v>
      </c>
    </row>
    <row r="46" spans="2:157" ht="15" customHeight="1" x14ac:dyDescent="0.3">
      <c r="B46" s="856" t="s">
        <v>1591</v>
      </c>
      <c r="C46" s="856"/>
      <c r="D46" s="856"/>
      <c r="E46" s="856"/>
      <c r="F46" s="856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  <c r="Y46" s="170"/>
      <c r="Z46" s="170"/>
      <c r="AA46" s="170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170"/>
      <c r="AY46" s="170"/>
      <c r="AZ46" s="170"/>
      <c r="BA46" s="170"/>
      <c r="BB46" s="170"/>
      <c r="BC46" s="170"/>
      <c r="BD46" s="170"/>
      <c r="BE46" s="170"/>
      <c r="BF46" s="170"/>
      <c r="BG46" s="170"/>
      <c r="BH46" s="170"/>
      <c r="BI46" s="170"/>
      <c r="BJ46" s="170"/>
      <c r="BK46" s="170"/>
      <c r="BL46" s="170"/>
      <c r="BM46" s="170"/>
      <c r="BN46" s="170"/>
      <c r="BO46" s="170"/>
      <c r="BP46" s="170"/>
      <c r="BQ46" s="170"/>
      <c r="BR46" s="170"/>
      <c r="BS46" s="170"/>
      <c r="BT46" s="170"/>
      <c r="BU46" s="170"/>
      <c r="BV46" s="170"/>
      <c r="BW46" s="170"/>
      <c r="BX46" s="170"/>
      <c r="BY46" s="170"/>
      <c r="BZ46" s="170"/>
      <c r="CA46" s="170"/>
      <c r="CB46" s="170"/>
      <c r="CC46" s="170"/>
      <c r="CD46" s="170"/>
      <c r="CE46" s="170"/>
      <c r="CF46" s="170"/>
      <c r="CG46" s="170"/>
      <c r="CH46" s="170"/>
      <c r="CI46" s="170"/>
      <c r="CJ46" s="170"/>
      <c r="CK46" s="170"/>
      <c r="CL46" s="170"/>
      <c r="CM46" s="170"/>
      <c r="CN46" s="170"/>
      <c r="CO46" s="170"/>
      <c r="CP46" s="170"/>
      <c r="CQ46" s="170"/>
      <c r="CR46" s="170"/>
      <c r="CS46" s="170"/>
      <c r="CT46" s="170"/>
      <c r="CU46" s="170"/>
      <c r="CV46" s="170"/>
      <c r="CW46" s="170"/>
      <c r="CX46" s="170"/>
      <c r="CY46" s="170"/>
      <c r="CZ46" s="170"/>
      <c r="DA46" s="170"/>
      <c r="DB46" s="170"/>
      <c r="DC46" s="170"/>
      <c r="DD46" s="170"/>
      <c r="DE46" s="170"/>
      <c r="DF46" s="170"/>
      <c r="DG46" s="170"/>
      <c r="DH46" s="170"/>
      <c r="DI46" s="170"/>
      <c r="DJ46" s="170"/>
      <c r="DK46" s="170"/>
      <c r="DL46" s="170"/>
      <c r="DM46" s="170"/>
      <c r="DN46" s="170"/>
      <c r="DO46" s="170"/>
      <c r="DP46" s="170"/>
      <c r="DQ46" s="170"/>
      <c r="DR46" s="170"/>
      <c r="DS46" s="170"/>
      <c r="DT46" s="170"/>
      <c r="DU46" s="170"/>
      <c r="DV46" s="170"/>
      <c r="DW46" s="170"/>
      <c r="DX46" s="170"/>
      <c r="DY46" s="170"/>
      <c r="DZ46" s="170"/>
      <c r="EA46" s="170"/>
      <c r="EB46" s="170"/>
      <c r="EC46" s="170"/>
      <c r="ED46" s="170"/>
      <c r="EE46" s="170"/>
      <c r="EF46" s="170"/>
      <c r="EG46" s="170"/>
      <c r="EH46" s="170"/>
      <c r="EI46" s="170"/>
      <c r="EJ46" s="170"/>
      <c r="EK46" s="170"/>
      <c r="EL46" s="170"/>
      <c r="EM46" s="170"/>
      <c r="EN46" s="170"/>
      <c r="EO46" s="170"/>
      <c r="EP46" s="170"/>
      <c r="EQ46" s="170"/>
      <c r="ER46" s="170"/>
      <c r="ES46" s="170"/>
      <c r="ET46" s="170"/>
      <c r="EU46" s="170"/>
      <c r="EV46" s="170"/>
      <c r="EW46" s="170"/>
      <c r="EX46" s="170"/>
      <c r="EY46" s="170"/>
      <c r="EZ46" s="170"/>
      <c r="FA46" s="170"/>
    </row>
    <row r="47" spans="2:157" s="26" customFormat="1" ht="15" customHeight="1" x14ac:dyDescent="0.3">
      <c r="B47" s="171"/>
      <c r="C47" s="195"/>
      <c r="D47" s="195"/>
      <c r="E47" s="195"/>
      <c r="F47" s="193"/>
      <c r="G47" s="174" t="s">
        <v>353</v>
      </c>
      <c r="H47" s="175" t="s">
        <v>1428</v>
      </c>
      <c r="I47" s="175" t="s">
        <v>1429</v>
      </c>
      <c r="J47" s="175" t="s">
        <v>1430</v>
      </c>
      <c r="K47" s="175" t="s">
        <v>1431</v>
      </c>
      <c r="L47" s="175" t="s">
        <v>1432</v>
      </c>
      <c r="M47" s="175" t="s">
        <v>1433</v>
      </c>
      <c r="N47" s="175" t="s">
        <v>1434</v>
      </c>
      <c r="O47" s="175" t="s">
        <v>1435</v>
      </c>
      <c r="P47" s="175" t="s">
        <v>1436</v>
      </c>
      <c r="Q47" s="175" t="s">
        <v>1437</v>
      </c>
      <c r="R47" s="175" t="s">
        <v>1438</v>
      </c>
      <c r="S47" s="175" t="s">
        <v>1439</v>
      </c>
      <c r="T47" s="175" t="s">
        <v>1440</v>
      </c>
      <c r="U47" s="175" t="s">
        <v>1441</v>
      </c>
      <c r="V47" s="175" t="s">
        <v>1442</v>
      </c>
      <c r="W47" s="175" t="s">
        <v>1443</v>
      </c>
      <c r="X47" s="175" t="s">
        <v>1444</v>
      </c>
      <c r="Y47" s="175" t="s">
        <v>1445</v>
      </c>
      <c r="Z47" s="175" t="s">
        <v>1446</v>
      </c>
      <c r="AA47" s="175" t="s">
        <v>1447</v>
      </c>
      <c r="AB47" s="175" t="s">
        <v>1448</v>
      </c>
      <c r="AC47" s="175" t="s">
        <v>1449</v>
      </c>
      <c r="AD47" s="175" t="s">
        <v>1450</v>
      </c>
      <c r="AE47" s="175" t="s">
        <v>1451</v>
      </c>
      <c r="AF47" s="175" t="s">
        <v>1452</v>
      </c>
      <c r="AG47" s="175" t="s">
        <v>1453</v>
      </c>
      <c r="AH47" s="175" t="s">
        <v>1454</v>
      </c>
      <c r="AI47" s="175" t="s">
        <v>1455</v>
      </c>
      <c r="AJ47" s="175" t="s">
        <v>1456</v>
      </c>
      <c r="AK47" s="175" t="s">
        <v>1457</v>
      </c>
      <c r="AL47" s="175" t="s">
        <v>1458</v>
      </c>
      <c r="AM47" s="175" t="s">
        <v>1459</v>
      </c>
      <c r="AN47" s="175" t="s">
        <v>1460</v>
      </c>
      <c r="AO47" s="175" t="s">
        <v>1461</v>
      </c>
      <c r="AP47" s="175" t="s">
        <v>1462</v>
      </c>
      <c r="AQ47" s="175" t="s">
        <v>1463</v>
      </c>
      <c r="AR47" s="175" t="s">
        <v>1464</v>
      </c>
      <c r="AS47" s="175" t="s">
        <v>1465</v>
      </c>
      <c r="AT47" s="175" t="s">
        <v>1466</v>
      </c>
      <c r="AU47" s="175" t="s">
        <v>1467</v>
      </c>
      <c r="AV47" s="175" t="s">
        <v>1468</v>
      </c>
      <c r="AW47" s="175" t="s">
        <v>1469</v>
      </c>
      <c r="AX47" s="175" t="s">
        <v>1470</v>
      </c>
      <c r="AY47" s="175" t="s">
        <v>1471</v>
      </c>
      <c r="AZ47" s="175" t="s">
        <v>1472</v>
      </c>
      <c r="BA47" s="175" t="s">
        <v>1473</v>
      </c>
      <c r="BB47" s="175" t="s">
        <v>1474</v>
      </c>
      <c r="BC47" s="175" t="s">
        <v>1475</v>
      </c>
      <c r="BD47" s="175" t="s">
        <v>1476</v>
      </c>
      <c r="BE47" s="175" t="s">
        <v>1477</v>
      </c>
      <c r="BF47" s="175" t="s">
        <v>1478</v>
      </c>
      <c r="BG47" s="175" t="s">
        <v>1479</v>
      </c>
      <c r="BH47" s="175" t="s">
        <v>1480</v>
      </c>
      <c r="BI47" s="175" t="s">
        <v>1481</v>
      </c>
      <c r="BJ47" s="175" t="s">
        <v>1482</v>
      </c>
      <c r="BK47" s="175" t="s">
        <v>1483</v>
      </c>
      <c r="BL47" s="175" t="s">
        <v>1484</v>
      </c>
      <c r="BM47" s="175" t="s">
        <v>1485</v>
      </c>
      <c r="BN47" s="175" t="s">
        <v>1486</v>
      </c>
      <c r="BO47" s="175" t="s">
        <v>1487</v>
      </c>
      <c r="BP47" s="175" t="s">
        <v>1488</v>
      </c>
      <c r="BQ47" s="175" t="s">
        <v>1489</v>
      </c>
      <c r="BR47" s="175" t="s">
        <v>1490</v>
      </c>
      <c r="BS47" s="175" t="s">
        <v>1491</v>
      </c>
      <c r="BT47" s="175" t="s">
        <v>1492</v>
      </c>
      <c r="BU47" s="175" t="s">
        <v>1493</v>
      </c>
      <c r="BV47" s="175" t="s">
        <v>1494</v>
      </c>
      <c r="BW47" s="175" t="s">
        <v>1495</v>
      </c>
      <c r="BX47" s="175" t="s">
        <v>1496</v>
      </c>
      <c r="BY47" s="175" t="s">
        <v>1497</v>
      </c>
      <c r="BZ47" s="175" t="s">
        <v>1498</v>
      </c>
      <c r="CA47" s="175" t="s">
        <v>1499</v>
      </c>
      <c r="CB47" s="175" t="s">
        <v>1500</v>
      </c>
      <c r="CC47" s="175" t="s">
        <v>1501</v>
      </c>
      <c r="CD47" s="175" t="s">
        <v>1502</v>
      </c>
      <c r="CE47" s="175" t="s">
        <v>1503</v>
      </c>
      <c r="CF47" s="175" t="s">
        <v>1504</v>
      </c>
      <c r="CG47" s="175" t="s">
        <v>1505</v>
      </c>
      <c r="CH47" s="175" t="s">
        <v>1506</v>
      </c>
      <c r="CI47" s="175" t="s">
        <v>1507</v>
      </c>
      <c r="CJ47" s="175" t="s">
        <v>1508</v>
      </c>
      <c r="CK47" s="175" t="s">
        <v>1509</v>
      </c>
      <c r="CL47" s="175" t="s">
        <v>1510</v>
      </c>
      <c r="CM47" s="175" t="s">
        <v>1511</v>
      </c>
      <c r="CN47" s="175" t="s">
        <v>1512</v>
      </c>
      <c r="CO47" s="175" t="s">
        <v>1513</v>
      </c>
      <c r="CP47" s="175" t="s">
        <v>1514</v>
      </c>
      <c r="CQ47" s="175" t="s">
        <v>1515</v>
      </c>
      <c r="CR47" s="175" t="s">
        <v>1516</v>
      </c>
      <c r="CS47" s="175" t="s">
        <v>1517</v>
      </c>
      <c r="CT47" s="175" t="s">
        <v>1518</v>
      </c>
      <c r="CU47" s="175" t="s">
        <v>1519</v>
      </c>
      <c r="CV47" s="175" t="s">
        <v>1520</v>
      </c>
      <c r="CW47" s="175" t="s">
        <v>1521</v>
      </c>
      <c r="CX47" s="175" t="s">
        <v>1522</v>
      </c>
      <c r="CY47" s="175" t="s">
        <v>1523</v>
      </c>
      <c r="CZ47" s="175" t="s">
        <v>1524</v>
      </c>
      <c r="DA47" s="175" t="s">
        <v>1525</v>
      </c>
      <c r="DB47" s="175" t="s">
        <v>1526</v>
      </c>
      <c r="DC47" s="175" t="s">
        <v>1527</v>
      </c>
      <c r="DD47" s="175" t="s">
        <v>1528</v>
      </c>
      <c r="DE47" s="175" t="s">
        <v>1529</v>
      </c>
      <c r="DF47" s="175" t="s">
        <v>1530</v>
      </c>
      <c r="DG47" s="175" t="s">
        <v>1531</v>
      </c>
      <c r="DH47" s="175" t="s">
        <v>1532</v>
      </c>
      <c r="DI47" s="175" t="s">
        <v>1533</v>
      </c>
      <c r="DJ47" s="175" t="s">
        <v>1534</v>
      </c>
      <c r="DK47" s="175" t="s">
        <v>1535</v>
      </c>
      <c r="DL47" s="175" t="s">
        <v>1536</v>
      </c>
      <c r="DM47" s="175" t="s">
        <v>1537</v>
      </c>
      <c r="DN47" s="175" t="s">
        <v>1538</v>
      </c>
      <c r="DO47" s="175" t="s">
        <v>1539</v>
      </c>
      <c r="DP47" s="175" t="s">
        <v>1540</v>
      </c>
      <c r="DQ47" s="175" t="s">
        <v>1541</v>
      </c>
      <c r="DR47" s="175" t="s">
        <v>1542</v>
      </c>
      <c r="DS47" s="175" t="s">
        <v>1543</v>
      </c>
      <c r="DT47" s="175" t="s">
        <v>1544</v>
      </c>
      <c r="DU47" s="175" t="s">
        <v>1545</v>
      </c>
      <c r="DV47" s="175" t="s">
        <v>1546</v>
      </c>
      <c r="DW47" s="175" t="s">
        <v>1547</v>
      </c>
      <c r="DX47" s="175" t="s">
        <v>1548</v>
      </c>
      <c r="DY47" s="175" t="s">
        <v>1549</v>
      </c>
      <c r="DZ47" s="175" t="s">
        <v>1550</v>
      </c>
      <c r="EA47" s="175" t="s">
        <v>1551</v>
      </c>
      <c r="EB47" s="175" t="s">
        <v>1552</v>
      </c>
      <c r="EC47" s="175" t="s">
        <v>1553</v>
      </c>
      <c r="ED47" s="175" t="s">
        <v>1554</v>
      </c>
      <c r="EE47" s="175" t="s">
        <v>1555</v>
      </c>
      <c r="EF47" s="175" t="s">
        <v>1556</v>
      </c>
      <c r="EG47" s="175" t="s">
        <v>1557</v>
      </c>
      <c r="EH47" s="175" t="s">
        <v>1558</v>
      </c>
      <c r="EI47" s="175" t="s">
        <v>1559</v>
      </c>
      <c r="EJ47" s="175" t="s">
        <v>1560</v>
      </c>
      <c r="EK47" s="175" t="s">
        <v>1561</v>
      </c>
      <c r="EL47" s="175" t="s">
        <v>1562</v>
      </c>
      <c r="EM47" s="175" t="s">
        <v>1563</v>
      </c>
      <c r="EN47" s="175" t="s">
        <v>1564</v>
      </c>
      <c r="EO47" s="175" t="s">
        <v>1565</v>
      </c>
      <c r="EP47" s="175" t="s">
        <v>1566</v>
      </c>
      <c r="EQ47" s="175" t="s">
        <v>1567</v>
      </c>
      <c r="ER47" s="175" t="s">
        <v>1568</v>
      </c>
      <c r="ES47" s="175" t="s">
        <v>1569</v>
      </c>
      <c r="ET47" s="175" t="s">
        <v>1570</v>
      </c>
      <c r="EU47" s="175" t="s">
        <v>1571</v>
      </c>
      <c r="EV47" s="175" t="s">
        <v>1572</v>
      </c>
      <c r="EW47" s="175" t="s">
        <v>1573</v>
      </c>
      <c r="EX47" s="175" t="s">
        <v>1574</v>
      </c>
      <c r="EY47" s="175" t="s">
        <v>1575</v>
      </c>
      <c r="EZ47" s="175" t="s">
        <v>1576</v>
      </c>
      <c r="FA47" s="175" t="s">
        <v>1577</v>
      </c>
    </row>
    <row r="48" spans="2:157" ht="15" customHeight="1" x14ac:dyDescent="0.3">
      <c r="B48" s="171">
        <f>B44+1</f>
        <v>19</v>
      </c>
      <c r="C48" s="196" t="s">
        <v>1592</v>
      </c>
      <c r="D48" s="196"/>
      <c r="E48" s="197" t="s">
        <v>1195</v>
      </c>
      <c r="F48" s="181" t="s">
        <v>1593</v>
      </c>
      <c r="G48" s="191">
        <f>SUM(H48:FA48)</f>
        <v>0</v>
      </c>
      <c r="H48" s="188">
        <f>H23-H44</f>
        <v>0</v>
      </c>
      <c r="I48" s="188">
        <f t="shared" ref="I48:BM48" si="51">I23-I44</f>
        <v>0</v>
      </c>
      <c r="J48" s="188">
        <f t="shared" si="51"/>
        <v>0</v>
      </c>
      <c r="K48" s="188">
        <f t="shared" si="51"/>
        <v>0</v>
      </c>
      <c r="L48" s="188">
        <f t="shared" si="51"/>
        <v>0</v>
      </c>
      <c r="M48" s="188">
        <f t="shared" si="51"/>
        <v>0</v>
      </c>
      <c r="N48" s="188">
        <f t="shared" si="51"/>
        <v>0</v>
      </c>
      <c r="O48" s="188">
        <f t="shared" si="51"/>
        <v>0</v>
      </c>
      <c r="P48" s="188">
        <f t="shared" si="51"/>
        <v>0</v>
      </c>
      <c r="Q48" s="188">
        <f t="shared" si="51"/>
        <v>0</v>
      </c>
      <c r="R48" s="188">
        <f t="shared" si="51"/>
        <v>0</v>
      </c>
      <c r="S48" s="188">
        <f t="shared" si="51"/>
        <v>0</v>
      </c>
      <c r="T48" s="188">
        <f t="shared" si="51"/>
        <v>0</v>
      </c>
      <c r="U48" s="188">
        <f t="shared" si="51"/>
        <v>0</v>
      </c>
      <c r="V48" s="188">
        <f t="shared" si="51"/>
        <v>0</v>
      </c>
      <c r="W48" s="188">
        <f t="shared" si="51"/>
        <v>0</v>
      </c>
      <c r="X48" s="188">
        <f t="shared" si="51"/>
        <v>0</v>
      </c>
      <c r="Y48" s="188">
        <f t="shared" si="51"/>
        <v>0</v>
      </c>
      <c r="Z48" s="188">
        <f t="shared" si="51"/>
        <v>0</v>
      </c>
      <c r="AA48" s="188">
        <f t="shared" si="51"/>
        <v>0</v>
      </c>
      <c r="AB48" s="188">
        <f t="shared" si="51"/>
        <v>0</v>
      </c>
      <c r="AC48" s="188">
        <f t="shared" si="51"/>
        <v>0</v>
      </c>
      <c r="AD48" s="188">
        <f t="shared" si="51"/>
        <v>0</v>
      </c>
      <c r="AE48" s="188">
        <f t="shared" si="51"/>
        <v>0</v>
      </c>
      <c r="AF48" s="188">
        <f t="shared" si="51"/>
        <v>0</v>
      </c>
      <c r="AG48" s="188">
        <f t="shared" si="51"/>
        <v>0</v>
      </c>
      <c r="AH48" s="188">
        <f t="shared" si="51"/>
        <v>0</v>
      </c>
      <c r="AI48" s="188">
        <f t="shared" si="51"/>
        <v>0</v>
      </c>
      <c r="AJ48" s="188">
        <f t="shared" si="51"/>
        <v>0</v>
      </c>
      <c r="AK48" s="188">
        <f t="shared" si="51"/>
        <v>0</v>
      </c>
      <c r="AL48" s="188">
        <f t="shared" si="51"/>
        <v>0</v>
      </c>
      <c r="AM48" s="188">
        <f t="shared" si="51"/>
        <v>0</v>
      </c>
      <c r="AN48" s="188">
        <f t="shared" si="51"/>
        <v>0</v>
      </c>
      <c r="AO48" s="188">
        <f t="shared" si="51"/>
        <v>0</v>
      </c>
      <c r="AP48" s="188">
        <f t="shared" si="51"/>
        <v>0</v>
      </c>
      <c r="AQ48" s="188">
        <f t="shared" si="51"/>
        <v>0</v>
      </c>
      <c r="AR48" s="188">
        <f t="shared" si="51"/>
        <v>0</v>
      </c>
      <c r="AS48" s="188">
        <f t="shared" si="51"/>
        <v>0</v>
      </c>
      <c r="AT48" s="188">
        <f t="shared" si="51"/>
        <v>0</v>
      </c>
      <c r="AU48" s="188">
        <f t="shared" si="51"/>
        <v>0</v>
      </c>
      <c r="AV48" s="188">
        <f t="shared" si="51"/>
        <v>0</v>
      </c>
      <c r="AW48" s="188">
        <f t="shared" ref="AW48:BE48" si="52">AW23-AW44</f>
        <v>0</v>
      </c>
      <c r="AX48" s="188">
        <f t="shared" si="52"/>
        <v>0</v>
      </c>
      <c r="AY48" s="188">
        <f t="shared" si="52"/>
        <v>0</v>
      </c>
      <c r="AZ48" s="188">
        <f t="shared" si="52"/>
        <v>0</v>
      </c>
      <c r="BA48" s="188">
        <f t="shared" si="52"/>
        <v>0</v>
      </c>
      <c r="BB48" s="188">
        <f t="shared" si="52"/>
        <v>0</v>
      </c>
      <c r="BC48" s="188">
        <f t="shared" si="52"/>
        <v>0</v>
      </c>
      <c r="BD48" s="188">
        <f t="shared" si="52"/>
        <v>0</v>
      </c>
      <c r="BE48" s="188">
        <f t="shared" si="52"/>
        <v>0</v>
      </c>
      <c r="BF48" s="188">
        <f t="shared" si="51"/>
        <v>0</v>
      </c>
      <c r="BG48" s="188">
        <f t="shared" si="51"/>
        <v>0</v>
      </c>
      <c r="BH48" s="188">
        <f t="shared" si="51"/>
        <v>0</v>
      </c>
      <c r="BI48" s="188">
        <f t="shared" si="51"/>
        <v>0</v>
      </c>
      <c r="BJ48" s="188">
        <f t="shared" si="51"/>
        <v>0</v>
      </c>
      <c r="BK48" s="188">
        <f t="shared" si="51"/>
        <v>0</v>
      </c>
      <c r="BL48" s="188">
        <f t="shared" si="51"/>
        <v>0</v>
      </c>
      <c r="BM48" s="188">
        <f t="shared" si="51"/>
        <v>0</v>
      </c>
      <c r="BN48" s="188">
        <f t="shared" ref="BN48:DK48" si="53">BN23-BN44</f>
        <v>0</v>
      </c>
      <c r="BO48" s="188">
        <f t="shared" si="53"/>
        <v>0</v>
      </c>
      <c r="BP48" s="188">
        <f t="shared" si="53"/>
        <v>0</v>
      </c>
      <c r="BQ48" s="188">
        <f t="shared" si="53"/>
        <v>0</v>
      </c>
      <c r="BR48" s="188">
        <f t="shared" si="53"/>
        <v>0</v>
      </c>
      <c r="BS48" s="188">
        <f t="shared" si="53"/>
        <v>0</v>
      </c>
      <c r="BT48" s="188">
        <f t="shared" si="53"/>
        <v>0</v>
      </c>
      <c r="BU48" s="188">
        <f t="shared" si="53"/>
        <v>0</v>
      </c>
      <c r="BV48" s="188">
        <f t="shared" si="53"/>
        <v>0</v>
      </c>
      <c r="BW48" s="188">
        <f t="shared" si="53"/>
        <v>0</v>
      </c>
      <c r="BX48" s="188">
        <f t="shared" si="53"/>
        <v>0</v>
      </c>
      <c r="BY48" s="188">
        <f t="shared" si="53"/>
        <v>0</v>
      </c>
      <c r="BZ48" s="188">
        <f t="shared" si="53"/>
        <v>0</v>
      </c>
      <c r="CA48" s="188">
        <f t="shared" si="53"/>
        <v>0</v>
      </c>
      <c r="CB48" s="188">
        <f t="shared" si="53"/>
        <v>0</v>
      </c>
      <c r="CC48" s="188">
        <f t="shared" si="53"/>
        <v>0</v>
      </c>
      <c r="CD48" s="188">
        <f t="shared" si="53"/>
        <v>0</v>
      </c>
      <c r="CE48" s="188">
        <f t="shared" si="53"/>
        <v>0</v>
      </c>
      <c r="CF48" s="188">
        <f t="shared" si="53"/>
        <v>0</v>
      </c>
      <c r="CG48" s="188">
        <f t="shared" si="53"/>
        <v>0</v>
      </c>
      <c r="CH48" s="188">
        <f t="shared" si="53"/>
        <v>0</v>
      </c>
      <c r="CI48" s="188">
        <f t="shared" si="53"/>
        <v>0</v>
      </c>
      <c r="CJ48" s="188">
        <f t="shared" si="53"/>
        <v>0</v>
      </c>
      <c r="CK48" s="188">
        <f t="shared" si="53"/>
        <v>0</v>
      </c>
      <c r="CL48" s="188">
        <f t="shared" si="53"/>
        <v>0</v>
      </c>
      <c r="CM48" s="188">
        <f t="shared" si="53"/>
        <v>0</v>
      </c>
      <c r="CN48" s="188">
        <f t="shared" si="53"/>
        <v>0</v>
      </c>
      <c r="CO48" s="188">
        <f t="shared" si="53"/>
        <v>0</v>
      </c>
      <c r="CP48" s="188">
        <f t="shared" si="53"/>
        <v>0</v>
      </c>
      <c r="CQ48" s="188">
        <f t="shared" si="53"/>
        <v>0</v>
      </c>
      <c r="CR48" s="188">
        <f t="shared" si="53"/>
        <v>0</v>
      </c>
      <c r="CS48" s="188">
        <f t="shared" si="53"/>
        <v>0</v>
      </c>
      <c r="CT48" s="188">
        <f t="shared" si="53"/>
        <v>0</v>
      </c>
      <c r="CU48" s="188">
        <f t="shared" si="53"/>
        <v>0</v>
      </c>
      <c r="CV48" s="188">
        <f t="shared" si="53"/>
        <v>0</v>
      </c>
      <c r="CW48" s="188">
        <f t="shared" si="53"/>
        <v>0</v>
      </c>
      <c r="CX48" s="188">
        <f t="shared" si="53"/>
        <v>0</v>
      </c>
      <c r="CY48" s="188">
        <f t="shared" si="53"/>
        <v>0</v>
      </c>
      <c r="CZ48" s="188">
        <f t="shared" si="53"/>
        <v>0</v>
      </c>
      <c r="DA48" s="188">
        <f t="shared" si="53"/>
        <v>0</v>
      </c>
      <c r="DB48" s="188">
        <f t="shared" si="53"/>
        <v>0</v>
      </c>
      <c r="DC48" s="188">
        <f t="shared" si="53"/>
        <v>0</v>
      </c>
      <c r="DD48" s="188">
        <f t="shared" si="53"/>
        <v>0</v>
      </c>
      <c r="DE48" s="188">
        <f t="shared" si="53"/>
        <v>0</v>
      </c>
      <c r="DF48" s="188">
        <f t="shared" si="53"/>
        <v>0</v>
      </c>
      <c r="DG48" s="188">
        <f t="shared" si="53"/>
        <v>0</v>
      </c>
      <c r="DH48" s="188">
        <f t="shared" si="53"/>
        <v>0</v>
      </c>
      <c r="DI48" s="188">
        <f t="shared" si="53"/>
        <v>0</v>
      </c>
      <c r="DJ48" s="188">
        <f t="shared" si="53"/>
        <v>0</v>
      </c>
      <c r="DK48" s="188">
        <f t="shared" si="53"/>
        <v>0</v>
      </c>
      <c r="DL48" s="188">
        <f t="shared" ref="DL48:FA48" si="54">DL23-DL44</f>
        <v>0</v>
      </c>
      <c r="DM48" s="188">
        <f t="shared" si="54"/>
        <v>0</v>
      </c>
      <c r="DN48" s="188">
        <f t="shared" si="54"/>
        <v>0</v>
      </c>
      <c r="DO48" s="188">
        <f t="shared" si="54"/>
        <v>0</v>
      </c>
      <c r="DP48" s="188">
        <f t="shared" si="54"/>
        <v>0</v>
      </c>
      <c r="DQ48" s="188">
        <f t="shared" si="54"/>
        <v>0</v>
      </c>
      <c r="DR48" s="188">
        <f t="shared" si="54"/>
        <v>0</v>
      </c>
      <c r="DS48" s="188">
        <f t="shared" si="54"/>
        <v>0</v>
      </c>
      <c r="DT48" s="188">
        <f t="shared" si="54"/>
        <v>0</v>
      </c>
      <c r="DU48" s="188">
        <f t="shared" si="54"/>
        <v>0</v>
      </c>
      <c r="DV48" s="188">
        <f t="shared" si="54"/>
        <v>0</v>
      </c>
      <c r="DW48" s="188">
        <f t="shared" si="54"/>
        <v>0</v>
      </c>
      <c r="DX48" s="188">
        <f t="shared" si="54"/>
        <v>0</v>
      </c>
      <c r="DY48" s="188">
        <f t="shared" si="54"/>
        <v>0</v>
      </c>
      <c r="DZ48" s="188">
        <f t="shared" si="54"/>
        <v>0</v>
      </c>
      <c r="EA48" s="188">
        <f t="shared" si="54"/>
        <v>0</v>
      </c>
      <c r="EB48" s="188">
        <f t="shared" si="54"/>
        <v>0</v>
      </c>
      <c r="EC48" s="188">
        <f t="shared" si="54"/>
        <v>0</v>
      </c>
      <c r="ED48" s="188">
        <f t="shared" si="54"/>
        <v>0</v>
      </c>
      <c r="EE48" s="188">
        <f t="shared" si="54"/>
        <v>0</v>
      </c>
      <c r="EF48" s="188">
        <f t="shared" si="54"/>
        <v>0</v>
      </c>
      <c r="EG48" s="188">
        <f t="shared" si="54"/>
        <v>0</v>
      </c>
      <c r="EH48" s="188">
        <f t="shared" si="54"/>
        <v>0</v>
      </c>
      <c r="EI48" s="188">
        <f t="shared" si="54"/>
        <v>0</v>
      </c>
      <c r="EJ48" s="188">
        <f t="shared" si="54"/>
        <v>0</v>
      </c>
      <c r="EK48" s="188">
        <f t="shared" si="54"/>
        <v>0</v>
      </c>
      <c r="EL48" s="188">
        <f t="shared" si="54"/>
        <v>0</v>
      </c>
      <c r="EM48" s="188">
        <f t="shared" si="54"/>
        <v>0</v>
      </c>
      <c r="EN48" s="188">
        <f t="shared" si="54"/>
        <v>0</v>
      </c>
      <c r="EO48" s="188">
        <f t="shared" si="54"/>
        <v>0</v>
      </c>
      <c r="EP48" s="188">
        <f t="shared" si="54"/>
        <v>0</v>
      </c>
      <c r="EQ48" s="188">
        <f t="shared" si="54"/>
        <v>0</v>
      </c>
      <c r="ER48" s="188">
        <f t="shared" si="54"/>
        <v>0</v>
      </c>
      <c r="ES48" s="188">
        <f t="shared" si="54"/>
        <v>0</v>
      </c>
      <c r="ET48" s="188">
        <f t="shared" si="54"/>
        <v>0</v>
      </c>
      <c r="EU48" s="188">
        <f t="shared" si="54"/>
        <v>0</v>
      </c>
      <c r="EV48" s="188">
        <f t="shared" si="54"/>
        <v>0</v>
      </c>
      <c r="EW48" s="188">
        <f t="shared" si="54"/>
        <v>0</v>
      </c>
      <c r="EX48" s="188">
        <f t="shared" si="54"/>
        <v>0</v>
      </c>
      <c r="EY48" s="188">
        <f t="shared" si="54"/>
        <v>0</v>
      </c>
      <c r="EZ48" s="188">
        <f t="shared" si="54"/>
        <v>0</v>
      </c>
      <c r="FA48" s="188">
        <f t="shared" si="54"/>
        <v>0</v>
      </c>
    </row>
    <row r="49" spans="2:157" ht="15" customHeight="1" x14ac:dyDescent="0.3">
      <c r="B49" s="171">
        <f>B48+1</f>
        <v>20</v>
      </c>
      <c r="C49" s="198" t="s">
        <v>1594</v>
      </c>
      <c r="D49" s="199">
        <f>Projeto!$L$44</f>
        <v>0</v>
      </c>
      <c r="E49" s="187" t="s">
        <v>1595</v>
      </c>
      <c r="F49" s="181" t="s">
        <v>1596</v>
      </c>
      <c r="G49" s="200">
        <f>IF(G23=0,0,G48/G23)</f>
        <v>0</v>
      </c>
      <c r="H49" s="201">
        <f>IF(H23=0,0,H48/H23)</f>
        <v>0</v>
      </c>
      <c r="I49" s="201">
        <f t="shared" ref="I49:BM49" si="55">IF(I23=0,0,I48/I23)</f>
        <v>0</v>
      </c>
      <c r="J49" s="201">
        <f t="shared" si="55"/>
        <v>0</v>
      </c>
      <c r="K49" s="201">
        <f t="shared" si="55"/>
        <v>0</v>
      </c>
      <c r="L49" s="201">
        <f t="shared" si="55"/>
        <v>0</v>
      </c>
      <c r="M49" s="201">
        <f t="shared" si="55"/>
        <v>0</v>
      </c>
      <c r="N49" s="201">
        <f t="shared" si="55"/>
        <v>0</v>
      </c>
      <c r="O49" s="201">
        <f t="shared" si="55"/>
        <v>0</v>
      </c>
      <c r="P49" s="201">
        <f t="shared" si="55"/>
        <v>0</v>
      </c>
      <c r="Q49" s="201">
        <f t="shared" si="55"/>
        <v>0</v>
      </c>
      <c r="R49" s="201">
        <f t="shared" si="55"/>
        <v>0</v>
      </c>
      <c r="S49" s="201">
        <f t="shared" si="55"/>
        <v>0</v>
      </c>
      <c r="T49" s="201">
        <f t="shared" si="55"/>
        <v>0</v>
      </c>
      <c r="U49" s="201">
        <f t="shared" si="55"/>
        <v>0</v>
      </c>
      <c r="V49" s="201">
        <f t="shared" si="55"/>
        <v>0</v>
      </c>
      <c r="W49" s="201">
        <f t="shared" si="55"/>
        <v>0</v>
      </c>
      <c r="X49" s="201">
        <f t="shared" si="55"/>
        <v>0</v>
      </c>
      <c r="Y49" s="201">
        <f t="shared" si="55"/>
        <v>0</v>
      </c>
      <c r="Z49" s="201">
        <f t="shared" si="55"/>
        <v>0</v>
      </c>
      <c r="AA49" s="201">
        <f t="shared" si="55"/>
        <v>0</v>
      </c>
      <c r="AB49" s="201">
        <f t="shared" si="55"/>
        <v>0</v>
      </c>
      <c r="AC49" s="201">
        <f t="shared" si="55"/>
        <v>0</v>
      </c>
      <c r="AD49" s="201">
        <f t="shared" si="55"/>
        <v>0</v>
      </c>
      <c r="AE49" s="201">
        <f t="shared" si="55"/>
        <v>0</v>
      </c>
      <c r="AF49" s="201">
        <f t="shared" si="55"/>
        <v>0</v>
      </c>
      <c r="AG49" s="201">
        <f t="shared" si="55"/>
        <v>0</v>
      </c>
      <c r="AH49" s="201">
        <f t="shared" si="55"/>
        <v>0</v>
      </c>
      <c r="AI49" s="201">
        <f t="shared" si="55"/>
        <v>0</v>
      </c>
      <c r="AJ49" s="201">
        <f t="shared" si="55"/>
        <v>0</v>
      </c>
      <c r="AK49" s="201">
        <f t="shared" si="55"/>
        <v>0</v>
      </c>
      <c r="AL49" s="201">
        <f t="shared" si="55"/>
        <v>0</v>
      </c>
      <c r="AM49" s="201">
        <f t="shared" si="55"/>
        <v>0</v>
      </c>
      <c r="AN49" s="201">
        <f t="shared" si="55"/>
        <v>0</v>
      </c>
      <c r="AO49" s="201">
        <f t="shared" si="55"/>
        <v>0</v>
      </c>
      <c r="AP49" s="201">
        <f t="shared" si="55"/>
        <v>0</v>
      </c>
      <c r="AQ49" s="201">
        <f t="shared" si="55"/>
        <v>0</v>
      </c>
      <c r="AR49" s="201">
        <f t="shared" si="55"/>
        <v>0</v>
      </c>
      <c r="AS49" s="201">
        <f t="shared" si="55"/>
        <v>0</v>
      </c>
      <c r="AT49" s="201">
        <f t="shared" si="55"/>
        <v>0</v>
      </c>
      <c r="AU49" s="201">
        <f t="shared" si="55"/>
        <v>0</v>
      </c>
      <c r="AV49" s="201">
        <f t="shared" si="55"/>
        <v>0</v>
      </c>
      <c r="AW49" s="201">
        <f t="shared" ref="AW49:BE49" si="56">IF(AW23=0,0,AW48/AW23)</f>
        <v>0</v>
      </c>
      <c r="AX49" s="201">
        <f t="shared" si="56"/>
        <v>0</v>
      </c>
      <c r="AY49" s="201">
        <f t="shared" si="56"/>
        <v>0</v>
      </c>
      <c r="AZ49" s="201">
        <f t="shared" si="56"/>
        <v>0</v>
      </c>
      <c r="BA49" s="201">
        <f t="shared" si="56"/>
        <v>0</v>
      </c>
      <c r="BB49" s="201">
        <f t="shared" si="56"/>
        <v>0</v>
      </c>
      <c r="BC49" s="201">
        <f t="shared" si="56"/>
        <v>0</v>
      </c>
      <c r="BD49" s="201">
        <f t="shared" si="56"/>
        <v>0</v>
      </c>
      <c r="BE49" s="201">
        <f t="shared" si="56"/>
        <v>0</v>
      </c>
      <c r="BF49" s="201">
        <f t="shared" si="55"/>
        <v>0</v>
      </c>
      <c r="BG49" s="201">
        <f t="shared" si="55"/>
        <v>0</v>
      </c>
      <c r="BH49" s="201">
        <f t="shared" si="55"/>
        <v>0</v>
      </c>
      <c r="BI49" s="201">
        <f t="shared" si="55"/>
        <v>0</v>
      </c>
      <c r="BJ49" s="201">
        <f t="shared" si="55"/>
        <v>0</v>
      </c>
      <c r="BK49" s="201">
        <f t="shared" si="55"/>
        <v>0</v>
      </c>
      <c r="BL49" s="201">
        <f t="shared" si="55"/>
        <v>0</v>
      </c>
      <c r="BM49" s="201">
        <f t="shared" si="55"/>
        <v>0</v>
      </c>
      <c r="BN49" s="201">
        <f t="shared" ref="BN49:DK49" si="57">IF(BN23=0,0,BN48/BN23)</f>
        <v>0</v>
      </c>
      <c r="BO49" s="201">
        <f t="shared" si="57"/>
        <v>0</v>
      </c>
      <c r="BP49" s="201">
        <f t="shared" si="57"/>
        <v>0</v>
      </c>
      <c r="BQ49" s="201">
        <f t="shared" si="57"/>
        <v>0</v>
      </c>
      <c r="BR49" s="201">
        <f t="shared" si="57"/>
        <v>0</v>
      </c>
      <c r="BS49" s="201">
        <f t="shared" si="57"/>
        <v>0</v>
      </c>
      <c r="BT49" s="201">
        <f t="shared" si="57"/>
        <v>0</v>
      </c>
      <c r="BU49" s="201">
        <f t="shared" si="57"/>
        <v>0</v>
      </c>
      <c r="BV49" s="201">
        <f t="shared" si="57"/>
        <v>0</v>
      </c>
      <c r="BW49" s="201">
        <f t="shared" si="57"/>
        <v>0</v>
      </c>
      <c r="BX49" s="201">
        <f t="shared" si="57"/>
        <v>0</v>
      </c>
      <c r="BY49" s="201">
        <f t="shared" si="57"/>
        <v>0</v>
      </c>
      <c r="BZ49" s="201">
        <f t="shared" si="57"/>
        <v>0</v>
      </c>
      <c r="CA49" s="201">
        <f t="shared" si="57"/>
        <v>0</v>
      </c>
      <c r="CB49" s="201">
        <f t="shared" si="57"/>
        <v>0</v>
      </c>
      <c r="CC49" s="201">
        <f t="shared" si="57"/>
        <v>0</v>
      </c>
      <c r="CD49" s="201">
        <f t="shared" si="57"/>
        <v>0</v>
      </c>
      <c r="CE49" s="201">
        <f t="shared" si="57"/>
        <v>0</v>
      </c>
      <c r="CF49" s="201">
        <f t="shared" si="57"/>
        <v>0</v>
      </c>
      <c r="CG49" s="201">
        <f t="shared" si="57"/>
        <v>0</v>
      </c>
      <c r="CH49" s="201">
        <f t="shared" si="57"/>
        <v>0</v>
      </c>
      <c r="CI49" s="201">
        <f t="shared" si="57"/>
        <v>0</v>
      </c>
      <c r="CJ49" s="201">
        <f t="shared" si="57"/>
        <v>0</v>
      </c>
      <c r="CK49" s="201">
        <f t="shared" si="57"/>
        <v>0</v>
      </c>
      <c r="CL49" s="201">
        <f t="shared" si="57"/>
        <v>0</v>
      </c>
      <c r="CM49" s="201">
        <f t="shared" si="57"/>
        <v>0</v>
      </c>
      <c r="CN49" s="201">
        <f t="shared" si="57"/>
        <v>0</v>
      </c>
      <c r="CO49" s="201">
        <f t="shared" si="57"/>
        <v>0</v>
      </c>
      <c r="CP49" s="201">
        <f t="shared" si="57"/>
        <v>0</v>
      </c>
      <c r="CQ49" s="201">
        <f t="shared" si="57"/>
        <v>0</v>
      </c>
      <c r="CR49" s="201">
        <f t="shared" si="57"/>
        <v>0</v>
      </c>
      <c r="CS49" s="201">
        <f t="shared" si="57"/>
        <v>0</v>
      </c>
      <c r="CT49" s="201">
        <f t="shared" si="57"/>
        <v>0</v>
      </c>
      <c r="CU49" s="201">
        <f t="shared" si="57"/>
        <v>0</v>
      </c>
      <c r="CV49" s="201">
        <f t="shared" si="57"/>
        <v>0</v>
      </c>
      <c r="CW49" s="201">
        <f t="shared" si="57"/>
        <v>0</v>
      </c>
      <c r="CX49" s="201">
        <f t="shared" si="57"/>
        <v>0</v>
      </c>
      <c r="CY49" s="201">
        <f t="shared" si="57"/>
        <v>0</v>
      </c>
      <c r="CZ49" s="201">
        <f t="shared" si="57"/>
        <v>0</v>
      </c>
      <c r="DA49" s="201">
        <f t="shared" si="57"/>
        <v>0</v>
      </c>
      <c r="DB49" s="201">
        <f t="shared" si="57"/>
        <v>0</v>
      </c>
      <c r="DC49" s="201">
        <f t="shared" si="57"/>
        <v>0</v>
      </c>
      <c r="DD49" s="201">
        <f t="shared" si="57"/>
        <v>0</v>
      </c>
      <c r="DE49" s="201">
        <f t="shared" si="57"/>
        <v>0</v>
      </c>
      <c r="DF49" s="201">
        <f t="shared" si="57"/>
        <v>0</v>
      </c>
      <c r="DG49" s="201">
        <f t="shared" si="57"/>
        <v>0</v>
      </c>
      <c r="DH49" s="201">
        <f t="shared" si="57"/>
        <v>0</v>
      </c>
      <c r="DI49" s="201">
        <f t="shared" si="57"/>
        <v>0</v>
      </c>
      <c r="DJ49" s="201">
        <f t="shared" si="57"/>
        <v>0</v>
      </c>
      <c r="DK49" s="201">
        <f t="shared" si="57"/>
        <v>0</v>
      </c>
      <c r="DL49" s="201">
        <f t="shared" ref="DL49:FA49" si="58">IF(DL23=0,0,DL48/DL23)</f>
        <v>0</v>
      </c>
      <c r="DM49" s="201">
        <f t="shared" si="58"/>
        <v>0</v>
      </c>
      <c r="DN49" s="201">
        <f t="shared" si="58"/>
        <v>0</v>
      </c>
      <c r="DO49" s="201">
        <f t="shared" si="58"/>
        <v>0</v>
      </c>
      <c r="DP49" s="201">
        <f t="shared" si="58"/>
        <v>0</v>
      </c>
      <c r="DQ49" s="201">
        <f t="shared" si="58"/>
        <v>0</v>
      </c>
      <c r="DR49" s="201">
        <f t="shared" si="58"/>
        <v>0</v>
      </c>
      <c r="DS49" s="201">
        <f t="shared" si="58"/>
        <v>0</v>
      </c>
      <c r="DT49" s="201">
        <f t="shared" si="58"/>
        <v>0</v>
      </c>
      <c r="DU49" s="201">
        <f t="shared" si="58"/>
        <v>0</v>
      </c>
      <c r="DV49" s="201">
        <f t="shared" si="58"/>
        <v>0</v>
      </c>
      <c r="DW49" s="201">
        <f t="shared" si="58"/>
        <v>0</v>
      </c>
      <c r="DX49" s="201">
        <f t="shared" si="58"/>
        <v>0</v>
      </c>
      <c r="DY49" s="201">
        <f t="shared" si="58"/>
        <v>0</v>
      </c>
      <c r="DZ49" s="201">
        <f t="shared" si="58"/>
        <v>0</v>
      </c>
      <c r="EA49" s="201">
        <f t="shared" si="58"/>
        <v>0</v>
      </c>
      <c r="EB49" s="201">
        <f t="shared" si="58"/>
        <v>0</v>
      </c>
      <c r="EC49" s="201">
        <f t="shared" si="58"/>
        <v>0</v>
      </c>
      <c r="ED49" s="201">
        <f t="shared" si="58"/>
        <v>0</v>
      </c>
      <c r="EE49" s="201">
        <f t="shared" si="58"/>
        <v>0</v>
      </c>
      <c r="EF49" s="201">
        <f t="shared" si="58"/>
        <v>0</v>
      </c>
      <c r="EG49" s="201">
        <f t="shared" si="58"/>
        <v>0</v>
      </c>
      <c r="EH49" s="201">
        <f t="shared" si="58"/>
        <v>0</v>
      </c>
      <c r="EI49" s="201">
        <f t="shared" si="58"/>
        <v>0</v>
      </c>
      <c r="EJ49" s="201">
        <f t="shared" si="58"/>
        <v>0</v>
      </c>
      <c r="EK49" s="201">
        <f t="shared" si="58"/>
        <v>0</v>
      </c>
      <c r="EL49" s="201">
        <f t="shared" si="58"/>
        <v>0</v>
      </c>
      <c r="EM49" s="201">
        <f t="shared" si="58"/>
        <v>0</v>
      </c>
      <c r="EN49" s="201">
        <f t="shared" si="58"/>
        <v>0</v>
      </c>
      <c r="EO49" s="201">
        <f t="shared" si="58"/>
        <v>0</v>
      </c>
      <c r="EP49" s="201">
        <f t="shared" si="58"/>
        <v>0</v>
      </c>
      <c r="EQ49" s="201">
        <f t="shared" si="58"/>
        <v>0</v>
      </c>
      <c r="ER49" s="201">
        <f t="shared" si="58"/>
        <v>0</v>
      </c>
      <c r="ES49" s="201">
        <f t="shared" si="58"/>
        <v>0</v>
      </c>
      <c r="ET49" s="201">
        <f t="shared" si="58"/>
        <v>0</v>
      </c>
      <c r="EU49" s="201">
        <f t="shared" si="58"/>
        <v>0</v>
      </c>
      <c r="EV49" s="201">
        <f t="shared" si="58"/>
        <v>0</v>
      </c>
      <c r="EW49" s="201">
        <f t="shared" si="58"/>
        <v>0</v>
      </c>
      <c r="EX49" s="201">
        <f t="shared" si="58"/>
        <v>0</v>
      </c>
      <c r="EY49" s="201">
        <f t="shared" si="58"/>
        <v>0</v>
      </c>
      <c r="EZ49" s="201">
        <f t="shared" si="58"/>
        <v>0</v>
      </c>
      <c r="FA49" s="201">
        <f t="shared" si="58"/>
        <v>0</v>
      </c>
    </row>
    <row r="50" spans="2:157" ht="15" customHeight="1" x14ac:dyDescent="0.3">
      <c r="B50" s="171">
        <f>B49+1</f>
        <v>21</v>
      </c>
      <c r="C50" s="196" t="s">
        <v>1597</v>
      </c>
      <c r="D50" s="196"/>
      <c r="E50" s="197" t="s">
        <v>298</v>
      </c>
      <c r="F50" s="181" t="s">
        <v>1598</v>
      </c>
      <c r="G50" s="191">
        <f>SUM(H50:FA50)</f>
        <v>0</v>
      </c>
      <c r="H50" s="188">
        <f>H22-H43</f>
        <v>0</v>
      </c>
      <c r="I50" s="188">
        <f t="shared" ref="I50:BM50" si="59">I22-I43</f>
        <v>0</v>
      </c>
      <c r="J50" s="188">
        <f t="shared" si="59"/>
        <v>0</v>
      </c>
      <c r="K50" s="188">
        <f t="shared" si="59"/>
        <v>0</v>
      </c>
      <c r="L50" s="188">
        <f t="shared" si="59"/>
        <v>0</v>
      </c>
      <c r="M50" s="188">
        <f t="shared" si="59"/>
        <v>0</v>
      </c>
      <c r="N50" s="188">
        <f t="shared" si="59"/>
        <v>0</v>
      </c>
      <c r="O50" s="188">
        <f t="shared" si="59"/>
        <v>0</v>
      </c>
      <c r="P50" s="188">
        <f t="shared" si="59"/>
        <v>0</v>
      </c>
      <c r="Q50" s="188">
        <f t="shared" si="59"/>
        <v>0</v>
      </c>
      <c r="R50" s="188">
        <f t="shared" si="59"/>
        <v>0</v>
      </c>
      <c r="S50" s="188">
        <f t="shared" si="59"/>
        <v>0</v>
      </c>
      <c r="T50" s="188">
        <f t="shared" si="59"/>
        <v>0</v>
      </c>
      <c r="U50" s="188">
        <f t="shared" si="59"/>
        <v>0</v>
      </c>
      <c r="V50" s="188">
        <f t="shared" si="59"/>
        <v>0</v>
      </c>
      <c r="W50" s="188">
        <f t="shared" si="59"/>
        <v>0</v>
      </c>
      <c r="X50" s="188">
        <f t="shared" si="59"/>
        <v>0</v>
      </c>
      <c r="Y50" s="188">
        <f t="shared" si="59"/>
        <v>0</v>
      </c>
      <c r="Z50" s="188">
        <f t="shared" si="59"/>
        <v>0</v>
      </c>
      <c r="AA50" s="188">
        <f t="shared" si="59"/>
        <v>0</v>
      </c>
      <c r="AB50" s="188">
        <f t="shared" si="59"/>
        <v>0</v>
      </c>
      <c r="AC50" s="188">
        <f t="shared" si="59"/>
        <v>0</v>
      </c>
      <c r="AD50" s="188">
        <f t="shared" si="59"/>
        <v>0</v>
      </c>
      <c r="AE50" s="188">
        <f t="shared" si="59"/>
        <v>0</v>
      </c>
      <c r="AF50" s="188">
        <f t="shared" si="59"/>
        <v>0</v>
      </c>
      <c r="AG50" s="188">
        <f t="shared" si="59"/>
        <v>0</v>
      </c>
      <c r="AH50" s="188">
        <f t="shared" si="59"/>
        <v>0</v>
      </c>
      <c r="AI50" s="188">
        <f t="shared" si="59"/>
        <v>0</v>
      </c>
      <c r="AJ50" s="188">
        <f t="shared" si="59"/>
        <v>0</v>
      </c>
      <c r="AK50" s="188">
        <f t="shared" si="59"/>
        <v>0</v>
      </c>
      <c r="AL50" s="188">
        <f t="shared" si="59"/>
        <v>0</v>
      </c>
      <c r="AM50" s="188">
        <f t="shared" si="59"/>
        <v>0</v>
      </c>
      <c r="AN50" s="188">
        <f t="shared" si="59"/>
        <v>0</v>
      </c>
      <c r="AO50" s="188">
        <f t="shared" si="59"/>
        <v>0</v>
      </c>
      <c r="AP50" s="188">
        <f t="shared" si="59"/>
        <v>0</v>
      </c>
      <c r="AQ50" s="188">
        <f t="shared" si="59"/>
        <v>0</v>
      </c>
      <c r="AR50" s="188">
        <f t="shared" si="59"/>
        <v>0</v>
      </c>
      <c r="AS50" s="188">
        <f t="shared" si="59"/>
        <v>0</v>
      </c>
      <c r="AT50" s="188">
        <f t="shared" si="59"/>
        <v>0</v>
      </c>
      <c r="AU50" s="188">
        <f t="shared" si="59"/>
        <v>0</v>
      </c>
      <c r="AV50" s="188">
        <f t="shared" si="59"/>
        <v>0</v>
      </c>
      <c r="AW50" s="188">
        <f t="shared" ref="AW50:BE50" si="60">AW22-AW43</f>
        <v>0</v>
      </c>
      <c r="AX50" s="188">
        <f t="shared" si="60"/>
        <v>0</v>
      </c>
      <c r="AY50" s="188">
        <f t="shared" si="60"/>
        <v>0</v>
      </c>
      <c r="AZ50" s="188">
        <f t="shared" si="60"/>
        <v>0</v>
      </c>
      <c r="BA50" s="188">
        <f t="shared" si="60"/>
        <v>0</v>
      </c>
      <c r="BB50" s="188">
        <f t="shared" si="60"/>
        <v>0</v>
      </c>
      <c r="BC50" s="188">
        <f t="shared" si="60"/>
        <v>0</v>
      </c>
      <c r="BD50" s="188">
        <f t="shared" si="60"/>
        <v>0</v>
      </c>
      <c r="BE50" s="188">
        <f t="shared" si="60"/>
        <v>0</v>
      </c>
      <c r="BF50" s="188">
        <f t="shared" si="59"/>
        <v>0</v>
      </c>
      <c r="BG50" s="188">
        <f t="shared" si="59"/>
        <v>0</v>
      </c>
      <c r="BH50" s="188">
        <f t="shared" si="59"/>
        <v>0</v>
      </c>
      <c r="BI50" s="188">
        <f t="shared" si="59"/>
        <v>0</v>
      </c>
      <c r="BJ50" s="188">
        <f t="shared" si="59"/>
        <v>0</v>
      </c>
      <c r="BK50" s="188">
        <f t="shared" si="59"/>
        <v>0</v>
      </c>
      <c r="BL50" s="188">
        <f t="shared" si="59"/>
        <v>0</v>
      </c>
      <c r="BM50" s="188">
        <f t="shared" si="59"/>
        <v>0</v>
      </c>
      <c r="BN50" s="188">
        <f t="shared" ref="BN50:DK50" si="61">BN22-BN43</f>
        <v>0</v>
      </c>
      <c r="BO50" s="188">
        <f t="shared" si="61"/>
        <v>0</v>
      </c>
      <c r="BP50" s="188">
        <f t="shared" si="61"/>
        <v>0</v>
      </c>
      <c r="BQ50" s="188">
        <f t="shared" si="61"/>
        <v>0</v>
      </c>
      <c r="BR50" s="188">
        <f t="shared" si="61"/>
        <v>0</v>
      </c>
      <c r="BS50" s="188">
        <f t="shared" si="61"/>
        <v>0</v>
      </c>
      <c r="BT50" s="188">
        <f t="shared" si="61"/>
        <v>0</v>
      </c>
      <c r="BU50" s="188">
        <f t="shared" si="61"/>
        <v>0</v>
      </c>
      <c r="BV50" s="188">
        <f t="shared" si="61"/>
        <v>0</v>
      </c>
      <c r="BW50" s="188">
        <f t="shared" si="61"/>
        <v>0</v>
      </c>
      <c r="BX50" s="188">
        <f t="shared" si="61"/>
        <v>0</v>
      </c>
      <c r="BY50" s="188">
        <f t="shared" si="61"/>
        <v>0</v>
      </c>
      <c r="BZ50" s="188">
        <f t="shared" si="61"/>
        <v>0</v>
      </c>
      <c r="CA50" s="188">
        <f t="shared" si="61"/>
        <v>0</v>
      </c>
      <c r="CB50" s="188">
        <f t="shared" si="61"/>
        <v>0</v>
      </c>
      <c r="CC50" s="188">
        <f t="shared" si="61"/>
        <v>0</v>
      </c>
      <c r="CD50" s="188">
        <f t="shared" si="61"/>
        <v>0</v>
      </c>
      <c r="CE50" s="188">
        <f t="shared" si="61"/>
        <v>0</v>
      </c>
      <c r="CF50" s="188">
        <f t="shared" si="61"/>
        <v>0</v>
      </c>
      <c r="CG50" s="188">
        <f t="shared" si="61"/>
        <v>0</v>
      </c>
      <c r="CH50" s="188">
        <f t="shared" si="61"/>
        <v>0</v>
      </c>
      <c r="CI50" s="188">
        <f t="shared" si="61"/>
        <v>0</v>
      </c>
      <c r="CJ50" s="188">
        <f t="shared" si="61"/>
        <v>0</v>
      </c>
      <c r="CK50" s="188">
        <f t="shared" si="61"/>
        <v>0</v>
      </c>
      <c r="CL50" s="188">
        <f t="shared" si="61"/>
        <v>0</v>
      </c>
      <c r="CM50" s="188">
        <f t="shared" si="61"/>
        <v>0</v>
      </c>
      <c r="CN50" s="188">
        <f t="shared" si="61"/>
        <v>0</v>
      </c>
      <c r="CO50" s="188">
        <f t="shared" si="61"/>
        <v>0</v>
      </c>
      <c r="CP50" s="188">
        <f t="shared" si="61"/>
        <v>0</v>
      </c>
      <c r="CQ50" s="188">
        <f t="shared" si="61"/>
        <v>0</v>
      </c>
      <c r="CR50" s="188">
        <f t="shared" si="61"/>
        <v>0</v>
      </c>
      <c r="CS50" s="188">
        <f t="shared" si="61"/>
        <v>0</v>
      </c>
      <c r="CT50" s="188">
        <f t="shared" si="61"/>
        <v>0</v>
      </c>
      <c r="CU50" s="188">
        <f t="shared" si="61"/>
        <v>0</v>
      </c>
      <c r="CV50" s="188">
        <f t="shared" si="61"/>
        <v>0</v>
      </c>
      <c r="CW50" s="188">
        <f t="shared" si="61"/>
        <v>0</v>
      </c>
      <c r="CX50" s="188">
        <f t="shared" si="61"/>
        <v>0</v>
      </c>
      <c r="CY50" s="188">
        <f t="shared" si="61"/>
        <v>0</v>
      </c>
      <c r="CZ50" s="188">
        <f t="shared" si="61"/>
        <v>0</v>
      </c>
      <c r="DA50" s="188">
        <f t="shared" si="61"/>
        <v>0</v>
      </c>
      <c r="DB50" s="188">
        <f t="shared" si="61"/>
        <v>0</v>
      </c>
      <c r="DC50" s="188">
        <f t="shared" si="61"/>
        <v>0</v>
      </c>
      <c r="DD50" s="188">
        <f t="shared" si="61"/>
        <v>0</v>
      </c>
      <c r="DE50" s="188">
        <f t="shared" si="61"/>
        <v>0</v>
      </c>
      <c r="DF50" s="188">
        <f t="shared" si="61"/>
        <v>0</v>
      </c>
      <c r="DG50" s="188">
        <f t="shared" si="61"/>
        <v>0</v>
      </c>
      <c r="DH50" s="188">
        <f t="shared" si="61"/>
        <v>0</v>
      </c>
      <c r="DI50" s="188">
        <f t="shared" si="61"/>
        <v>0</v>
      </c>
      <c r="DJ50" s="188">
        <f t="shared" si="61"/>
        <v>0</v>
      </c>
      <c r="DK50" s="188">
        <f t="shared" si="61"/>
        <v>0</v>
      </c>
      <c r="DL50" s="188">
        <f t="shared" ref="DL50:FA50" si="62">DL22-DL43</f>
        <v>0</v>
      </c>
      <c r="DM50" s="188">
        <f t="shared" si="62"/>
        <v>0</v>
      </c>
      <c r="DN50" s="188">
        <f t="shared" si="62"/>
        <v>0</v>
      </c>
      <c r="DO50" s="188">
        <f t="shared" si="62"/>
        <v>0</v>
      </c>
      <c r="DP50" s="188">
        <f t="shared" si="62"/>
        <v>0</v>
      </c>
      <c r="DQ50" s="188">
        <f t="shared" si="62"/>
        <v>0</v>
      </c>
      <c r="DR50" s="188">
        <f t="shared" si="62"/>
        <v>0</v>
      </c>
      <c r="DS50" s="188">
        <f t="shared" si="62"/>
        <v>0</v>
      </c>
      <c r="DT50" s="188">
        <f t="shared" si="62"/>
        <v>0</v>
      </c>
      <c r="DU50" s="188">
        <f t="shared" si="62"/>
        <v>0</v>
      </c>
      <c r="DV50" s="188">
        <f t="shared" si="62"/>
        <v>0</v>
      </c>
      <c r="DW50" s="188">
        <f t="shared" si="62"/>
        <v>0</v>
      </c>
      <c r="DX50" s="188">
        <f t="shared" si="62"/>
        <v>0</v>
      </c>
      <c r="DY50" s="188">
        <f t="shared" si="62"/>
        <v>0</v>
      </c>
      <c r="DZ50" s="188">
        <f t="shared" si="62"/>
        <v>0</v>
      </c>
      <c r="EA50" s="188">
        <f t="shared" si="62"/>
        <v>0</v>
      </c>
      <c r="EB50" s="188">
        <f t="shared" si="62"/>
        <v>0</v>
      </c>
      <c r="EC50" s="188">
        <f t="shared" si="62"/>
        <v>0</v>
      </c>
      <c r="ED50" s="188">
        <f t="shared" si="62"/>
        <v>0</v>
      </c>
      <c r="EE50" s="188">
        <f t="shared" si="62"/>
        <v>0</v>
      </c>
      <c r="EF50" s="188">
        <f t="shared" si="62"/>
        <v>0</v>
      </c>
      <c r="EG50" s="188">
        <f t="shared" si="62"/>
        <v>0</v>
      </c>
      <c r="EH50" s="188">
        <f t="shared" si="62"/>
        <v>0</v>
      </c>
      <c r="EI50" s="188">
        <f t="shared" si="62"/>
        <v>0</v>
      </c>
      <c r="EJ50" s="188">
        <f t="shared" si="62"/>
        <v>0</v>
      </c>
      <c r="EK50" s="188">
        <f t="shared" si="62"/>
        <v>0</v>
      </c>
      <c r="EL50" s="188">
        <f t="shared" si="62"/>
        <v>0</v>
      </c>
      <c r="EM50" s="188">
        <f t="shared" si="62"/>
        <v>0</v>
      </c>
      <c r="EN50" s="188">
        <f t="shared" si="62"/>
        <v>0</v>
      </c>
      <c r="EO50" s="188">
        <f t="shared" si="62"/>
        <v>0</v>
      </c>
      <c r="EP50" s="188">
        <f t="shared" si="62"/>
        <v>0</v>
      </c>
      <c r="EQ50" s="188">
        <f t="shared" si="62"/>
        <v>0</v>
      </c>
      <c r="ER50" s="188">
        <f t="shared" si="62"/>
        <v>0</v>
      </c>
      <c r="ES50" s="188">
        <f t="shared" si="62"/>
        <v>0</v>
      </c>
      <c r="ET50" s="188">
        <f t="shared" si="62"/>
        <v>0</v>
      </c>
      <c r="EU50" s="188">
        <f t="shared" si="62"/>
        <v>0</v>
      </c>
      <c r="EV50" s="188">
        <f t="shared" si="62"/>
        <v>0</v>
      </c>
      <c r="EW50" s="188">
        <f t="shared" si="62"/>
        <v>0</v>
      </c>
      <c r="EX50" s="188">
        <f t="shared" si="62"/>
        <v>0</v>
      </c>
      <c r="EY50" s="188">
        <f t="shared" si="62"/>
        <v>0</v>
      </c>
      <c r="EZ50" s="188">
        <f t="shared" si="62"/>
        <v>0</v>
      </c>
      <c r="FA50" s="188">
        <f t="shared" si="62"/>
        <v>0</v>
      </c>
    </row>
    <row r="51" spans="2:157" ht="15" customHeight="1" x14ac:dyDescent="0.3">
      <c r="B51" s="171">
        <f>B50+1</f>
        <v>22</v>
      </c>
      <c r="C51" s="198" t="s">
        <v>1599</v>
      </c>
      <c r="D51" s="199">
        <f>Projeto!$L$43</f>
        <v>0</v>
      </c>
      <c r="E51" s="187" t="s">
        <v>1595</v>
      </c>
      <c r="F51" s="181" t="s">
        <v>1600</v>
      </c>
      <c r="G51" s="200">
        <f>IF(G22=0,0,G50/G22)</f>
        <v>0</v>
      </c>
      <c r="H51" s="201">
        <f>IF(H22=0,0,H50/H22)</f>
        <v>0</v>
      </c>
      <c r="I51" s="201">
        <f t="shared" ref="I51:BM51" si="63">IF(I22=0,0,I50/I22)</f>
        <v>0</v>
      </c>
      <c r="J51" s="201">
        <f t="shared" si="63"/>
        <v>0</v>
      </c>
      <c r="K51" s="201">
        <f t="shared" si="63"/>
        <v>0</v>
      </c>
      <c r="L51" s="201">
        <f t="shared" si="63"/>
        <v>0</v>
      </c>
      <c r="M51" s="201">
        <f t="shared" si="63"/>
        <v>0</v>
      </c>
      <c r="N51" s="201">
        <f t="shared" si="63"/>
        <v>0</v>
      </c>
      <c r="O51" s="201">
        <f t="shared" si="63"/>
        <v>0</v>
      </c>
      <c r="P51" s="201">
        <f t="shared" si="63"/>
        <v>0</v>
      </c>
      <c r="Q51" s="201">
        <f t="shared" si="63"/>
        <v>0</v>
      </c>
      <c r="R51" s="201">
        <f t="shared" si="63"/>
        <v>0</v>
      </c>
      <c r="S51" s="201">
        <f t="shared" si="63"/>
        <v>0</v>
      </c>
      <c r="T51" s="201">
        <f t="shared" si="63"/>
        <v>0</v>
      </c>
      <c r="U51" s="201">
        <f t="shared" si="63"/>
        <v>0</v>
      </c>
      <c r="V51" s="201">
        <f t="shared" si="63"/>
        <v>0</v>
      </c>
      <c r="W51" s="201">
        <f t="shared" si="63"/>
        <v>0</v>
      </c>
      <c r="X51" s="201">
        <f t="shared" si="63"/>
        <v>0</v>
      </c>
      <c r="Y51" s="201">
        <f t="shared" si="63"/>
        <v>0</v>
      </c>
      <c r="Z51" s="201">
        <f t="shared" si="63"/>
        <v>0</v>
      </c>
      <c r="AA51" s="201">
        <f t="shared" si="63"/>
        <v>0</v>
      </c>
      <c r="AB51" s="201">
        <f t="shared" si="63"/>
        <v>0</v>
      </c>
      <c r="AC51" s="201">
        <f t="shared" si="63"/>
        <v>0</v>
      </c>
      <c r="AD51" s="201">
        <f t="shared" si="63"/>
        <v>0</v>
      </c>
      <c r="AE51" s="201">
        <f t="shared" si="63"/>
        <v>0</v>
      </c>
      <c r="AF51" s="201">
        <f t="shared" si="63"/>
        <v>0</v>
      </c>
      <c r="AG51" s="201">
        <f t="shared" si="63"/>
        <v>0</v>
      </c>
      <c r="AH51" s="201">
        <f t="shared" si="63"/>
        <v>0</v>
      </c>
      <c r="AI51" s="201">
        <f t="shared" si="63"/>
        <v>0</v>
      </c>
      <c r="AJ51" s="201">
        <f t="shared" si="63"/>
        <v>0</v>
      </c>
      <c r="AK51" s="201">
        <f t="shared" si="63"/>
        <v>0</v>
      </c>
      <c r="AL51" s="201">
        <f t="shared" si="63"/>
        <v>0</v>
      </c>
      <c r="AM51" s="201">
        <f t="shared" si="63"/>
        <v>0</v>
      </c>
      <c r="AN51" s="201">
        <f t="shared" si="63"/>
        <v>0</v>
      </c>
      <c r="AO51" s="201">
        <f t="shared" si="63"/>
        <v>0</v>
      </c>
      <c r="AP51" s="201">
        <f t="shared" si="63"/>
        <v>0</v>
      </c>
      <c r="AQ51" s="201">
        <f t="shared" si="63"/>
        <v>0</v>
      </c>
      <c r="AR51" s="201">
        <f t="shared" si="63"/>
        <v>0</v>
      </c>
      <c r="AS51" s="201">
        <f t="shared" si="63"/>
        <v>0</v>
      </c>
      <c r="AT51" s="201">
        <f t="shared" si="63"/>
        <v>0</v>
      </c>
      <c r="AU51" s="201">
        <f t="shared" si="63"/>
        <v>0</v>
      </c>
      <c r="AV51" s="201">
        <f t="shared" si="63"/>
        <v>0</v>
      </c>
      <c r="AW51" s="201">
        <f t="shared" ref="AW51:BE51" si="64">IF(AW22=0,0,AW50/AW22)</f>
        <v>0</v>
      </c>
      <c r="AX51" s="201">
        <f t="shared" si="64"/>
        <v>0</v>
      </c>
      <c r="AY51" s="201">
        <f t="shared" si="64"/>
        <v>0</v>
      </c>
      <c r="AZ51" s="201">
        <f t="shared" si="64"/>
        <v>0</v>
      </c>
      <c r="BA51" s="201">
        <f t="shared" si="64"/>
        <v>0</v>
      </c>
      <c r="BB51" s="201">
        <f t="shared" si="64"/>
        <v>0</v>
      </c>
      <c r="BC51" s="201">
        <f t="shared" si="64"/>
        <v>0</v>
      </c>
      <c r="BD51" s="201">
        <f t="shared" si="64"/>
        <v>0</v>
      </c>
      <c r="BE51" s="201">
        <f t="shared" si="64"/>
        <v>0</v>
      </c>
      <c r="BF51" s="201">
        <f t="shared" si="63"/>
        <v>0</v>
      </c>
      <c r="BG51" s="201">
        <f t="shared" si="63"/>
        <v>0</v>
      </c>
      <c r="BH51" s="201">
        <f t="shared" si="63"/>
        <v>0</v>
      </c>
      <c r="BI51" s="201">
        <f t="shared" si="63"/>
        <v>0</v>
      </c>
      <c r="BJ51" s="201">
        <f t="shared" si="63"/>
        <v>0</v>
      </c>
      <c r="BK51" s="201">
        <f t="shared" si="63"/>
        <v>0</v>
      </c>
      <c r="BL51" s="201">
        <f t="shared" si="63"/>
        <v>0</v>
      </c>
      <c r="BM51" s="201">
        <f t="shared" si="63"/>
        <v>0</v>
      </c>
      <c r="BN51" s="201">
        <f t="shared" ref="BN51:DK51" si="65">IF(BN22=0,0,BN50/BN22)</f>
        <v>0</v>
      </c>
      <c r="BO51" s="201">
        <f t="shared" si="65"/>
        <v>0</v>
      </c>
      <c r="BP51" s="201">
        <f t="shared" si="65"/>
        <v>0</v>
      </c>
      <c r="BQ51" s="201">
        <f t="shared" si="65"/>
        <v>0</v>
      </c>
      <c r="BR51" s="201">
        <f t="shared" si="65"/>
        <v>0</v>
      </c>
      <c r="BS51" s="201">
        <f t="shared" si="65"/>
        <v>0</v>
      </c>
      <c r="BT51" s="201">
        <f t="shared" si="65"/>
        <v>0</v>
      </c>
      <c r="BU51" s="201">
        <f t="shared" si="65"/>
        <v>0</v>
      </c>
      <c r="BV51" s="201">
        <f t="shared" si="65"/>
        <v>0</v>
      </c>
      <c r="BW51" s="201">
        <f t="shared" si="65"/>
        <v>0</v>
      </c>
      <c r="BX51" s="201">
        <f t="shared" si="65"/>
        <v>0</v>
      </c>
      <c r="BY51" s="201">
        <f t="shared" si="65"/>
        <v>0</v>
      </c>
      <c r="BZ51" s="201">
        <f t="shared" si="65"/>
        <v>0</v>
      </c>
      <c r="CA51" s="201">
        <f t="shared" si="65"/>
        <v>0</v>
      </c>
      <c r="CB51" s="201">
        <f t="shared" si="65"/>
        <v>0</v>
      </c>
      <c r="CC51" s="201">
        <f t="shared" si="65"/>
        <v>0</v>
      </c>
      <c r="CD51" s="201">
        <f t="shared" si="65"/>
        <v>0</v>
      </c>
      <c r="CE51" s="201">
        <f t="shared" si="65"/>
        <v>0</v>
      </c>
      <c r="CF51" s="201">
        <f t="shared" si="65"/>
        <v>0</v>
      </c>
      <c r="CG51" s="201">
        <f t="shared" si="65"/>
        <v>0</v>
      </c>
      <c r="CH51" s="201">
        <f t="shared" si="65"/>
        <v>0</v>
      </c>
      <c r="CI51" s="201">
        <f t="shared" si="65"/>
        <v>0</v>
      </c>
      <c r="CJ51" s="201">
        <f t="shared" si="65"/>
        <v>0</v>
      </c>
      <c r="CK51" s="201">
        <f t="shared" si="65"/>
        <v>0</v>
      </c>
      <c r="CL51" s="201">
        <f t="shared" si="65"/>
        <v>0</v>
      </c>
      <c r="CM51" s="201">
        <f t="shared" si="65"/>
        <v>0</v>
      </c>
      <c r="CN51" s="201">
        <f t="shared" si="65"/>
        <v>0</v>
      </c>
      <c r="CO51" s="201">
        <f t="shared" si="65"/>
        <v>0</v>
      </c>
      <c r="CP51" s="201">
        <f t="shared" si="65"/>
        <v>0</v>
      </c>
      <c r="CQ51" s="201">
        <f t="shared" si="65"/>
        <v>0</v>
      </c>
      <c r="CR51" s="201">
        <f t="shared" si="65"/>
        <v>0</v>
      </c>
      <c r="CS51" s="201">
        <f t="shared" si="65"/>
        <v>0</v>
      </c>
      <c r="CT51" s="201">
        <f t="shared" si="65"/>
        <v>0</v>
      </c>
      <c r="CU51" s="201">
        <f t="shared" si="65"/>
        <v>0</v>
      </c>
      <c r="CV51" s="201">
        <f t="shared" si="65"/>
        <v>0</v>
      </c>
      <c r="CW51" s="201">
        <f t="shared" si="65"/>
        <v>0</v>
      </c>
      <c r="CX51" s="201">
        <f t="shared" si="65"/>
        <v>0</v>
      </c>
      <c r="CY51" s="201">
        <f t="shared" si="65"/>
        <v>0</v>
      </c>
      <c r="CZ51" s="201">
        <f t="shared" si="65"/>
        <v>0</v>
      </c>
      <c r="DA51" s="201">
        <f t="shared" si="65"/>
        <v>0</v>
      </c>
      <c r="DB51" s="201">
        <f t="shared" si="65"/>
        <v>0</v>
      </c>
      <c r="DC51" s="201">
        <f t="shared" si="65"/>
        <v>0</v>
      </c>
      <c r="DD51" s="201">
        <f t="shared" si="65"/>
        <v>0</v>
      </c>
      <c r="DE51" s="201">
        <f t="shared" si="65"/>
        <v>0</v>
      </c>
      <c r="DF51" s="201">
        <f t="shared" si="65"/>
        <v>0</v>
      </c>
      <c r="DG51" s="201">
        <f t="shared" si="65"/>
        <v>0</v>
      </c>
      <c r="DH51" s="201">
        <f t="shared" si="65"/>
        <v>0</v>
      </c>
      <c r="DI51" s="201">
        <f t="shared" si="65"/>
        <v>0</v>
      </c>
      <c r="DJ51" s="201">
        <f t="shared" si="65"/>
        <v>0</v>
      </c>
      <c r="DK51" s="201">
        <f t="shared" si="65"/>
        <v>0</v>
      </c>
      <c r="DL51" s="201">
        <f t="shared" ref="DL51:FA51" si="66">IF(DL22=0,0,DL50/DL22)</f>
        <v>0</v>
      </c>
      <c r="DM51" s="201">
        <f t="shared" si="66"/>
        <v>0</v>
      </c>
      <c r="DN51" s="201">
        <f t="shared" si="66"/>
        <v>0</v>
      </c>
      <c r="DO51" s="201">
        <f t="shared" si="66"/>
        <v>0</v>
      </c>
      <c r="DP51" s="201">
        <f t="shared" si="66"/>
        <v>0</v>
      </c>
      <c r="DQ51" s="201">
        <f t="shared" si="66"/>
        <v>0</v>
      </c>
      <c r="DR51" s="201">
        <f t="shared" si="66"/>
        <v>0</v>
      </c>
      <c r="DS51" s="201">
        <f t="shared" si="66"/>
        <v>0</v>
      </c>
      <c r="DT51" s="201">
        <f t="shared" si="66"/>
        <v>0</v>
      </c>
      <c r="DU51" s="201">
        <f t="shared" si="66"/>
        <v>0</v>
      </c>
      <c r="DV51" s="201">
        <f t="shared" si="66"/>
        <v>0</v>
      </c>
      <c r="DW51" s="201">
        <f t="shared" si="66"/>
        <v>0</v>
      </c>
      <c r="DX51" s="201">
        <f t="shared" si="66"/>
        <v>0</v>
      </c>
      <c r="DY51" s="201">
        <f t="shared" si="66"/>
        <v>0</v>
      </c>
      <c r="DZ51" s="201">
        <f t="shared" si="66"/>
        <v>0</v>
      </c>
      <c r="EA51" s="201">
        <f t="shared" si="66"/>
        <v>0</v>
      </c>
      <c r="EB51" s="201">
        <f t="shared" si="66"/>
        <v>0</v>
      </c>
      <c r="EC51" s="201">
        <f t="shared" si="66"/>
        <v>0</v>
      </c>
      <c r="ED51" s="201">
        <f t="shared" si="66"/>
        <v>0</v>
      </c>
      <c r="EE51" s="201">
        <f t="shared" si="66"/>
        <v>0</v>
      </c>
      <c r="EF51" s="201">
        <f t="shared" si="66"/>
        <v>0</v>
      </c>
      <c r="EG51" s="201">
        <f t="shared" si="66"/>
        <v>0</v>
      </c>
      <c r="EH51" s="201">
        <f t="shared" si="66"/>
        <v>0</v>
      </c>
      <c r="EI51" s="201">
        <f t="shared" si="66"/>
        <v>0</v>
      </c>
      <c r="EJ51" s="201">
        <f t="shared" si="66"/>
        <v>0</v>
      </c>
      <c r="EK51" s="201">
        <f t="shared" si="66"/>
        <v>0</v>
      </c>
      <c r="EL51" s="201">
        <f t="shared" si="66"/>
        <v>0</v>
      </c>
      <c r="EM51" s="201">
        <f t="shared" si="66"/>
        <v>0</v>
      </c>
      <c r="EN51" s="201">
        <f t="shared" si="66"/>
        <v>0</v>
      </c>
      <c r="EO51" s="201">
        <f t="shared" si="66"/>
        <v>0</v>
      </c>
      <c r="EP51" s="201">
        <f t="shared" si="66"/>
        <v>0</v>
      </c>
      <c r="EQ51" s="201">
        <f t="shared" si="66"/>
        <v>0</v>
      </c>
      <c r="ER51" s="201">
        <f t="shared" si="66"/>
        <v>0</v>
      </c>
      <c r="ES51" s="201">
        <f t="shared" si="66"/>
        <v>0</v>
      </c>
      <c r="ET51" s="201">
        <f t="shared" si="66"/>
        <v>0</v>
      </c>
      <c r="EU51" s="201">
        <f t="shared" si="66"/>
        <v>0</v>
      </c>
      <c r="EV51" s="201">
        <f t="shared" si="66"/>
        <v>0</v>
      </c>
      <c r="EW51" s="201">
        <f t="shared" si="66"/>
        <v>0</v>
      </c>
      <c r="EX51" s="201">
        <f t="shared" si="66"/>
        <v>0</v>
      </c>
      <c r="EY51" s="201">
        <f t="shared" si="66"/>
        <v>0</v>
      </c>
      <c r="EZ51" s="201">
        <f t="shared" si="66"/>
        <v>0</v>
      </c>
      <c r="FA51" s="201">
        <f t="shared" si="66"/>
        <v>0</v>
      </c>
    </row>
    <row r="52" spans="2:157" ht="15" customHeight="1" x14ac:dyDescent="0.3">
      <c r="B52" s="202"/>
      <c r="C52" s="203" t="s">
        <v>3367</v>
      </c>
      <c r="D52" s="203"/>
      <c r="E52" s="204" t="s">
        <v>1601</v>
      </c>
      <c r="F52" s="205" t="s">
        <v>1602</v>
      </c>
      <c r="G52" s="206">
        <f>SUM(H52:FA52)</f>
        <v>0</v>
      </c>
      <c r="H52" s="207">
        <f>H48*$D$49+H50*$D$51</f>
        <v>0</v>
      </c>
      <c r="I52" s="207">
        <f t="shared" ref="I52:BM52" si="67">I48*$D$49+I50*$D$51</f>
        <v>0</v>
      </c>
      <c r="J52" s="207">
        <f t="shared" si="67"/>
        <v>0</v>
      </c>
      <c r="K52" s="207">
        <f t="shared" si="67"/>
        <v>0</v>
      </c>
      <c r="L52" s="207">
        <f t="shared" si="67"/>
        <v>0</v>
      </c>
      <c r="M52" s="207">
        <f t="shared" si="67"/>
        <v>0</v>
      </c>
      <c r="N52" s="207">
        <f t="shared" si="67"/>
        <v>0</v>
      </c>
      <c r="O52" s="207">
        <f t="shared" si="67"/>
        <v>0</v>
      </c>
      <c r="P52" s="207">
        <f t="shared" si="67"/>
        <v>0</v>
      </c>
      <c r="Q52" s="207">
        <f t="shared" si="67"/>
        <v>0</v>
      </c>
      <c r="R52" s="207">
        <f t="shared" si="67"/>
        <v>0</v>
      </c>
      <c r="S52" s="207">
        <f t="shared" si="67"/>
        <v>0</v>
      </c>
      <c r="T52" s="207">
        <f t="shared" si="67"/>
        <v>0</v>
      </c>
      <c r="U52" s="207">
        <f t="shared" si="67"/>
        <v>0</v>
      </c>
      <c r="V52" s="207">
        <f t="shared" si="67"/>
        <v>0</v>
      </c>
      <c r="W52" s="207">
        <f t="shared" si="67"/>
        <v>0</v>
      </c>
      <c r="X52" s="207">
        <f t="shared" si="67"/>
        <v>0</v>
      </c>
      <c r="Y52" s="207">
        <f t="shared" si="67"/>
        <v>0</v>
      </c>
      <c r="Z52" s="207">
        <f t="shared" si="67"/>
        <v>0</v>
      </c>
      <c r="AA52" s="207">
        <f t="shared" si="67"/>
        <v>0</v>
      </c>
      <c r="AB52" s="207">
        <f t="shared" si="67"/>
        <v>0</v>
      </c>
      <c r="AC52" s="207">
        <f t="shared" si="67"/>
        <v>0</v>
      </c>
      <c r="AD52" s="207">
        <f t="shared" si="67"/>
        <v>0</v>
      </c>
      <c r="AE52" s="207">
        <f t="shared" si="67"/>
        <v>0</v>
      </c>
      <c r="AF52" s="207">
        <f t="shared" si="67"/>
        <v>0</v>
      </c>
      <c r="AG52" s="207">
        <f t="shared" si="67"/>
        <v>0</v>
      </c>
      <c r="AH52" s="207">
        <f t="shared" si="67"/>
        <v>0</v>
      </c>
      <c r="AI52" s="207">
        <f t="shared" si="67"/>
        <v>0</v>
      </c>
      <c r="AJ52" s="207">
        <f t="shared" si="67"/>
        <v>0</v>
      </c>
      <c r="AK52" s="207">
        <f t="shared" si="67"/>
        <v>0</v>
      </c>
      <c r="AL52" s="207">
        <f t="shared" si="67"/>
        <v>0</v>
      </c>
      <c r="AM52" s="207">
        <f t="shared" si="67"/>
        <v>0</v>
      </c>
      <c r="AN52" s="207">
        <f t="shared" si="67"/>
        <v>0</v>
      </c>
      <c r="AO52" s="207">
        <f t="shared" si="67"/>
        <v>0</v>
      </c>
      <c r="AP52" s="207">
        <f t="shared" si="67"/>
        <v>0</v>
      </c>
      <c r="AQ52" s="207">
        <f t="shared" si="67"/>
        <v>0</v>
      </c>
      <c r="AR52" s="207">
        <f t="shared" si="67"/>
        <v>0</v>
      </c>
      <c r="AS52" s="207">
        <f t="shared" si="67"/>
        <v>0</v>
      </c>
      <c r="AT52" s="207">
        <f t="shared" si="67"/>
        <v>0</v>
      </c>
      <c r="AU52" s="207">
        <f t="shared" si="67"/>
        <v>0</v>
      </c>
      <c r="AV52" s="207">
        <f t="shared" si="67"/>
        <v>0</v>
      </c>
      <c r="AW52" s="207">
        <f t="shared" ref="AW52:BE52" si="68">AW48*$D$49+AW50*$D$51</f>
        <v>0</v>
      </c>
      <c r="AX52" s="207">
        <f t="shared" si="68"/>
        <v>0</v>
      </c>
      <c r="AY52" s="207">
        <f t="shared" si="68"/>
        <v>0</v>
      </c>
      <c r="AZ52" s="207">
        <f t="shared" si="68"/>
        <v>0</v>
      </c>
      <c r="BA52" s="207">
        <f t="shared" si="68"/>
        <v>0</v>
      </c>
      <c r="BB52" s="207">
        <f t="shared" si="68"/>
        <v>0</v>
      </c>
      <c r="BC52" s="207">
        <f t="shared" si="68"/>
        <v>0</v>
      </c>
      <c r="BD52" s="207">
        <f t="shared" si="68"/>
        <v>0</v>
      </c>
      <c r="BE52" s="207">
        <f t="shared" si="68"/>
        <v>0</v>
      </c>
      <c r="BF52" s="207">
        <f t="shared" si="67"/>
        <v>0</v>
      </c>
      <c r="BG52" s="207">
        <f t="shared" si="67"/>
        <v>0</v>
      </c>
      <c r="BH52" s="207">
        <f t="shared" si="67"/>
        <v>0</v>
      </c>
      <c r="BI52" s="207">
        <f t="shared" si="67"/>
        <v>0</v>
      </c>
      <c r="BJ52" s="207">
        <f t="shared" si="67"/>
        <v>0</v>
      </c>
      <c r="BK52" s="207">
        <f t="shared" si="67"/>
        <v>0</v>
      </c>
      <c r="BL52" s="207">
        <f t="shared" si="67"/>
        <v>0</v>
      </c>
      <c r="BM52" s="207">
        <f t="shared" si="67"/>
        <v>0</v>
      </c>
      <c r="BN52" s="207">
        <f t="shared" ref="BN52:DK52" si="69">BN48*$D$49+BN50*$D$51</f>
        <v>0</v>
      </c>
      <c r="BO52" s="207">
        <f t="shared" si="69"/>
        <v>0</v>
      </c>
      <c r="BP52" s="207">
        <f t="shared" si="69"/>
        <v>0</v>
      </c>
      <c r="BQ52" s="207">
        <f t="shared" si="69"/>
        <v>0</v>
      </c>
      <c r="BR52" s="207">
        <f t="shared" si="69"/>
        <v>0</v>
      </c>
      <c r="BS52" s="207">
        <f t="shared" si="69"/>
        <v>0</v>
      </c>
      <c r="BT52" s="207">
        <f t="shared" si="69"/>
        <v>0</v>
      </c>
      <c r="BU52" s="207">
        <f t="shared" si="69"/>
        <v>0</v>
      </c>
      <c r="BV52" s="207">
        <f t="shared" si="69"/>
        <v>0</v>
      </c>
      <c r="BW52" s="207">
        <f t="shared" si="69"/>
        <v>0</v>
      </c>
      <c r="BX52" s="207">
        <f t="shared" si="69"/>
        <v>0</v>
      </c>
      <c r="BY52" s="207">
        <f t="shared" si="69"/>
        <v>0</v>
      </c>
      <c r="BZ52" s="207">
        <f t="shared" si="69"/>
        <v>0</v>
      </c>
      <c r="CA52" s="207">
        <f t="shared" si="69"/>
        <v>0</v>
      </c>
      <c r="CB52" s="207">
        <f t="shared" si="69"/>
        <v>0</v>
      </c>
      <c r="CC52" s="207">
        <f t="shared" si="69"/>
        <v>0</v>
      </c>
      <c r="CD52" s="207">
        <f t="shared" si="69"/>
        <v>0</v>
      </c>
      <c r="CE52" s="207">
        <f t="shared" si="69"/>
        <v>0</v>
      </c>
      <c r="CF52" s="207">
        <f t="shared" si="69"/>
        <v>0</v>
      </c>
      <c r="CG52" s="207">
        <f t="shared" si="69"/>
        <v>0</v>
      </c>
      <c r="CH52" s="207">
        <f t="shared" si="69"/>
        <v>0</v>
      </c>
      <c r="CI52" s="207">
        <f t="shared" si="69"/>
        <v>0</v>
      </c>
      <c r="CJ52" s="207">
        <f t="shared" si="69"/>
        <v>0</v>
      </c>
      <c r="CK52" s="207">
        <f t="shared" si="69"/>
        <v>0</v>
      </c>
      <c r="CL52" s="207">
        <f t="shared" si="69"/>
        <v>0</v>
      </c>
      <c r="CM52" s="207">
        <f t="shared" si="69"/>
        <v>0</v>
      </c>
      <c r="CN52" s="207">
        <f t="shared" si="69"/>
        <v>0</v>
      </c>
      <c r="CO52" s="207">
        <f t="shared" si="69"/>
        <v>0</v>
      </c>
      <c r="CP52" s="207">
        <f t="shared" si="69"/>
        <v>0</v>
      </c>
      <c r="CQ52" s="207">
        <f t="shared" si="69"/>
        <v>0</v>
      </c>
      <c r="CR52" s="207">
        <f t="shared" si="69"/>
        <v>0</v>
      </c>
      <c r="CS52" s="207">
        <f t="shared" si="69"/>
        <v>0</v>
      </c>
      <c r="CT52" s="207">
        <f t="shared" si="69"/>
        <v>0</v>
      </c>
      <c r="CU52" s="207">
        <f t="shared" si="69"/>
        <v>0</v>
      </c>
      <c r="CV52" s="207">
        <f t="shared" si="69"/>
        <v>0</v>
      </c>
      <c r="CW52" s="207">
        <f t="shared" si="69"/>
        <v>0</v>
      </c>
      <c r="CX52" s="207">
        <f t="shared" si="69"/>
        <v>0</v>
      </c>
      <c r="CY52" s="207">
        <f t="shared" si="69"/>
        <v>0</v>
      </c>
      <c r="CZ52" s="207">
        <f t="shared" si="69"/>
        <v>0</v>
      </c>
      <c r="DA52" s="207">
        <f t="shared" si="69"/>
        <v>0</v>
      </c>
      <c r="DB52" s="207">
        <f t="shared" si="69"/>
        <v>0</v>
      </c>
      <c r="DC52" s="207">
        <f t="shared" si="69"/>
        <v>0</v>
      </c>
      <c r="DD52" s="207">
        <f t="shared" si="69"/>
        <v>0</v>
      </c>
      <c r="DE52" s="207">
        <f t="shared" si="69"/>
        <v>0</v>
      </c>
      <c r="DF52" s="207">
        <f t="shared" si="69"/>
        <v>0</v>
      </c>
      <c r="DG52" s="207">
        <f t="shared" si="69"/>
        <v>0</v>
      </c>
      <c r="DH52" s="207">
        <f t="shared" si="69"/>
        <v>0</v>
      </c>
      <c r="DI52" s="207">
        <f t="shared" si="69"/>
        <v>0</v>
      </c>
      <c r="DJ52" s="207">
        <f t="shared" si="69"/>
        <v>0</v>
      </c>
      <c r="DK52" s="207">
        <f t="shared" si="69"/>
        <v>0</v>
      </c>
      <c r="DL52" s="207">
        <f t="shared" ref="DL52:FA52" si="70">DL48*$D$49+DL50*$D$51</f>
        <v>0</v>
      </c>
      <c r="DM52" s="207">
        <f t="shared" si="70"/>
        <v>0</v>
      </c>
      <c r="DN52" s="207">
        <f t="shared" si="70"/>
        <v>0</v>
      </c>
      <c r="DO52" s="207">
        <f t="shared" si="70"/>
        <v>0</v>
      </c>
      <c r="DP52" s="207">
        <f t="shared" si="70"/>
        <v>0</v>
      </c>
      <c r="DQ52" s="207">
        <f t="shared" si="70"/>
        <v>0</v>
      </c>
      <c r="DR52" s="207">
        <f t="shared" si="70"/>
        <v>0</v>
      </c>
      <c r="DS52" s="207">
        <f t="shared" si="70"/>
        <v>0</v>
      </c>
      <c r="DT52" s="207">
        <f t="shared" si="70"/>
        <v>0</v>
      </c>
      <c r="DU52" s="207">
        <f t="shared" si="70"/>
        <v>0</v>
      </c>
      <c r="DV52" s="207">
        <f t="shared" si="70"/>
        <v>0</v>
      </c>
      <c r="DW52" s="207">
        <f t="shared" si="70"/>
        <v>0</v>
      </c>
      <c r="DX52" s="207">
        <f t="shared" si="70"/>
        <v>0</v>
      </c>
      <c r="DY52" s="207">
        <f t="shared" si="70"/>
        <v>0</v>
      </c>
      <c r="DZ52" s="207">
        <f t="shared" si="70"/>
        <v>0</v>
      </c>
      <c r="EA52" s="207">
        <f t="shared" si="70"/>
        <v>0</v>
      </c>
      <c r="EB52" s="207">
        <f t="shared" si="70"/>
        <v>0</v>
      </c>
      <c r="EC52" s="207">
        <f t="shared" si="70"/>
        <v>0</v>
      </c>
      <c r="ED52" s="207">
        <f t="shared" si="70"/>
        <v>0</v>
      </c>
      <c r="EE52" s="207">
        <f t="shared" si="70"/>
        <v>0</v>
      </c>
      <c r="EF52" s="207">
        <f t="shared" si="70"/>
        <v>0</v>
      </c>
      <c r="EG52" s="207">
        <f t="shared" si="70"/>
        <v>0</v>
      </c>
      <c r="EH52" s="207">
        <f t="shared" si="70"/>
        <v>0</v>
      </c>
      <c r="EI52" s="207">
        <f t="shared" si="70"/>
        <v>0</v>
      </c>
      <c r="EJ52" s="207">
        <f t="shared" si="70"/>
        <v>0</v>
      </c>
      <c r="EK52" s="207">
        <f t="shared" si="70"/>
        <v>0</v>
      </c>
      <c r="EL52" s="207">
        <f t="shared" si="70"/>
        <v>0</v>
      </c>
      <c r="EM52" s="207">
        <f t="shared" si="70"/>
        <v>0</v>
      </c>
      <c r="EN52" s="207">
        <f t="shared" si="70"/>
        <v>0</v>
      </c>
      <c r="EO52" s="207">
        <f t="shared" si="70"/>
        <v>0</v>
      </c>
      <c r="EP52" s="207">
        <f t="shared" si="70"/>
        <v>0</v>
      </c>
      <c r="EQ52" s="207">
        <f t="shared" si="70"/>
        <v>0</v>
      </c>
      <c r="ER52" s="207">
        <f t="shared" si="70"/>
        <v>0</v>
      </c>
      <c r="ES52" s="207">
        <f t="shared" si="70"/>
        <v>0</v>
      </c>
      <c r="ET52" s="207">
        <f t="shared" si="70"/>
        <v>0</v>
      </c>
      <c r="EU52" s="207">
        <f t="shared" si="70"/>
        <v>0</v>
      </c>
      <c r="EV52" s="207">
        <f t="shared" si="70"/>
        <v>0</v>
      </c>
      <c r="EW52" s="207">
        <f t="shared" si="70"/>
        <v>0</v>
      </c>
      <c r="EX52" s="207">
        <f t="shared" si="70"/>
        <v>0</v>
      </c>
      <c r="EY52" s="207">
        <f t="shared" si="70"/>
        <v>0</v>
      </c>
      <c r="EZ52" s="207">
        <f t="shared" si="70"/>
        <v>0</v>
      </c>
      <c r="FA52" s="207">
        <f t="shared" si="70"/>
        <v>0</v>
      </c>
    </row>
    <row r="54" spans="2:157" ht="15" customHeight="1" x14ac:dyDescent="0.35">
      <c r="F54" s="158" t="s">
        <v>1230</v>
      </c>
      <c r="G54" s="159">
        <f>RCB!$G$9</f>
        <v>0</v>
      </c>
      <c r="I54" s="1"/>
      <c r="J54" s="1"/>
      <c r="K54" s="252"/>
      <c r="BE54" s="1"/>
      <c r="BN54" s="1"/>
      <c r="BO54" s="1"/>
      <c r="BP54" s="252"/>
      <c r="DL54" s="1"/>
      <c r="DM54" s="1"/>
      <c r="DN54" s="252"/>
    </row>
    <row r="55" spans="2:157" ht="15" customHeight="1" x14ac:dyDescent="0.35">
      <c r="F55" s="158" t="s">
        <v>1232</v>
      </c>
      <c r="G55" s="159">
        <f>RCB!$H$9</f>
        <v>0</v>
      </c>
      <c r="I55" s="1"/>
      <c r="J55" s="1"/>
      <c r="K55" s="252"/>
      <c r="BE55" s="1"/>
      <c r="BN55" s="1"/>
      <c r="BO55" s="1"/>
      <c r="BP55" s="252"/>
      <c r="DL55" s="1"/>
      <c r="DM55" s="1"/>
      <c r="DN55" s="252"/>
    </row>
    <row r="57" spans="2:157" ht="15" customHeight="1" x14ac:dyDescent="0.3">
      <c r="H57" s="208"/>
      <c r="I57" s="208"/>
      <c r="BE57" s="208"/>
      <c r="BN57" s="208"/>
      <c r="DL57" s="208"/>
    </row>
  </sheetData>
  <sheetProtection algorithmName="SHA-512" hashValue="UNWB04k1FTr9b/iVxHDduCYM2E3o3vHESeiCUX8isnr98Xci5+iGb9gdd3kKx5PWK+RwA0AVgLu/e554MFEGbA==" saltValue="n4ULXuT/lONH5d9CiHdLYw==" spinCount="100000" sheet="1" formatColumns="0" formatRows="0"/>
  <mergeCells count="17">
    <mergeCell ref="B32:B33"/>
    <mergeCell ref="B38:B42"/>
    <mergeCell ref="B46:F46"/>
    <mergeCell ref="B4:F4"/>
    <mergeCell ref="B25:F25"/>
    <mergeCell ref="C30:C31"/>
    <mergeCell ref="C32:C33"/>
    <mergeCell ref="B35:B37"/>
    <mergeCell ref="B14:B16"/>
    <mergeCell ref="C9:C10"/>
    <mergeCell ref="C11:C12"/>
    <mergeCell ref="B17:B21"/>
    <mergeCell ref="B7:B8"/>
    <mergeCell ref="B28:B29"/>
    <mergeCell ref="B9:B10"/>
    <mergeCell ref="B11:B12"/>
    <mergeCell ref="B30:B31"/>
  </mergeCells>
  <phoneticPr fontId="43" type="noConversion"/>
  <conditionalFormatting sqref="G7:G23 G28:G44 G48:G52">
    <cfRule type="expression" dxfId="179" priority="311">
      <formula>G7="ERRO"</formula>
    </cfRule>
  </conditionalFormatting>
  <conditionalFormatting sqref="H14:FA14">
    <cfRule type="expression" dxfId="178" priority="12">
      <formula>OR(H14&gt;24,H14&lt;0)</formula>
    </cfRule>
  </conditionalFormatting>
  <conditionalFormatting sqref="H15:FA15">
    <cfRule type="expression" dxfId="177" priority="11">
      <formula>OR(H15&gt;365,H15&lt;0)</formula>
    </cfRule>
  </conditionalFormatting>
  <conditionalFormatting sqref="H16:FA16 H37:FA37">
    <cfRule type="expression" dxfId="176" priority="9">
      <formula>OR(H16&gt;8760,H16&lt;0)</formula>
    </cfRule>
  </conditionalFormatting>
  <conditionalFormatting sqref="H17:FA17">
    <cfRule type="expression" dxfId="175" priority="8">
      <formula>OR(H17&gt;3,H17&lt;0)</formula>
    </cfRule>
  </conditionalFormatting>
  <conditionalFormatting sqref="H18:FA18">
    <cfRule type="expression" dxfId="174" priority="7">
      <formula>OR(H18&gt;22,H18&lt;0)</formula>
    </cfRule>
  </conditionalFormatting>
  <conditionalFormatting sqref="H19:FA19">
    <cfRule type="expression" dxfId="173" priority="6">
      <formula>OR(H19&gt;12,H19&lt;0)</formula>
    </cfRule>
  </conditionalFormatting>
  <conditionalFormatting sqref="H21:FA21 H42:FA42">
    <cfRule type="expression" dxfId="172" priority="10">
      <formula>OR(H21&gt;1,H21&lt;0)</formula>
    </cfRule>
  </conditionalFormatting>
  <conditionalFormatting sqref="H35:FA35">
    <cfRule type="expression" dxfId="171" priority="5">
      <formula>OR(H35&gt;24,H35&lt;0)</formula>
    </cfRule>
  </conditionalFormatting>
  <conditionalFormatting sqref="H36:FA36">
    <cfRule type="expression" dxfId="170" priority="4">
      <formula>OR(H36&gt;365,H36&lt;0)</formula>
    </cfRule>
  </conditionalFormatting>
  <conditionalFormatting sqref="H38:FA38">
    <cfRule type="expression" dxfId="169" priority="3">
      <formula>OR(H38&gt;3,H38&lt;0)</formula>
    </cfRule>
  </conditionalFormatting>
  <conditionalFormatting sqref="H39:FA39">
    <cfRule type="expression" dxfId="168" priority="2">
      <formula>OR(H39&gt;22,H39&lt;0)</formula>
    </cfRule>
  </conditionalFormatting>
  <conditionalFormatting sqref="H40:FA40">
    <cfRule type="expression" dxfId="167" priority="1">
      <formula>OR(H40&gt;12,H40&lt;0)</formula>
    </cfRule>
  </conditionalFormatting>
  <pageMargins left="0.59055118110236227" right="0.59055118110236227" top="0.98425196850393704" bottom="0.59055118110236227" header="0.19685039370078741" footer="0.19685039370078741"/>
  <pageSetup paperSize="9" scale="67" pageOrder="overThenDown" orientation="landscape" r:id="rId1"/>
  <headerFooter>
    <oddFooter>&amp;L&amp;F / &amp;A_x000D_&amp;1#&amp;"Calibri"&amp;10&amp;K000000 Classificação: Público&amp;R&amp;P</oddFooter>
  </headerFooter>
  <ignoredErrors>
    <ignoredError sqref="A56:F56 A7 A16:F16 A15:F15 A20:F20 A17 A18:B18 A19:F19 H54:H55 A54:D55 A21:F21 A9:A14 D5:G5 A4:A5 A26:F26 A25 C25:F25 C11:F11 C12:F12 C13:F14 C17:F17 A24:F24 A22:A23 C22:F23 A36:F37 C32:F32 C33:F33 C34:F35 A39:F42 A38 C38:F38 A45:F45 A43:A44 C43:F44 C10:F10 A30:A35 C31:F31 A53:F53 A48:A51 C48:F51 A47:F47 A46 C46:F46 A52:B52 D52:F52 A28 C28:F28 C30:F30 E18:F18 FB7:XFD7 FB28:XFD28 FB30:XFD1048576 H26 H47 S18:AB18 S31:AC31 FB1:XFD1 AE31:AV31 BF1:BM1 BF4:BM4 BF48:BM1048576 BF28:BM28 BF30:BM46 BF7:BM7 BF9:BM25 H20:AV25 T7:AV7 S14:AV15 S17:AV17 H37:AV37 T35:AV36 H41:AV46 T38:AV40 S28:AV28 H34:AV34 S30:AV30 H56:AV56 L54:AV55 T9:AV12 C4:AV4 A1:AV1 A57:AV1048576 I13:AV13 H16:AV16 H48:AV51 S19:AV19 AD18:AV18 S32:AV33 FB4:XFD5 C7:G7 C9:F9 FB9:XFD26 H53:AV53 I52:AV52" unlockedFormula="1"/>
    <ignoredError sqref="G24:G26 G45:G47 G53:G56" formula="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558F82-A203-4D08-878A-C2F50FF68C99}">
          <x14:formula1>
            <xm:f>UCs!$C$24:$C$43</xm:f>
          </x14:formula1>
          <xm:sqref>H6:FA6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theme="5" tint="0.39997558519241921"/>
  </sheetPr>
  <dimension ref="B4:Z116"/>
  <sheetViews>
    <sheetView showGridLines="0" zoomScale="70" zoomScaleNormal="70" workbookViewId="0">
      <selection activeCell="R71" sqref="R71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20.44140625" style="1" customWidth="1"/>
    <col min="9" max="9" width="15.6640625" style="1" customWidth="1"/>
    <col min="10" max="10" width="18.33203125" style="1" customWidth="1"/>
    <col min="11" max="11" width="17.6640625" style="1" customWidth="1"/>
    <col min="12" max="12" width="17" style="1" customWidth="1"/>
    <col min="13" max="13" width="17.5546875" style="1" customWidth="1"/>
    <col min="14" max="14" width="17.6640625" style="1" customWidth="1"/>
    <col min="15" max="16" width="3.6640625" style="1" customWidth="1"/>
    <col min="17" max="21" width="10.6640625" style="1" customWidth="1"/>
    <col min="22" max="22" width="11.6640625" style="1" customWidth="1"/>
    <col min="23" max="23" width="10.6640625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1603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CONDICIONAMENTO AMBIENTAL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60"/>
      <c r="D20" s="861"/>
      <c r="E20" s="861"/>
      <c r="F20" s="861"/>
      <c r="G20" s="861"/>
      <c r="H20" s="291"/>
      <c r="I20" s="290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2"/>
        <v>13</v>
      </c>
      <c r="Q20" s="862" t="str">
        <f t="shared" si="3"/>
        <v/>
      </c>
      <c r="R20" s="862"/>
      <c r="S20" s="862"/>
      <c r="T20" s="862"/>
      <c r="U20" s="863"/>
      <c r="V20" s="143" t="str">
        <f t="shared" si="4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60"/>
      <c r="D21" s="861"/>
      <c r="E21" s="861"/>
      <c r="F21" s="861"/>
      <c r="G21" s="861"/>
      <c r="H21" s="289"/>
      <c r="I21" s="290"/>
      <c r="J21" s="286"/>
      <c r="K21" s="139">
        <f t="shared" si="0"/>
        <v>0</v>
      </c>
      <c r="L21" s="286"/>
      <c r="M21" s="286"/>
      <c r="N21" s="139">
        <f t="shared" si="1"/>
        <v>0</v>
      </c>
      <c r="P21" s="142">
        <f t="shared" si="2"/>
        <v>14</v>
      </c>
      <c r="Q21" s="862" t="str">
        <f t="shared" si="3"/>
        <v/>
      </c>
      <c r="R21" s="862"/>
      <c r="S21" s="862"/>
      <c r="T21" s="862"/>
      <c r="U21" s="863"/>
      <c r="V21" s="143" t="str">
        <f t="shared" si="4"/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60"/>
      <c r="D22" s="861"/>
      <c r="E22" s="861"/>
      <c r="F22" s="861"/>
      <c r="G22" s="861"/>
      <c r="H22" s="289"/>
      <c r="I22" s="290"/>
      <c r="J22" s="286"/>
      <c r="K22" s="139">
        <f t="shared" si="0"/>
        <v>0</v>
      </c>
      <c r="L22" s="286"/>
      <c r="M22" s="286"/>
      <c r="N22" s="139">
        <f t="shared" si="1"/>
        <v>0</v>
      </c>
      <c r="P22" s="142">
        <f t="shared" si="2"/>
        <v>15</v>
      </c>
      <c r="Q22" s="862" t="str">
        <f t="shared" si="3"/>
        <v/>
      </c>
      <c r="R22" s="862"/>
      <c r="S22" s="862"/>
      <c r="T22" s="862"/>
      <c r="U22" s="863"/>
      <c r="V22" s="143" t="str">
        <f t="shared" si="4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60"/>
      <c r="D23" s="861"/>
      <c r="E23" s="861"/>
      <c r="F23" s="861"/>
      <c r="G23" s="861"/>
      <c r="H23" s="289"/>
      <c r="I23" s="290"/>
      <c r="J23" s="286"/>
      <c r="K23" s="139">
        <f t="shared" si="0"/>
        <v>0</v>
      </c>
      <c r="L23" s="286"/>
      <c r="M23" s="286"/>
      <c r="N23" s="139">
        <f t="shared" si="1"/>
        <v>0</v>
      </c>
      <c r="P23" s="142">
        <f t="shared" si="2"/>
        <v>16</v>
      </c>
      <c r="Q23" s="862" t="str">
        <f t="shared" si="3"/>
        <v/>
      </c>
      <c r="R23" s="862"/>
      <c r="S23" s="862"/>
      <c r="T23" s="862"/>
      <c r="U23" s="863"/>
      <c r="V23" s="143" t="str">
        <f t="shared" si="4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60"/>
      <c r="D24" s="861"/>
      <c r="E24" s="861"/>
      <c r="F24" s="861"/>
      <c r="G24" s="861"/>
      <c r="H24" s="289"/>
      <c r="I24" s="290"/>
      <c r="J24" s="286"/>
      <c r="K24" s="139">
        <f t="shared" si="0"/>
        <v>0</v>
      </c>
      <c r="L24" s="286"/>
      <c r="M24" s="286"/>
      <c r="N24" s="139">
        <f t="shared" si="1"/>
        <v>0</v>
      </c>
      <c r="P24" s="142">
        <f t="shared" si="2"/>
        <v>17</v>
      </c>
      <c r="Q24" s="862" t="str">
        <f t="shared" si="3"/>
        <v/>
      </c>
      <c r="R24" s="862"/>
      <c r="S24" s="862"/>
      <c r="T24" s="862"/>
      <c r="U24" s="863"/>
      <c r="V24" s="143" t="str">
        <f t="shared" si="4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60"/>
      <c r="D25" s="861"/>
      <c r="E25" s="861"/>
      <c r="F25" s="861"/>
      <c r="G25" s="861"/>
      <c r="H25" s="289"/>
      <c r="I25" s="290"/>
      <c r="J25" s="286"/>
      <c r="K25" s="139">
        <f t="shared" si="0"/>
        <v>0</v>
      </c>
      <c r="L25" s="286"/>
      <c r="M25" s="286"/>
      <c r="N25" s="139">
        <f t="shared" si="1"/>
        <v>0</v>
      </c>
      <c r="P25" s="142">
        <f t="shared" si="2"/>
        <v>18</v>
      </c>
      <c r="Q25" s="862" t="str">
        <f t="shared" si="3"/>
        <v/>
      </c>
      <c r="R25" s="862"/>
      <c r="S25" s="862"/>
      <c r="T25" s="862"/>
      <c r="U25" s="863"/>
      <c r="V25" s="143" t="str">
        <f t="shared" si="4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60"/>
      <c r="D26" s="861"/>
      <c r="E26" s="861"/>
      <c r="F26" s="861"/>
      <c r="G26" s="861"/>
      <c r="H26" s="289"/>
      <c r="I26" s="290"/>
      <c r="J26" s="286"/>
      <c r="K26" s="139">
        <f t="shared" si="0"/>
        <v>0</v>
      </c>
      <c r="L26" s="286"/>
      <c r="M26" s="286"/>
      <c r="N26" s="139">
        <f t="shared" si="1"/>
        <v>0</v>
      </c>
      <c r="P26" s="142">
        <f t="shared" si="2"/>
        <v>19</v>
      </c>
      <c r="Q26" s="862" t="str">
        <f t="shared" si="3"/>
        <v/>
      </c>
      <c r="R26" s="862"/>
      <c r="S26" s="862"/>
      <c r="T26" s="862"/>
      <c r="U26" s="863"/>
      <c r="V26" s="143" t="str">
        <f t="shared" si="4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66"/>
      <c r="D27" s="866"/>
      <c r="E27" s="866"/>
      <c r="F27" s="866"/>
      <c r="G27" s="867"/>
      <c r="H27" s="289"/>
      <c r="I27" s="290"/>
      <c r="J27" s="286"/>
      <c r="K27" s="139">
        <f t="shared" si="0"/>
        <v>0</v>
      </c>
      <c r="L27" s="286"/>
      <c r="M27" s="286"/>
      <c r="N27" s="139">
        <f t="shared" si="1"/>
        <v>0</v>
      </c>
      <c r="P27" s="142">
        <f t="shared" si="2"/>
        <v>20</v>
      </c>
      <c r="Q27" s="862" t="str">
        <f t="shared" ref="Q27:Q29" si="5">IF(OR(C27=0,C27=""),"",C27)</f>
        <v/>
      </c>
      <c r="R27" s="862"/>
      <c r="S27" s="862"/>
      <c r="T27" s="862"/>
      <c r="U27" s="863"/>
      <c r="V27" s="143" t="str">
        <f t="shared" si="4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397"/>
      <c r="D28" s="397"/>
      <c r="E28" s="397"/>
      <c r="F28" s="397"/>
      <c r="G28" s="398"/>
      <c r="H28" s="289"/>
      <c r="I28" s="290"/>
      <c r="J28" s="286"/>
      <c r="K28" s="139">
        <f t="shared" si="0"/>
        <v>0</v>
      </c>
      <c r="L28" s="286"/>
      <c r="M28" s="286"/>
      <c r="N28" s="139">
        <f t="shared" si="1"/>
        <v>0</v>
      </c>
      <c r="P28" s="142">
        <f t="shared" si="2"/>
        <v>21</v>
      </c>
      <c r="Q28" s="862" t="str">
        <f t="shared" si="5"/>
        <v/>
      </c>
      <c r="R28" s="862"/>
      <c r="S28" s="862"/>
      <c r="T28" s="862"/>
      <c r="U28" s="863"/>
      <c r="V28" s="143" t="str">
        <f t="shared" si="4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396"/>
      <c r="D29" s="396"/>
      <c r="E29" s="396"/>
      <c r="F29" s="396"/>
      <c r="G29" s="395"/>
      <c r="H29" s="289"/>
      <c r="I29" s="290"/>
      <c r="J29" s="286"/>
      <c r="K29" s="139">
        <f t="shared" si="0"/>
        <v>0</v>
      </c>
      <c r="L29" s="286"/>
      <c r="M29" s="286"/>
      <c r="N29" s="139">
        <f t="shared" si="1"/>
        <v>0</v>
      </c>
      <c r="P29" s="142">
        <f t="shared" si="2"/>
        <v>22</v>
      </c>
      <c r="Q29" s="862" t="str">
        <f t="shared" si="5"/>
        <v/>
      </c>
      <c r="R29" s="862"/>
      <c r="S29" s="862"/>
      <c r="T29" s="862"/>
      <c r="U29" s="863"/>
      <c r="V29" s="143" t="str">
        <f t="shared" si="4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87"/>
      <c r="I30" s="288"/>
      <c r="J30" s="286"/>
      <c r="K30" s="139">
        <f>N30-L30-M30</f>
        <v>0</v>
      </c>
      <c r="L30" s="286"/>
      <c r="M30" s="286"/>
      <c r="N30" s="139">
        <f>I30*J30</f>
        <v>0</v>
      </c>
      <c r="P30" s="142">
        <f t="shared" si="2"/>
        <v>23</v>
      </c>
      <c r="Q30" s="862" t="str">
        <f>IF(OR(C30=0,C30=""),"",C30)</f>
        <v/>
      </c>
      <c r="R30" s="862"/>
      <c r="S30" s="862"/>
      <c r="T30" s="862"/>
      <c r="U30" s="863"/>
      <c r="V30" s="143" t="str">
        <f t="shared" si="4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9"/>
      <c r="I31" s="290"/>
      <c r="J31" s="286"/>
      <c r="K31" s="139">
        <f t="shared" ref="K31:K33" si="6">N31-L31-M31</f>
        <v>0</v>
      </c>
      <c r="L31" s="286"/>
      <c r="M31" s="286"/>
      <c r="N31" s="139">
        <f t="shared" ref="N31:N33" si="7">I31*J31</f>
        <v>0</v>
      </c>
      <c r="P31" s="142">
        <f t="shared" si="2"/>
        <v>24</v>
      </c>
      <c r="Q31" s="862" t="str">
        <f t="shared" ref="Q31:Q33" si="8">IF(OR(C31=0,C31=""),"",C31)</f>
        <v/>
      </c>
      <c r="R31" s="862"/>
      <c r="S31" s="862"/>
      <c r="T31" s="862"/>
      <c r="U31" s="863"/>
      <c r="V31" s="143" t="str">
        <f t="shared" ref="V31:V33" si="9">IF(N31=0,"",H31)</f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si="6"/>
        <v>0</v>
      </c>
      <c r="L32" s="286"/>
      <c r="M32" s="286"/>
      <c r="N32" s="139">
        <f t="shared" si="7"/>
        <v>0</v>
      </c>
      <c r="P32" s="142">
        <f t="shared" si="2"/>
        <v>25</v>
      </c>
      <c r="Q32" s="862" t="str">
        <f t="shared" si="8"/>
        <v/>
      </c>
      <c r="R32" s="862"/>
      <c r="S32" s="862"/>
      <c r="T32" s="862"/>
      <c r="U32" s="863"/>
      <c r="V32" s="143" t="str">
        <f t="shared" si="9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6"/>
        <v>0</v>
      </c>
      <c r="L33" s="286"/>
      <c r="M33" s="286"/>
      <c r="N33" s="139">
        <f t="shared" si="7"/>
        <v>0</v>
      </c>
      <c r="P33" s="142">
        <f t="shared" si="2"/>
        <v>26</v>
      </c>
      <c r="Q33" s="862" t="str">
        <f t="shared" si="8"/>
        <v/>
      </c>
      <c r="R33" s="862"/>
      <c r="S33" s="862"/>
      <c r="T33" s="862"/>
      <c r="U33" s="863"/>
      <c r="V33" s="143" t="str">
        <f t="shared" si="9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7"/>
      <c r="I34" s="288"/>
      <c r="J34" s="286"/>
      <c r="K34" s="139">
        <f>N34-L34-M34</f>
        <v>0</v>
      </c>
      <c r="L34" s="286"/>
      <c r="M34" s="286"/>
      <c r="N34" s="139">
        <f>I34*J34</f>
        <v>0</v>
      </c>
      <c r="P34" s="142">
        <f t="shared" si="2"/>
        <v>27</v>
      </c>
      <c r="Q34" s="862" t="str">
        <f>IF(OR(C34=0,C34=""),"",C34)</f>
        <v/>
      </c>
      <c r="R34" s="862"/>
      <c r="S34" s="862"/>
      <c r="T34" s="862"/>
      <c r="U34" s="863"/>
      <c r="V34" s="143" t="str">
        <f>IF(N34=0,"",H34)</f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ref="K35:K46" si="10">N35-L35-M35</f>
        <v>0</v>
      </c>
      <c r="L35" s="286"/>
      <c r="M35" s="286"/>
      <c r="N35" s="139">
        <f t="shared" ref="N35:N46" si="11">I35*J35</f>
        <v>0</v>
      </c>
      <c r="P35" s="142">
        <f t="shared" si="2"/>
        <v>28</v>
      </c>
      <c r="Q35" s="862" t="str">
        <f t="shared" ref="Q35:Q46" si="12">IF(OR(C35=0,C35=""),"",C35)</f>
        <v/>
      </c>
      <c r="R35" s="862"/>
      <c r="S35" s="862"/>
      <c r="T35" s="862"/>
      <c r="U35" s="863"/>
      <c r="V35" s="143" t="str">
        <f t="shared" ref="V35:V46" si="13">IF(N35=0,"",H35)</f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10"/>
        <v>0</v>
      </c>
      <c r="L36" s="286"/>
      <c r="M36" s="286"/>
      <c r="N36" s="139">
        <f t="shared" si="11"/>
        <v>0</v>
      </c>
      <c r="P36" s="142">
        <f t="shared" si="2"/>
        <v>29</v>
      </c>
      <c r="Q36" s="862" t="str">
        <f t="shared" si="12"/>
        <v/>
      </c>
      <c r="R36" s="862"/>
      <c r="S36" s="862"/>
      <c r="T36" s="862"/>
      <c r="U36" s="863"/>
      <c r="V36" s="143" t="str">
        <f t="shared" si="13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89"/>
      <c r="I37" s="290"/>
      <c r="J37" s="286"/>
      <c r="K37" s="139">
        <f t="shared" si="10"/>
        <v>0</v>
      </c>
      <c r="L37" s="286"/>
      <c r="M37" s="286"/>
      <c r="N37" s="139">
        <f t="shared" si="11"/>
        <v>0</v>
      </c>
      <c r="P37" s="142">
        <f t="shared" si="2"/>
        <v>30</v>
      </c>
      <c r="Q37" s="862" t="str">
        <f t="shared" si="12"/>
        <v/>
      </c>
      <c r="R37" s="862"/>
      <c r="S37" s="862"/>
      <c r="T37" s="862"/>
      <c r="U37" s="863"/>
      <c r="V37" s="143" t="str">
        <f t="shared" si="13"/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si="10"/>
        <v>0</v>
      </c>
      <c r="L38" s="286"/>
      <c r="M38" s="286"/>
      <c r="N38" s="139">
        <f t="shared" si="11"/>
        <v>0</v>
      </c>
      <c r="P38" s="142">
        <f t="shared" si="2"/>
        <v>31</v>
      </c>
      <c r="Q38" s="862" t="str">
        <f t="shared" si="12"/>
        <v/>
      </c>
      <c r="R38" s="862"/>
      <c r="S38" s="862"/>
      <c r="T38" s="862"/>
      <c r="U38" s="863"/>
      <c r="V38" s="143" t="str">
        <f t="shared" si="13"/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2"/>
        <v>32</v>
      </c>
      <c r="Q39" s="862" t="str">
        <f t="shared" si="12"/>
        <v/>
      </c>
      <c r="R39" s="862"/>
      <c r="S39" s="862"/>
      <c r="T39" s="862"/>
      <c r="U39" s="863"/>
      <c r="V39" s="143" t="str">
        <f t="shared" si="13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89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2"/>
        <v>33</v>
      </c>
      <c r="Q40" s="862" t="str">
        <f t="shared" si="12"/>
        <v/>
      </c>
      <c r="R40" s="862"/>
      <c r="S40" s="862"/>
      <c r="T40" s="862"/>
      <c r="U40" s="863"/>
      <c r="V40" s="143" t="str">
        <f t="shared" si="13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9"/>
      <c r="I41" s="290"/>
      <c r="J41" s="286"/>
      <c r="K41" s="139">
        <f t="shared" si="10"/>
        <v>0</v>
      </c>
      <c r="L41" s="286"/>
      <c r="M41" s="286"/>
      <c r="N41" s="139">
        <f t="shared" si="11"/>
        <v>0</v>
      </c>
      <c r="P41" s="142">
        <f t="shared" si="2"/>
        <v>34</v>
      </c>
      <c r="Q41" s="862" t="str">
        <f t="shared" si="12"/>
        <v/>
      </c>
      <c r="R41" s="862"/>
      <c r="S41" s="862"/>
      <c r="T41" s="862"/>
      <c r="U41" s="863"/>
      <c r="V41" s="143" t="str">
        <f t="shared" si="13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si="10"/>
        <v>0</v>
      </c>
      <c r="L42" s="286"/>
      <c r="M42" s="286"/>
      <c r="N42" s="139">
        <f t="shared" si="11"/>
        <v>0</v>
      </c>
      <c r="P42" s="142">
        <f t="shared" si="2"/>
        <v>35</v>
      </c>
      <c r="Q42" s="862" t="str">
        <f t="shared" si="12"/>
        <v/>
      </c>
      <c r="R42" s="862"/>
      <c r="S42" s="862"/>
      <c r="T42" s="862"/>
      <c r="U42" s="863"/>
      <c r="V42" s="143" t="str">
        <f t="shared" si="13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91"/>
      <c r="I43" s="290"/>
      <c r="J43" s="286"/>
      <c r="K43" s="139">
        <f t="shared" si="10"/>
        <v>0</v>
      </c>
      <c r="L43" s="286"/>
      <c r="M43" s="286"/>
      <c r="N43" s="139">
        <f t="shared" si="11"/>
        <v>0</v>
      </c>
      <c r="P43" s="142">
        <f t="shared" si="2"/>
        <v>36</v>
      </c>
      <c r="Q43" s="862" t="str">
        <f t="shared" si="12"/>
        <v/>
      </c>
      <c r="R43" s="862"/>
      <c r="S43" s="862"/>
      <c r="T43" s="862"/>
      <c r="U43" s="863"/>
      <c r="V43" s="143" t="str">
        <f t="shared" si="13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10"/>
        <v>0</v>
      </c>
      <c r="L44" s="286"/>
      <c r="M44" s="286"/>
      <c r="N44" s="139">
        <f t="shared" si="11"/>
        <v>0</v>
      </c>
      <c r="P44" s="142">
        <f t="shared" si="2"/>
        <v>37</v>
      </c>
      <c r="Q44" s="862" t="str">
        <f t="shared" si="12"/>
        <v/>
      </c>
      <c r="R44" s="862"/>
      <c r="S44" s="862"/>
      <c r="T44" s="862"/>
      <c r="U44" s="863"/>
      <c r="V44" s="143" t="str">
        <f t="shared" si="13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10"/>
        <v>0</v>
      </c>
      <c r="L45" s="286"/>
      <c r="M45" s="286"/>
      <c r="N45" s="139">
        <f t="shared" si="11"/>
        <v>0</v>
      </c>
      <c r="P45" s="142">
        <f t="shared" si="2"/>
        <v>38</v>
      </c>
      <c r="Q45" s="862" t="str">
        <f t="shared" si="12"/>
        <v/>
      </c>
      <c r="R45" s="862"/>
      <c r="S45" s="862"/>
      <c r="T45" s="862"/>
      <c r="U45" s="863"/>
      <c r="V45" s="143" t="str">
        <f t="shared" si="13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91"/>
      <c r="I46" s="290"/>
      <c r="J46" s="286"/>
      <c r="K46" s="139">
        <f t="shared" si="10"/>
        <v>0</v>
      </c>
      <c r="L46" s="286"/>
      <c r="M46" s="286"/>
      <c r="N46" s="139">
        <f t="shared" si="11"/>
        <v>0</v>
      </c>
      <c r="P46" s="142">
        <f t="shared" si="2"/>
        <v>39</v>
      </c>
      <c r="Q46" s="862" t="str">
        <f t="shared" si="12"/>
        <v/>
      </c>
      <c r="R46" s="862"/>
      <c r="S46" s="862"/>
      <c r="T46" s="862"/>
      <c r="U46" s="863"/>
      <c r="V46" s="143" t="str">
        <f t="shared" si="13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7"/>
      <c r="I47" s="288"/>
      <c r="J47" s="286"/>
      <c r="K47" s="139">
        <f>N47-L47-M47</f>
        <v>0</v>
      </c>
      <c r="L47" s="286"/>
      <c r="M47" s="286"/>
      <c r="N47" s="139">
        <f>I47*J47</f>
        <v>0</v>
      </c>
      <c r="P47" s="142">
        <f t="shared" si="2"/>
        <v>40</v>
      </c>
      <c r="Q47" s="862" t="str">
        <f>IF(OR(C47=0,C47=""),"",C47)</f>
        <v/>
      </c>
      <c r="R47" s="862"/>
      <c r="S47" s="862"/>
      <c r="T47" s="862"/>
      <c r="U47" s="863"/>
      <c r="V47" s="143" t="str">
        <f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ref="K48:K56" si="14">N48-L48-M48</f>
        <v>0</v>
      </c>
      <c r="L48" s="286"/>
      <c r="M48" s="286"/>
      <c r="N48" s="139">
        <f t="shared" ref="N48:N56" si="15">I48*J48</f>
        <v>0</v>
      </c>
      <c r="P48" s="142">
        <f t="shared" si="2"/>
        <v>41</v>
      </c>
      <c r="Q48" s="862" t="str">
        <f t="shared" ref="Q48:Q56" si="16">IF(OR(C48=0,C48=""),"",C48)</f>
        <v/>
      </c>
      <c r="R48" s="862"/>
      <c r="S48" s="862"/>
      <c r="T48" s="862"/>
      <c r="U48" s="863"/>
      <c r="V48" s="143" t="str">
        <f t="shared" ref="V48:V56" si="17">IF(N48=0,"",H48)</f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14"/>
        <v>0</v>
      </c>
      <c r="L49" s="286"/>
      <c r="M49" s="286"/>
      <c r="N49" s="139">
        <f t="shared" si="15"/>
        <v>0</v>
      </c>
      <c r="P49" s="142">
        <f t="shared" si="2"/>
        <v>42</v>
      </c>
      <c r="Q49" s="862" t="str">
        <f t="shared" si="16"/>
        <v/>
      </c>
      <c r="R49" s="862"/>
      <c r="S49" s="862"/>
      <c r="T49" s="862"/>
      <c r="U49" s="863"/>
      <c r="V49" s="143" t="str">
        <f t="shared" si="17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89"/>
      <c r="I50" s="290"/>
      <c r="J50" s="286"/>
      <c r="K50" s="139">
        <f t="shared" si="14"/>
        <v>0</v>
      </c>
      <c r="L50" s="286"/>
      <c r="M50" s="286"/>
      <c r="N50" s="139">
        <f t="shared" si="15"/>
        <v>0</v>
      </c>
      <c r="P50" s="142">
        <f t="shared" si="2"/>
        <v>43</v>
      </c>
      <c r="Q50" s="862" t="str">
        <f t="shared" si="16"/>
        <v/>
      </c>
      <c r="R50" s="862"/>
      <c r="S50" s="862"/>
      <c r="T50" s="862"/>
      <c r="U50" s="863"/>
      <c r="V50" s="143" t="str">
        <f t="shared" si="17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14"/>
        <v>0</v>
      </c>
      <c r="L51" s="286"/>
      <c r="M51" s="286"/>
      <c r="N51" s="139">
        <f t="shared" si="15"/>
        <v>0</v>
      </c>
      <c r="P51" s="142">
        <f t="shared" si="2"/>
        <v>44</v>
      </c>
      <c r="Q51" s="862" t="str">
        <f t="shared" si="16"/>
        <v/>
      </c>
      <c r="R51" s="862"/>
      <c r="S51" s="862"/>
      <c r="T51" s="862"/>
      <c r="U51" s="863"/>
      <c r="V51" s="143" t="str">
        <f t="shared" si="17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14"/>
        <v>0</v>
      </c>
      <c r="L52" s="286"/>
      <c r="M52" s="286"/>
      <c r="N52" s="139">
        <f t="shared" si="15"/>
        <v>0</v>
      </c>
      <c r="P52" s="142">
        <f t="shared" si="2"/>
        <v>45</v>
      </c>
      <c r="Q52" s="862" t="str">
        <f t="shared" si="16"/>
        <v/>
      </c>
      <c r="R52" s="862"/>
      <c r="S52" s="862"/>
      <c r="T52" s="862"/>
      <c r="U52" s="863"/>
      <c r="V52" s="143" t="str">
        <f t="shared" si="17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14"/>
        <v>0</v>
      </c>
      <c r="L53" s="286"/>
      <c r="M53" s="286"/>
      <c r="N53" s="139">
        <f t="shared" si="15"/>
        <v>0</v>
      </c>
      <c r="P53" s="142">
        <f t="shared" si="2"/>
        <v>46</v>
      </c>
      <c r="Q53" s="862" t="str">
        <f t="shared" si="16"/>
        <v/>
      </c>
      <c r="R53" s="862"/>
      <c r="S53" s="862"/>
      <c r="T53" s="862"/>
      <c r="U53" s="863"/>
      <c r="V53" s="143" t="str">
        <f t="shared" si="17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14"/>
        <v>0</v>
      </c>
      <c r="L54" s="286"/>
      <c r="M54" s="286"/>
      <c r="N54" s="139">
        <f t="shared" si="15"/>
        <v>0</v>
      </c>
      <c r="P54" s="142">
        <f t="shared" si="2"/>
        <v>47</v>
      </c>
      <c r="Q54" s="862" t="str">
        <f t="shared" si="16"/>
        <v/>
      </c>
      <c r="R54" s="862"/>
      <c r="S54" s="862"/>
      <c r="T54" s="862"/>
      <c r="U54" s="863"/>
      <c r="V54" s="143" t="str">
        <f t="shared" si="17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89"/>
      <c r="I55" s="290"/>
      <c r="J55" s="286"/>
      <c r="K55" s="139">
        <f t="shared" si="14"/>
        <v>0</v>
      </c>
      <c r="L55" s="286"/>
      <c r="M55" s="286"/>
      <c r="N55" s="139">
        <f t="shared" si="15"/>
        <v>0</v>
      </c>
      <c r="P55" s="142">
        <f t="shared" si="2"/>
        <v>48</v>
      </c>
      <c r="Q55" s="862" t="str">
        <f t="shared" si="16"/>
        <v/>
      </c>
      <c r="R55" s="862"/>
      <c r="S55" s="862"/>
      <c r="T55" s="862"/>
      <c r="U55" s="863"/>
      <c r="V55" s="143" t="str">
        <f t="shared" si="17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91"/>
      <c r="I56" s="290"/>
      <c r="J56" s="286"/>
      <c r="K56" s="139">
        <f t="shared" si="14"/>
        <v>0</v>
      </c>
      <c r="L56" s="286"/>
      <c r="M56" s="286"/>
      <c r="N56" s="139">
        <f t="shared" si="15"/>
        <v>0</v>
      </c>
      <c r="P56" s="142">
        <f t="shared" si="2"/>
        <v>49</v>
      </c>
      <c r="Q56" s="862" t="str">
        <f t="shared" si="16"/>
        <v/>
      </c>
      <c r="R56" s="862"/>
      <c r="S56" s="862"/>
      <c r="T56" s="862"/>
      <c r="U56" s="863"/>
      <c r="V56" s="143" t="str">
        <f t="shared" si="17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86"/>
      <c r="D57" s="886"/>
      <c r="E57" s="886"/>
      <c r="F57" s="886"/>
      <c r="G57" s="860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" customHeight="1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3386</v>
      </c>
      <c r="W58" s="151" t="s">
        <v>1605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85"/>
      <c r="K59" s="857" t="s">
        <v>1215</v>
      </c>
      <c r="L59" s="858"/>
      <c r="M59" s="858"/>
      <c r="N59" s="885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Apoio!AY5</f>
        <v>0</v>
      </c>
      <c r="L60" s="523"/>
      <c r="M60" s="524"/>
      <c r="N60" s="139">
        <f>K60</f>
        <v>0</v>
      </c>
      <c r="Q60" s="158" t="s">
        <v>1606</v>
      </c>
      <c r="R60" s="159">
        <f>RCB!$G$10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Apoio!BH5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5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Terceiros!K15</f>
        <v>0</v>
      </c>
      <c r="L63" s="139">
        <f>Terceiros!L15</f>
        <v>0</v>
      </c>
      <c r="M63" s="139">
        <f>Terceiros!M15</f>
        <v>0</v>
      </c>
      <c r="N63" s="139">
        <f>Terceiros!N15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Terceiros!K26</f>
        <v>0</v>
      </c>
      <c r="L64" s="139">
        <f>Terceiros!L26</f>
        <v>0</v>
      </c>
      <c r="M64" s="139">
        <f>Terceiros!M26</f>
        <v>0</v>
      </c>
      <c r="N64" s="139">
        <f>Terceiros!N26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Terceiros!K37</f>
        <v>0</v>
      </c>
      <c r="L65" s="139">
        <f>Terceiros!L37</f>
        <v>0</v>
      </c>
      <c r="M65" s="139">
        <f>Terceiros!M37</f>
        <v>0</v>
      </c>
      <c r="N65" s="139">
        <f>Terceiros!N37</f>
        <v>0</v>
      </c>
    </row>
    <row r="66" spans="2:14" ht="15" customHeight="1" x14ac:dyDescent="0.3">
      <c r="B66" s="142">
        <v>4</v>
      </c>
      <c r="C66" s="866"/>
      <c r="D66" s="866"/>
      <c r="E66" s="866"/>
      <c r="F66" s="866"/>
      <c r="G66" s="866"/>
      <c r="H66" s="867"/>
      <c r="I66" s="288"/>
      <c r="J66" s="286"/>
      <c r="K66" s="139">
        <f t="shared" ref="K66:K82" si="18">N66-L66-M66</f>
        <v>0</v>
      </c>
      <c r="L66" s="286"/>
      <c r="M66" s="286"/>
      <c r="N66" s="139">
        <f t="shared" ref="N66:N82" si="19">I66*J66</f>
        <v>0</v>
      </c>
    </row>
    <row r="67" spans="2:14" ht="15" customHeight="1" x14ac:dyDescent="0.3">
      <c r="B67" s="142">
        <v>5</v>
      </c>
      <c r="C67" s="866"/>
      <c r="D67" s="866"/>
      <c r="E67" s="866"/>
      <c r="F67" s="866"/>
      <c r="G67" s="866"/>
      <c r="H67" s="867"/>
      <c r="I67" s="288"/>
      <c r="J67" s="286"/>
      <c r="K67" s="139">
        <f t="shared" si="18"/>
        <v>0</v>
      </c>
      <c r="L67" s="286"/>
      <c r="M67" s="286"/>
      <c r="N67" s="139">
        <f t="shared" si="19"/>
        <v>0</v>
      </c>
    </row>
    <row r="68" spans="2:14" ht="15" customHeight="1" x14ac:dyDescent="0.3">
      <c r="B68" s="142">
        <v>6</v>
      </c>
      <c r="C68" s="866"/>
      <c r="D68" s="866"/>
      <c r="E68" s="866"/>
      <c r="F68" s="866"/>
      <c r="G68" s="866"/>
      <c r="H68" s="867"/>
      <c r="I68" s="288"/>
      <c r="J68" s="286"/>
      <c r="K68" s="139">
        <f t="shared" si="18"/>
        <v>0</v>
      </c>
      <c r="L68" s="286"/>
      <c r="M68" s="286"/>
      <c r="N68" s="139">
        <f t="shared" si="19"/>
        <v>0</v>
      </c>
    </row>
    <row r="69" spans="2:14" ht="15" customHeight="1" x14ac:dyDescent="0.3">
      <c r="B69" s="142">
        <v>7</v>
      </c>
      <c r="C69" s="866"/>
      <c r="D69" s="866"/>
      <c r="E69" s="866"/>
      <c r="F69" s="866"/>
      <c r="G69" s="866"/>
      <c r="H69" s="867"/>
      <c r="I69" s="288"/>
      <c r="J69" s="286"/>
      <c r="K69" s="139">
        <f t="shared" si="18"/>
        <v>0</v>
      </c>
      <c r="L69" s="286"/>
      <c r="M69" s="286"/>
      <c r="N69" s="139">
        <f t="shared" si="19"/>
        <v>0</v>
      </c>
    </row>
    <row r="70" spans="2:14" ht="15" customHeight="1" x14ac:dyDescent="0.3">
      <c r="B70" s="142">
        <v>8</v>
      </c>
      <c r="C70" s="866"/>
      <c r="D70" s="866"/>
      <c r="E70" s="866"/>
      <c r="F70" s="866"/>
      <c r="G70" s="866"/>
      <c r="H70" s="867"/>
      <c r="I70" s="288"/>
      <c r="J70" s="286"/>
      <c r="K70" s="139">
        <f t="shared" si="18"/>
        <v>0</v>
      </c>
      <c r="L70" s="286"/>
      <c r="M70" s="286"/>
      <c r="N70" s="139">
        <f t="shared" si="19"/>
        <v>0</v>
      </c>
    </row>
    <row r="71" spans="2:14" ht="15" customHeight="1" x14ac:dyDescent="0.3">
      <c r="B71" s="142">
        <v>9</v>
      </c>
      <c r="C71" s="866"/>
      <c r="D71" s="866"/>
      <c r="E71" s="866"/>
      <c r="F71" s="866"/>
      <c r="G71" s="866"/>
      <c r="H71" s="867"/>
      <c r="I71" s="288"/>
      <c r="J71" s="286"/>
      <c r="K71" s="139">
        <f t="shared" si="18"/>
        <v>0</v>
      </c>
      <c r="L71" s="286"/>
      <c r="M71" s="286"/>
      <c r="N71" s="139">
        <f t="shared" si="19"/>
        <v>0</v>
      </c>
    </row>
    <row r="72" spans="2:14" ht="15" customHeight="1" x14ac:dyDescent="0.3">
      <c r="B72" s="142">
        <v>10</v>
      </c>
      <c r="C72" s="866"/>
      <c r="D72" s="866"/>
      <c r="E72" s="866"/>
      <c r="F72" s="866"/>
      <c r="G72" s="866"/>
      <c r="H72" s="867"/>
      <c r="I72" s="288"/>
      <c r="J72" s="286"/>
      <c r="K72" s="139">
        <f t="shared" si="18"/>
        <v>0</v>
      </c>
      <c r="L72" s="286"/>
      <c r="M72" s="286"/>
      <c r="N72" s="139">
        <f t="shared" si="19"/>
        <v>0</v>
      </c>
    </row>
    <row r="73" spans="2:14" ht="15" customHeight="1" x14ac:dyDescent="0.3">
      <c r="B73" s="142">
        <v>11</v>
      </c>
      <c r="C73" s="866"/>
      <c r="D73" s="866"/>
      <c r="E73" s="866"/>
      <c r="F73" s="866"/>
      <c r="G73" s="866"/>
      <c r="H73" s="867"/>
      <c r="I73" s="288"/>
      <c r="J73" s="286"/>
      <c r="K73" s="139">
        <f t="shared" si="18"/>
        <v>0</v>
      </c>
      <c r="L73" s="286"/>
      <c r="M73" s="286"/>
      <c r="N73" s="139">
        <f t="shared" si="19"/>
        <v>0</v>
      </c>
    </row>
    <row r="74" spans="2:14" ht="15" customHeight="1" x14ac:dyDescent="0.3">
      <c r="B74" s="142">
        <v>12</v>
      </c>
      <c r="C74" s="866"/>
      <c r="D74" s="866"/>
      <c r="E74" s="866"/>
      <c r="F74" s="866"/>
      <c r="G74" s="866"/>
      <c r="H74" s="867"/>
      <c r="I74" s="288"/>
      <c r="J74" s="286"/>
      <c r="K74" s="139">
        <f t="shared" si="18"/>
        <v>0</v>
      </c>
      <c r="L74" s="286"/>
      <c r="M74" s="286"/>
      <c r="N74" s="139">
        <f t="shared" si="19"/>
        <v>0</v>
      </c>
    </row>
    <row r="75" spans="2:14" ht="15" customHeight="1" x14ac:dyDescent="0.3">
      <c r="B75" s="142">
        <v>13</v>
      </c>
      <c r="C75" s="866"/>
      <c r="D75" s="866"/>
      <c r="E75" s="866"/>
      <c r="F75" s="866"/>
      <c r="G75" s="866"/>
      <c r="H75" s="867"/>
      <c r="I75" s="288"/>
      <c r="J75" s="286"/>
      <c r="K75" s="139">
        <f t="shared" si="18"/>
        <v>0</v>
      </c>
      <c r="L75" s="286"/>
      <c r="M75" s="286"/>
      <c r="N75" s="139">
        <f t="shared" si="19"/>
        <v>0</v>
      </c>
    </row>
    <row r="76" spans="2:14" ht="15" customHeight="1" x14ac:dyDescent="0.3">
      <c r="B76" s="142">
        <v>14</v>
      </c>
      <c r="C76" s="866"/>
      <c r="D76" s="866"/>
      <c r="E76" s="866"/>
      <c r="F76" s="866"/>
      <c r="G76" s="866"/>
      <c r="H76" s="867"/>
      <c r="I76" s="288"/>
      <c r="J76" s="286"/>
      <c r="K76" s="139">
        <f t="shared" si="18"/>
        <v>0</v>
      </c>
      <c r="L76" s="286"/>
      <c r="M76" s="286"/>
      <c r="N76" s="139">
        <f t="shared" si="19"/>
        <v>0</v>
      </c>
    </row>
    <row r="77" spans="2:14" ht="15" customHeight="1" x14ac:dyDescent="0.3">
      <c r="B77" s="142">
        <v>15</v>
      </c>
      <c r="C77" s="866"/>
      <c r="D77" s="866"/>
      <c r="E77" s="866"/>
      <c r="F77" s="866"/>
      <c r="G77" s="866"/>
      <c r="H77" s="867"/>
      <c r="I77" s="288"/>
      <c r="J77" s="286"/>
      <c r="K77" s="139">
        <f t="shared" si="18"/>
        <v>0</v>
      </c>
      <c r="L77" s="286"/>
      <c r="M77" s="286"/>
      <c r="N77" s="139">
        <f t="shared" si="19"/>
        <v>0</v>
      </c>
    </row>
    <row r="78" spans="2:14" ht="15" customHeight="1" x14ac:dyDescent="0.3">
      <c r="B78" s="142">
        <v>16</v>
      </c>
      <c r="C78" s="866"/>
      <c r="D78" s="866"/>
      <c r="E78" s="866"/>
      <c r="F78" s="866"/>
      <c r="G78" s="866"/>
      <c r="H78" s="867"/>
      <c r="I78" s="288"/>
      <c r="J78" s="286"/>
      <c r="K78" s="139">
        <f t="shared" si="18"/>
        <v>0</v>
      </c>
      <c r="L78" s="286"/>
      <c r="M78" s="286"/>
      <c r="N78" s="139">
        <f t="shared" si="19"/>
        <v>0</v>
      </c>
    </row>
    <row r="79" spans="2:14" ht="15" customHeight="1" x14ac:dyDescent="0.3">
      <c r="B79" s="142">
        <v>17</v>
      </c>
      <c r="C79" s="866"/>
      <c r="D79" s="866"/>
      <c r="E79" s="866"/>
      <c r="F79" s="866"/>
      <c r="G79" s="866"/>
      <c r="H79" s="867"/>
      <c r="I79" s="290"/>
      <c r="J79" s="286"/>
      <c r="K79" s="139">
        <f t="shared" si="18"/>
        <v>0</v>
      </c>
      <c r="L79" s="286"/>
      <c r="M79" s="286"/>
      <c r="N79" s="139">
        <f t="shared" si="19"/>
        <v>0</v>
      </c>
    </row>
    <row r="80" spans="2:14" ht="15" customHeight="1" x14ac:dyDescent="0.3">
      <c r="B80" s="142">
        <v>18</v>
      </c>
      <c r="C80" s="866"/>
      <c r="D80" s="866"/>
      <c r="E80" s="866"/>
      <c r="F80" s="866"/>
      <c r="G80" s="866"/>
      <c r="H80" s="867"/>
      <c r="I80" s="290"/>
      <c r="J80" s="286"/>
      <c r="K80" s="139">
        <f t="shared" si="18"/>
        <v>0</v>
      </c>
      <c r="L80" s="286"/>
      <c r="M80" s="286"/>
      <c r="N80" s="139">
        <f t="shared" si="19"/>
        <v>0</v>
      </c>
    </row>
    <row r="81" spans="2:16" ht="15" customHeight="1" x14ac:dyDescent="0.3">
      <c r="B81" s="142">
        <v>19</v>
      </c>
      <c r="C81" s="866"/>
      <c r="D81" s="866"/>
      <c r="E81" s="866"/>
      <c r="F81" s="866"/>
      <c r="G81" s="866"/>
      <c r="H81" s="867"/>
      <c r="I81" s="290"/>
      <c r="J81" s="286"/>
      <c r="K81" s="139">
        <f t="shared" si="18"/>
        <v>0</v>
      </c>
      <c r="L81" s="286"/>
      <c r="M81" s="286"/>
      <c r="N81" s="139">
        <f t="shared" si="19"/>
        <v>0</v>
      </c>
    </row>
    <row r="82" spans="2:16" ht="15" customHeight="1" x14ac:dyDescent="0.3">
      <c r="B82" s="142">
        <v>20</v>
      </c>
      <c r="C82" s="866"/>
      <c r="D82" s="866"/>
      <c r="E82" s="866"/>
      <c r="F82" s="866"/>
      <c r="G82" s="866"/>
      <c r="H82" s="867"/>
      <c r="I82" s="290"/>
      <c r="J82" s="286"/>
      <c r="K82" s="139">
        <f t="shared" si="18"/>
        <v>0</v>
      </c>
      <c r="L82" s="286"/>
      <c r="M82" s="286"/>
      <c r="N82" s="139">
        <f t="shared" si="19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Apoio!BE5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Marketing!K31</f>
        <v>0</v>
      </c>
      <c r="L89" s="139">
        <f>Marketing!L31</f>
        <v>0</v>
      </c>
      <c r="M89" s="139">
        <f>Marketing!M31</f>
        <v>0</v>
      </c>
      <c r="N89" s="139">
        <f>Marketing!N31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Treinamento!K31</f>
        <v>0</v>
      </c>
      <c r="L90" s="139">
        <f>Treinamento!L31</f>
        <v>0</v>
      </c>
      <c r="M90" s="139">
        <f>Treinamento!M31</f>
        <v>0</v>
      </c>
      <c r="N90" s="139">
        <f>Treinamento!N31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20">N92-L92-M92</f>
        <v>0</v>
      </c>
      <c r="L92" s="286"/>
      <c r="M92" s="286"/>
      <c r="N92" s="139">
        <f t="shared" ref="N92:N111" si="21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20"/>
        <v>0</v>
      </c>
      <c r="L93" s="286"/>
      <c r="M93" s="286"/>
      <c r="N93" s="139">
        <f t="shared" si="21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0"/>
        <v>0</v>
      </c>
      <c r="L94" s="286"/>
      <c r="M94" s="286"/>
      <c r="N94" s="139">
        <f t="shared" si="21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0"/>
        <v>0</v>
      </c>
      <c r="L95" s="286"/>
      <c r="M95" s="286"/>
      <c r="N95" s="139">
        <f t="shared" si="21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0"/>
        <v>0</v>
      </c>
      <c r="L96" s="286"/>
      <c r="M96" s="286"/>
      <c r="N96" s="139">
        <f t="shared" si="21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0"/>
        <v>0</v>
      </c>
      <c r="L97" s="286"/>
      <c r="M97" s="286"/>
      <c r="N97" s="139">
        <f t="shared" si="21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0"/>
        <v>0</v>
      </c>
      <c r="L98" s="286"/>
      <c r="M98" s="286"/>
      <c r="N98" s="139">
        <f t="shared" si="21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0"/>
        <v>0</v>
      </c>
      <c r="L99" s="286"/>
      <c r="M99" s="286"/>
      <c r="N99" s="139">
        <f t="shared" si="21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0"/>
        <v>0</v>
      </c>
      <c r="L100" s="286"/>
      <c r="M100" s="286"/>
      <c r="N100" s="139">
        <f t="shared" si="21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0"/>
        <v>0</v>
      </c>
      <c r="L101" s="286"/>
      <c r="M101" s="286"/>
      <c r="N101" s="139">
        <f t="shared" si="21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0"/>
        <v>0</v>
      </c>
      <c r="L102" s="286"/>
      <c r="M102" s="286"/>
      <c r="N102" s="139">
        <f t="shared" si="21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0"/>
        <v>0</v>
      </c>
      <c r="L103" s="286"/>
      <c r="M103" s="286"/>
      <c r="N103" s="139">
        <f t="shared" si="21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0"/>
        <v>0</v>
      </c>
      <c r="L104" s="286"/>
      <c r="M104" s="286"/>
      <c r="N104" s="139">
        <f t="shared" si="21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0"/>
        <v>0</v>
      </c>
      <c r="L105" s="286"/>
      <c r="M105" s="286"/>
      <c r="N105" s="139">
        <f t="shared" si="21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0"/>
        <v>0</v>
      </c>
      <c r="L106" s="286"/>
      <c r="M106" s="286"/>
      <c r="N106" s="139">
        <f t="shared" si="21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0"/>
        <v>0</v>
      </c>
      <c r="L107" s="286"/>
      <c r="M107" s="286"/>
      <c r="N107" s="139">
        <f t="shared" si="21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0"/>
        <v>0</v>
      </c>
      <c r="L108" s="286"/>
      <c r="M108" s="286"/>
      <c r="N108" s="139">
        <f t="shared" si="21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0"/>
        <v>0</v>
      </c>
      <c r="L109" s="286"/>
      <c r="M109" s="286"/>
      <c r="N109" s="139">
        <f t="shared" si="21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0"/>
        <v>0</v>
      </c>
      <c r="L110" s="286"/>
      <c r="M110" s="286"/>
      <c r="N110" s="139">
        <f t="shared" si="21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0"/>
        <v>0</v>
      </c>
      <c r="L111" s="286"/>
      <c r="M111" s="286"/>
      <c r="N111" s="139">
        <f t="shared" si="21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'M&amp;V'!J30</f>
        <v>0</v>
      </c>
      <c r="L113" s="139">
        <f>'M&amp;V'!K30</f>
        <v>0</v>
      </c>
      <c r="M113" s="139">
        <f>'M&amp;V'!L30</f>
        <v>0</v>
      </c>
      <c r="N113" s="139">
        <f>'M&amp;V'!M30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3378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vvP64uK3uyb9APmzvqbgQTpOK9qk7mLQ+p+h5bo8t3Rpepf0PMm2qn6nZNPbi2xbnC1fq/rZbx99Etd6algw8g==" saltValue="vxuLHcrF3D7/FRAk3rpZBw==" spinCount="100000" sheet="1" formatColumns="0" formatRows="0"/>
  <mergeCells count="155">
    <mergeCell ref="B62:H62"/>
    <mergeCell ref="C82:H82"/>
    <mergeCell ref="C74:H74"/>
    <mergeCell ref="C75:H75"/>
    <mergeCell ref="C78:H78"/>
    <mergeCell ref="C79:H79"/>
    <mergeCell ref="C80:H80"/>
    <mergeCell ref="C81:H81"/>
    <mergeCell ref="C68:H68"/>
    <mergeCell ref="C76:H76"/>
    <mergeCell ref="C64:J64"/>
    <mergeCell ref="C77:H77"/>
    <mergeCell ref="C66:H66"/>
    <mergeCell ref="C67:H67"/>
    <mergeCell ref="C69:H69"/>
    <mergeCell ref="C70:H70"/>
    <mergeCell ref="C71:H71"/>
    <mergeCell ref="C72:H72"/>
    <mergeCell ref="C73:H73"/>
    <mergeCell ref="B4:N4"/>
    <mergeCell ref="B5:N5"/>
    <mergeCell ref="P4:Y4"/>
    <mergeCell ref="P5:Y5"/>
    <mergeCell ref="B6:J6"/>
    <mergeCell ref="K6:N6"/>
    <mergeCell ref="P6:W6"/>
    <mergeCell ref="X6:Y6"/>
    <mergeCell ref="Q16:U16"/>
    <mergeCell ref="Q9:U9"/>
    <mergeCell ref="C10:G10"/>
    <mergeCell ref="Q10:U10"/>
    <mergeCell ref="C12:G12"/>
    <mergeCell ref="Q12:U12"/>
    <mergeCell ref="C13:G13"/>
    <mergeCell ref="Q13:U13"/>
    <mergeCell ref="C14:G14"/>
    <mergeCell ref="Q14:U14"/>
    <mergeCell ref="C16:G16"/>
    <mergeCell ref="C11:G11"/>
    <mergeCell ref="Q11:U11"/>
    <mergeCell ref="B7:G7"/>
    <mergeCell ref="P7:U7"/>
    <mergeCell ref="C8:G8"/>
    <mergeCell ref="Q8:U8"/>
    <mergeCell ref="C9:G9"/>
    <mergeCell ref="C17:G17"/>
    <mergeCell ref="C25:G25"/>
    <mergeCell ref="Q25:U25"/>
    <mergeCell ref="C18:G18"/>
    <mergeCell ref="Q18:U18"/>
    <mergeCell ref="C19:G19"/>
    <mergeCell ref="Q19:U19"/>
    <mergeCell ref="C20:G20"/>
    <mergeCell ref="Q20:U20"/>
    <mergeCell ref="C21:G21"/>
    <mergeCell ref="Q21:U21"/>
    <mergeCell ref="C24:G24"/>
    <mergeCell ref="Q24:U24"/>
    <mergeCell ref="C22:G22"/>
    <mergeCell ref="Q22:U22"/>
    <mergeCell ref="C23:G23"/>
    <mergeCell ref="Q23:U23"/>
    <mergeCell ref="C15:G15"/>
    <mergeCell ref="Q15:U15"/>
    <mergeCell ref="Q17:U17"/>
    <mergeCell ref="C26:G26"/>
    <mergeCell ref="Q26:U26"/>
    <mergeCell ref="C27:G27"/>
    <mergeCell ref="Q36:U36"/>
    <mergeCell ref="Q34:U34"/>
    <mergeCell ref="C35:G35"/>
    <mergeCell ref="Q35:U35"/>
    <mergeCell ref="C36:G36"/>
    <mergeCell ref="C107:H107"/>
    <mergeCell ref="C65:J65"/>
    <mergeCell ref="B87:N87"/>
    <mergeCell ref="B88:J88"/>
    <mergeCell ref="C92:H92"/>
    <mergeCell ref="B91:H91"/>
    <mergeCell ref="K88:N88"/>
    <mergeCell ref="C63:J63"/>
    <mergeCell ref="C42:G42"/>
    <mergeCell ref="Q42:U42"/>
    <mergeCell ref="C43:G43"/>
    <mergeCell ref="Q43:U43"/>
    <mergeCell ref="C44:G44"/>
    <mergeCell ref="B59:J59"/>
    <mergeCell ref="K59:N59"/>
    <mergeCell ref="C57:G57"/>
    <mergeCell ref="C110:H110"/>
    <mergeCell ref="C111:H111"/>
    <mergeCell ref="C108:H108"/>
    <mergeCell ref="C109:H109"/>
    <mergeCell ref="C100:H100"/>
    <mergeCell ref="C101:H101"/>
    <mergeCell ref="C102:H102"/>
    <mergeCell ref="C93:H93"/>
    <mergeCell ref="C94:H94"/>
    <mergeCell ref="C95:H95"/>
    <mergeCell ref="C96:H96"/>
    <mergeCell ref="C97:H97"/>
    <mergeCell ref="C98:H98"/>
    <mergeCell ref="C99:H99"/>
    <mergeCell ref="C103:H103"/>
    <mergeCell ref="C104:H104"/>
    <mergeCell ref="C105:H105"/>
    <mergeCell ref="C106:H106"/>
    <mergeCell ref="C55:G55"/>
    <mergeCell ref="Q55:U55"/>
    <mergeCell ref="C56:G56"/>
    <mergeCell ref="Q56:U56"/>
    <mergeCell ref="C51:G51"/>
    <mergeCell ref="Q51:U51"/>
    <mergeCell ref="Q47:U47"/>
    <mergeCell ref="C48:G48"/>
    <mergeCell ref="Q57:U57"/>
    <mergeCell ref="C47:G47"/>
    <mergeCell ref="Q48:U48"/>
    <mergeCell ref="C49:G49"/>
    <mergeCell ref="Q49:U49"/>
    <mergeCell ref="C54:G54"/>
    <mergeCell ref="Q54:U54"/>
    <mergeCell ref="Q27:U27"/>
    <mergeCell ref="Q28:U28"/>
    <mergeCell ref="Q29:U29"/>
    <mergeCell ref="C52:G52"/>
    <mergeCell ref="Q52:U52"/>
    <mergeCell ref="C53:G53"/>
    <mergeCell ref="Q53:U53"/>
    <mergeCell ref="C38:G38"/>
    <mergeCell ref="Q38:U38"/>
    <mergeCell ref="Q37:U37"/>
    <mergeCell ref="C50:G50"/>
    <mergeCell ref="Q50:U50"/>
    <mergeCell ref="C40:G40"/>
    <mergeCell ref="Q40:U40"/>
    <mergeCell ref="C41:G41"/>
    <mergeCell ref="Q41:U41"/>
    <mergeCell ref="C37:G37"/>
    <mergeCell ref="C39:G39"/>
    <mergeCell ref="Q45:U45"/>
    <mergeCell ref="C46:G46"/>
    <mergeCell ref="C30:G30"/>
    <mergeCell ref="Q30:U30"/>
    <mergeCell ref="C31:G31"/>
    <mergeCell ref="Q31:U31"/>
    <mergeCell ref="C32:G32"/>
    <mergeCell ref="Q32:U32"/>
    <mergeCell ref="C33:G33"/>
    <mergeCell ref="Q33:U33"/>
    <mergeCell ref="C34:G34"/>
    <mergeCell ref="C45:G45"/>
    <mergeCell ref="Q44:U44"/>
    <mergeCell ref="Q39:U39"/>
    <mergeCell ref="Q46:U46"/>
  </mergeCells>
  <conditionalFormatting sqref="K8:N58">
    <cfRule type="cellIs" dxfId="166" priority="7" operator="lessThan">
      <formula>0</formula>
    </cfRule>
  </conditionalFormatting>
  <conditionalFormatting sqref="K60:N61">
    <cfRule type="cellIs" dxfId="165" priority="2" operator="lessThan">
      <formula>0</formula>
    </cfRule>
  </conditionalFormatting>
  <conditionalFormatting sqref="K63:N86">
    <cfRule type="cellIs" dxfId="164" priority="1" operator="lessThan">
      <formula>0</formula>
    </cfRule>
  </conditionalFormatting>
  <conditionalFormatting sqref="K89:N90 K92:N115">
    <cfRule type="cellIs" dxfId="163" priority="45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ignoredErrors>
    <ignoredError sqref="O4:XFD4 B85:B86 A7:G7 L7:M7 B62 L62:M62 O7:XFD7 B58 B83 D85:I86 B114:B115 D114:I115 O59:Y59 D83:N83 D58:O58 B116:N116 C59:N59 B60 B84 B88:N88 B113:N113 B89:J90 Q58:U58 X58:Y58 W62:Y62 O62 R61 B112:J112 Q111:R113 Q78:R89 I7:J7 B63 A4:A5 C4:N4 C5:N5 C87:N87 O5 Q5:XFD5 C79 C80 C81 I79:M82 A1:XFD1 A8:B8 O8:XFD8 C57:N57 A9:A26 C9:N26 O57 Q57:Y57 O9:O26 Q9:XFD22 Z86:XFD88 Z62:XFD64 Z106:XFD113 A86:A88 A31:A36 Z30:XFD36 A62:A64 Q23:U26 W23:XFD26 K8:N8 A58:A60 Z52:XFD57 R60:S60 L60:O60 W60:Y60 O63:P63 S63:Y63 O79:P90 S79:Y90 S112:Y113 B117:P1048576 Q62:S62 O112:P116 Q114:XFD1048576 A106:A1048576 D84:J84 L84:N84 Z58:XFD60 A52:A57 D60:J60" unlocked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9">
    <tabColor theme="5" tint="0.39997558519241921"/>
  </sheetPr>
  <dimension ref="A1:FA55"/>
  <sheetViews>
    <sheetView showGridLines="0" zoomScale="85" zoomScaleNormal="85" workbookViewId="0">
      <selection activeCell="I54" sqref="I54"/>
    </sheetView>
  </sheetViews>
  <sheetFormatPr defaultColWidth="9.109375" defaultRowHeight="14.4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1.6640625" style="38" customWidth="1"/>
    <col min="5" max="5" width="9.88671875" style="168" bestFit="1" customWidth="1"/>
    <col min="6" max="6" width="10.6640625" style="169" bestFit="1" customWidth="1"/>
    <col min="7" max="7" width="12.6640625" style="38" customWidth="1"/>
    <col min="8" max="157" width="16.6640625" style="38" customWidth="1"/>
    <col min="158" max="16384" width="9.109375" style="38"/>
  </cols>
  <sheetData>
    <row r="1" spans="1:157" x14ac:dyDescent="0.3">
      <c r="A1" s="1"/>
    </row>
    <row r="2" spans="1:157" x14ac:dyDescent="0.3">
      <c r="A2" s="1"/>
    </row>
    <row r="3" spans="1:157" x14ac:dyDescent="0.3">
      <c r="A3" s="1"/>
    </row>
    <row r="4" spans="1:157" ht="15" customHeight="1" x14ac:dyDescent="0.3">
      <c r="B4" s="841" t="s">
        <v>1607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57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1608</v>
      </c>
      <c r="I5" s="175" t="s">
        <v>1609</v>
      </c>
      <c r="J5" s="175" t="s">
        <v>1610</v>
      </c>
      <c r="K5" s="175" t="s">
        <v>1611</v>
      </c>
      <c r="L5" s="175" t="s">
        <v>1612</v>
      </c>
      <c r="M5" s="175" t="s">
        <v>1613</v>
      </c>
      <c r="N5" s="175" t="s">
        <v>1614</v>
      </c>
      <c r="O5" s="175" t="s">
        <v>1615</v>
      </c>
      <c r="P5" s="175" t="s">
        <v>1616</v>
      </c>
      <c r="Q5" s="175" t="s">
        <v>1617</v>
      </c>
      <c r="R5" s="175" t="s">
        <v>1618</v>
      </c>
      <c r="S5" s="175" t="s">
        <v>1619</v>
      </c>
      <c r="T5" s="175" t="s">
        <v>1620</v>
      </c>
      <c r="U5" s="175" t="s">
        <v>1621</v>
      </c>
      <c r="V5" s="175" t="s">
        <v>1622</v>
      </c>
      <c r="W5" s="175" t="s">
        <v>1623</v>
      </c>
      <c r="X5" s="175" t="s">
        <v>1624</v>
      </c>
      <c r="Y5" s="175" t="s">
        <v>1625</v>
      </c>
      <c r="Z5" s="175" t="s">
        <v>1626</v>
      </c>
      <c r="AA5" s="175" t="s">
        <v>1627</v>
      </c>
      <c r="AB5" s="175" t="s">
        <v>1628</v>
      </c>
      <c r="AC5" s="175" t="s">
        <v>1629</v>
      </c>
      <c r="AD5" s="175" t="s">
        <v>1630</v>
      </c>
      <c r="AE5" s="175" t="s">
        <v>1631</v>
      </c>
      <c r="AF5" s="175" t="s">
        <v>1632</v>
      </c>
      <c r="AG5" s="175" t="s">
        <v>1633</v>
      </c>
      <c r="AH5" s="175" t="s">
        <v>1634</v>
      </c>
      <c r="AI5" s="175" t="s">
        <v>1635</v>
      </c>
      <c r="AJ5" s="175" t="s">
        <v>1636</v>
      </c>
      <c r="AK5" s="175" t="s">
        <v>1637</v>
      </c>
      <c r="AL5" s="175" t="s">
        <v>1638</v>
      </c>
      <c r="AM5" s="175" t="s">
        <v>1639</v>
      </c>
      <c r="AN5" s="175" t="s">
        <v>1640</v>
      </c>
      <c r="AO5" s="175" t="s">
        <v>1641</v>
      </c>
      <c r="AP5" s="175" t="s">
        <v>1642</v>
      </c>
      <c r="AQ5" s="175" t="s">
        <v>1643</v>
      </c>
      <c r="AR5" s="175" t="s">
        <v>1644</v>
      </c>
      <c r="AS5" s="175" t="s">
        <v>1645</v>
      </c>
      <c r="AT5" s="175" t="s">
        <v>1646</v>
      </c>
      <c r="AU5" s="175" t="s">
        <v>1647</v>
      </c>
      <c r="AV5" s="175" t="s">
        <v>1648</v>
      </c>
      <c r="AW5" s="175" t="s">
        <v>1649</v>
      </c>
      <c r="AX5" s="175" t="s">
        <v>1650</v>
      </c>
      <c r="AY5" s="175" t="s">
        <v>1651</v>
      </c>
      <c r="AZ5" s="175" t="s">
        <v>1652</v>
      </c>
      <c r="BA5" s="175" t="s">
        <v>1653</v>
      </c>
      <c r="BB5" s="175" t="s">
        <v>1654</v>
      </c>
      <c r="BC5" s="175" t="s">
        <v>1655</v>
      </c>
      <c r="BD5" s="175" t="s">
        <v>1656</v>
      </c>
      <c r="BE5" s="175" t="s">
        <v>1657</v>
      </c>
      <c r="BF5" s="175" t="s">
        <v>1658</v>
      </c>
      <c r="BG5" s="175" t="s">
        <v>1659</v>
      </c>
      <c r="BH5" s="175" t="s">
        <v>1660</v>
      </c>
      <c r="BI5" s="175" t="s">
        <v>1661</v>
      </c>
      <c r="BJ5" s="175" t="s">
        <v>1662</v>
      </c>
      <c r="BK5" s="175" t="s">
        <v>1663</v>
      </c>
      <c r="BL5" s="175" t="s">
        <v>1664</v>
      </c>
      <c r="BM5" s="175" t="s">
        <v>1665</v>
      </c>
      <c r="BN5" s="175" t="s">
        <v>1666</v>
      </c>
      <c r="BO5" s="175" t="s">
        <v>1667</v>
      </c>
      <c r="BP5" s="175" t="s">
        <v>1668</v>
      </c>
      <c r="BQ5" s="175" t="s">
        <v>1669</v>
      </c>
      <c r="BR5" s="175" t="s">
        <v>1670</v>
      </c>
      <c r="BS5" s="175" t="s">
        <v>1671</v>
      </c>
      <c r="BT5" s="175" t="s">
        <v>1672</v>
      </c>
      <c r="BU5" s="175" t="s">
        <v>1673</v>
      </c>
      <c r="BV5" s="175" t="s">
        <v>1674</v>
      </c>
      <c r="BW5" s="175" t="s">
        <v>1675</v>
      </c>
      <c r="BX5" s="175" t="s">
        <v>1676</v>
      </c>
      <c r="BY5" s="175" t="s">
        <v>1677</v>
      </c>
      <c r="BZ5" s="175" t="s">
        <v>1678</v>
      </c>
      <c r="CA5" s="175" t="s">
        <v>1679</v>
      </c>
      <c r="CB5" s="175" t="s">
        <v>1680</v>
      </c>
      <c r="CC5" s="175" t="s">
        <v>1681</v>
      </c>
      <c r="CD5" s="175" t="s">
        <v>1682</v>
      </c>
      <c r="CE5" s="175" t="s">
        <v>1683</v>
      </c>
      <c r="CF5" s="175" t="s">
        <v>1684</v>
      </c>
      <c r="CG5" s="175" t="s">
        <v>1685</v>
      </c>
      <c r="CH5" s="175" t="s">
        <v>1686</v>
      </c>
      <c r="CI5" s="175" t="s">
        <v>1687</v>
      </c>
      <c r="CJ5" s="175" t="s">
        <v>1688</v>
      </c>
      <c r="CK5" s="175" t="s">
        <v>1689</v>
      </c>
      <c r="CL5" s="175" t="s">
        <v>1690</v>
      </c>
      <c r="CM5" s="175" t="s">
        <v>1691</v>
      </c>
      <c r="CN5" s="175" t="s">
        <v>1692</v>
      </c>
      <c r="CO5" s="175" t="s">
        <v>1693</v>
      </c>
      <c r="CP5" s="175" t="s">
        <v>1694</v>
      </c>
      <c r="CQ5" s="175" t="s">
        <v>1695</v>
      </c>
      <c r="CR5" s="175" t="s">
        <v>1696</v>
      </c>
      <c r="CS5" s="175" t="s">
        <v>1697</v>
      </c>
      <c r="CT5" s="175" t="s">
        <v>1698</v>
      </c>
      <c r="CU5" s="175" t="s">
        <v>1699</v>
      </c>
      <c r="CV5" s="175" t="s">
        <v>1700</v>
      </c>
      <c r="CW5" s="175" t="s">
        <v>1701</v>
      </c>
      <c r="CX5" s="175" t="s">
        <v>1702</v>
      </c>
      <c r="CY5" s="175" t="s">
        <v>1703</v>
      </c>
      <c r="CZ5" s="175" t="s">
        <v>1704</v>
      </c>
      <c r="DA5" s="175" t="s">
        <v>1705</v>
      </c>
      <c r="DB5" s="175" t="s">
        <v>1706</v>
      </c>
      <c r="DC5" s="175" t="s">
        <v>1707</v>
      </c>
      <c r="DD5" s="175" t="s">
        <v>1708</v>
      </c>
      <c r="DE5" s="175" t="s">
        <v>1709</v>
      </c>
      <c r="DF5" s="175" t="s">
        <v>1710</v>
      </c>
      <c r="DG5" s="175" t="s">
        <v>1711</v>
      </c>
      <c r="DH5" s="175" t="s">
        <v>1712</v>
      </c>
      <c r="DI5" s="175" t="s">
        <v>1713</v>
      </c>
      <c r="DJ5" s="175" t="s">
        <v>1714</v>
      </c>
      <c r="DK5" s="175" t="s">
        <v>1715</v>
      </c>
      <c r="DL5" s="175" t="s">
        <v>1716</v>
      </c>
      <c r="DM5" s="175" t="s">
        <v>1717</v>
      </c>
      <c r="DN5" s="175" t="s">
        <v>1718</v>
      </c>
      <c r="DO5" s="175" t="s">
        <v>1719</v>
      </c>
      <c r="DP5" s="175" t="s">
        <v>1720</v>
      </c>
      <c r="DQ5" s="175" t="s">
        <v>1721</v>
      </c>
      <c r="DR5" s="175" t="s">
        <v>1722</v>
      </c>
      <c r="DS5" s="175" t="s">
        <v>1723</v>
      </c>
      <c r="DT5" s="175" t="s">
        <v>1724</v>
      </c>
      <c r="DU5" s="175" t="s">
        <v>1725</v>
      </c>
      <c r="DV5" s="175" t="s">
        <v>1726</v>
      </c>
      <c r="DW5" s="175" t="s">
        <v>1727</v>
      </c>
      <c r="DX5" s="175" t="s">
        <v>1728</v>
      </c>
      <c r="DY5" s="175" t="s">
        <v>1729</v>
      </c>
      <c r="DZ5" s="175" t="s">
        <v>1730</v>
      </c>
      <c r="EA5" s="175" t="s">
        <v>1731</v>
      </c>
      <c r="EB5" s="175" t="s">
        <v>1732</v>
      </c>
      <c r="EC5" s="175" t="s">
        <v>1733</v>
      </c>
      <c r="ED5" s="175" t="s">
        <v>1734</v>
      </c>
      <c r="EE5" s="175" t="s">
        <v>1735</v>
      </c>
      <c r="EF5" s="175" t="s">
        <v>1736</v>
      </c>
      <c r="EG5" s="175" t="s">
        <v>1737</v>
      </c>
      <c r="EH5" s="175" t="s">
        <v>1738</v>
      </c>
      <c r="EI5" s="175" t="s">
        <v>1739</v>
      </c>
      <c r="EJ5" s="175" t="s">
        <v>1740</v>
      </c>
      <c r="EK5" s="175" t="s">
        <v>1741</v>
      </c>
      <c r="EL5" s="175" t="s">
        <v>1742</v>
      </c>
      <c r="EM5" s="175" t="s">
        <v>1743</v>
      </c>
      <c r="EN5" s="175" t="s">
        <v>1744</v>
      </c>
      <c r="EO5" s="175" t="s">
        <v>1745</v>
      </c>
      <c r="EP5" s="175" t="s">
        <v>1746</v>
      </c>
      <c r="EQ5" s="175" t="s">
        <v>1747</v>
      </c>
      <c r="ER5" s="175" t="s">
        <v>1748</v>
      </c>
      <c r="ES5" s="175" t="s">
        <v>1749</v>
      </c>
      <c r="ET5" s="175" t="s">
        <v>1750</v>
      </c>
      <c r="EU5" s="175" t="s">
        <v>1751</v>
      </c>
      <c r="EV5" s="175" t="s">
        <v>1752</v>
      </c>
      <c r="EW5" s="175" t="s">
        <v>1753</v>
      </c>
      <c r="EX5" s="175" t="s">
        <v>1754</v>
      </c>
      <c r="EY5" s="175" t="s">
        <v>1755</v>
      </c>
      <c r="EZ5" s="175" t="s">
        <v>1756</v>
      </c>
      <c r="FA5" s="175" t="s">
        <v>1757</v>
      </c>
    </row>
    <row r="6" spans="1:157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57" s="293" customFormat="1" ht="15" customHeight="1" x14ac:dyDescent="0.3">
      <c r="A7" s="38"/>
      <c r="B7" s="171">
        <v>2</v>
      </c>
      <c r="C7" s="176" t="s">
        <v>1392</v>
      </c>
      <c r="D7" s="176"/>
      <c r="E7" s="177"/>
      <c r="F7" s="178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1:157" s="293" customFormat="1" ht="15" customHeight="1" x14ac:dyDescent="0.3">
      <c r="A8" s="38"/>
      <c r="B8" s="171">
        <f>B7+1</f>
        <v>3</v>
      </c>
      <c r="C8" s="176" t="s">
        <v>1758</v>
      </c>
      <c r="D8" s="176"/>
      <c r="E8" s="180" t="s">
        <v>1759</v>
      </c>
      <c r="F8" s="181" t="s">
        <v>1760</v>
      </c>
      <c r="G8" s="183" t="str">
        <f>IF(COUNTA(H8:FA8)=0,"",IF(SMALL(H8:FA8,1)&lt;0,"ERRO",""))</f>
        <v/>
      </c>
      <c r="H8" s="296"/>
      <c r="I8" s="296"/>
      <c r="J8" s="296"/>
      <c r="K8" s="296"/>
      <c r="L8" s="296"/>
      <c r="M8" s="296"/>
      <c r="N8" s="296"/>
      <c r="O8" s="296"/>
      <c r="P8" s="296"/>
      <c r="Q8" s="296"/>
      <c r="R8" s="296"/>
      <c r="S8" s="296"/>
      <c r="T8" s="296"/>
      <c r="U8" s="296"/>
      <c r="V8" s="296"/>
      <c r="W8" s="296"/>
      <c r="X8" s="296"/>
      <c r="Y8" s="296"/>
      <c r="Z8" s="296"/>
      <c r="AA8" s="296"/>
      <c r="AB8" s="296"/>
      <c r="AC8" s="296"/>
      <c r="AD8" s="296"/>
      <c r="AE8" s="296"/>
      <c r="AF8" s="296"/>
      <c r="AG8" s="296"/>
      <c r="AH8" s="296"/>
      <c r="AI8" s="296"/>
      <c r="AJ8" s="296"/>
      <c r="AK8" s="296"/>
      <c r="AL8" s="296"/>
      <c r="AM8" s="296"/>
      <c r="AN8" s="296"/>
      <c r="AO8" s="296"/>
      <c r="AP8" s="296"/>
      <c r="AQ8" s="296"/>
      <c r="AR8" s="296"/>
      <c r="AS8" s="296"/>
      <c r="AT8" s="296"/>
      <c r="AU8" s="296"/>
      <c r="AV8" s="296"/>
      <c r="AW8" s="296"/>
      <c r="AX8" s="296"/>
      <c r="AY8" s="296"/>
      <c r="AZ8" s="296"/>
      <c r="BA8" s="296"/>
      <c r="BB8" s="296"/>
      <c r="BC8" s="296"/>
      <c r="BD8" s="296"/>
      <c r="BE8" s="296"/>
      <c r="BF8" s="296"/>
      <c r="BG8" s="296"/>
      <c r="BH8" s="296"/>
      <c r="BI8" s="296"/>
      <c r="BJ8" s="296"/>
      <c r="BK8" s="296"/>
      <c r="BL8" s="296"/>
      <c r="BM8" s="296"/>
      <c r="BN8" s="296"/>
      <c r="BO8" s="296"/>
      <c r="BP8" s="296"/>
      <c r="BQ8" s="296"/>
      <c r="BR8" s="296"/>
      <c r="BS8" s="296"/>
      <c r="BT8" s="296"/>
      <c r="BU8" s="296"/>
      <c r="BV8" s="296"/>
      <c r="BW8" s="296"/>
      <c r="BX8" s="296"/>
      <c r="BY8" s="296"/>
      <c r="BZ8" s="296"/>
      <c r="CA8" s="296"/>
      <c r="CB8" s="296"/>
      <c r="CC8" s="296"/>
      <c r="CD8" s="296"/>
      <c r="CE8" s="296"/>
      <c r="CF8" s="296"/>
      <c r="CG8" s="296"/>
      <c r="CH8" s="296"/>
      <c r="CI8" s="296"/>
      <c r="CJ8" s="296"/>
      <c r="CK8" s="296"/>
      <c r="CL8" s="296"/>
      <c r="CM8" s="296"/>
      <c r="CN8" s="296"/>
      <c r="CO8" s="296"/>
      <c r="CP8" s="296"/>
      <c r="CQ8" s="296"/>
      <c r="CR8" s="296"/>
      <c r="CS8" s="296"/>
      <c r="CT8" s="296"/>
      <c r="CU8" s="296"/>
      <c r="CV8" s="296"/>
      <c r="CW8" s="296"/>
      <c r="CX8" s="296"/>
      <c r="CY8" s="296"/>
      <c r="CZ8" s="296"/>
      <c r="DA8" s="296"/>
      <c r="DB8" s="296"/>
      <c r="DC8" s="296"/>
      <c r="DD8" s="296"/>
      <c r="DE8" s="296"/>
      <c r="DF8" s="296"/>
      <c r="DG8" s="296"/>
      <c r="DH8" s="296"/>
      <c r="DI8" s="296"/>
      <c r="DJ8" s="296"/>
      <c r="DK8" s="296"/>
      <c r="DL8" s="296"/>
      <c r="DM8" s="296"/>
      <c r="DN8" s="296"/>
      <c r="DO8" s="296"/>
      <c r="DP8" s="296"/>
      <c r="DQ8" s="296"/>
      <c r="DR8" s="296"/>
      <c r="DS8" s="296"/>
      <c r="DT8" s="296"/>
      <c r="DU8" s="296"/>
      <c r="DV8" s="296"/>
      <c r="DW8" s="296"/>
      <c r="DX8" s="296"/>
      <c r="DY8" s="296"/>
      <c r="DZ8" s="296"/>
      <c r="EA8" s="296"/>
      <c r="EB8" s="296"/>
      <c r="EC8" s="296"/>
      <c r="ED8" s="296"/>
      <c r="EE8" s="296"/>
      <c r="EF8" s="296"/>
      <c r="EG8" s="296"/>
      <c r="EH8" s="296"/>
      <c r="EI8" s="296"/>
      <c r="EJ8" s="296"/>
      <c r="EK8" s="296"/>
      <c r="EL8" s="296"/>
      <c r="EM8" s="296"/>
      <c r="EN8" s="296"/>
      <c r="EO8" s="296"/>
      <c r="EP8" s="296"/>
      <c r="EQ8" s="296"/>
      <c r="ER8" s="296"/>
      <c r="ES8" s="296"/>
      <c r="ET8" s="296"/>
      <c r="EU8" s="296"/>
      <c r="EV8" s="296"/>
      <c r="EW8" s="296"/>
      <c r="EX8" s="296"/>
      <c r="EY8" s="296"/>
      <c r="EZ8" s="296"/>
      <c r="FA8" s="296"/>
    </row>
    <row r="9" spans="1:157" s="293" customFormat="1" ht="15" customHeight="1" x14ac:dyDescent="0.3">
      <c r="A9" s="38"/>
      <c r="B9" s="171">
        <f t="shared" ref="B9:B13" si="0">B8+1</f>
        <v>4</v>
      </c>
      <c r="C9" s="176" t="s">
        <v>3338</v>
      </c>
      <c r="D9" s="176"/>
      <c r="E9" s="180" t="s">
        <v>1761</v>
      </c>
      <c r="F9" s="181" t="s">
        <v>1762</v>
      </c>
      <c r="G9" s="183" t="str">
        <f>IF(COUNTA(H9:FA9)=0,"",IF(SMALL(H9:FA9,1)&lt;1,"ERRO",""))</f>
        <v/>
      </c>
      <c r="H9" s="413"/>
      <c r="I9" s="413"/>
      <c r="J9" s="413"/>
      <c r="K9" s="413"/>
      <c r="L9" s="413"/>
      <c r="M9" s="413"/>
      <c r="N9" s="413"/>
      <c r="O9" s="413"/>
      <c r="P9" s="413"/>
      <c r="Q9" s="413"/>
      <c r="R9" s="413"/>
      <c r="S9" s="413"/>
      <c r="T9" s="413"/>
      <c r="U9" s="413"/>
      <c r="V9" s="413"/>
      <c r="W9" s="413"/>
      <c r="X9" s="413"/>
      <c r="Y9" s="413"/>
      <c r="Z9" s="413"/>
      <c r="AA9" s="413"/>
      <c r="AB9" s="413"/>
      <c r="AC9" s="413"/>
      <c r="AD9" s="413"/>
      <c r="AE9" s="413"/>
      <c r="AF9" s="413"/>
      <c r="AG9" s="413"/>
      <c r="AH9" s="413"/>
      <c r="AI9" s="413"/>
      <c r="AJ9" s="413"/>
      <c r="AK9" s="413"/>
      <c r="AL9" s="413"/>
      <c r="AM9" s="413"/>
      <c r="AN9" s="413"/>
      <c r="AO9" s="413"/>
      <c r="AP9" s="413"/>
      <c r="AQ9" s="413"/>
      <c r="AR9" s="413"/>
      <c r="AS9" s="413"/>
      <c r="AT9" s="413"/>
      <c r="AU9" s="413"/>
      <c r="AV9" s="413"/>
      <c r="AW9" s="413"/>
      <c r="AX9" s="413"/>
      <c r="AY9" s="413"/>
      <c r="AZ9" s="413"/>
      <c r="BA9" s="413"/>
      <c r="BB9" s="413"/>
      <c r="BC9" s="413"/>
      <c r="BD9" s="413"/>
      <c r="BE9" s="413"/>
      <c r="BF9" s="413"/>
      <c r="BG9" s="413"/>
      <c r="BH9" s="413"/>
      <c r="BI9" s="413"/>
      <c r="BJ9" s="413"/>
      <c r="BK9" s="413"/>
      <c r="BL9" s="413"/>
      <c r="BM9" s="413"/>
      <c r="BN9" s="413"/>
      <c r="BO9" s="413"/>
      <c r="BP9" s="413"/>
      <c r="BQ9" s="413"/>
      <c r="BR9" s="413"/>
      <c r="BS9" s="413"/>
      <c r="BT9" s="413"/>
      <c r="BU9" s="413"/>
      <c r="BV9" s="413"/>
      <c r="BW9" s="413"/>
      <c r="BX9" s="413"/>
      <c r="BY9" s="413"/>
      <c r="BZ9" s="413"/>
      <c r="CA9" s="413"/>
      <c r="CB9" s="413"/>
      <c r="CC9" s="413"/>
      <c r="CD9" s="413"/>
      <c r="CE9" s="413"/>
      <c r="CF9" s="413"/>
      <c r="CG9" s="413"/>
      <c r="CH9" s="413"/>
      <c r="CI9" s="413"/>
      <c r="CJ9" s="413"/>
      <c r="CK9" s="413"/>
      <c r="CL9" s="413"/>
      <c r="CM9" s="413"/>
      <c r="CN9" s="413"/>
      <c r="CO9" s="413"/>
      <c r="CP9" s="413"/>
      <c r="CQ9" s="413"/>
      <c r="CR9" s="413"/>
      <c r="CS9" s="413"/>
      <c r="CT9" s="413"/>
      <c r="CU9" s="413"/>
      <c r="CV9" s="413"/>
      <c r="CW9" s="413"/>
      <c r="CX9" s="413"/>
      <c r="CY9" s="413"/>
      <c r="CZ9" s="413"/>
      <c r="DA9" s="413"/>
      <c r="DB9" s="413"/>
      <c r="DC9" s="413"/>
      <c r="DD9" s="413"/>
      <c r="DE9" s="413"/>
      <c r="DF9" s="413"/>
      <c r="DG9" s="413"/>
      <c r="DH9" s="413"/>
      <c r="DI9" s="413"/>
      <c r="DJ9" s="413"/>
      <c r="DK9" s="413"/>
      <c r="DL9" s="413"/>
      <c r="DM9" s="413"/>
      <c r="DN9" s="413"/>
      <c r="DO9" s="413"/>
      <c r="DP9" s="413"/>
      <c r="DQ9" s="413"/>
      <c r="DR9" s="413"/>
      <c r="DS9" s="413"/>
      <c r="DT9" s="413"/>
      <c r="DU9" s="413"/>
      <c r="DV9" s="413"/>
      <c r="DW9" s="413"/>
      <c r="DX9" s="413"/>
      <c r="DY9" s="413"/>
      <c r="DZ9" s="413"/>
      <c r="EA9" s="413"/>
      <c r="EB9" s="413"/>
      <c r="EC9" s="413"/>
      <c r="ED9" s="413"/>
      <c r="EE9" s="413"/>
      <c r="EF9" s="413"/>
      <c r="EG9" s="413"/>
      <c r="EH9" s="413"/>
      <c r="EI9" s="413"/>
      <c r="EJ9" s="413"/>
      <c r="EK9" s="413"/>
      <c r="EL9" s="413"/>
      <c r="EM9" s="413"/>
      <c r="EN9" s="413"/>
      <c r="EO9" s="413"/>
      <c r="EP9" s="413"/>
      <c r="EQ9" s="413"/>
      <c r="ER9" s="413"/>
      <c r="ES9" s="413"/>
      <c r="ET9" s="413"/>
      <c r="EU9" s="413"/>
      <c r="EV9" s="413"/>
      <c r="EW9" s="413"/>
      <c r="EX9" s="413"/>
      <c r="EY9" s="413"/>
      <c r="EZ9" s="413"/>
      <c r="FA9" s="413"/>
    </row>
    <row r="10" spans="1:157" s="293" customFormat="1" ht="15" customHeight="1" x14ac:dyDescent="0.3">
      <c r="A10" s="38"/>
      <c r="B10" s="171">
        <f t="shared" si="0"/>
        <v>5</v>
      </c>
      <c r="C10" s="176" t="s">
        <v>1217</v>
      </c>
      <c r="D10" s="176"/>
      <c r="E10" s="180"/>
      <c r="F10" s="181" t="s">
        <v>1763</v>
      </c>
      <c r="G10" s="183" t="str">
        <f>IF(COUNTA(H10:FA10)=0,"",IF(SMALL(H10:FA10,1)&lt;0,"ERRO",SUM(H10:FA10)))</f>
        <v/>
      </c>
      <c r="H10" s="296"/>
      <c r="I10" s="296"/>
      <c r="J10" s="296"/>
      <c r="K10" s="296"/>
      <c r="L10" s="296"/>
      <c r="M10" s="296"/>
      <c r="N10" s="296"/>
      <c r="O10" s="296"/>
      <c r="P10" s="296"/>
      <c r="Q10" s="296"/>
      <c r="R10" s="296"/>
      <c r="S10" s="296"/>
      <c r="T10" s="296"/>
      <c r="U10" s="296"/>
      <c r="V10" s="296"/>
      <c r="W10" s="296"/>
      <c r="X10" s="296"/>
      <c r="Y10" s="296"/>
      <c r="Z10" s="296"/>
      <c r="AA10" s="296"/>
      <c r="AB10" s="296"/>
      <c r="AC10" s="296"/>
      <c r="AD10" s="296"/>
      <c r="AE10" s="296"/>
      <c r="AF10" s="296"/>
      <c r="AG10" s="296"/>
      <c r="AH10" s="296"/>
      <c r="AI10" s="296"/>
      <c r="AJ10" s="296"/>
      <c r="AK10" s="296"/>
      <c r="AL10" s="296"/>
      <c r="AM10" s="296"/>
      <c r="AN10" s="296"/>
      <c r="AO10" s="296"/>
      <c r="AP10" s="296"/>
      <c r="AQ10" s="296"/>
      <c r="AR10" s="296"/>
      <c r="AS10" s="296"/>
      <c r="AT10" s="296"/>
      <c r="AU10" s="296"/>
      <c r="AV10" s="296"/>
      <c r="AW10" s="296"/>
      <c r="AX10" s="296"/>
      <c r="AY10" s="296"/>
      <c r="AZ10" s="296"/>
      <c r="BA10" s="296"/>
      <c r="BB10" s="296"/>
      <c r="BC10" s="296"/>
      <c r="BD10" s="296"/>
      <c r="BE10" s="296"/>
      <c r="BF10" s="296"/>
      <c r="BG10" s="296"/>
      <c r="BH10" s="296"/>
      <c r="BI10" s="296"/>
      <c r="BJ10" s="296"/>
      <c r="BK10" s="296"/>
      <c r="BL10" s="296"/>
      <c r="BM10" s="296"/>
      <c r="BN10" s="296"/>
      <c r="BO10" s="296"/>
      <c r="BP10" s="296"/>
      <c r="BQ10" s="296"/>
      <c r="BR10" s="296"/>
      <c r="BS10" s="296"/>
      <c r="BT10" s="296"/>
      <c r="BU10" s="296"/>
      <c r="BV10" s="296"/>
      <c r="BW10" s="296"/>
      <c r="BX10" s="296"/>
      <c r="BY10" s="296"/>
      <c r="BZ10" s="296"/>
      <c r="CA10" s="296"/>
      <c r="CB10" s="296"/>
      <c r="CC10" s="296"/>
      <c r="CD10" s="296"/>
      <c r="CE10" s="296"/>
      <c r="CF10" s="296"/>
      <c r="CG10" s="296"/>
      <c r="CH10" s="296"/>
      <c r="CI10" s="296"/>
      <c r="CJ10" s="296"/>
      <c r="CK10" s="296"/>
      <c r="CL10" s="296"/>
      <c r="CM10" s="296"/>
      <c r="CN10" s="296"/>
      <c r="CO10" s="296"/>
      <c r="CP10" s="296"/>
      <c r="CQ10" s="296"/>
      <c r="CR10" s="296"/>
      <c r="CS10" s="296"/>
      <c r="CT10" s="296"/>
      <c r="CU10" s="296"/>
      <c r="CV10" s="296"/>
      <c r="CW10" s="296"/>
      <c r="CX10" s="296"/>
      <c r="CY10" s="296"/>
      <c r="CZ10" s="296"/>
      <c r="DA10" s="296"/>
      <c r="DB10" s="296"/>
      <c r="DC10" s="296"/>
      <c r="DD10" s="296"/>
      <c r="DE10" s="296"/>
      <c r="DF10" s="296"/>
      <c r="DG10" s="296"/>
      <c r="DH10" s="296"/>
      <c r="DI10" s="296"/>
      <c r="DJ10" s="296"/>
      <c r="DK10" s="296"/>
      <c r="DL10" s="296"/>
      <c r="DM10" s="296"/>
      <c r="DN10" s="296"/>
      <c r="DO10" s="296"/>
      <c r="DP10" s="296"/>
      <c r="DQ10" s="296"/>
      <c r="DR10" s="296"/>
      <c r="DS10" s="296"/>
      <c r="DT10" s="296"/>
      <c r="DU10" s="296"/>
      <c r="DV10" s="296"/>
      <c r="DW10" s="296"/>
      <c r="DX10" s="296"/>
      <c r="DY10" s="296"/>
      <c r="DZ10" s="296"/>
      <c r="EA10" s="296"/>
      <c r="EB10" s="296"/>
      <c r="EC10" s="296"/>
      <c r="ED10" s="296"/>
      <c r="EE10" s="296"/>
      <c r="EF10" s="296"/>
      <c r="EG10" s="296"/>
      <c r="EH10" s="296"/>
      <c r="EI10" s="296"/>
      <c r="EJ10" s="296"/>
      <c r="EK10" s="296"/>
      <c r="EL10" s="296"/>
      <c r="EM10" s="296"/>
      <c r="EN10" s="296"/>
      <c r="EO10" s="296"/>
      <c r="EP10" s="296"/>
      <c r="EQ10" s="296"/>
      <c r="ER10" s="296"/>
      <c r="ES10" s="296"/>
      <c r="ET10" s="296"/>
      <c r="EU10" s="296"/>
      <c r="EV10" s="296"/>
      <c r="EW10" s="296"/>
      <c r="EX10" s="296"/>
      <c r="EY10" s="296"/>
      <c r="EZ10" s="296"/>
      <c r="FA10" s="296"/>
    </row>
    <row r="11" spans="1:157" ht="15" customHeight="1" x14ac:dyDescent="0.3">
      <c r="B11" s="171">
        <f t="shared" si="0"/>
        <v>6</v>
      </c>
      <c r="C11" s="176" t="s">
        <v>1402</v>
      </c>
      <c r="D11" s="176"/>
      <c r="E11" s="180" t="s">
        <v>1195</v>
      </c>
      <c r="F11" s="181" t="s">
        <v>1403</v>
      </c>
      <c r="G11" s="190">
        <f>SUM(H11:FA11)</f>
        <v>0</v>
      </c>
      <c r="H11" s="184">
        <f>IF(H9=0,0,((H8*0.293*H10)/(1000*H9)))</f>
        <v>0</v>
      </c>
      <c r="I11" s="184">
        <f t="shared" ref="I11:AA11" si="1">IF(I9=0,0,((I8*0.293*I10)/(1000*I9)))</f>
        <v>0</v>
      </c>
      <c r="J11" s="184">
        <f t="shared" si="1"/>
        <v>0</v>
      </c>
      <c r="K11" s="184">
        <f t="shared" si="1"/>
        <v>0</v>
      </c>
      <c r="L11" s="184">
        <f t="shared" si="1"/>
        <v>0</v>
      </c>
      <c r="M11" s="184">
        <f t="shared" si="1"/>
        <v>0</v>
      </c>
      <c r="N11" s="184">
        <f t="shared" si="1"/>
        <v>0</v>
      </c>
      <c r="O11" s="184">
        <f t="shared" si="1"/>
        <v>0</v>
      </c>
      <c r="P11" s="184">
        <f t="shared" si="1"/>
        <v>0</v>
      </c>
      <c r="Q11" s="184">
        <f t="shared" si="1"/>
        <v>0</v>
      </c>
      <c r="R11" s="184">
        <f t="shared" si="1"/>
        <v>0</v>
      </c>
      <c r="S11" s="184">
        <f t="shared" si="1"/>
        <v>0</v>
      </c>
      <c r="T11" s="184">
        <f t="shared" si="1"/>
        <v>0</v>
      </c>
      <c r="U11" s="184">
        <f t="shared" si="1"/>
        <v>0</v>
      </c>
      <c r="V11" s="184">
        <f t="shared" si="1"/>
        <v>0</v>
      </c>
      <c r="W11" s="184">
        <f t="shared" si="1"/>
        <v>0</v>
      </c>
      <c r="X11" s="184">
        <f t="shared" si="1"/>
        <v>0</v>
      </c>
      <c r="Y11" s="184">
        <f t="shared" si="1"/>
        <v>0</v>
      </c>
      <c r="Z11" s="184">
        <f t="shared" si="1"/>
        <v>0</v>
      </c>
      <c r="AA11" s="184">
        <f t="shared" si="1"/>
        <v>0</v>
      </c>
      <c r="AB11" s="184">
        <f>IF(AB9=0,0,((AB8*0.293*AB10)/(1000*AB9)))</f>
        <v>0</v>
      </c>
      <c r="AC11" s="184">
        <f t="shared" ref="AC11:AU11" si="2">IF(AC9=0,0,((AC8*0.293*AC10)/(1000*AC9)))</f>
        <v>0</v>
      </c>
      <c r="AD11" s="184">
        <f t="shared" si="2"/>
        <v>0</v>
      </c>
      <c r="AE11" s="184">
        <f t="shared" si="2"/>
        <v>0</v>
      </c>
      <c r="AF11" s="184">
        <f t="shared" si="2"/>
        <v>0</v>
      </c>
      <c r="AG11" s="184">
        <f t="shared" si="2"/>
        <v>0</v>
      </c>
      <c r="AH11" s="184">
        <f t="shared" si="2"/>
        <v>0</v>
      </c>
      <c r="AI11" s="184">
        <f t="shared" si="2"/>
        <v>0</v>
      </c>
      <c r="AJ11" s="184">
        <f t="shared" si="2"/>
        <v>0</v>
      </c>
      <c r="AK11" s="184">
        <f t="shared" si="2"/>
        <v>0</v>
      </c>
      <c r="AL11" s="184">
        <f t="shared" si="2"/>
        <v>0</v>
      </c>
      <c r="AM11" s="184">
        <f t="shared" si="2"/>
        <v>0</v>
      </c>
      <c r="AN11" s="184">
        <f t="shared" si="2"/>
        <v>0</v>
      </c>
      <c r="AO11" s="184">
        <f t="shared" si="2"/>
        <v>0</v>
      </c>
      <c r="AP11" s="184">
        <f t="shared" si="2"/>
        <v>0</v>
      </c>
      <c r="AQ11" s="184">
        <f t="shared" si="2"/>
        <v>0</v>
      </c>
      <c r="AR11" s="184">
        <f t="shared" si="2"/>
        <v>0</v>
      </c>
      <c r="AS11" s="184">
        <f t="shared" si="2"/>
        <v>0</v>
      </c>
      <c r="AT11" s="184">
        <f t="shared" si="2"/>
        <v>0</v>
      </c>
      <c r="AU11" s="184">
        <f t="shared" si="2"/>
        <v>0</v>
      </c>
      <c r="AV11" s="184">
        <f t="shared" ref="AV11:BE11" si="3">IF(AV9=0,0,((AV8*0.293*AV10)/(1000*AV9)))</f>
        <v>0</v>
      </c>
      <c r="AW11" s="184">
        <f t="shared" si="3"/>
        <v>0</v>
      </c>
      <c r="AX11" s="184">
        <f t="shared" si="3"/>
        <v>0</v>
      </c>
      <c r="AY11" s="184">
        <f t="shared" si="3"/>
        <v>0</v>
      </c>
      <c r="AZ11" s="184">
        <f t="shared" si="3"/>
        <v>0</v>
      </c>
      <c r="BA11" s="184">
        <f t="shared" si="3"/>
        <v>0</v>
      </c>
      <c r="BB11" s="184">
        <f t="shared" si="3"/>
        <v>0</v>
      </c>
      <c r="BC11" s="184">
        <f t="shared" si="3"/>
        <v>0</v>
      </c>
      <c r="BD11" s="184">
        <f t="shared" si="3"/>
        <v>0</v>
      </c>
      <c r="BE11" s="184">
        <f t="shared" si="3"/>
        <v>0</v>
      </c>
      <c r="BF11" s="184">
        <f>IF(BF9=0,0,((BF8*0.293*BF10)/(1000*BF9)))</f>
        <v>0</v>
      </c>
      <c r="BG11" s="184">
        <f t="shared" ref="BG11:BY11" si="4">IF(BG9=0,0,((BG8*0.293*BG10)/(1000*BG9)))</f>
        <v>0</v>
      </c>
      <c r="BH11" s="184">
        <f t="shared" si="4"/>
        <v>0</v>
      </c>
      <c r="BI11" s="184">
        <f t="shared" si="4"/>
        <v>0</v>
      </c>
      <c r="BJ11" s="184">
        <f t="shared" si="4"/>
        <v>0</v>
      </c>
      <c r="BK11" s="184">
        <f t="shared" si="4"/>
        <v>0</v>
      </c>
      <c r="BL11" s="184">
        <f t="shared" si="4"/>
        <v>0</v>
      </c>
      <c r="BM11" s="184">
        <f t="shared" si="4"/>
        <v>0</v>
      </c>
      <c r="BN11" s="184">
        <f t="shared" si="4"/>
        <v>0</v>
      </c>
      <c r="BO11" s="184">
        <f t="shared" si="4"/>
        <v>0</v>
      </c>
      <c r="BP11" s="184">
        <f t="shared" si="4"/>
        <v>0</v>
      </c>
      <c r="BQ11" s="184">
        <f t="shared" si="4"/>
        <v>0</v>
      </c>
      <c r="BR11" s="184">
        <f t="shared" si="4"/>
        <v>0</v>
      </c>
      <c r="BS11" s="184">
        <f t="shared" si="4"/>
        <v>0</v>
      </c>
      <c r="BT11" s="184">
        <f t="shared" si="4"/>
        <v>0</v>
      </c>
      <c r="BU11" s="184">
        <f t="shared" si="4"/>
        <v>0</v>
      </c>
      <c r="BV11" s="184">
        <f t="shared" si="4"/>
        <v>0</v>
      </c>
      <c r="BW11" s="184">
        <f t="shared" si="4"/>
        <v>0</v>
      </c>
      <c r="BX11" s="184">
        <f t="shared" si="4"/>
        <v>0</v>
      </c>
      <c r="BY11" s="184">
        <f t="shared" si="4"/>
        <v>0</v>
      </c>
      <c r="BZ11" s="184">
        <f>IF(BZ9=0,0,((BZ8*0.293*BZ10)/(1000*BZ9)))</f>
        <v>0</v>
      </c>
      <c r="CA11" s="184">
        <f t="shared" ref="CA11:DC11" si="5">IF(CA9=0,0,((CA8*0.293*CA10)/(1000*CA9)))</f>
        <v>0</v>
      </c>
      <c r="CB11" s="184">
        <f t="shared" si="5"/>
        <v>0</v>
      </c>
      <c r="CC11" s="184">
        <f t="shared" si="5"/>
        <v>0</v>
      </c>
      <c r="CD11" s="184">
        <f t="shared" si="5"/>
        <v>0</v>
      </c>
      <c r="CE11" s="184">
        <f t="shared" si="5"/>
        <v>0</v>
      </c>
      <c r="CF11" s="184">
        <f t="shared" si="5"/>
        <v>0</v>
      </c>
      <c r="CG11" s="184">
        <f t="shared" si="5"/>
        <v>0</v>
      </c>
      <c r="CH11" s="184">
        <f t="shared" si="5"/>
        <v>0</v>
      </c>
      <c r="CI11" s="184">
        <f t="shared" si="5"/>
        <v>0</v>
      </c>
      <c r="CJ11" s="184">
        <f t="shared" si="5"/>
        <v>0</v>
      </c>
      <c r="CK11" s="184">
        <f t="shared" si="5"/>
        <v>0</v>
      </c>
      <c r="CL11" s="184">
        <f t="shared" si="5"/>
        <v>0</v>
      </c>
      <c r="CM11" s="184">
        <f t="shared" si="5"/>
        <v>0</v>
      </c>
      <c r="CN11" s="184">
        <f t="shared" si="5"/>
        <v>0</v>
      </c>
      <c r="CO11" s="184">
        <f t="shared" si="5"/>
        <v>0</v>
      </c>
      <c r="CP11" s="184">
        <f t="shared" si="5"/>
        <v>0</v>
      </c>
      <c r="CQ11" s="184">
        <f t="shared" si="5"/>
        <v>0</v>
      </c>
      <c r="CR11" s="184">
        <f t="shared" si="5"/>
        <v>0</v>
      </c>
      <c r="CS11" s="184">
        <f t="shared" si="5"/>
        <v>0</v>
      </c>
      <c r="CT11" s="184">
        <f t="shared" si="5"/>
        <v>0</v>
      </c>
      <c r="CU11" s="184">
        <f t="shared" si="5"/>
        <v>0</v>
      </c>
      <c r="CV11" s="184">
        <f t="shared" si="5"/>
        <v>0</v>
      </c>
      <c r="CW11" s="184">
        <f t="shared" si="5"/>
        <v>0</v>
      </c>
      <c r="CX11" s="184">
        <f t="shared" si="5"/>
        <v>0</v>
      </c>
      <c r="CY11" s="184">
        <f t="shared" si="5"/>
        <v>0</v>
      </c>
      <c r="CZ11" s="184">
        <f t="shared" si="5"/>
        <v>0</v>
      </c>
      <c r="DA11" s="184">
        <f t="shared" si="5"/>
        <v>0</v>
      </c>
      <c r="DB11" s="184">
        <f t="shared" si="5"/>
        <v>0</v>
      </c>
      <c r="DC11" s="184">
        <f t="shared" si="5"/>
        <v>0</v>
      </c>
      <c r="DD11" s="184">
        <f>IF(DD9=0,0,((DD8*0.293*DD10)/(1000*DD9)))</f>
        <v>0</v>
      </c>
      <c r="DE11" s="184">
        <f t="shared" ref="DE11:DW11" si="6">IF(DE9=0,0,((DE8*0.293*DE10)/(1000*DE9)))</f>
        <v>0</v>
      </c>
      <c r="DF11" s="184">
        <f t="shared" si="6"/>
        <v>0</v>
      </c>
      <c r="DG11" s="184">
        <f t="shared" si="6"/>
        <v>0</v>
      </c>
      <c r="DH11" s="184">
        <f t="shared" si="6"/>
        <v>0</v>
      </c>
      <c r="DI11" s="184">
        <f t="shared" si="6"/>
        <v>0</v>
      </c>
      <c r="DJ11" s="184">
        <f t="shared" si="6"/>
        <v>0</v>
      </c>
      <c r="DK11" s="184">
        <f t="shared" si="6"/>
        <v>0</v>
      </c>
      <c r="DL11" s="184">
        <f t="shared" si="6"/>
        <v>0</v>
      </c>
      <c r="DM11" s="184">
        <f t="shared" si="6"/>
        <v>0</v>
      </c>
      <c r="DN11" s="184">
        <f t="shared" si="6"/>
        <v>0</v>
      </c>
      <c r="DO11" s="184">
        <f t="shared" si="6"/>
        <v>0</v>
      </c>
      <c r="DP11" s="184">
        <f t="shared" si="6"/>
        <v>0</v>
      </c>
      <c r="DQ11" s="184">
        <f t="shared" si="6"/>
        <v>0</v>
      </c>
      <c r="DR11" s="184">
        <f t="shared" si="6"/>
        <v>0</v>
      </c>
      <c r="DS11" s="184">
        <f t="shared" si="6"/>
        <v>0</v>
      </c>
      <c r="DT11" s="184">
        <f t="shared" si="6"/>
        <v>0</v>
      </c>
      <c r="DU11" s="184">
        <f t="shared" si="6"/>
        <v>0</v>
      </c>
      <c r="DV11" s="184">
        <f t="shared" si="6"/>
        <v>0</v>
      </c>
      <c r="DW11" s="184">
        <f t="shared" si="6"/>
        <v>0</v>
      </c>
      <c r="DX11" s="184">
        <f>IF(DX9=0,0,((DX8*0.293*DX10)/(1000*DX9)))</f>
        <v>0</v>
      </c>
      <c r="DY11" s="184">
        <f t="shared" ref="DY11:FA11" si="7">IF(DY9=0,0,((DY8*0.293*DY10)/(1000*DY9)))</f>
        <v>0</v>
      </c>
      <c r="DZ11" s="184">
        <f t="shared" si="7"/>
        <v>0</v>
      </c>
      <c r="EA11" s="184">
        <f t="shared" si="7"/>
        <v>0</v>
      </c>
      <c r="EB11" s="184">
        <f t="shared" si="7"/>
        <v>0</v>
      </c>
      <c r="EC11" s="184">
        <f t="shared" si="7"/>
        <v>0</v>
      </c>
      <c r="ED11" s="184">
        <f t="shared" si="7"/>
        <v>0</v>
      </c>
      <c r="EE11" s="184">
        <f t="shared" si="7"/>
        <v>0</v>
      </c>
      <c r="EF11" s="184">
        <f t="shared" si="7"/>
        <v>0</v>
      </c>
      <c r="EG11" s="184">
        <f t="shared" si="7"/>
        <v>0</v>
      </c>
      <c r="EH11" s="184">
        <f t="shared" si="7"/>
        <v>0</v>
      </c>
      <c r="EI11" s="184">
        <f t="shared" si="7"/>
        <v>0</v>
      </c>
      <c r="EJ11" s="184">
        <f t="shared" si="7"/>
        <v>0</v>
      </c>
      <c r="EK11" s="184">
        <f t="shared" si="7"/>
        <v>0</v>
      </c>
      <c r="EL11" s="184">
        <f t="shared" si="7"/>
        <v>0</v>
      </c>
      <c r="EM11" s="184">
        <f t="shared" si="7"/>
        <v>0</v>
      </c>
      <c r="EN11" s="184">
        <f t="shared" si="7"/>
        <v>0</v>
      </c>
      <c r="EO11" s="184">
        <f t="shared" si="7"/>
        <v>0</v>
      </c>
      <c r="EP11" s="184">
        <f t="shared" si="7"/>
        <v>0</v>
      </c>
      <c r="EQ11" s="184">
        <f t="shared" si="7"/>
        <v>0</v>
      </c>
      <c r="ER11" s="184">
        <f t="shared" si="7"/>
        <v>0</v>
      </c>
      <c r="ES11" s="184">
        <f t="shared" si="7"/>
        <v>0</v>
      </c>
      <c r="ET11" s="184">
        <f t="shared" si="7"/>
        <v>0</v>
      </c>
      <c r="EU11" s="184">
        <f t="shared" si="7"/>
        <v>0</v>
      </c>
      <c r="EV11" s="184">
        <f t="shared" si="7"/>
        <v>0</v>
      </c>
      <c r="EW11" s="184">
        <f t="shared" si="7"/>
        <v>0</v>
      </c>
      <c r="EX11" s="184">
        <f t="shared" si="7"/>
        <v>0</v>
      </c>
      <c r="EY11" s="184">
        <f t="shared" si="7"/>
        <v>0</v>
      </c>
      <c r="EZ11" s="184">
        <f t="shared" si="7"/>
        <v>0</v>
      </c>
      <c r="FA11" s="184">
        <f t="shared" si="7"/>
        <v>0</v>
      </c>
    </row>
    <row r="12" spans="1:157" ht="15" customHeight="1" x14ac:dyDescent="0.3">
      <c r="B12" s="171">
        <f t="shared" si="0"/>
        <v>7</v>
      </c>
      <c r="C12" s="176" t="s">
        <v>1764</v>
      </c>
      <c r="D12" s="176"/>
      <c r="E12" s="180"/>
      <c r="F12" s="181"/>
      <c r="G12" s="183" t="str">
        <f>IF(COUNTA(H12:FA12)=0,"",IF(OR(SMALL(H12:FA12,1)&lt;0,LARGE(H12:FA12,1)&gt;1),"ERRO",""))</f>
        <v/>
      </c>
      <c r="H12" s="381"/>
      <c r="I12" s="381"/>
      <c r="J12" s="381"/>
      <c r="K12" s="381"/>
      <c r="L12" s="381"/>
      <c r="M12" s="381"/>
      <c r="N12" s="381"/>
      <c r="O12" s="381"/>
      <c r="P12" s="381"/>
      <c r="Q12" s="381"/>
      <c r="R12" s="381"/>
      <c r="S12" s="381"/>
      <c r="T12" s="381"/>
      <c r="U12" s="381"/>
      <c r="V12" s="381"/>
      <c r="W12" s="381"/>
      <c r="X12" s="381"/>
      <c r="Y12" s="381"/>
      <c r="Z12" s="381"/>
      <c r="AA12" s="381"/>
      <c r="AB12" s="381"/>
      <c r="AC12" s="381"/>
      <c r="AD12" s="381"/>
      <c r="AE12" s="381"/>
      <c r="AF12" s="381"/>
      <c r="AG12" s="381"/>
      <c r="AH12" s="381"/>
      <c r="AI12" s="381"/>
      <c r="AJ12" s="381"/>
      <c r="AK12" s="381"/>
      <c r="AL12" s="381"/>
      <c r="AM12" s="381"/>
      <c r="AN12" s="381"/>
      <c r="AO12" s="381"/>
      <c r="AP12" s="381"/>
      <c r="AQ12" s="381"/>
      <c r="AR12" s="381"/>
      <c r="AS12" s="381"/>
      <c r="AT12" s="381"/>
      <c r="AU12" s="381"/>
      <c r="AV12" s="381"/>
      <c r="AW12" s="381"/>
      <c r="AX12" s="381"/>
      <c r="AY12" s="381"/>
      <c r="AZ12" s="381"/>
      <c r="BA12" s="381"/>
      <c r="BB12" s="381"/>
      <c r="BC12" s="381"/>
      <c r="BD12" s="381"/>
      <c r="BE12" s="381"/>
      <c r="BF12" s="381"/>
      <c r="BG12" s="381"/>
      <c r="BH12" s="381"/>
      <c r="BI12" s="381"/>
      <c r="BJ12" s="381"/>
      <c r="BK12" s="381"/>
      <c r="BL12" s="381"/>
      <c r="BM12" s="381"/>
      <c r="BN12" s="381"/>
      <c r="BO12" s="381"/>
      <c r="BP12" s="381"/>
      <c r="BQ12" s="381"/>
      <c r="BR12" s="381"/>
      <c r="BS12" s="381"/>
      <c r="BT12" s="381"/>
      <c r="BU12" s="381"/>
      <c r="BV12" s="381"/>
      <c r="BW12" s="381"/>
      <c r="BX12" s="381"/>
      <c r="BY12" s="381"/>
      <c r="BZ12" s="381"/>
      <c r="CA12" s="381"/>
      <c r="CB12" s="381"/>
      <c r="CC12" s="381"/>
      <c r="CD12" s="381"/>
      <c r="CE12" s="381"/>
      <c r="CF12" s="381"/>
      <c r="CG12" s="381"/>
      <c r="CH12" s="381"/>
      <c r="CI12" s="381"/>
      <c r="CJ12" s="381"/>
      <c r="CK12" s="381"/>
      <c r="CL12" s="381"/>
      <c r="CM12" s="381"/>
      <c r="CN12" s="381"/>
      <c r="CO12" s="381"/>
      <c r="CP12" s="381"/>
      <c r="CQ12" s="381"/>
      <c r="CR12" s="381"/>
      <c r="CS12" s="381"/>
      <c r="CT12" s="381"/>
      <c r="CU12" s="381"/>
      <c r="CV12" s="381"/>
      <c r="CW12" s="381"/>
      <c r="CX12" s="381"/>
      <c r="CY12" s="381"/>
      <c r="CZ12" s="381"/>
      <c r="DA12" s="381"/>
      <c r="DB12" s="381"/>
      <c r="DC12" s="381"/>
      <c r="DD12" s="381"/>
      <c r="DE12" s="381"/>
      <c r="DF12" s="381"/>
      <c r="DG12" s="381"/>
      <c r="DH12" s="381"/>
      <c r="DI12" s="381"/>
      <c r="DJ12" s="381"/>
      <c r="DK12" s="381"/>
      <c r="DL12" s="381"/>
      <c r="DM12" s="381"/>
      <c r="DN12" s="381"/>
      <c r="DO12" s="381"/>
      <c r="DP12" s="381"/>
      <c r="DQ12" s="381"/>
      <c r="DR12" s="381"/>
      <c r="DS12" s="381"/>
      <c r="DT12" s="381"/>
      <c r="DU12" s="381"/>
      <c r="DV12" s="381"/>
      <c r="DW12" s="381"/>
      <c r="DX12" s="381"/>
      <c r="DY12" s="381"/>
      <c r="DZ12" s="381"/>
      <c r="EA12" s="381"/>
      <c r="EB12" s="381"/>
      <c r="EC12" s="381"/>
      <c r="ED12" s="381"/>
      <c r="EE12" s="381"/>
      <c r="EF12" s="381"/>
      <c r="EG12" s="381"/>
      <c r="EH12" s="381"/>
      <c r="EI12" s="381"/>
      <c r="EJ12" s="381"/>
      <c r="EK12" s="381"/>
      <c r="EL12" s="381"/>
      <c r="EM12" s="381"/>
      <c r="EN12" s="381"/>
      <c r="EO12" s="381"/>
      <c r="EP12" s="381"/>
      <c r="EQ12" s="381"/>
      <c r="ER12" s="381"/>
      <c r="ES12" s="381"/>
      <c r="ET12" s="381"/>
      <c r="EU12" s="381"/>
      <c r="EV12" s="381"/>
      <c r="EW12" s="381"/>
      <c r="EX12" s="381"/>
      <c r="EY12" s="381"/>
      <c r="EZ12" s="381"/>
      <c r="FA12" s="381"/>
    </row>
    <row r="13" spans="1:157" s="293" customFormat="1" ht="15" customHeight="1" x14ac:dyDescent="0.3">
      <c r="A13" s="38"/>
      <c r="B13" s="171">
        <f t="shared" si="0"/>
        <v>8</v>
      </c>
      <c r="C13" s="176" t="s">
        <v>1765</v>
      </c>
      <c r="D13" s="176"/>
      <c r="E13" s="180" t="s">
        <v>1195</v>
      </c>
      <c r="F13" s="181" t="s">
        <v>1766</v>
      </c>
      <c r="G13" s="190">
        <f>SUM(H13:FA13)</f>
        <v>0</v>
      </c>
      <c r="H13" s="184">
        <f>H11*H12</f>
        <v>0</v>
      </c>
      <c r="I13" s="184">
        <f t="shared" ref="I13:AA13" si="8">I11*I12</f>
        <v>0</v>
      </c>
      <c r="J13" s="184">
        <f t="shared" si="8"/>
        <v>0</v>
      </c>
      <c r="K13" s="184">
        <f t="shared" si="8"/>
        <v>0</v>
      </c>
      <c r="L13" s="184">
        <f t="shared" si="8"/>
        <v>0</v>
      </c>
      <c r="M13" s="184">
        <f t="shared" si="8"/>
        <v>0</v>
      </c>
      <c r="N13" s="184">
        <f t="shared" si="8"/>
        <v>0</v>
      </c>
      <c r="O13" s="184">
        <f t="shared" si="8"/>
        <v>0</v>
      </c>
      <c r="P13" s="184">
        <f t="shared" si="8"/>
        <v>0</v>
      </c>
      <c r="Q13" s="184">
        <f t="shared" si="8"/>
        <v>0</v>
      </c>
      <c r="R13" s="184">
        <f t="shared" si="8"/>
        <v>0</v>
      </c>
      <c r="S13" s="184">
        <f t="shared" si="8"/>
        <v>0</v>
      </c>
      <c r="T13" s="184">
        <f t="shared" si="8"/>
        <v>0</v>
      </c>
      <c r="U13" s="184">
        <f t="shared" si="8"/>
        <v>0</v>
      </c>
      <c r="V13" s="184">
        <f t="shared" si="8"/>
        <v>0</v>
      </c>
      <c r="W13" s="184">
        <f t="shared" si="8"/>
        <v>0</v>
      </c>
      <c r="X13" s="184">
        <f t="shared" si="8"/>
        <v>0</v>
      </c>
      <c r="Y13" s="184">
        <f t="shared" si="8"/>
        <v>0</v>
      </c>
      <c r="Z13" s="184">
        <f t="shared" si="8"/>
        <v>0</v>
      </c>
      <c r="AA13" s="184">
        <f t="shared" si="8"/>
        <v>0</v>
      </c>
      <c r="AB13" s="184">
        <f>AB11*AB12</f>
        <v>0</v>
      </c>
      <c r="AC13" s="184">
        <f t="shared" ref="AC13:AU13" si="9">AC11*AC12</f>
        <v>0</v>
      </c>
      <c r="AD13" s="184">
        <f t="shared" si="9"/>
        <v>0</v>
      </c>
      <c r="AE13" s="184">
        <f t="shared" si="9"/>
        <v>0</v>
      </c>
      <c r="AF13" s="184">
        <f t="shared" si="9"/>
        <v>0</v>
      </c>
      <c r="AG13" s="184">
        <f t="shared" si="9"/>
        <v>0</v>
      </c>
      <c r="AH13" s="184">
        <f t="shared" si="9"/>
        <v>0</v>
      </c>
      <c r="AI13" s="184">
        <f t="shared" si="9"/>
        <v>0</v>
      </c>
      <c r="AJ13" s="184">
        <f t="shared" si="9"/>
        <v>0</v>
      </c>
      <c r="AK13" s="184">
        <f t="shared" si="9"/>
        <v>0</v>
      </c>
      <c r="AL13" s="184">
        <f t="shared" si="9"/>
        <v>0</v>
      </c>
      <c r="AM13" s="184">
        <f t="shared" si="9"/>
        <v>0</v>
      </c>
      <c r="AN13" s="184">
        <f t="shared" si="9"/>
        <v>0</v>
      </c>
      <c r="AO13" s="184">
        <f t="shared" si="9"/>
        <v>0</v>
      </c>
      <c r="AP13" s="184">
        <f t="shared" si="9"/>
        <v>0</v>
      </c>
      <c r="AQ13" s="184">
        <f t="shared" si="9"/>
        <v>0</v>
      </c>
      <c r="AR13" s="184">
        <f t="shared" si="9"/>
        <v>0</v>
      </c>
      <c r="AS13" s="184">
        <f t="shared" si="9"/>
        <v>0</v>
      </c>
      <c r="AT13" s="184">
        <f t="shared" si="9"/>
        <v>0</v>
      </c>
      <c r="AU13" s="184">
        <f t="shared" si="9"/>
        <v>0</v>
      </c>
      <c r="AV13" s="184">
        <f t="shared" ref="AV13:BE13" si="10">AV11*AV12</f>
        <v>0</v>
      </c>
      <c r="AW13" s="184">
        <f t="shared" si="10"/>
        <v>0</v>
      </c>
      <c r="AX13" s="184">
        <f t="shared" si="10"/>
        <v>0</v>
      </c>
      <c r="AY13" s="184">
        <f t="shared" si="10"/>
        <v>0</v>
      </c>
      <c r="AZ13" s="184">
        <f t="shared" si="10"/>
        <v>0</v>
      </c>
      <c r="BA13" s="184">
        <f t="shared" si="10"/>
        <v>0</v>
      </c>
      <c r="BB13" s="184">
        <f t="shared" si="10"/>
        <v>0</v>
      </c>
      <c r="BC13" s="184">
        <f t="shared" si="10"/>
        <v>0</v>
      </c>
      <c r="BD13" s="184">
        <f t="shared" si="10"/>
        <v>0</v>
      </c>
      <c r="BE13" s="184">
        <f t="shared" si="10"/>
        <v>0</v>
      </c>
      <c r="BF13" s="184">
        <f>BF11*BF12</f>
        <v>0</v>
      </c>
      <c r="BG13" s="184">
        <f t="shared" ref="BG13:BY13" si="11">BG11*BG12</f>
        <v>0</v>
      </c>
      <c r="BH13" s="184">
        <f t="shared" si="11"/>
        <v>0</v>
      </c>
      <c r="BI13" s="184">
        <f t="shared" si="11"/>
        <v>0</v>
      </c>
      <c r="BJ13" s="184">
        <f t="shared" si="11"/>
        <v>0</v>
      </c>
      <c r="BK13" s="184">
        <f t="shared" si="11"/>
        <v>0</v>
      </c>
      <c r="BL13" s="184">
        <f t="shared" si="11"/>
        <v>0</v>
      </c>
      <c r="BM13" s="184">
        <f t="shared" si="11"/>
        <v>0</v>
      </c>
      <c r="BN13" s="184">
        <f t="shared" si="11"/>
        <v>0</v>
      </c>
      <c r="BO13" s="184">
        <f t="shared" si="11"/>
        <v>0</v>
      </c>
      <c r="BP13" s="184">
        <f t="shared" si="11"/>
        <v>0</v>
      </c>
      <c r="BQ13" s="184">
        <f t="shared" si="11"/>
        <v>0</v>
      </c>
      <c r="BR13" s="184">
        <f t="shared" si="11"/>
        <v>0</v>
      </c>
      <c r="BS13" s="184">
        <f t="shared" si="11"/>
        <v>0</v>
      </c>
      <c r="BT13" s="184">
        <f t="shared" si="11"/>
        <v>0</v>
      </c>
      <c r="BU13" s="184">
        <f t="shared" si="11"/>
        <v>0</v>
      </c>
      <c r="BV13" s="184">
        <f t="shared" si="11"/>
        <v>0</v>
      </c>
      <c r="BW13" s="184">
        <f t="shared" si="11"/>
        <v>0</v>
      </c>
      <c r="BX13" s="184">
        <f t="shared" si="11"/>
        <v>0</v>
      </c>
      <c r="BY13" s="184">
        <f t="shared" si="11"/>
        <v>0</v>
      </c>
      <c r="BZ13" s="184">
        <f>BZ11*BZ12</f>
        <v>0</v>
      </c>
      <c r="CA13" s="184">
        <f t="shared" ref="CA13:DC13" si="12">CA11*CA12</f>
        <v>0</v>
      </c>
      <c r="CB13" s="184">
        <f t="shared" si="12"/>
        <v>0</v>
      </c>
      <c r="CC13" s="184">
        <f t="shared" si="12"/>
        <v>0</v>
      </c>
      <c r="CD13" s="184">
        <f t="shared" si="12"/>
        <v>0</v>
      </c>
      <c r="CE13" s="184">
        <f t="shared" si="12"/>
        <v>0</v>
      </c>
      <c r="CF13" s="184">
        <f t="shared" si="12"/>
        <v>0</v>
      </c>
      <c r="CG13" s="184">
        <f t="shared" si="12"/>
        <v>0</v>
      </c>
      <c r="CH13" s="184">
        <f t="shared" si="12"/>
        <v>0</v>
      </c>
      <c r="CI13" s="184">
        <f t="shared" si="12"/>
        <v>0</v>
      </c>
      <c r="CJ13" s="184">
        <f t="shared" si="12"/>
        <v>0</v>
      </c>
      <c r="CK13" s="184">
        <f t="shared" si="12"/>
        <v>0</v>
      </c>
      <c r="CL13" s="184">
        <f t="shared" si="12"/>
        <v>0</v>
      </c>
      <c r="CM13" s="184">
        <f t="shared" si="12"/>
        <v>0</v>
      </c>
      <c r="CN13" s="184">
        <f t="shared" si="12"/>
        <v>0</v>
      </c>
      <c r="CO13" s="184">
        <f t="shared" si="12"/>
        <v>0</v>
      </c>
      <c r="CP13" s="184">
        <f t="shared" si="12"/>
        <v>0</v>
      </c>
      <c r="CQ13" s="184">
        <f t="shared" si="12"/>
        <v>0</v>
      </c>
      <c r="CR13" s="184">
        <f t="shared" si="12"/>
        <v>0</v>
      </c>
      <c r="CS13" s="184">
        <f t="shared" si="12"/>
        <v>0</v>
      </c>
      <c r="CT13" s="184">
        <f t="shared" si="12"/>
        <v>0</v>
      </c>
      <c r="CU13" s="184">
        <f t="shared" si="12"/>
        <v>0</v>
      </c>
      <c r="CV13" s="184">
        <f t="shared" si="12"/>
        <v>0</v>
      </c>
      <c r="CW13" s="184">
        <f t="shared" si="12"/>
        <v>0</v>
      </c>
      <c r="CX13" s="184">
        <f t="shared" si="12"/>
        <v>0</v>
      </c>
      <c r="CY13" s="184">
        <f t="shared" si="12"/>
        <v>0</v>
      </c>
      <c r="CZ13" s="184">
        <f t="shared" si="12"/>
        <v>0</v>
      </c>
      <c r="DA13" s="184">
        <f t="shared" si="12"/>
        <v>0</v>
      </c>
      <c r="DB13" s="184">
        <f t="shared" si="12"/>
        <v>0</v>
      </c>
      <c r="DC13" s="184">
        <f t="shared" si="12"/>
        <v>0</v>
      </c>
      <c r="DD13" s="184">
        <f>DD11*DD12</f>
        <v>0</v>
      </c>
      <c r="DE13" s="184">
        <f t="shared" ref="DE13:DW13" si="13">DE11*DE12</f>
        <v>0</v>
      </c>
      <c r="DF13" s="184">
        <f t="shared" si="13"/>
        <v>0</v>
      </c>
      <c r="DG13" s="184">
        <f t="shared" si="13"/>
        <v>0</v>
      </c>
      <c r="DH13" s="184">
        <f t="shared" si="13"/>
        <v>0</v>
      </c>
      <c r="DI13" s="184">
        <f t="shared" si="13"/>
        <v>0</v>
      </c>
      <c r="DJ13" s="184">
        <f t="shared" si="13"/>
        <v>0</v>
      </c>
      <c r="DK13" s="184">
        <f t="shared" si="13"/>
        <v>0</v>
      </c>
      <c r="DL13" s="184">
        <f t="shared" si="13"/>
        <v>0</v>
      </c>
      <c r="DM13" s="184">
        <f t="shared" si="13"/>
        <v>0</v>
      </c>
      <c r="DN13" s="184">
        <f t="shared" si="13"/>
        <v>0</v>
      </c>
      <c r="DO13" s="184">
        <f t="shared" si="13"/>
        <v>0</v>
      </c>
      <c r="DP13" s="184">
        <f t="shared" si="13"/>
        <v>0</v>
      </c>
      <c r="DQ13" s="184">
        <f t="shared" si="13"/>
        <v>0</v>
      </c>
      <c r="DR13" s="184">
        <f t="shared" si="13"/>
        <v>0</v>
      </c>
      <c r="DS13" s="184">
        <f t="shared" si="13"/>
        <v>0</v>
      </c>
      <c r="DT13" s="184">
        <f t="shared" si="13"/>
        <v>0</v>
      </c>
      <c r="DU13" s="184">
        <f t="shared" si="13"/>
        <v>0</v>
      </c>
      <c r="DV13" s="184">
        <f t="shared" si="13"/>
        <v>0</v>
      </c>
      <c r="DW13" s="184">
        <f t="shared" si="13"/>
        <v>0</v>
      </c>
      <c r="DX13" s="184">
        <f>DX11*DX12</f>
        <v>0</v>
      </c>
      <c r="DY13" s="184">
        <f t="shared" ref="DY13:FA13" si="14">DY11*DY12</f>
        <v>0</v>
      </c>
      <c r="DZ13" s="184">
        <f t="shared" si="14"/>
        <v>0</v>
      </c>
      <c r="EA13" s="184">
        <f t="shared" si="14"/>
        <v>0</v>
      </c>
      <c r="EB13" s="184">
        <f t="shared" si="14"/>
        <v>0</v>
      </c>
      <c r="EC13" s="184">
        <f t="shared" si="14"/>
        <v>0</v>
      </c>
      <c r="ED13" s="184">
        <f t="shared" si="14"/>
        <v>0</v>
      </c>
      <c r="EE13" s="184">
        <f t="shared" si="14"/>
        <v>0</v>
      </c>
      <c r="EF13" s="184">
        <f t="shared" si="14"/>
        <v>0</v>
      </c>
      <c r="EG13" s="184">
        <f t="shared" si="14"/>
        <v>0</v>
      </c>
      <c r="EH13" s="184">
        <f t="shared" si="14"/>
        <v>0</v>
      </c>
      <c r="EI13" s="184">
        <f t="shared" si="14"/>
        <v>0</v>
      </c>
      <c r="EJ13" s="184">
        <f t="shared" si="14"/>
        <v>0</v>
      </c>
      <c r="EK13" s="184">
        <f t="shared" si="14"/>
        <v>0</v>
      </c>
      <c r="EL13" s="184">
        <f t="shared" si="14"/>
        <v>0</v>
      </c>
      <c r="EM13" s="184">
        <f t="shared" si="14"/>
        <v>0</v>
      </c>
      <c r="EN13" s="184">
        <f t="shared" si="14"/>
        <v>0</v>
      </c>
      <c r="EO13" s="184">
        <f t="shared" si="14"/>
        <v>0</v>
      </c>
      <c r="EP13" s="184">
        <f t="shared" si="14"/>
        <v>0</v>
      </c>
      <c r="EQ13" s="184">
        <f t="shared" si="14"/>
        <v>0</v>
      </c>
      <c r="ER13" s="184">
        <f t="shared" si="14"/>
        <v>0</v>
      </c>
      <c r="ES13" s="184">
        <f t="shared" si="14"/>
        <v>0</v>
      </c>
      <c r="ET13" s="184">
        <f t="shared" si="14"/>
        <v>0</v>
      </c>
      <c r="EU13" s="184">
        <f t="shared" si="14"/>
        <v>0</v>
      </c>
      <c r="EV13" s="184">
        <f t="shared" si="14"/>
        <v>0</v>
      </c>
      <c r="EW13" s="184">
        <f t="shared" si="14"/>
        <v>0</v>
      </c>
      <c r="EX13" s="184">
        <f t="shared" si="14"/>
        <v>0</v>
      </c>
      <c r="EY13" s="184">
        <f t="shared" si="14"/>
        <v>0</v>
      </c>
      <c r="EZ13" s="184">
        <f t="shared" si="14"/>
        <v>0</v>
      </c>
      <c r="FA13" s="184">
        <f t="shared" si="14"/>
        <v>0</v>
      </c>
    </row>
    <row r="14" spans="1:157" s="293" customFormat="1" ht="15" customHeight="1" x14ac:dyDescent="0.3">
      <c r="A14" s="38"/>
      <c r="B14" s="878">
        <f>B13+1</f>
        <v>9</v>
      </c>
      <c r="C14" s="176" t="s">
        <v>1404</v>
      </c>
      <c r="D14" s="176"/>
      <c r="E14" s="180" t="s">
        <v>1405</v>
      </c>
      <c r="F14" s="181"/>
      <c r="G14" s="185" t="str">
        <f>IF(COUNTA(H14:FA14)=0,"",IF(OR(LARGE(H14:FA14,1)&gt;24,SMALL(H14:FA14,1)&lt;0),"ERRO",""))</f>
        <v/>
      </c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7"/>
      <c r="CK14" s="297"/>
      <c r="CL14" s="297"/>
      <c r="CM14" s="297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297"/>
      <c r="DD14" s="297"/>
      <c r="DE14" s="297"/>
      <c r="DF14" s="297"/>
      <c r="DG14" s="297"/>
      <c r="DH14" s="297"/>
      <c r="DI14" s="297"/>
      <c r="DJ14" s="297"/>
      <c r="DK14" s="297"/>
      <c r="DL14" s="297"/>
      <c r="DM14" s="297"/>
      <c r="DN14" s="297"/>
      <c r="DO14" s="297"/>
      <c r="DP14" s="297"/>
      <c r="DQ14" s="297"/>
      <c r="DR14" s="297"/>
      <c r="DS14" s="297"/>
      <c r="DT14" s="297"/>
      <c r="DU14" s="297"/>
      <c r="DV14" s="297"/>
      <c r="DW14" s="297"/>
      <c r="DX14" s="297"/>
      <c r="DY14" s="297"/>
      <c r="DZ14" s="297"/>
      <c r="EA14" s="297"/>
      <c r="EB14" s="297"/>
      <c r="EC14" s="297"/>
      <c r="ED14" s="297"/>
      <c r="EE14" s="297"/>
      <c r="EF14" s="297"/>
      <c r="EG14" s="297"/>
      <c r="EH14" s="297"/>
      <c r="EI14" s="297"/>
      <c r="EJ14" s="297"/>
      <c r="EK14" s="297"/>
      <c r="EL14" s="297"/>
      <c r="EM14" s="297"/>
      <c r="EN14" s="297"/>
      <c r="EO14" s="297"/>
      <c r="EP14" s="297"/>
      <c r="EQ14" s="297"/>
      <c r="ER14" s="297"/>
      <c r="ES14" s="297"/>
      <c r="ET14" s="297"/>
      <c r="EU14" s="297"/>
      <c r="EV14" s="297"/>
      <c r="EW14" s="297"/>
      <c r="EX14" s="297"/>
      <c r="EY14" s="297"/>
      <c r="EZ14" s="297"/>
      <c r="FA14" s="297"/>
    </row>
    <row r="15" spans="1:157" s="293" customFormat="1" ht="15" customHeight="1" x14ac:dyDescent="0.3">
      <c r="A15" s="38"/>
      <c r="B15" s="879"/>
      <c r="C15" s="186" t="s">
        <v>1406</v>
      </c>
      <c r="D15" s="186"/>
      <c r="E15" s="187" t="s">
        <v>1407</v>
      </c>
      <c r="F15" s="181"/>
      <c r="G15" s="185" t="str">
        <f>IF(COUNTA(H15:FA15)=0,"",IF(OR(LARGE(H15:FA15,1)&gt;365,SMALL(H15:FA15,1)&lt;0),"ERRO",""))</f>
        <v/>
      </c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8"/>
      <c r="BM15" s="298"/>
      <c r="BN15" s="298"/>
      <c r="BO15" s="298"/>
      <c r="BP15" s="298"/>
      <c r="BQ15" s="298"/>
      <c r="BR15" s="298"/>
      <c r="BS15" s="298"/>
      <c r="BT15" s="298"/>
      <c r="BU15" s="298"/>
      <c r="BV15" s="298"/>
      <c r="BW15" s="298"/>
      <c r="BX15" s="298"/>
      <c r="BY15" s="298"/>
      <c r="BZ15" s="298"/>
      <c r="CA15" s="298"/>
      <c r="CB15" s="298"/>
      <c r="CC15" s="298"/>
      <c r="CD15" s="298"/>
      <c r="CE15" s="298"/>
      <c r="CF15" s="298"/>
      <c r="CG15" s="298"/>
      <c r="CH15" s="298"/>
      <c r="CI15" s="298"/>
      <c r="CJ15" s="298"/>
      <c r="CK15" s="298"/>
      <c r="CL15" s="298"/>
      <c r="CM15" s="298"/>
      <c r="CN15" s="298"/>
      <c r="CO15" s="298"/>
      <c r="CP15" s="298"/>
      <c r="CQ15" s="298"/>
      <c r="CR15" s="298"/>
      <c r="CS15" s="298"/>
      <c r="CT15" s="298"/>
      <c r="CU15" s="298"/>
      <c r="CV15" s="298"/>
      <c r="CW15" s="298"/>
      <c r="CX15" s="298"/>
      <c r="CY15" s="298"/>
      <c r="CZ15" s="298"/>
      <c r="DA15" s="298"/>
      <c r="DB15" s="298"/>
      <c r="DC15" s="298"/>
      <c r="DD15" s="298"/>
      <c r="DE15" s="298"/>
      <c r="DF15" s="298"/>
      <c r="DG15" s="298"/>
      <c r="DH15" s="298"/>
      <c r="DI15" s="298"/>
      <c r="DJ15" s="298"/>
      <c r="DK15" s="298"/>
      <c r="DL15" s="298"/>
      <c r="DM15" s="298"/>
      <c r="DN15" s="298"/>
      <c r="DO15" s="298"/>
      <c r="DP15" s="298"/>
      <c r="DQ15" s="298"/>
      <c r="DR15" s="298"/>
      <c r="DS15" s="298"/>
      <c r="DT15" s="298"/>
      <c r="DU15" s="298"/>
      <c r="DV15" s="298"/>
      <c r="DW15" s="298"/>
      <c r="DX15" s="298"/>
      <c r="DY15" s="298"/>
      <c r="DZ15" s="298"/>
      <c r="EA15" s="298"/>
      <c r="EB15" s="298"/>
      <c r="EC15" s="298"/>
      <c r="ED15" s="298"/>
      <c r="EE15" s="298"/>
      <c r="EF15" s="298"/>
      <c r="EG15" s="298"/>
      <c r="EH15" s="298"/>
      <c r="EI15" s="298"/>
      <c r="EJ15" s="298"/>
      <c r="EK15" s="298"/>
      <c r="EL15" s="298"/>
      <c r="EM15" s="298"/>
      <c r="EN15" s="298"/>
      <c r="EO15" s="298"/>
      <c r="EP15" s="298"/>
      <c r="EQ15" s="298"/>
      <c r="ER15" s="298"/>
      <c r="ES15" s="298"/>
      <c r="ET15" s="298"/>
      <c r="EU15" s="298"/>
      <c r="EV15" s="298"/>
      <c r="EW15" s="298"/>
      <c r="EX15" s="298"/>
      <c r="EY15" s="298"/>
      <c r="EZ15" s="298"/>
      <c r="FA15" s="298"/>
    </row>
    <row r="16" spans="1:157" ht="15" customHeight="1" x14ac:dyDescent="0.3">
      <c r="B16" s="880"/>
      <c r="C16" s="176" t="s">
        <v>1408</v>
      </c>
      <c r="D16" s="176"/>
      <c r="E16" s="180" t="s">
        <v>1409</v>
      </c>
      <c r="F16" s="181" t="s">
        <v>1410</v>
      </c>
      <c r="G16" s="185" t="str">
        <f>IF(COUNTA(H16:FA16)=0,"",IF(OR(LARGE(H16:FA16,1)&gt;8760,SMALL(H16:FA16,1)&lt;0),"ERRO",""))</f>
        <v/>
      </c>
      <c r="H16" s="188">
        <f>H14*H15</f>
        <v>0</v>
      </c>
      <c r="I16" s="188">
        <f t="shared" ref="I16:AA16" si="15">I14*I15</f>
        <v>0</v>
      </c>
      <c r="J16" s="188">
        <f t="shared" si="15"/>
        <v>0</v>
      </c>
      <c r="K16" s="188">
        <f t="shared" si="15"/>
        <v>0</v>
      </c>
      <c r="L16" s="188">
        <f t="shared" si="15"/>
        <v>0</v>
      </c>
      <c r="M16" s="188">
        <f t="shared" si="15"/>
        <v>0</v>
      </c>
      <c r="N16" s="188">
        <f t="shared" si="15"/>
        <v>0</v>
      </c>
      <c r="O16" s="188">
        <f t="shared" si="15"/>
        <v>0</v>
      </c>
      <c r="P16" s="188">
        <f t="shared" si="15"/>
        <v>0</v>
      </c>
      <c r="Q16" s="188">
        <f t="shared" si="15"/>
        <v>0</v>
      </c>
      <c r="R16" s="188">
        <f t="shared" si="15"/>
        <v>0</v>
      </c>
      <c r="S16" s="188">
        <f t="shared" si="15"/>
        <v>0</v>
      </c>
      <c r="T16" s="188">
        <f t="shared" si="15"/>
        <v>0</v>
      </c>
      <c r="U16" s="188">
        <f t="shared" si="15"/>
        <v>0</v>
      </c>
      <c r="V16" s="188">
        <f t="shared" si="15"/>
        <v>0</v>
      </c>
      <c r="W16" s="188">
        <f t="shared" si="15"/>
        <v>0</v>
      </c>
      <c r="X16" s="188">
        <f t="shared" si="15"/>
        <v>0</v>
      </c>
      <c r="Y16" s="188">
        <f t="shared" si="15"/>
        <v>0</v>
      </c>
      <c r="Z16" s="188">
        <f t="shared" si="15"/>
        <v>0</v>
      </c>
      <c r="AA16" s="188">
        <f t="shared" si="15"/>
        <v>0</v>
      </c>
      <c r="AB16" s="188">
        <f>AB14*AB15</f>
        <v>0</v>
      </c>
      <c r="AC16" s="188">
        <f t="shared" ref="AC16:AU16" si="16">AC14*AC15</f>
        <v>0</v>
      </c>
      <c r="AD16" s="188">
        <f t="shared" si="16"/>
        <v>0</v>
      </c>
      <c r="AE16" s="188">
        <f t="shared" si="16"/>
        <v>0</v>
      </c>
      <c r="AF16" s="188">
        <f t="shared" si="16"/>
        <v>0</v>
      </c>
      <c r="AG16" s="188">
        <f t="shared" si="16"/>
        <v>0</v>
      </c>
      <c r="AH16" s="188">
        <f t="shared" si="16"/>
        <v>0</v>
      </c>
      <c r="AI16" s="188">
        <f t="shared" si="16"/>
        <v>0</v>
      </c>
      <c r="AJ16" s="188">
        <f t="shared" si="16"/>
        <v>0</v>
      </c>
      <c r="AK16" s="188">
        <f t="shared" si="16"/>
        <v>0</v>
      </c>
      <c r="AL16" s="188">
        <f t="shared" si="16"/>
        <v>0</v>
      </c>
      <c r="AM16" s="188">
        <f t="shared" si="16"/>
        <v>0</v>
      </c>
      <c r="AN16" s="188">
        <f t="shared" si="16"/>
        <v>0</v>
      </c>
      <c r="AO16" s="188">
        <f t="shared" si="16"/>
        <v>0</v>
      </c>
      <c r="AP16" s="188">
        <f t="shared" si="16"/>
        <v>0</v>
      </c>
      <c r="AQ16" s="188">
        <f t="shared" si="16"/>
        <v>0</v>
      </c>
      <c r="AR16" s="188">
        <f t="shared" si="16"/>
        <v>0</v>
      </c>
      <c r="AS16" s="188">
        <f t="shared" si="16"/>
        <v>0</v>
      </c>
      <c r="AT16" s="188">
        <f t="shared" si="16"/>
        <v>0</v>
      </c>
      <c r="AU16" s="188">
        <f t="shared" si="16"/>
        <v>0</v>
      </c>
      <c r="AV16" s="188">
        <f t="shared" ref="AV16:BE16" si="17">AV14*AV15</f>
        <v>0</v>
      </c>
      <c r="AW16" s="188">
        <f t="shared" si="17"/>
        <v>0</v>
      </c>
      <c r="AX16" s="188">
        <f t="shared" si="17"/>
        <v>0</v>
      </c>
      <c r="AY16" s="188">
        <f t="shared" si="17"/>
        <v>0</v>
      </c>
      <c r="AZ16" s="188">
        <f t="shared" si="17"/>
        <v>0</v>
      </c>
      <c r="BA16" s="188">
        <f t="shared" si="17"/>
        <v>0</v>
      </c>
      <c r="BB16" s="188">
        <f t="shared" si="17"/>
        <v>0</v>
      </c>
      <c r="BC16" s="188">
        <f t="shared" si="17"/>
        <v>0</v>
      </c>
      <c r="BD16" s="188">
        <f t="shared" si="17"/>
        <v>0</v>
      </c>
      <c r="BE16" s="188">
        <f t="shared" si="17"/>
        <v>0</v>
      </c>
      <c r="BF16" s="188">
        <f>BF14*BF15</f>
        <v>0</v>
      </c>
      <c r="BG16" s="188">
        <f t="shared" ref="BG16:BY16" si="18">BG14*BG15</f>
        <v>0</v>
      </c>
      <c r="BH16" s="188">
        <f t="shared" si="18"/>
        <v>0</v>
      </c>
      <c r="BI16" s="188">
        <f t="shared" si="18"/>
        <v>0</v>
      </c>
      <c r="BJ16" s="188">
        <f t="shared" si="18"/>
        <v>0</v>
      </c>
      <c r="BK16" s="188">
        <f t="shared" si="18"/>
        <v>0</v>
      </c>
      <c r="BL16" s="188">
        <f t="shared" si="18"/>
        <v>0</v>
      </c>
      <c r="BM16" s="188">
        <f t="shared" si="18"/>
        <v>0</v>
      </c>
      <c r="BN16" s="188">
        <f t="shared" si="18"/>
        <v>0</v>
      </c>
      <c r="BO16" s="188">
        <f t="shared" si="18"/>
        <v>0</v>
      </c>
      <c r="BP16" s="188">
        <f t="shared" si="18"/>
        <v>0</v>
      </c>
      <c r="BQ16" s="188">
        <f t="shared" si="18"/>
        <v>0</v>
      </c>
      <c r="BR16" s="188">
        <f t="shared" si="18"/>
        <v>0</v>
      </c>
      <c r="BS16" s="188">
        <f t="shared" si="18"/>
        <v>0</v>
      </c>
      <c r="BT16" s="188">
        <f t="shared" si="18"/>
        <v>0</v>
      </c>
      <c r="BU16" s="188">
        <f t="shared" si="18"/>
        <v>0</v>
      </c>
      <c r="BV16" s="188">
        <f t="shared" si="18"/>
        <v>0</v>
      </c>
      <c r="BW16" s="188">
        <f t="shared" si="18"/>
        <v>0</v>
      </c>
      <c r="BX16" s="188">
        <f t="shared" si="18"/>
        <v>0</v>
      </c>
      <c r="BY16" s="188">
        <f t="shared" si="18"/>
        <v>0</v>
      </c>
      <c r="BZ16" s="188">
        <f>BZ14*BZ15</f>
        <v>0</v>
      </c>
      <c r="CA16" s="188">
        <f t="shared" ref="CA16:DC16" si="19">CA14*CA15</f>
        <v>0</v>
      </c>
      <c r="CB16" s="188">
        <f t="shared" si="19"/>
        <v>0</v>
      </c>
      <c r="CC16" s="188">
        <f t="shared" si="19"/>
        <v>0</v>
      </c>
      <c r="CD16" s="188">
        <f t="shared" si="19"/>
        <v>0</v>
      </c>
      <c r="CE16" s="188">
        <f t="shared" si="19"/>
        <v>0</v>
      </c>
      <c r="CF16" s="188">
        <f t="shared" si="19"/>
        <v>0</v>
      </c>
      <c r="CG16" s="188">
        <f t="shared" si="19"/>
        <v>0</v>
      </c>
      <c r="CH16" s="188">
        <f t="shared" si="19"/>
        <v>0</v>
      </c>
      <c r="CI16" s="188">
        <f t="shared" si="19"/>
        <v>0</v>
      </c>
      <c r="CJ16" s="188">
        <f t="shared" si="19"/>
        <v>0</v>
      </c>
      <c r="CK16" s="188">
        <f t="shared" si="19"/>
        <v>0</v>
      </c>
      <c r="CL16" s="188">
        <f t="shared" si="19"/>
        <v>0</v>
      </c>
      <c r="CM16" s="188">
        <f t="shared" si="19"/>
        <v>0</v>
      </c>
      <c r="CN16" s="188">
        <f t="shared" si="19"/>
        <v>0</v>
      </c>
      <c r="CO16" s="188">
        <f t="shared" si="19"/>
        <v>0</v>
      </c>
      <c r="CP16" s="188">
        <f t="shared" si="19"/>
        <v>0</v>
      </c>
      <c r="CQ16" s="188">
        <f t="shared" si="19"/>
        <v>0</v>
      </c>
      <c r="CR16" s="188">
        <f t="shared" si="19"/>
        <v>0</v>
      </c>
      <c r="CS16" s="188">
        <f t="shared" si="19"/>
        <v>0</v>
      </c>
      <c r="CT16" s="188">
        <f t="shared" si="19"/>
        <v>0</v>
      </c>
      <c r="CU16" s="188">
        <f t="shared" si="19"/>
        <v>0</v>
      </c>
      <c r="CV16" s="188">
        <f t="shared" si="19"/>
        <v>0</v>
      </c>
      <c r="CW16" s="188">
        <f t="shared" si="19"/>
        <v>0</v>
      </c>
      <c r="CX16" s="188">
        <f t="shared" si="19"/>
        <v>0</v>
      </c>
      <c r="CY16" s="188">
        <f t="shared" si="19"/>
        <v>0</v>
      </c>
      <c r="CZ16" s="188">
        <f t="shared" si="19"/>
        <v>0</v>
      </c>
      <c r="DA16" s="188">
        <f t="shared" si="19"/>
        <v>0</v>
      </c>
      <c r="DB16" s="188">
        <f t="shared" si="19"/>
        <v>0</v>
      </c>
      <c r="DC16" s="188">
        <f t="shared" si="19"/>
        <v>0</v>
      </c>
      <c r="DD16" s="188">
        <f>DD14*DD15</f>
        <v>0</v>
      </c>
      <c r="DE16" s="188">
        <f t="shared" ref="DE16:DW16" si="20">DE14*DE15</f>
        <v>0</v>
      </c>
      <c r="DF16" s="188">
        <f t="shared" si="20"/>
        <v>0</v>
      </c>
      <c r="DG16" s="188">
        <f t="shared" si="20"/>
        <v>0</v>
      </c>
      <c r="DH16" s="188">
        <f t="shared" si="20"/>
        <v>0</v>
      </c>
      <c r="DI16" s="188">
        <f t="shared" si="20"/>
        <v>0</v>
      </c>
      <c r="DJ16" s="188">
        <f t="shared" si="20"/>
        <v>0</v>
      </c>
      <c r="DK16" s="188">
        <f t="shared" si="20"/>
        <v>0</v>
      </c>
      <c r="DL16" s="188">
        <f t="shared" si="20"/>
        <v>0</v>
      </c>
      <c r="DM16" s="188">
        <f t="shared" si="20"/>
        <v>0</v>
      </c>
      <c r="DN16" s="188">
        <f t="shared" si="20"/>
        <v>0</v>
      </c>
      <c r="DO16" s="188">
        <f t="shared" si="20"/>
        <v>0</v>
      </c>
      <c r="DP16" s="188">
        <f t="shared" si="20"/>
        <v>0</v>
      </c>
      <c r="DQ16" s="188">
        <f t="shared" si="20"/>
        <v>0</v>
      </c>
      <c r="DR16" s="188">
        <f t="shared" si="20"/>
        <v>0</v>
      </c>
      <c r="DS16" s="188">
        <f t="shared" si="20"/>
        <v>0</v>
      </c>
      <c r="DT16" s="188">
        <f t="shared" si="20"/>
        <v>0</v>
      </c>
      <c r="DU16" s="188">
        <f t="shared" si="20"/>
        <v>0</v>
      </c>
      <c r="DV16" s="188">
        <f t="shared" si="20"/>
        <v>0</v>
      </c>
      <c r="DW16" s="188">
        <f t="shared" si="20"/>
        <v>0</v>
      </c>
      <c r="DX16" s="188">
        <f>DX14*DX15</f>
        <v>0</v>
      </c>
      <c r="DY16" s="188">
        <f t="shared" ref="DY16:FA16" si="21">DY14*DY15</f>
        <v>0</v>
      </c>
      <c r="DZ16" s="188">
        <f t="shared" si="21"/>
        <v>0</v>
      </c>
      <c r="EA16" s="188">
        <f t="shared" si="21"/>
        <v>0</v>
      </c>
      <c r="EB16" s="188">
        <f t="shared" si="21"/>
        <v>0</v>
      </c>
      <c r="EC16" s="188">
        <f t="shared" si="21"/>
        <v>0</v>
      </c>
      <c r="ED16" s="188">
        <f t="shared" si="21"/>
        <v>0</v>
      </c>
      <c r="EE16" s="188">
        <f t="shared" si="21"/>
        <v>0</v>
      </c>
      <c r="EF16" s="188">
        <f t="shared" si="21"/>
        <v>0</v>
      </c>
      <c r="EG16" s="188">
        <f t="shared" si="21"/>
        <v>0</v>
      </c>
      <c r="EH16" s="188">
        <f t="shared" si="21"/>
        <v>0</v>
      </c>
      <c r="EI16" s="188">
        <f t="shared" si="21"/>
        <v>0</v>
      </c>
      <c r="EJ16" s="188">
        <f t="shared" si="21"/>
        <v>0</v>
      </c>
      <c r="EK16" s="188">
        <f t="shared" si="21"/>
        <v>0</v>
      </c>
      <c r="EL16" s="188">
        <f t="shared" si="21"/>
        <v>0</v>
      </c>
      <c r="EM16" s="188">
        <f t="shared" si="21"/>
        <v>0</v>
      </c>
      <c r="EN16" s="188">
        <f t="shared" si="21"/>
        <v>0</v>
      </c>
      <c r="EO16" s="188">
        <f t="shared" si="21"/>
        <v>0</v>
      </c>
      <c r="EP16" s="188">
        <f t="shared" si="21"/>
        <v>0</v>
      </c>
      <c r="EQ16" s="188">
        <f t="shared" si="21"/>
        <v>0</v>
      </c>
      <c r="ER16" s="188">
        <f t="shared" si="21"/>
        <v>0</v>
      </c>
      <c r="ES16" s="188">
        <f t="shared" si="21"/>
        <v>0</v>
      </c>
      <c r="ET16" s="188">
        <f t="shared" si="21"/>
        <v>0</v>
      </c>
      <c r="EU16" s="188">
        <f t="shared" si="21"/>
        <v>0</v>
      </c>
      <c r="EV16" s="188">
        <f t="shared" si="21"/>
        <v>0</v>
      </c>
      <c r="EW16" s="188">
        <f t="shared" si="21"/>
        <v>0</v>
      </c>
      <c r="EX16" s="188">
        <f t="shared" si="21"/>
        <v>0</v>
      </c>
      <c r="EY16" s="188">
        <f t="shared" si="21"/>
        <v>0</v>
      </c>
      <c r="EZ16" s="188">
        <f t="shared" si="21"/>
        <v>0</v>
      </c>
      <c r="FA16" s="188">
        <f t="shared" si="21"/>
        <v>0</v>
      </c>
    </row>
    <row r="17" spans="1:157" s="293" customFormat="1" ht="15" customHeight="1" x14ac:dyDescent="0.3">
      <c r="A17" s="38"/>
      <c r="B17" s="878">
        <f>B14+1</f>
        <v>10</v>
      </c>
      <c r="C17" s="176" t="s">
        <v>1411</v>
      </c>
      <c r="D17" s="176"/>
      <c r="E17" s="180" t="s">
        <v>1405</v>
      </c>
      <c r="F17" s="181" t="s">
        <v>1412</v>
      </c>
      <c r="G17" s="185" t="str">
        <f>IF(COUNTA(H17:FA17)=0,"",IF(OR(LARGE(H17:FA17,1)&gt;3,SMALL(H17:FA17,1)&lt;0),"ERRO",""))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1:157" s="293" customFormat="1" ht="15" customHeight="1" x14ac:dyDescent="0.3">
      <c r="A18" s="38"/>
      <c r="B18" s="879"/>
      <c r="C18" s="176" t="s">
        <v>1413</v>
      </c>
      <c r="D18" s="176"/>
      <c r="E18" s="177" t="s">
        <v>1414</v>
      </c>
      <c r="F18" s="181" t="s">
        <v>1415</v>
      </c>
      <c r="G18" s="185" t="str">
        <f>IF(COUNTA(H18:FA18)=0,"",IF(OR(LARGE(H18:FA18,1)&gt;22,SMALL(H18:FA18,1)&lt;0),"ERRO",""))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1:157" s="293" customFormat="1" ht="15" customHeight="1" x14ac:dyDescent="0.3">
      <c r="A19" s="38"/>
      <c r="B19" s="879"/>
      <c r="C19" s="176" t="s">
        <v>1416</v>
      </c>
      <c r="D19" s="176"/>
      <c r="E19" s="177" t="s">
        <v>1417</v>
      </c>
      <c r="F19" s="181" t="s">
        <v>1418</v>
      </c>
      <c r="G19" s="185" t="str">
        <f>IF(COUNTA(H19:FA19)=0,"",IF(OR(LARGE(H19:FA19,1)&gt;12,SMALL(H19:FA19,1)&lt;0),"ERRO",""))</f>
        <v/>
      </c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295"/>
      <c r="BG19" s="295"/>
      <c r="BH19" s="295"/>
      <c r="BI19" s="295"/>
      <c r="BJ19" s="295"/>
      <c r="BK19" s="295"/>
      <c r="BL19" s="295"/>
      <c r="BM19" s="295"/>
      <c r="BN19" s="295"/>
      <c r="BO19" s="295"/>
      <c r="BP19" s="295"/>
      <c r="BQ19" s="295"/>
      <c r="BR19" s="295"/>
      <c r="BS19" s="295"/>
      <c r="BT19" s="295"/>
      <c r="BU19" s="295"/>
      <c r="BV19" s="295"/>
      <c r="BW19" s="295"/>
      <c r="BX19" s="295"/>
      <c r="BY19" s="295"/>
      <c r="BZ19" s="295"/>
      <c r="CA19" s="295"/>
      <c r="CB19" s="295"/>
      <c r="CC19" s="295"/>
      <c r="CD19" s="295"/>
      <c r="CE19" s="295"/>
      <c r="CF19" s="295"/>
      <c r="CG19" s="295"/>
      <c r="CH19" s="295"/>
      <c r="CI19" s="295"/>
      <c r="CJ19" s="295"/>
      <c r="CK19" s="295"/>
      <c r="CL19" s="295"/>
      <c r="CM19" s="295"/>
      <c r="CN19" s="295"/>
      <c r="CO19" s="295"/>
      <c r="CP19" s="295"/>
      <c r="CQ19" s="295"/>
      <c r="CR19" s="295"/>
      <c r="CS19" s="295"/>
      <c r="CT19" s="295"/>
      <c r="CU19" s="295"/>
      <c r="CV19" s="295"/>
      <c r="CW19" s="295"/>
      <c r="CX19" s="295"/>
      <c r="CY19" s="295"/>
      <c r="CZ19" s="295"/>
      <c r="DA19" s="295"/>
      <c r="DB19" s="295"/>
      <c r="DC19" s="295"/>
      <c r="DD19" s="295"/>
      <c r="DE19" s="295"/>
      <c r="DF19" s="295"/>
      <c r="DG19" s="295"/>
      <c r="DH19" s="295"/>
      <c r="DI19" s="295"/>
      <c r="DJ19" s="295"/>
      <c r="DK19" s="295"/>
      <c r="DL19" s="295"/>
      <c r="DM19" s="295"/>
      <c r="DN19" s="295"/>
      <c r="DO19" s="295"/>
      <c r="DP19" s="295"/>
      <c r="DQ19" s="295"/>
      <c r="DR19" s="295"/>
      <c r="DS19" s="295"/>
      <c r="DT19" s="295"/>
      <c r="DU19" s="295"/>
      <c r="DV19" s="295"/>
      <c r="DW19" s="295"/>
      <c r="DX19" s="295"/>
      <c r="DY19" s="295"/>
      <c r="DZ19" s="295"/>
      <c r="EA19" s="295"/>
      <c r="EB19" s="295"/>
      <c r="EC19" s="295"/>
      <c r="ED19" s="295"/>
      <c r="EE19" s="295"/>
      <c r="EF19" s="295"/>
      <c r="EG19" s="295"/>
      <c r="EH19" s="295"/>
      <c r="EI19" s="295"/>
      <c r="EJ19" s="295"/>
      <c r="EK19" s="295"/>
      <c r="EL19" s="295"/>
      <c r="EM19" s="295"/>
      <c r="EN19" s="295"/>
      <c r="EO19" s="295"/>
      <c r="EP19" s="295"/>
      <c r="EQ19" s="295"/>
      <c r="ER19" s="295"/>
      <c r="ES19" s="295"/>
      <c r="ET19" s="295"/>
      <c r="EU19" s="295"/>
      <c r="EV19" s="295"/>
      <c r="EW19" s="295"/>
      <c r="EX19" s="295"/>
      <c r="EY19" s="295"/>
      <c r="EZ19" s="295"/>
      <c r="FA19" s="295"/>
    </row>
    <row r="20" spans="1:157" ht="15" customHeight="1" x14ac:dyDescent="0.3">
      <c r="B20" s="880"/>
      <c r="C20" s="176" t="s">
        <v>1421</v>
      </c>
      <c r="D20" s="176"/>
      <c r="E20" s="176"/>
      <c r="F20" s="181" t="s">
        <v>1422</v>
      </c>
      <c r="G20" s="185" t="str">
        <f>IF(COUNTA(H20:FA20)=0,"",IF(OR(LARGE(H20:FA20,1)&gt;1,SMALL(H20:FA20,1)&lt;0),"ERRO",""))</f>
        <v/>
      </c>
      <c r="H20" s="189">
        <f t="shared" ref="H20:AA20" si="22">H17*H18*H19/792</f>
        <v>0</v>
      </c>
      <c r="I20" s="189">
        <f t="shared" si="22"/>
        <v>0</v>
      </c>
      <c r="J20" s="189">
        <f t="shared" si="22"/>
        <v>0</v>
      </c>
      <c r="K20" s="189">
        <f t="shared" si="22"/>
        <v>0</v>
      </c>
      <c r="L20" s="189">
        <f t="shared" si="22"/>
        <v>0</v>
      </c>
      <c r="M20" s="189">
        <f t="shared" si="22"/>
        <v>0</v>
      </c>
      <c r="N20" s="189">
        <f t="shared" si="22"/>
        <v>0</v>
      </c>
      <c r="O20" s="189">
        <f t="shared" si="22"/>
        <v>0</v>
      </c>
      <c r="P20" s="189">
        <f t="shared" si="22"/>
        <v>0</v>
      </c>
      <c r="Q20" s="189">
        <f t="shared" si="22"/>
        <v>0</v>
      </c>
      <c r="R20" s="189">
        <f t="shared" si="22"/>
        <v>0</v>
      </c>
      <c r="S20" s="189">
        <f t="shared" si="22"/>
        <v>0</v>
      </c>
      <c r="T20" s="189">
        <f t="shared" si="22"/>
        <v>0</v>
      </c>
      <c r="U20" s="189">
        <f t="shared" si="22"/>
        <v>0</v>
      </c>
      <c r="V20" s="189">
        <f t="shared" si="22"/>
        <v>0</v>
      </c>
      <c r="W20" s="189">
        <f t="shared" si="22"/>
        <v>0</v>
      </c>
      <c r="X20" s="189">
        <f t="shared" si="22"/>
        <v>0</v>
      </c>
      <c r="Y20" s="189">
        <f t="shared" si="22"/>
        <v>0</v>
      </c>
      <c r="Z20" s="189">
        <f t="shared" si="22"/>
        <v>0</v>
      </c>
      <c r="AA20" s="189">
        <f t="shared" si="22"/>
        <v>0</v>
      </c>
      <c r="AB20" s="189">
        <f t="shared" ref="AB20:AU20" si="23">AB17*AB18*AB19/792</f>
        <v>0</v>
      </c>
      <c r="AC20" s="189">
        <f t="shared" si="23"/>
        <v>0</v>
      </c>
      <c r="AD20" s="189">
        <f t="shared" si="23"/>
        <v>0</v>
      </c>
      <c r="AE20" s="189">
        <f t="shared" si="23"/>
        <v>0</v>
      </c>
      <c r="AF20" s="189">
        <f t="shared" si="23"/>
        <v>0</v>
      </c>
      <c r="AG20" s="189">
        <f t="shared" si="23"/>
        <v>0</v>
      </c>
      <c r="AH20" s="189">
        <f t="shared" si="23"/>
        <v>0</v>
      </c>
      <c r="AI20" s="189">
        <f t="shared" si="23"/>
        <v>0</v>
      </c>
      <c r="AJ20" s="189">
        <f t="shared" si="23"/>
        <v>0</v>
      </c>
      <c r="AK20" s="189">
        <f t="shared" si="23"/>
        <v>0</v>
      </c>
      <c r="AL20" s="189">
        <f t="shared" si="23"/>
        <v>0</v>
      </c>
      <c r="AM20" s="189">
        <f t="shared" si="23"/>
        <v>0</v>
      </c>
      <c r="AN20" s="189">
        <f t="shared" si="23"/>
        <v>0</v>
      </c>
      <c r="AO20" s="189">
        <f t="shared" si="23"/>
        <v>0</v>
      </c>
      <c r="AP20" s="189">
        <f t="shared" si="23"/>
        <v>0</v>
      </c>
      <c r="AQ20" s="189">
        <f t="shared" si="23"/>
        <v>0</v>
      </c>
      <c r="AR20" s="189">
        <f t="shared" si="23"/>
        <v>0</v>
      </c>
      <c r="AS20" s="189">
        <f t="shared" si="23"/>
        <v>0</v>
      </c>
      <c r="AT20" s="189">
        <f t="shared" si="23"/>
        <v>0</v>
      </c>
      <c r="AU20" s="189">
        <f t="shared" si="23"/>
        <v>0</v>
      </c>
      <c r="AV20" s="189">
        <f t="shared" ref="AV20:CS20" si="24">AV17*AV18*AV19/792</f>
        <v>0</v>
      </c>
      <c r="AW20" s="189">
        <f t="shared" si="24"/>
        <v>0</v>
      </c>
      <c r="AX20" s="189">
        <f t="shared" si="24"/>
        <v>0</v>
      </c>
      <c r="AY20" s="189">
        <f t="shared" si="24"/>
        <v>0</v>
      </c>
      <c r="AZ20" s="189">
        <f t="shared" si="24"/>
        <v>0</v>
      </c>
      <c r="BA20" s="189">
        <f t="shared" si="24"/>
        <v>0</v>
      </c>
      <c r="BB20" s="189">
        <f t="shared" si="24"/>
        <v>0</v>
      </c>
      <c r="BC20" s="189">
        <f t="shared" si="24"/>
        <v>0</v>
      </c>
      <c r="BD20" s="189">
        <f t="shared" si="24"/>
        <v>0</v>
      </c>
      <c r="BE20" s="189">
        <f t="shared" si="24"/>
        <v>0</v>
      </c>
      <c r="BF20" s="189">
        <f t="shared" si="24"/>
        <v>0</v>
      </c>
      <c r="BG20" s="189">
        <f t="shared" si="24"/>
        <v>0</v>
      </c>
      <c r="BH20" s="189">
        <f t="shared" si="24"/>
        <v>0</v>
      </c>
      <c r="BI20" s="189">
        <f t="shared" si="24"/>
        <v>0</v>
      </c>
      <c r="BJ20" s="189">
        <f t="shared" si="24"/>
        <v>0</v>
      </c>
      <c r="BK20" s="189">
        <f t="shared" si="24"/>
        <v>0</v>
      </c>
      <c r="BL20" s="189">
        <f t="shared" si="24"/>
        <v>0</v>
      </c>
      <c r="BM20" s="189">
        <f t="shared" si="24"/>
        <v>0</v>
      </c>
      <c r="BN20" s="189">
        <f t="shared" si="24"/>
        <v>0</v>
      </c>
      <c r="BO20" s="189">
        <f t="shared" si="24"/>
        <v>0</v>
      </c>
      <c r="BP20" s="189">
        <f t="shared" si="24"/>
        <v>0</v>
      </c>
      <c r="BQ20" s="189">
        <f t="shared" si="24"/>
        <v>0</v>
      </c>
      <c r="BR20" s="189">
        <f t="shared" si="24"/>
        <v>0</v>
      </c>
      <c r="BS20" s="189">
        <f t="shared" si="24"/>
        <v>0</v>
      </c>
      <c r="BT20" s="189">
        <f t="shared" si="24"/>
        <v>0</v>
      </c>
      <c r="BU20" s="189">
        <f t="shared" si="24"/>
        <v>0</v>
      </c>
      <c r="BV20" s="189">
        <f t="shared" si="24"/>
        <v>0</v>
      </c>
      <c r="BW20" s="189">
        <f t="shared" si="24"/>
        <v>0</v>
      </c>
      <c r="BX20" s="189">
        <f t="shared" si="24"/>
        <v>0</v>
      </c>
      <c r="BY20" s="189">
        <f t="shared" si="24"/>
        <v>0</v>
      </c>
      <c r="BZ20" s="189">
        <f t="shared" si="24"/>
        <v>0</v>
      </c>
      <c r="CA20" s="189">
        <f t="shared" si="24"/>
        <v>0</v>
      </c>
      <c r="CB20" s="189">
        <f t="shared" si="24"/>
        <v>0</v>
      </c>
      <c r="CC20" s="189">
        <f t="shared" si="24"/>
        <v>0</v>
      </c>
      <c r="CD20" s="189">
        <f t="shared" si="24"/>
        <v>0</v>
      </c>
      <c r="CE20" s="189">
        <f t="shared" si="24"/>
        <v>0</v>
      </c>
      <c r="CF20" s="189">
        <f t="shared" si="24"/>
        <v>0</v>
      </c>
      <c r="CG20" s="189">
        <f t="shared" si="24"/>
        <v>0</v>
      </c>
      <c r="CH20" s="189">
        <f t="shared" si="24"/>
        <v>0</v>
      </c>
      <c r="CI20" s="189">
        <f t="shared" si="24"/>
        <v>0</v>
      </c>
      <c r="CJ20" s="189">
        <f t="shared" si="24"/>
        <v>0</v>
      </c>
      <c r="CK20" s="189">
        <f t="shared" si="24"/>
        <v>0</v>
      </c>
      <c r="CL20" s="189">
        <f t="shared" si="24"/>
        <v>0</v>
      </c>
      <c r="CM20" s="189">
        <f t="shared" si="24"/>
        <v>0</v>
      </c>
      <c r="CN20" s="189">
        <f t="shared" si="24"/>
        <v>0</v>
      </c>
      <c r="CO20" s="189">
        <f t="shared" si="24"/>
        <v>0</v>
      </c>
      <c r="CP20" s="189">
        <f t="shared" si="24"/>
        <v>0</v>
      </c>
      <c r="CQ20" s="189">
        <f t="shared" si="24"/>
        <v>0</v>
      </c>
      <c r="CR20" s="189">
        <f t="shared" si="24"/>
        <v>0</v>
      </c>
      <c r="CS20" s="189">
        <f t="shared" si="24"/>
        <v>0</v>
      </c>
      <c r="CT20" s="189">
        <f t="shared" ref="CT20:FA20" si="25">CT17*CT18*CT19/792</f>
        <v>0</v>
      </c>
      <c r="CU20" s="189">
        <f t="shared" si="25"/>
        <v>0</v>
      </c>
      <c r="CV20" s="189">
        <f t="shared" si="25"/>
        <v>0</v>
      </c>
      <c r="CW20" s="189">
        <f t="shared" si="25"/>
        <v>0</v>
      </c>
      <c r="CX20" s="189">
        <f t="shared" si="25"/>
        <v>0</v>
      </c>
      <c r="CY20" s="189">
        <f t="shared" si="25"/>
        <v>0</v>
      </c>
      <c r="CZ20" s="189">
        <f t="shared" si="25"/>
        <v>0</v>
      </c>
      <c r="DA20" s="189">
        <f t="shared" si="25"/>
        <v>0</v>
      </c>
      <c r="DB20" s="189">
        <f t="shared" si="25"/>
        <v>0</v>
      </c>
      <c r="DC20" s="189">
        <f t="shared" si="25"/>
        <v>0</v>
      </c>
      <c r="DD20" s="189">
        <f t="shared" si="25"/>
        <v>0</v>
      </c>
      <c r="DE20" s="189">
        <f t="shared" si="25"/>
        <v>0</v>
      </c>
      <c r="DF20" s="189">
        <f t="shared" si="25"/>
        <v>0</v>
      </c>
      <c r="DG20" s="189">
        <f t="shared" si="25"/>
        <v>0</v>
      </c>
      <c r="DH20" s="189">
        <f t="shared" si="25"/>
        <v>0</v>
      </c>
      <c r="DI20" s="189">
        <f t="shared" si="25"/>
        <v>0</v>
      </c>
      <c r="DJ20" s="189">
        <f t="shared" si="25"/>
        <v>0</v>
      </c>
      <c r="DK20" s="189">
        <f t="shared" si="25"/>
        <v>0</v>
      </c>
      <c r="DL20" s="189">
        <f t="shared" si="25"/>
        <v>0</v>
      </c>
      <c r="DM20" s="189">
        <f t="shared" si="25"/>
        <v>0</v>
      </c>
      <c r="DN20" s="189">
        <f t="shared" si="25"/>
        <v>0</v>
      </c>
      <c r="DO20" s="189">
        <f t="shared" si="25"/>
        <v>0</v>
      </c>
      <c r="DP20" s="189">
        <f t="shared" si="25"/>
        <v>0</v>
      </c>
      <c r="DQ20" s="189">
        <f t="shared" si="25"/>
        <v>0</v>
      </c>
      <c r="DR20" s="189">
        <f t="shared" si="25"/>
        <v>0</v>
      </c>
      <c r="DS20" s="189">
        <f t="shared" si="25"/>
        <v>0</v>
      </c>
      <c r="DT20" s="189">
        <f t="shared" si="25"/>
        <v>0</v>
      </c>
      <c r="DU20" s="189">
        <f t="shared" si="25"/>
        <v>0</v>
      </c>
      <c r="DV20" s="189">
        <f t="shared" si="25"/>
        <v>0</v>
      </c>
      <c r="DW20" s="189">
        <f t="shared" si="25"/>
        <v>0</v>
      </c>
      <c r="DX20" s="189">
        <f t="shared" si="25"/>
        <v>0</v>
      </c>
      <c r="DY20" s="189">
        <f t="shared" si="25"/>
        <v>0</v>
      </c>
      <c r="DZ20" s="189">
        <f t="shared" si="25"/>
        <v>0</v>
      </c>
      <c r="EA20" s="189">
        <f t="shared" si="25"/>
        <v>0</v>
      </c>
      <c r="EB20" s="189">
        <f t="shared" si="25"/>
        <v>0</v>
      </c>
      <c r="EC20" s="189">
        <f t="shared" si="25"/>
        <v>0</v>
      </c>
      <c r="ED20" s="189">
        <f t="shared" si="25"/>
        <v>0</v>
      </c>
      <c r="EE20" s="189">
        <f t="shared" si="25"/>
        <v>0</v>
      </c>
      <c r="EF20" s="189">
        <f t="shared" si="25"/>
        <v>0</v>
      </c>
      <c r="EG20" s="189">
        <f t="shared" si="25"/>
        <v>0</v>
      </c>
      <c r="EH20" s="189">
        <f t="shared" si="25"/>
        <v>0</v>
      </c>
      <c r="EI20" s="189">
        <f t="shared" si="25"/>
        <v>0</v>
      </c>
      <c r="EJ20" s="189">
        <f t="shared" si="25"/>
        <v>0</v>
      </c>
      <c r="EK20" s="189">
        <f t="shared" si="25"/>
        <v>0</v>
      </c>
      <c r="EL20" s="189">
        <f t="shared" si="25"/>
        <v>0</v>
      </c>
      <c r="EM20" s="189">
        <f t="shared" si="25"/>
        <v>0</v>
      </c>
      <c r="EN20" s="189">
        <f t="shared" si="25"/>
        <v>0</v>
      </c>
      <c r="EO20" s="189">
        <f t="shared" si="25"/>
        <v>0</v>
      </c>
      <c r="EP20" s="189">
        <f t="shared" si="25"/>
        <v>0</v>
      </c>
      <c r="EQ20" s="189">
        <f t="shared" si="25"/>
        <v>0</v>
      </c>
      <c r="ER20" s="189">
        <f t="shared" si="25"/>
        <v>0</v>
      </c>
      <c r="ES20" s="189">
        <f t="shared" si="25"/>
        <v>0</v>
      </c>
      <c r="ET20" s="189">
        <f t="shared" si="25"/>
        <v>0</v>
      </c>
      <c r="EU20" s="189">
        <f t="shared" si="25"/>
        <v>0</v>
      </c>
      <c r="EV20" s="189">
        <f t="shared" si="25"/>
        <v>0</v>
      </c>
      <c r="EW20" s="189">
        <f t="shared" si="25"/>
        <v>0</v>
      </c>
      <c r="EX20" s="189">
        <f t="shared" si="25"/>
        <v>0</v>
      </c>
      <c r="EY20" s="189">
        <f t="shared" si="25"/>
        <v>0</v>
      </c>
      <c r="EZ20" s="189">
        <f t="shared" si="25"/>
        <v>0</v>
      </c>
      <c r="FA20" s="189">
        <f t="shared" si="25"/>
        <v>0</v>
      </c>
    </row>
    <row r="21" spans="1:157" ht="15" customHeight="1" x14ac:dyDescent="0.3">
      <c r="B21" s="171">
        <f>B17+1</f>
        <v>11</v>
      </c>
      <c r="C21" s="176" t="s">
        <v>1423</v>
      </c>
      <c r="D21" s="176"/>
      <c r="E21" s="180" t="s">
        <v>298</v>
      </c>
      <c r="F21" s="181" t="s">
        <v>1424</v>
      </c>
      <c r="G21" s="190">
        <f>SUM(H21:FA21)</f>
        <v>0</v>
      </c>
      <c r="H21" s="188">
        <f>(H13*H16)/1000</f>
        <v>0</v>
      </c>
      <c r="I21" s="188">
        <f t="shared" ref="I21:AA21" si="26">(I13*I16)/1000</f>
        <v>0</v>
      </c>
      <c r="J21" s="188">
        <f t="shared" si="26"/>
        <v>0</v>
      </c>
      <c r="K21" s="188">
        <f t="shared" si="26"/>
        <v>0</v>
      </c>
      <c r="L21" s="188">
        <f t="shared" si="26"/>
        <v>0</v>
      </c>
      <c r="M21" s="188">
        <f t="shared" si="26"/>
        <v>0</v>
      </c>
      <c r="N21" s="188">
        <f t="shared" si="26"/>
        <v>0</v>
      </c>
      <c r="O21" s="188">
        <f t="shared" si="26"/>
        <v>0</v>
      </c>
      <c r="P21" s="188">
        <f t="shared" si="26"/>
        <v>0</v>
      </c>
      <c r="Q21" s="188">
        <f t="shared" si="26"/>
        <v>0</v>
      </c>
      <c r="R21" s="188">
        <f t="shared" si="26"/>
        <v>0</v>
      </c>
      <c r="S21" s="188">
        <f t="shared" si="26"/>
        <v>0</v>
      </c>
      <c r="T21" s="188">
        <f t="shared" si="26"/>
        <v>0</v>
      </c>
      <c r="U21" s="188">
        <f t="shared" si="26"/>
        <v>0</v>
      </c>
      <c r="V21" s="188">
        <f t="shared" si="26"/>
        <v>0</v>
      </c>
      <c r="W21" s="188">
        <f t="shared" si="26"/>
        <v>0</v>
      </c>
      <c r="X21" s="188">
        <f t="shared" si="26"/>
        <v>0</v>
      </c>
      <c r="Y21" s="188">
        <f t="shared" si="26"/>
        <v>0</v>
      </c>
      <c r="Z21" s="188">
        <f t="shared" si="26"/>
        <v>0</v>
      </c>
      <c r="AA21" s="188">
        <f t="shared" si="26"/>
        <v>0</v>
      </c>
      <c r="AB21" s="188">
        <f>(AB13*AB16)/1000</f>
        <v>0</v>
      </c>
      <c r="AC21" s="188">
        <f t="shared" ref="AC21:AU21" si="27">(AC13*AC16)/1000</f>
        <v>0</v>
      </c>
      <c r="AD21" s="188">
        <f t="shared" si="27"/>
        <v>0</v>
      </c>
      <c r="AE21" s="188">
        <f t="shared" si="27"/>
        <v>0</v>
      </c>
      <c r="AF21" s="188">
        <f t="shared" si="27"/>
        <v>0</v>
      </c>
      <c r="AG21" s="188">
        <f t="shared" si="27"/>
        <v>0</v>
      </c>
      <c r="AH21" s="188">
        <f t="shared" si="27"/>
        <v>0</v>
      </c>
      <c r="AI21" s="188">
        <f t="shared" si="27"/>
        <v>0</v>
      </c>
      <c r="AJ21" s="188">
        <f t="shared" si="27"/>
        <v>0</v>
      </c>
      <c r="AK21" s="188">
        <f t="shared" si="27"/>
        <v>0</v>
      </c>
      <c r="AL21" s="188">
        <f t="shared" si="27"/>
        <v>0</v>
      </c>
      <c r="AM21" s="188">
        <f t="shared" si="27"/>
        <v>0</v>
      </c>
      <c r="AN21" s="188">
        <f t="shared" si="27"/>
        <v>0</v>
      </c>
      <c r="AO21" s="188">
        <f t="shared" si="27"/>
        <v>0</v>
      </c>
      <c r="AP21" s="188">
        <f t="shared" si="27"/>
        <v>0</v>
      </c>
      <c r="AQ21" s="188">
        <f t="shared" si="27"/>
        <v>0</v>
      </c>
      <c r="AR21" s="188">
        <f t="shared" si="27"/>
        <v>0</v>
      </c>
      <c r="AS21" s="188">
        <f t="shared" si="27"/>
        <v>0</v>
      </c>
      <c r="AT21" s="188">
        <f t="shared" si="27"/>
        <v>0</v>
      </c>
      <c r="AU21" s="188">
        <f t="shared" si="27"/>
        <v>0</v>
      </c>
      <c r="AV21" s="188">
        <f t="shared" ref="AV21:BE21" si="28">(AV13*AV16)/1000</f>
        <v>0</v>
      </c>
      <c r="AW21" s="188">
        <f t="shared" si="28"/>
        <v>0</v>
      </c>
      <c r="AX21" s="188">
        <f t="shared" si="28"/>
        <v>0</v>
      </c>
      <c r="AY21" s="188">
        <f t="shared" si="28"/>
        <v>0</v>
      </c>
      <c r="AZ21" s="188">
        <f t="shared" si="28"/>
        <v>0</v>
      </c>
      <c r="BA21" s="188">
        <f t="shared" si="28"/>
        <v>0</v>
      </c>
      <c r="BB21" s="188">
        <f t="shared" si="28"/>
        <v>0</v>
      </c>
      <c r="BC21" s="188">
        <f t="shared" si="28"/>
        <v>0</v>
      </c>
      <c r="BD21" s="188">
        <f t="shared" si="28"/>
        <v>0</v>
      </c>
      <c r="BE21" s="188">
        <f t="shared" si="28"/>
        <v>0</v>
      </c>
      <c r="BF21" s="188">
        <f>(BF13*BF16)/1000</f>
        <v>0</v>
      </c>
      <c r="BG21" s="188">
        <f t="shared" ref="BG21:BY21" si="29">(BG13*BG16)/1000</f>
        <v>0</v>
      </c>
      <c r="BH21" s="188">
        <f t="shared" si="29"/>
        <v>0</v>
      </c>
      <c r="BI21" s="188">
        <f t="shared" si="29"/>
        <v>0</v>
      </c>
      <c r="BJ21" s="188">
        <f t="shared" si="29"/>
        <v>0</v>
      </c>
      <c r="BK21" s="188">
        <f t="shared" si="29"/>
        <v>0</v>
      </c>
      <c r="BL21" s="188">
        <f t="shared" si="29"/>
        <v>0</v>
      </c>
      <c r="BM21" s="188">
        <f t="shared" si="29"/>
        <v>0</v>
      </c>
      <c r="BN21" s="188">
        <f t="shared" si="29"/>
        <v>0</v>
      </c>
      <c r="BO21" s="188">
        <f t="shared" si="29"/>
        <v>0</v>
      </c>
      <c r="BP21" s="188">
        <f t="shared" si="29"/>
        <v>0</v>
      </c>
      <c r="BQ21" s="188">
        <f t="shared" si="29"/>
        <v>0</v>
      </c>
      <c r="BR21" s="188">
        <f t="shared" si="29"/>
        <v>0</v>
      </c>
      <c r="BS21" s="188">
        <f t="shared" si="29"/>
        <v>0</v>
      </c>
      <c r="BT21" s="188">
        <f t="shared" si="29"/>
        <v>0</v>
      </c>
      <c r="BU21" s="188">
        <f t="shared" si="29"/>
        <v>0</v>
      </c>
      <c r="BV21" s="188">
        <f t="shared" si="29"/>
        <v>0</v>
      </c>
      <c r="BW21" s="188">
        <f t="shared" si="29"/>
        <v>0</v>
      </c>
      <c r="BX21" s="188">
        <f t="shared" si="29"/>
        <v>0</v>
      </c>
      <c r="BY21" s="188">
        <f t="shared" si="29"/>
        <v>0</v>
      </c>
      <c r="BZ21" s="188">
        <f>(BZ13*BZ16)/1000</f>
        <v>0</v>
      </c>
      <c r="CA21" s="188">
        <f t="shared" ref="CA21:DC21" si="30">(CA13*CA16)/1000</f>
        <v>0</v>
      </c>
      <c r="CB21" s="188">
        <f t="shared" si="30"/>
        <v>0</v>
      </c>
      <c r="CC21" s="188">
        <f t="shared" si="30"/>
        <v>0</v>
      </c>
      <c r="CD21" s="188">
        <f t="shared" si="30"/>
        <v>0</v>
      </c>
      <c r="CE21" s="188">
        <f t="shared" si="30"/>
        <v>0</v>
      </c>
      <c r="CF21" s="188">
        <f t="shared" si="30"/>
        <v>0</v>
      </c>
      <c r="CG21" s="188">
        <f t="shared" si="30"/>
        <v>0</v>
      </c>
      <c r="CH21" s="188">
        <f t="shared" si="30"/>
        <v>0</v>
      </c>
      <c r="CI21" s="188">
        <f t="shared" si="30"/>
        <v>0</v>
      </c>
      <c r="CJ21" s="188">
        <f t="shared" si="30"/>
        <v>0</v>
      </c>
      <c r="CK21" s="188">
        <f t="shared" si="30"/>
        <v>0</v>
      </c>
      <c r="CL21" s="188">
        <f t="shared" si="30"/>
        <v>0</v>
      </c>
      <c r="CM21" s="188">
        <f t="shared" si="30"/>
        <v>0</v>
      </c>
      <c r="CN21" s="188">
        <f t="shared" si="30"/>
        <v>0</v>
      </c>
      <c r="CO21" s="188">
        <f t="shared" si="30"/>
        <v>0</v>
      </c>
      <c r="CP21" s="188">
        <f t="shared" si="30"/>
        <v>0</v>
      </c>
      <c r="CQ21" s="188">
        <f t="shared" si="30"/>
        <v>0</v>
      </c>
      <c r="CR21" s="188">
        <f t="shared" si="30"/>
        <v>0</v>
      </c>
      <c r="CS21" s="188">
        <f t="shared" si="30"/>
        <v>0</v>
      </c>
      <c r="CT21" s="188">
        <f t="shared" si="30"/>
        <v>0</v>
      </c>
      <c r="CU21" s="188">
        <f t="shared" si="30"/>
        <v>0</v>
      </c>
      <c r="CV21" s="188">
        <f t="shared" si="30"/>
        <v>0</v>
      </c>
      <c r="CW21" s="188">
        <f t="shared" si="30"/>
        <v>0</v>
      </c>
      <c r="CX21" s="188">
        <f t="shared" si="30"/>
        <v>0</v>
      </c>
      <c r="CY21" s="188">
        <f t="shared" si="30"/>
        <v>0</v>
      </c>
      <c r="CZ21" s="188">
        <f t="shared" si="30"/>
        <v>0</v>
      </c>
      <c r="DA21" s="188">
        <f t="shared" si="30"/>
        <v>0</v>
      </c>
      <c r="DB21" s="188">
        <f t="shared" si="30"/>
        <v>0</v>
      </c>
      <c r="DC21" s="188">
        <f t="shared" si="30"/>
        <v>0</v>
      </c>
      <c r="DD21" s="188">
        <f>(DD13*DD16)/1000</f>
        <v>0</v>
      </c>
      <c r="DE21" s="188">
        <f t="shared" ref="DE21:DW21" si="31">(DE13*DE16)/1000</f>
        <v>0</v>
      </c>
      <c r="DF21" s="188">
        <f t="shared" si="31"/>
        <v>0</v>
      </c>
      <c r="DG21" s="188">
        <f t="shared" si="31"/>
        <v>0</v>
      </c>
      <c r="DH21" s="188">
        <f t="shared" si="31"/>
        <v>0</v>
      </c>
      <c r="DI21" s="188">
        <f t="shared" si="31"/>
        <v>0</v>
      </c>
      <c r="DJ21" s="188">
        <f t="shared" si="31"/>
        <v>0</v>
      </c>
      <c r="DK21" s="188">
        <f t="shared" si="31"/>
        <v>0</v>
      </c>
      <c r="DL21" s="188">
        <f t="shared" si="31"/>
        <v>0</v>
      </c>
      <c r="DM21" s="188">
        <f t="shared" si="31"/>
        <v>0</v>
      </c>
      <c r="DN21" s="188">
        <f t="shared" si="31"/>
        <v>0</v>
      </c>
      <c r="DO21" s="188">
        <f t="shared" si="31"/>
        <v>0</v>
      </c>
      <c r="DP21" s="188">
        <f t="shared" si="31"/>
        <v>0</v>
      </c>
      <c r="DQ21" s="188">
        <f t="shared" si="31"/>
        <v>0</v>
      </c>
      <c r="DR21" s="188">
        <f t="shared" si="31"/>
        <v>0</v>
      </c>
      <c r="DS21" s="188">
        <f t="shared" si="31"/>
        <v>0</v>
      </c>
      <c r="DT21" s="188">
        <f t="shared" si="31"/>
        <v>0</v>
      </c>
      <c r="DU21" s="188">
        <f t="shared" si="31"/>
        <v>0</v>
      </c>
      <c r="DV21" s="188">
        <f t="shared" si="31"/>
        <v>0</v>
      </c>
      <c r="DW21" s="188">
        <f t="shared" si="31"/>
        <v>0</v>
      </c>
      <c r="DX21" s="188">
        <f>(DX13*DX16)/1000</f>
        <v>0</v>
      </c>
      <c r="DY21" s="188">
        <f t="shared" ref="DY21:FA21" si="32">(DY13*DY16)/1000</f>
        <v>0</v>
      </c>
      <c r="DZ21" s="188">
        <f t="shared" si="32"/>
        <v>0</v>
      </c>
      <c r="EA21" s="188">
        <f t="shared" si="32"/>
        <v>0</v>
      </c>
      <c r="EB21" s="188">
        <f t="shared" si="32"/>
        <v>0</v>
      </c>
      <c r="EC21" s="188">
        <f t="shared" si="32"/>
        <v>0</v>
      </c>
      <c r="ED21" s="188">
        <f t="shared" si="32"/>
        <v>0</v>
      </c>
      <c r="EE21" s="188">
        <f t="shared" si="32"/>
        <v>0</v>
      </c>
      <c r="EF21" s="188">
        <f t="shared" si="32"/>
        <v>0</v>
      </c>
      <c r="EG21" s="188">
        <f t="shared" si="32"/>
        <v>0</v>
      </c>
      <c r="EH21" s="188">
        <f t="shared" si="32"/>
        <v>0</v>
      </c>
      <c r="EI21" s="188">
        <f t="shared" si="32"/>
        <v>0</v>
      </c>
      <c r="EJ21" s="188">
        <f t="shared" si="32"/>
        <v>0</v>
      </c>
      <c r="EK21" s="188">
        <f t="shared" si="32"/>
        <v>0</v>
      </c>
      <c r="EL21" s="188">
        <f t="shared" si="32"/>
        <v>0</v>
      </c>
      <c r="EM21" s="188">
        <f t="shared" si="32"/>
        <v>0</v>
      </c>
      <c r="EN21" s="188">
        <f t="shared" si="32"/>
        <v>0</v>
      </c>
      <c r="EO21" s="188">
        <f t="shared" si="32"/>
        <v>0</v>
      </c>
      <c r="EP21" s="188">
        <f t="shared" si="32"/>
        <v>0</v>
      </c>
      <c r="EQ21" s="188">
        <f t="shared" si="32"/>
        <v>0</v>
      </c>
      <c r="ER21" s="188">
        <f t="shared" si="32"/>
        <v>0</v>
      </c>
      <c r="ES21" s="188">
        <f t="shared" si="32"/>
        <v>0</v>
      </c>
      <c r="ET21" s="188">
        <f t="shared" si="32"/>
        <v>0</v>
      </c>
      <c r="EU21" s="188">
        <f t="shared" si="32"/>
        <v>0</v>
      </c>
      <c r="EV21" s="188">
        <f t="shared" si="32"/>
        <v>0</v>
      </c>
      <c r="EW21" s="188">
        <f t="shared" si="32"/>
        <v>0</v>
      </c>
      <c r="EX21" s="188">
        <f t="shared" si="32"/>
        <v>0</v>
      </c>
      <c r="EY21" s="188">
        <f t="shared" si="32"/>
        <v>0</v>
      </c>
      <c r="EZ21" s="188">
        <f t="shared" si="32"/>
        <v>0</v>
      </c>
      <c r="FA21" s="188">
        <f t="shared" si="32"/>
        <v>0</v>
      </c>
    </row>
    <row r="22" spans="1:157" ht="15" customHeight="1" x14ac:dyDescent="0.3">
      <c r="B22" s="171">
        <f>B21+1</f>
        <v>12</v>
      </c>
      <c r="C22" s="176" t="s">
        <v>1425</v>
      </c>
      <c r="D22" s="176"/>
      <c r="E22" s="177" t="s">
        <v>1195</v>
      </c>
      <c r="F22" s="181" t="s">
        <v>1426</v>
      </c>
      <c r="G22" s="191">
        <f>SUM(H22:FA22)</f>
        <v>0</v>
      </c>
      <c r="H22" s="192">
        <f>H13*H20</f>
        <v>0</v>
      </c>
      <c r="I22" s="192">
        <f t="shared" ref="I22:AA22" si="33">I13*I20</f>
        <v>0</v>
      </c>
      <c r="J22" s="192">
        <f t="shared" si="33"/>
        <v>0</v>
      </c>
      <c r="K22" s="192">
        <f t="shared" si="33"/>
        <v>0</v>
      </c>
      <c r="L22" s="192">
        <f t="shared" si="33"/>
        <v>0</v>
      </c>
      <c r="M22" s="192">
        <f t="shared" si="33"/>
        <v>0</v>
      </c>
      <c r="N22" s="192">
        <f t="shared" si="33"/>
        <v>0</v>
      </c>
      <c r="O22" s="192">
        <f t="shared" si="33"/>
        <v>0</v>
      </c>
      <c r="P22" s="192">
        <f t="shared" si="33"/>
        <v>0</v>
      </c>
      <c r="Q22" s="192">
        <f t="shared" si="33"/>
        <v>0</v>
      </c>
      <c r="R22" s="192">
        <f t="shared" si="33"/>
        <v>0</v>
      </c>
      <c r="S22" s="192">
        <f t="shared" si="33"/>
        <v>0</v>
      </c>
      <c r="T22" s="192">
        <f t="shared" si="33"/>
        <v>0</v>
      </c>
      <c r="U22" s="192">
        <f t="shared" si="33"/>
        <v>0</v>
      </c>
      <c r="V22" s="192">
        <f t="shared" si="33"/>
        <v>0</v>
      </c>
      <c r="W22" s="192">
        <f t="shared" si="33"/>
        <v>0</v>
      </c>
      <c r="X22" s="192">
        <f t="shared" si="33"/>
        <v>0</v>
      </c>
      <c r="Y22" s="192">
        <f t="shared" si="33"/>
        <v>0</v>
      </c>
      <c r="Z22" s="192">
        <f t="shared" si="33"/>
        <v>0</v>
      </c>
      <c r="AA22" s="192">
        <f t="shared" si="33"/>
        <v>0</v>
      </c>
      <c r="AB22" s="192">
        <f>AB13*AB20</f>
        <v>0</v>
      </c>
      <c r="AC22" s="192">
        <f t="shared" ref="AC22:AU22" si="34">AC13*AC20</f>
        <v>0</v>
      </c>
      <c r="AD22" s="192">
        <f t="shared" si="34"/>
        <v>0</v>
      </c>
      <c r="AE22" s="192">
        <f t="shared" si="34"/>
        <v>0</v>
      </c>
      <c r="AF22" s="192">
        <f t="shared" si="34"/>
        <v>0</v>
      </c>
      <c r="AG22" s="192">
        <f t="shared" si="34"/>
        <v>0</v>
      </c>
      <c r="AH22" s="192">
        <f t="shared" si="34"/>
        <v>0</v>
      </c>
      <c r="AI22" s="192">
        <f t="shared" si="34"/>
        <v>0</v>
      </c>
      <c r="AJ22" s="192">
        <f t="shared" si="34"/>
        <v>0</v>
      </c>
      <c r="AK22" s="192">
        <f t="shared" si="34"/>
        <v>0</v>
      </c>
      <c r="AL22" s="192">
        <f t="shared" si="34"/>
        <v>0</v>
      </c>
      <c r="AM22" s="192">
        <f t="shared" si="34"/>
        <v>0</v>
      </c>
      <c r="AN22" s="192">
        <f t="shared" si="34"/>
        <v>0</v>
      </c>
      <c r="AO22" s="192">
        <f t="shared" si="34"/>
        <v>0</v>
      </c>
      <c r="AP22" s="192">
        <f t="shared" si="34"/>
        <v>0</v>
      </c>
      <c r="AQ22" s="192">
        <f t="shared" si="34"/>
        <v>0</v>
      </c>
      <c r="AR22" s="192">
        <f t="shared" si="34"/>
        <v>0</v>
      </c>
      <c r="AS22" s="192">
        <f t="shared" si="34"/>
        <v>0</v>
      </c>
      <c r="AT22" s="192">
        <f t="shared" si="34"/>
        <v>0</v>
      </c>
      <c r="AU22" s="192">
        <f t="shared" si="34"/>
        <v>0</v>
      </c>
      <c r="AV22" s="192">
        <f t="shared" ref="AV22:BE22" si="35">AV13*AV20</f>
        <v>0</v>
      </c>
      <c r="AW22" s="192">
        <f t="shared" si="35"/>
        <v>0</v>
      </c>
      <c r="AX22" s="192">
        <f t="shared" si="35"/>
        <v>0</v>
      </c>
      <c r="AY22" s="192">
        <f t="shared" si="35"/>
        <v>0</v>
      </c>
      <c r="AZ22" s="192">
        <f t="shared" si="35"/>
        <v>0</v>
      </c>
      <c r="BA22" s="192">
        <f t="shared" si="35"/>
        <v>0</v>
      </c>
      <c r="BB22" s="192">
        <f t="shared" si="35"/>
        <v>0</v>
      </c>
      <c r="BC22" s="192">
        <f t="shared" si="35"/>
        <v>0</v>
      </c>
      <c r="BD22" s="192">
        <f t="shared" si="35"/>
        <v>0</v>
      </c>
      <c r="BE22" s="192">
        <f t="shared" si="35"/>
        <v>0</v>
      </c>
      <c r="BF22" s="192">
        <f>BF13*BF20</f>
        <v>0</v>
      </c>
      <c r="BG22" s="192">
        <f t="shared" ref="BG22:BY22" si="36">BG13*BG20</f>
        <v>0</v>
      </c>
      <c r="BH22" s="192">
        <f t="shared" si="36"/>
        <v>0</v>
      </c>
      <c r="BI22" s="192">
        <f t="shared" si="36"/>
        <v>0</v>
      </c>
      <c r="BJ22" s="192">
        <f t="shared" si="36"/>
        <v>0</v>
      </c>
      <c r="BK22" s="192">
        <f t="shared" si="36"/>
        <v>0</v>
      </c>
      <c r="BL22" s="192">
        <f t="shared" si="36"/>
        <v>0</v>
      </c>
      <c r="BM22" s="192">
        <f t="shared" si="36"/>
        <v>0</v>
      </c>
      <c r="BN22" s="192">
        <f t="shared" si="36"/>
        <v>0</v>
      </c>
      <c r="BO22" s="192">
        <f t="shared" si="36"/>
        <v>0</v>
      </c>
      <c r="BP22" s="192">
        <f t="shared" si="36"/>
        <v>0</v>
      </c>
      <c r="BQ22" s="192">
        <f t="shared" si="36"/>
        <v>0</v>
      </c>
      <c r="BR22" s="192">
        <f t="shared" si="36"/>
        <v>0</v>
      </c>
      <c r="BS22" s="192">
        <f t="shared" si="36"/>
        <v>0</v>
      </c>
      <c r="BT22" s="192">
        <f t="shared" si="36"/>
        <v>0</v>
      </c>
      <c r="BU22" s="192">
        <f t="shared" si="36"/>
        <v>0</v>
      </c>
      <c r="BV22" s="192">
        <f t="shared" si="36"/>
        <v>0</v>
      </c>
      <c r="BW22" s="192">
        <f t="shared" si="36"/>
        <v>0</v>
      </c>
      <c r="BX22" s="192">
        <f t="shared" si="36"/>
        <v>0</v>
      </c>
      <c r="BY22" s="192">
        <f t="shared" si="36"/>
        <v>0</v>
      </c>
      <c r="BZ22" s="192">
        <f>BZ13*BZ20</f>
        <v>0</v>
      </c>
      <c r="CA22" s="192">
        <f t="shared" ref="CA22:DC22" si="37">CA13*CA20</f>
        <v>0</v>
      </c>
      <c r="CB22" s="192">
        <f t="shared" si="37"/>
        <v>0</v>
      </c>
      <c r="CC22" s="192">
        <f t="shared" si="37"/>
        <v>0</v>
      </c>
      <c r="CD22" s="192">
        <f t="shared" si="37"/>
        <v>0</v>
      </c>
      <c r="CE22" s="192">
        <f t="shared" si="37"/>
        <v>0</v>
      </c>
      <c r="CF22" s="192">
        <f t="shared" si="37"/>
        <v>0</v>
      </c>
      <c r="CG22" s="192">
        <f t="shared" si="37"/>
        <v>0</v>
      </c>
      <c r="CH22" s="192">
        <f t="shared" si="37"/>
        <v>0</v>
      </c>
      <c r="CI22" s="192">
        <f t="shared" si="37"/>
        <v>0</v>
      </c>
      <c r="CJ22" s="192">
        <f t="shared" si="37"/>
        <v>0</v>
      </c>
      <c r="CK22" s="192">
        <f t="shared" si="37"/>
        <v>0</v>
      </c>
      <c r="CL22" s="192">
        <f t="shared" si="37"/>
        <v>0</v>
      </c>
      <c r="CM22" s="192">
        <f t="shared" si="37"/>
        <v>0</v>
      </c>
      <c r="CN22" s="192">
        <f t="shared" si="37"/>
        <v>0</v>
      </c>
      <c r="CO22" s="192">
        <f t="shared" si="37"/>
        <v>0</v>
      </c>
      <c r="CP22" s="192">
        <f t="shared" si="37"/>
        <v>0</v>
      </c>
      <c r="CQ22" s="192">
        <f t="shared" si="37"/>
        <v>0</v>
      </c>
      <c r="CR22" s="192">
        <f t="shared" si="37"/>
        <v>0</v>
      </c>
      <c r="CS22" s="192">
        <f t="shared" si="37"/>
        <v>0</v>
      </c>
      <c r="CT22" s="192">
        <f t="shared" si="37"/>
        <v>0</v>
      </c>
      <c r="CU22" s="192">
        <f t="shared" si="37"/>
        <v>0</v>
      </c>
      <c r="CV22" s="192">
        <f t="shared" si="37"/>
        <v>0</v>
      </c>
      <c r="CW22" s="192">
        <f t="shared" si="37"/>
        <v>0</v>
      </c>
      <c r="CX22" s="192">
        <f t="shared" si="37"/>
        <v>0</v>
      </c>
      <c r="CY22" s="192">
        <f t="shared" si="37"/>
        <v>0</v>
      </c>
      <c r="CZ22" s="192">
        <f t="shared" si="37"/>
        <v>0</v>
      </c>
      <c r="DA22" s="192">
        <f t="shared" si="37"/>
        <v>0</v>
      </c>
      <c r="DB22" s="192">
        <f t="shared" si="37"/>
        <v>0</v>
      </c>
      <c r="DC22" s="192">
        <f t="shared" si="37"/>
        <v>0</v>
      </c>
      <c r="DD22" s="192">
        <f>DD13*DD20</f>
        <v>0</v>
      </c>
      <c r="DE22" s="192">
        <f t="shared" ref="DE22:DW22" si="38">DE13*DE20</f>
        <v>0</v>
      </c>
      <c r="DF22" s="192">
        <f t="shared" si="38"/>
        <v>0</v>
      </c>
      <c r="DG22" s="192">
        <f t="shared" si="38"/>
        <v>0</v>
      </c>
      <c r="DH22" s="192">
        <f t="shared" si="38"/>
        <v>0</v>
      </c>
      <c r="DI22" s="192">
        <f t="shared" si="38"/>
        <v>0</v>
      </c>
      <c r="DJ22" s="192">
        <f t="shared" si="38"/>
        <v>0</v>
      </c>
      <c r="DK22" s="192">
        <f t="shared" si="38"/>
        <v>0</v>
      </c>
      <c r="DL22" s="192">
        <f t="shared" si="38"/>
        <v>0</v>
      </c>
      <c r="DM22" s="192">
        <f t="shared" si="38"/>
        <v>0</v>
      </c>
      <c r="DN22" s="192">
        <f t="shared" si="38"/>
        <v>0</v>
      </c>
      <c r="DO22" s="192">
        <f t="shared" si="38"/>
        <v>0</v>
      </c>
      <c r="DP22" s="192">
        <f t="shared" si="38"/>
        <v>0</v>
      </c>
      <c r="DQ22" s="192">
        <f t="shared" si="38"/>
        <v>0</v>
      </c>
      <c r="DR22" s="192">
        <f t="shared" si="38"/>
        <v>0</v>
      </c>
      <c r="DS22" s="192">
        <f t="shared" si="38"/>
        <v>0</v>
      </c>
      <c r="DT22" s="192">
        <f t="shared" si="38"/>
        <v>0</v>
      </c>
      <c r="DU22" s="192">
        <f t="shared" si="38"/>
        <v>0</v>
      </c>
      <c r="DV22" s="192">
        <f t="shared" si="38"/>
        <v>0</v>
      </c>
      <c r="DW22" s="192">
        <f t="shared" si="38"/>
        <v>0</v>
      </c>
      <c r="DX22" s="192">
        <f>DX13*DX20</f>
        <v>0</v>
      </c>
      <c r="DY22" s="192">
        <f t="shared" ref="DY22:FA22" si="39">DY13*DY20</f>
        <v>0</v>
      </c>
      <c r="DZ22" s="192">
        <f t="shared" si="39"/>
        <v>0</v>
      </c>
      <c r="EA22" s="192">
        <f t="shared" si="39"/>
        <v>0</v>
      </c>
      <c r="EB22" s="192">
        <f t="shared" si="39"/>
        <v>0</v>
      </c>
      <c r="EC22" s="192">
        <f t="shared" si="39"/>
        <v>0</v>
      </c>
      <c r="ED22" s="192">
        <f t="shared" si="39"/>
        <v>0</v>
      </c>
      <c r="EE22" s="192">
        <f t="shared" si="39"/>
        <v>0</v>
      </c>
      <c r="EF22" s="192">
        <f t="shared" si="39"/>
        <v>0</v>
      </c>
      <c r="EG22" s="192">
        <f t="shared" si="39"/>
        <v>0</v>
      </c>
      <c r="EH22" s="192">
        <f t="shared" si="39"/>
        <v>0</v>
      </c>
      <c r="EI22" s="192">
        <f t="shared" si="39"/>
        <v>0</v>
      </c>
      <c r="EJ22" s="192">
        <f t="shared" si="39"/>
        <v>0</v>
      </c>
      <c r="EK22" s="192">
        <f t="shared" si="39"/>
        <v>0</v>
      </c>
      <c r="EL22" s="192">
        <f t="shared" si="39"/>
        <v>0</v>
      </c>
      <c r="EM22" s="192">
        <f t="shared" si="39"/>
        <v>0</v>
      </c>
      <c r="EN22" s="192">
        <f t="shared" si="39"/>
        <v>0</v>
      </c>
      <c r="EO22" s="192">
        <f t="shared" si="39"/>
        <v>0</v>
      </c>
      <c r="EP22" s="192">
        <f t="shared" si="39"/>
        <v>0</v>
      </c>
      <c r="EQ22" s="192">
        <f t="shared" si="39"/>
        <v>0</v>
      </c>
      <c r="ER22" s="192">
        <f t="shared" si="39"/>
        <v>0</v>
      </c>
      <c r="ES22" s="192">
        <f t="shared" si="39"/>
        <v>0</v>
      </c>
      <c r="ET22" s="192">
        <f t="shared" si="39"/>
        <v>0</v>
      </c>
      <c r="EU22" s="192">
        <f t="shared" si="39"/>
        <v>0</v>
      </c>
      <c r="EV22" s="192">
        <f t="shared" si="39"/>
        <v>0</v>
      </c>
      <c r="EW22" s="192">
        <f t="shared" si="39"/>
        <v>0</v>
      </c>
      <c r="EX22" s="192">
        <f t="shared" si="39"/>
        <v>0</v>
      </c>
      <c r="EY22" s="192">
        <f t="shared" si="39"/>
        <v>0</v>
      </c>
      <c r="EZ22" s="192">
        <f t="shared" si="39"/>
        <v>0</v>
      </c>
      <c r="FA22" s="192">
        <f t="shared" si="39"/>
        <v>0</v>
      </c>
    </row>
    <row r="24" spans="1:157" ht="15" customHeight="1" x14ac:dyDescent="0.3">
      <c r="B24" s="841" t="s">
        <v>1767</v>
      </c>
      <c r="C24" s="842"/>
      <c r="D24" s="842"/>
      <c r="E24" s="842"/>
      <c r="F24" s="845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</row>
    <row r="25" spans="1:157" s="26" customFormat="1" ht="15" customHeight="1" x14ac:dyDescent="0.3">
      <c r="B25" s="171"/>
      <c r="C25" s="172"/>
      <c r="D25" s="172"/>
      <c r="E25" s="172"/>
      <c r="F25" s="173"/>
      <c r="G25" s="174" t="s">
        <v>353</v>
      </c>
      <c r="H25" s="175" t="s">
        <v>1608</v>
      </c>
      <c r="I25" s="175" t="s">
        <v>1609</v>
      </c>
      <c r="J25" s="175" t="s">
        <v>1610</v>
      </c>
      <c r="K25" s="175" t="s">
        <v>1611</v>
      </c>
      <c r="L25" s="175" t="s">
        <v>1612</v>
      </c>
      <c r="M25" s="175" t="s">
        <v>1613</v>
      </c>
      <c r="N25" s="175" t="s">
        <v>1614</v>
      </c>
      <c r="O25" s="175" t="s">
        <v>1615</v>
      </c>
      <c r="P25" s="175" t="s">
        <v>1616</v>
      </c>
      <c r="Q25" s="175" t="s">
        <v>1617</v>
      </c>
      <c r="R25" s="175" t="s">
        <v>1618</v>
      </c>
      <c r="S25" s="175" t="s">
        <v>1619</v>
      </c>
      <c r="T25" s="175" t="s">
        <v>1620</v>
      </c>
      <c r="U25" s="175" t="s">
        <v>1621</v>
      </c>
      <c r="V25" s="175" t="s">
        <v>1622</v>
      </c>
      <c r="W25" s="175" t="s">
        <v>1623</v>
      </c>
      <c r="X25" s="175" t="s">
        <v>1624</v>
      </c>
      <c r="Y25" s="175" t="s">
        <v>1625</v>
      </c>
      <c r="Z25" s="175" t="s">
        <v>1626</v>
      </c>
      <c r="AA25" s="175" t="s">
        <v>1627</v>
      </c>
      <c r="AB25" s="175" t="s">
        <v>1628</v>
      </c>
      <c r="AC25" s="175" t="s">
        <v>1629</v>
      </c>
      <c r="AD25" s="175" t="s">
        <v>1630</v>
      </c>
      <c r="AE25" s="175" t="s">
        <v>1631</v>
      </c>
      <c r="AF25" s="175" t="s">
        <v>1632</v>
      </c>
      <c r="AG25" s="175" t="s">
        <v>1633</v>
      </c>
      <c r="AH25" s="175" t="s">
        <v>1634</v>
      </c>
      <c r="AI25" s="175" t="s">
        <v>1635</v>
      </c>
      <c r="AJ25" s="175" t="s">
        <v>1636</v>
      </c>
      <c r="AK25" s="175" t="s">
        <v>1637</v>
      </c>
      <c r="AL25" s="175" t="s">
        <v>1638</v>
      </c>
      <c r="AM25" s="175" t="s">
        <v>1639</v>
      </c>
      <c r="AN25" s="175" t="s">
        <v>1640</v>
      </c>
      <c r="AO25" s="175" t="s">
        <v>1641</v>
      </c>
      <c r="AP25" s="175" t="s">
        <v>1642</v>
      </c>
      <c r="AQ25" s="175" t="s">
        <v>1643</v>
      </c>
      <c r="AR25" s="175" t="s">
        <v>1644</v>
      </c>
      <c r="AS25" s="175" t="s">
        <v>1645</v>
      </c>
      <c r="AT25" s="175" t="s">
        <v>1646</v>
      </c>
      <c r="AU25" s="175" t="s">
        <v>1647</v>
      </c>
      <c r="AV25" s="175" t="s">
        <v>1648</v>
      </c>
      <c r="AW25" s="175" t="s">
        <v>1649</v>
      </c>
      <c r="AX25" s="175" t="s">
        <v>1650</v>
      </c>
      <c r="AY25" s="175" t="s">
        <v>1651</v>
      </c>
      <c r="AZ25" s="175" t="s">
        <v>1652</v>
      </c>
      <c r="BA25" s="175" t="s">
        <v>1653</v>
      </c>
      <c r="BB25" s="175" t="s">
        <v>1654</v>
      </c>
      <c r="BC25" s="175" t="s">
        <v>1655</v>
      </c>
      <c r="BD25" s="175" t="s">
        <v>1656</v>
      </c>
      <c r="BE25" s="175" t="s">
        <v>1657</v>
      </c>
      <c r="BF25" s="175" t="s">
        <v>1658</v>
      </c>
      <c r="BG25" s="175" t="s">
        <v>1659</v>
      </c>
      <c r="BH25" s="175" t="s">
        <v>1660</v>
      </c>
      <c r="BI25" s="175" t="s">
        <v>1661</v>
      </c>
      <c r="BJ25" s="175" t="s">
        <v>1662</v>
      </c>
      <c r="BK25" s="175" t="s">
        <v>1663</v>
      </c>
      <c r="BL25" s="175" t="s">
        <v>1664</v>
      </c>
      <c r="BM25" s="175" t="s">
        <v>1665</v>
      </c>
      <c r="BN25" s="175" t="s">
        <v>1666</v>
      </c>
      <c r="BO25" s="175" t="s">
        <v>1667</v>
      </c>
      <c r="BP25" s="175" t="s">
        <v>1668</v>
      </c>
      <c r="BQ25" s="175" t="s">
        <v>1669</v>
      </c>
      <c r="BR25" s="175" t="s">
        <v>1670</v>
      </c>
      <c r="BS25" s="175" t="s">
        <v>1671</v>
      </c>
      <c r="BT25" s="175" t="s">
        <v>1672</v>
      </c>
      <c r="BU25" s="175" t="s">
        <v>1673</v>
      </c>
      <c r="BV25" s="175" t="s">
        <v>1674</v>
      </c>
      <c r="BW25" s="175" t="s">
        <v>1675</v>
      </c>
      <c r="BX25" s="175" t="s">
        <v>1676</v>
      </c>
      <c r="BY25" s="175" t="s">
        <v>1677</v>
      </c>
      <c r="BZ25" s="175" t="s">
        <v>1678</v>
      </c>
      <c r="CA25" s="175" t="s">
        <v>1679</v>
      </c>
      <c r="CB25" s="175" t="s">
        <v>1680</v>
      </c>
      <c r="CC25" s="175" t="s">
        <v>1681</v>
      </c>
      <c r="CD25" s="175" t="s">
        <v>1682</v>
      </c>
      <c r="CE25" s="175" t="s">
        <v>1683</v>
      </c>
      <c r="CF25" s="175" t="s">
        <v>1684</v>
      </c>
      <c r="CG25" s="175" t="s">
        <v>1685</v>
      </c>
      <c r="CH25" s="175" t="s">
        <v>1686</v>
      </c>
      <c r="CI25" s="175" t="s">
        <v>1687</v>
      </c>
      <c r="CJ25" s="175" t="s">
        <v>1688</v>
      </c>
      <c r="CK25" s="175" t="s">
        <v>1689</v>
      </c>
      <c r="CL25" s="175" t="s">
        <v>1690</v>
      </c>
      <c r="CM25" s="175" t="s">
        <v>1691</v>
      </c>
      <c r="CN25" s="175" t="s">
        <v>1692</v>
      </c>
      <c r="CO25" s="175" t="s">
        <v>1693</v>
      </c>
      <c r="CP25" s="175" t="s">
        <v>1694</v>
      </c>
      <c r="CQ25" s="175" t="s">
        <v>1695</v>
      </c>
      <c r="CR25" s="175" t="s">
        <v>1696</v>
      </c>
      <c r="CS25" s="175" t="s">
        <v>1697</v>
      </c>
      <c r="CT25" s="175" t="s">
        <v>1698</v>
      </c>
      <c r="CU25" s="175" t="s">
        <v>1699</v>
      </c>
      <c r="CV25" s="175" t="s">
        <v>1700</v>
      </c>
      <c r="CW25" s="175" t="s">
        <v>1701</v>
      </c>
      <c r="CX25" s="175" t="s">
        <v>1702</v>
      </c>
      <c r="CY25" s="175" t="s">
        <v>1703</v>
      </c>
      <c r="CZ25" s="175" t="s">
        <v>1704</v>
      </c>
      <c r="DA25" s="175" t="s">
        <v>1705</v>
      </c>
      <c r="DB25" s="175" t="s">
        <v>1706</v>
      </c>
      <c r="DC25" s="175" t="s">
        <v>1707</v>
      </c>
      <c r="DD25" s="175" t="s">
        <v>1708</v>
      </c>
      <c r="DE25" s="175" t="s">
        <v>1709</v>
      </c>
      <c r="DF25" s="175" t="s">
        <v>1710</v>
      </c>
      <c r="DG25" s="175" t="s">
        <v>1711</v>
      </c>
      <c r="DH25" s="175" t="s">
        <v>1712</v>
      </c>
      <c r="DI25" s="175" t="s">
        <v>1713</v>
      </c>
      <c r="DJ25" s="175" t="s">
        <v>1714</v>
      </c>
      <c r="DK25" s="175" t="s">
        <v>1715</v>
      </c>
      <c r="DL25" s="175" t="s">
        <v>1716</v>
      </c>
      <c r="DM25" s="175" t="s">
        <v>1717</v>
      </c>
      <c r="DN25" s="175" t="s">
        <v>1718</v>
      </c>
      <c r="DO25" s="175" t="s">
        <v>1719</v>
      </c>
      <c r="DP25" s="175" t="s">
        <v>1720</v>
      </c>
      <c r="DQ25" s="175" t="s">
        <v>1721</v>
      </c>
      <c r="DR25" s="175" t="s">
        <v>1722</v>
      </c>
      <c r="DS25" s="175" t="s">
        <v>1723</v>
      </c>
      <c r="DT25" s="175" t="s">
        <v>1724</v>
      </c>
      <c r="DU25" s="175" t="s">
        <v>1725</v>
      </c>
      <c r="DV25" s="175" t="s">
        <v>1726</v>
      </c>
      <c r="DW25" s="175" t="s">
        <v>1727</v>
      </c>
      <c r="DX25" s="175" t="s">
        <v>1728</v>
      </c>
      <c r="DY25" s="175" t="s">
        <v>1729</v>
      </c>
      <c r="DZ25" s="175" t="s">
        <v>1730</v>
      </c>
      <c r="EA25" s="175" t="s">
        <v>1731</v>
      </c>
      <c r="EB25" s="175" t="s">
        <v>1732</v>
      </c>
      <c r="EC25" s="175" t="s">
        <v>1733</v>
      </c>
      <c r="ED25" s="175" t="s">
        <v>1734</v>
      </c>
      <c r="EE25" s="175" t="s">
        <v>1735</v>
      </c>
      <c r="EF25" s="175" t="s">
        <v>1736</v>
      </c>
      <c r="EG25" s="175" t="s">
        <v>1737</v>
      </c>
      <c r="EH25" s="175" t="s">
        <v>1738</v>
      </c>
      <c r="EI25" s="175" t="s">
        <v>1739</v>
      </c>
      <c r="EJ25" s="175" t="s">
        <v>1740</v>
      </c>
      <c r="EK25" s="175" t="s">
        <v>1741</v>
      </c>
      <c r="EL25" s="175" t="s">
        <v>1742</v>
      </c>
      <c r="EM25" s="175" t="s">
        <v>1743</v>
      </c>
      <c r="EN25" s="175" t="s">
        <v>1744</v>
      </c>
      <c r="EO25" s="175" t="s">
        <v>1745</v>
      </c>
      <c r="EP25" s="175" t="s">
        <v>1746</v>
      </c>
      <c r="EQ25" s="175" t="s">
        <v>1747</v>
      </c>
      <c r="ER25" s="175" t="s">
        <v>1748</v>
      </c>
      <c r="ES25" s="175" t="s">
        <v>1749</v>
      </c>
      <c r="ET25" s="175" t="s">
        <v>1750</v>
      </c>
      <c r="EU25" s="175" t="s">
        <v>1751</v>
      </c>
      <c r="EV25" s="175" t="s">
        <v>1752</v>
      </c>
      <c r="EW25" s="175" t="s">
        <v>1753</v>
      </c>
      <c r="EX25" s="175" t="s">
        <v>1754</v>
      </c>
      <c r="EY25" s="175" t="s">
        <v>1755</v>
      </c>
      <c r="EZ25" s="175" t="s">
        <v>1756</v>
      </c>
      <c r="FA25" s="175" t="s">
        <v>1757</v>
      </c>
    </row>
    <row r="26" spans="1:157" s="26" customFormat="1" ht="15" customHeight="1" x14ac:dyDescent="0.3">
      <c r="B26" s="209">
        <f>B22+1</f>
        <v>13</v>
      </c>
      <c r="C26" s="553" t="s">
        <v>2443</v>
      </c>
      <c r="D26" s="172"/>
      <c r="E26" s="172"/>
      <c r="F26" s="173"/>
      <c r="G26" s="174"/>
      <c r="H26" s="683" t="str">
        <f>IF(H6="","",H6)</f>
        <v/>
      </c>
      <c r="I26" s="683" t="str">
        <f t="shared" ref="I26:BT26" si="40">IF(I6="","",I6)</f>
        <v/>
      </c>
      <c r="J26" s="683" t="str">
        <f t="shared" si="40"/>
        <v/>
      </c>
      <c r="K26" s="683" t="str">
        <f t="shared" si="40"/>
        <v/>
      </c>
      <c r="L26" s="683" t="str">
        <f t="shared" si="40"/>
        <v/>
      </c>
      <c r="M26" s="683" t="str">
        <f t="shared" si="40"/>
        <v/>
      </c>
      <c r="N26" s="683" t="str">
        <f t="shared" si="40"/>
        <v/>
      </c>
      <c r="O26" s="683" t="str">
        <f t="shared" si="40"/>
        <v/>
      </c>
      <c r="P26" s="683" t="str">
        <f t="shared" si="40"/>
        <v/>
      </c>
      <c r="Q26" s="683" t="str">
        <f t="shared" si="40"/>
        <v/>
      </c>
      <c r="R26" s="683" t="str">
        <f t="shared" si="40"/>
        <v/>
      </c>
      <c r="S26" s="683" t="str">
        <f t="shared" si="40"/>
        <v/>
      </c>
      <c r="T26" s="683" t="str">
        <f t="shared" si="40"/>
        <v/>
      </c>
      <c r="U26" s="683" t="str">
        <f t="shared" si="40"/>
        <v/>
      </c>
      <c r="V26" s="683" t="str">
        <f t="shared" si="40"/>
        <v/>
      </c>
      <c r="W26" s="683" t="str">
        <f t="shared" si="40"/>
        <v/>
      </c>
      <c r="X26" s="683" t="str">
        <f t="shared" si="40"/>
        <v/>
      </c>
      <c r="Y26" s="683" t="str">
        <f t="shared" si="40"/>
        <v/>
      </c>
      <c r="Z26" s="683" t="str">
        <f t="shared" si="40"/>
        <v/>
      </c>
      <c r="AA26" s="683" t="str">
        <f t="shared" si="40"/>
        <v/>
      </c>
      <c r="AB26" s="683" t="str">
        <f t="shared" si="40"/>
        <v/>
      </c>
      <c r="AC26" s="683" t="str">
        <f t="shared" si="40"/>
        <v/>
      </c>
      <c r="AD26" s="683" t="str">
        <f t="shared" si="40"/>
        <v/>
      </c>
      <c r="AE26" s="683" t="str">
        <f t="shared" si="40"/>
        <v/>
      </c>
      <c r="AF26" s="683" t="str">
        <f t="shared" si="40"/>
        <v/>
      </c>
      <c r="AG26" s="683" t="str">
        <f t="shared" si="40"/>
        <v/>
      </c>
      <c r="AH26" s="683" t="str">
        <f t="shared" si="40"/>
        <v/>
      </c>
      <c r="AI26" s="683" t="str">
        <f t="shared" si="40"/>
        <v/>
      </c>
      <c r="AJ26" s="683" t="str">
        <f t="shared" si="40"/>
        <v/>
      </c>
      <c r="AK26" s="683" t="str">
        <f t="shared" si="40"/>
        <v/>
      </c>
      <c r="AL26" s="683" t="str">
        <f t="shared" si="40"/>
        <v/>
      </c>
      <c r="AM26" s="683" t="str">
        <f t="shared" si="40"/>
        <v/>
      </c>
      <c r="AN26" s="683" t="str">
        <f t="shared" si="40"/>
        <v/>
      </c>
      <c r="AO26" s="683" t="str">
        <f t="shared" si="40"/>
        <v/>
      </c>
      <c r="AP26" s="683" t="str">
        <f t="shared" si="40"/>
        <v/>
      </c>
      <c r="AQ26" s="683" t="str">
        <f t="shared" si="40"/>
        <v/>
      </c>
      <c r="AR26" s="683" t="str">
        <f t="shared" si="40"/>
        <v/>
      </c>
      <c r="AS26" s="683" t="str">
        <f t="shared" si="40"/>
        <v/>
      </c>
      <c r="AT26" s="683" t="str">
        <f t="shared" si="40"/>
        <v/>
      </c>
      <c r="AU26" s="683" t="str">
        <f t="shared" si="40"/>
        <v/>
      </c>
      <c r="AV26" s="683" t="str">
        <f t="shared" si="40"/>
        <v/>
      </c>
      <c r="AW26" s="683" t="str">
        <f t="shared" si="40"/>
        <v/>
      </c>
      <c r="AX26" s="683" t="str">
        <f t="shared" si="40"/>
        <v/>
      </c>
      <c r="AY26" s="683" t="str">
        <f t="shared" si="40"/>
        <v/>
      </c>
      <c r="AZ26" s="683" t="str">
        <f t="shared" si="40"/>
        <v/>
      </c>
      <c r="BA26" s="683" t="str">
        <f t="shared" si="40"/>
        <v/>
      </c>
      <c r="BB26" s="683" t="str">
        <f t="shared" si="40"/>
        <v/>
      </c>
      <c r="BC26" s="683" t="str">
        <f t="shared" si="40"/>
        <v/>
      </c>
      <c r="BD26" s="683" t="str">
        <f t="shared" si="40"/>
        <v/>
      </c>
      <c r="BE26" s="683" t="str">
        <f t="shared" si="40"/>
        <v/>
      </c>
      <c r="BF26" s="683" t="str">
        <f t="shared" si="40"/>
        <v/>
      </c>
      <c r="BG26" s="683" t="str">
        <f t="shared" si="40"/>
        <v/>
      </c>
      <c r="BH26" s="683" t="str">
        <f t="shared" si="40"/>
        <v/>
      </c>
      <c r="BI26" s="683" t="str">
        <f t="shared" si="40"/>
        <v/>
      </c>
      <c r="BJ26" s="683" t="str">
        <f t="shared" si="40"/>
        <v/>
      </c>
      <c r="BK26" s="683" t="str">
        <f t="shared" si="40"/>
        <v/>
      </c>
      <c r="BL26" s="683" t="str">
        <f t="shared" si="40"/>
        <v/>
      </c>
      <c r="BM26" s="683" t="str">
        <f t="shared" si="40"/>
        <v/>
      </c>
      <c r="BN26" s="683" t="str">
        <f t="shared" si="40"/>
        <v/>
      </c>
      <c r="BO26" s="683" t="str">
        <f t="shared" si="40"/>
        <v/>
      </c>
      <c r="BP26" s="683" t="str">
        <f t="shared" si="40"/>
        <v/>
      </c>
      <c r="BQ26" s="683" t="str">
        <f t="shared" si="40"/>
        <v/>
      </c>
      <c r="BR26" s="683" t="str">
        <f t="shared" si="40"/>
        <v/>
      </c>
      <c r="BS26" s="683" t="str">
        <f t="shared" si="40"/>
        <v/>
      </c>
      <c r="BT26" s="683" t="str">
        <f t="shared" si="40"/>
        <v/>
      </c>
      <c r="BU26" s="683" t="str">
        <f t="shared" ref="BU26:EF26" si="41">IF(BU6="","",BU6)</f>
        <v/>
      </c>
      <c r="BV26" s="683" t="str">
        <f t="shared" si="41"/>
        <v/>
      </c>
      <c r="BW26" s="683" t="str">
        <f t="shared" si="41"/>
        <v/>
      </c>
      <c r="BX26" s="683" t="str">
        <f t="shared" si="41"/>
        <v/>
      </c>
      <c r="BY26" s="683" t="str">
        <f t="shared" si="41"/>
        <v/>
      </c>
      <c r="BZ26" s="683" t="str">
        <f t="shared" si="41"/>
        <v/>
      </c>
      <c r="CA26" s="683" t="str">
        <f t="shared" si="41"/>
        <v/>
      </c>
      <c r="CB26" s="683" t="str">
        <f t="shared" si="41"/>
        <v/>
      </c>
      <c r="CC26" s="683" t="str">
        <f t="shared" si="41"/>
        <v/>
      </c>
      <c r="CD26" s="683" t="str">
        <f t="shared" si="41"/>
        <v/>
      </c>
      <c r="CE26" s="683" t="str">
        <f t="shared" si="41"/>
        <v/>
      </c>
      <c r="CF26" s="683" t="str">
        <f t="shared" si="41"/>
        <v/>
      </c>
      <c r="CG26" s="683" t="str">
        <f t="shared" si="41"/>
        <v/>
      </c>
      <c r="CH26" s="683" t="str">
        <f t="shared" si="41"/>
        <v/>
      </c>
      <c r="CI26" s="683" t="str">
        <f t="shared" si="41"/>
        <v/>
      </c>
      <c r="CJ26" s="683" t="str">
        <f t="shared" si="41"/>
        <v/>
      </c>
      <c r="CK26" s="683" t="str">
        <f t="shared" si="41"/>
        <v/>
      </c>
      <c r="CL26" s="683" t="str">
        <f t="shared" si="41"/>
        <v/>
      </c>
      <c r="CM26" s="683" t="str">
        <f t="shared" si="41"/>
        <v/>
      </c>
      <c r="CN26" s="683" t="str">
        <f t="shared" si="41"/>
        <v/>
      </c>
      <c r="CO26" s="683" t="str">
        <f t="shared" si="41"/>
        <v/>
      </c>
      <c r="CP26" s="683" t="str">
        <f t="shared" si="41"/>
        <v/>
      </c>
      <c r="CQ26" s="683" t="str">
        <f t="shared" si="41"/>
        <v/>
      </c>
      <c r="CR26" s="683" t="str">
        <f t="shared" si="41"/>
        <v/>
      </c>
      <c r="CS26" s="683" t="str">
        <f t="shared" si="41"/>
        <v/>
      </c>
      <c r="CT26" s="683" t="str">
        <f t="shared" si="41"/>
        <v/>
      </c>
      <c r="CU26" s="683" t="str">
        <f t="shared" si="41"/>
        <v/>
      </c>
      <c r="CV26" s="683" t="str">
        <f t="shared" si="41"/>
        <v/>
      </c>
      <c r="CW26" s="683" t="str">
        <f t="shared" si="41"/>
        <v/>
      </c>
      <c r="CX26" s="683" t="str">
        <f t="shared" si="41"/>
        <v/>
      </c>
      <c r="CY26" s="683" t="str">
        <f t="shared" si="41"/>
        <v/>
      </c>
      <c r="CZ26" s="683" t="str">
        <f t="shared" si="41"/>
        <v/>
      </c>
      <c r="DA26" s="683" t="str">
        <f t="shared" si="41"/>
        <v/>
      </c>
      <c r="DB26" s="683" t="str">
        <f t="shared" si="41"/>
        <v/>
      </c>
      <c r="DC26" s="683" t="str">
        <f t="shared" si="41"/>
        <v/>
      </c>
      <c r="DD26" s="683" t="str">
        <f t="shared" si="41"/>
        <v/>
      </c>
      <c r="DE26" s="683" t="str">
        <f t="shared" si="41"/>
        <v/>
      </c>
      <c r="DF26" s="683" t="str">
        <f t="shared" si="41"/>
        <v/>
      </c>
      <c r="DG26" s="683" t="str">
        <f t="shared" si="41"/>
        <v/>
      </c>
      <c r="DH26" s="683" t="str">
        <f t="shared" si="41"/>
        <v/>
      </c>
      <c r="DI26" s="683" t="str">
        <f t="shared" si="41"/>
        <v/>
      </c>
      <c r="DJ26" s="683" t="str">
        <f t="shared" si="41"/>
        <v/>
      </c>
      <c r="DK26" s="683" t="str">
        <f t="shared" si="41"/>
        <v/>
      </c>
      <c r="DL26" s="683" t="str">
        <f t="shared" si="41"/>
        <v/>
      </c>
      <c r="DM26" s="683" t="str">
        <f t="shared" si="41"/>
        <v/>
      </c>
      <c r="DN26" s="683" t="str">
        <f t="shared" si="41"/>
        <v/>
      </c>
      <c r="DO26" s="683" t="str">
        <f t="shared" si="41"/>
        <v/>
      </c>
      <c r="DP26" s="683" t="str">
        <f t="shared" si="41"/>
        <v/>
      </c>
      <c r="DQ26" s="683" t="str">
        <f t="shared" si="41"/>
        <v/>
      </c>
      <c r="DR26" s="683" t="str">
        <f t="shared" si="41"/>
        <v/>
      </c>
      <c r="DS26" s="683" t="str">
        <f t="shared" si="41"/>
        <v/>
      </c>
      <c r="DT26" s="683" t="str">
        <f t="shared" si="41"/>
        <v/>
      </c>
      <c r="DU26" s="683" t="str">
        <f t="shared" si="41"/>
        <v/>
      </c>
      <c r="DV26" s="683" t="str">
        <f t="shared" si="41"/>
        <v/>
      </c>
      <c r="DW26" s="683" t="str">
        <f t="shared" si="41"/>
        <v/>
      </c>
      <c r="DX26" s="683" t="str">
        <f t="shared" si="41"/>
        <v/>
      </c>
      <c r="DY26" s="683" t="str">
        <f t="shared" si="41"/>
        <v/>
      </c>
      <c r="DZ26" s="683" t="str">
        <f t="shared" si="41"/>
        <v/>
      </c>
      <c r="EA26" s="683" t="str">
        <f t="shared" si="41"/>
        <v/>
      </c>
      <c r="EB26" s="683" t="str">
        <f t="shared" si="41"/>
        <v/>
      </c>
      <c r="EC26" s="683" t="str">
        <f t="shared" si="41"/>
        <v/>
      </c>
      <c r="ED26" s="683" t="str">
        <f t="shared" si="41"/>
        <v/>
      </c>
      <c r="EE26" s="683" t="str">
        <f t="shared" si="41"/>
        <v/>
      </c>
      <c r="EF26" s="683" t="str">
        <f t="shared" si="41"/>
        <v/>
      </c>
      <c r="EG26" s="683" t="str">
        <f t="shared" ref="EG26:FA26" si="42">IF(EG6="","",EG6)</f>
        <v/>
      </c>
      <c r="EH26" s="683" t="str">
        <f t="shared" si="42"/>
        <v/>
      </c>
      <c r="EI26" s="683" t="str">
        <f t="shared" si="42"/>
        <v/>
      </c>
      <c r="EJ26" s="683" t="str">
        <f t="shared" si="42"/>
        <v/>
      </c>
      <c r="EK26" s="683" t="str">
        <f t="shared" si="42"/>
        <v/>
      </c>
      <c r="EL26" s="683" t="str">
        <f t="shared" si="42"/>
        <v/>
      </c>
      <c r="EM26" s="683" t="str">
        <f t="shared" si="42"/>
        <v/>
      </c>
      <c r="EN26" s="683" t="str">
        <f t="shared" si="42"/>
        <v/>
      </c>
      <c r="EO26" s="683" t="str">
        <f t="shared" si="42"/>
        <v/>
      </c>
      <c r="EP26" s="683" t="str">
        <f t="shared" si="42"/>
        <v/>
      </c>
      <c r="EQ26" s="683" t="str">
        <f t="shared" si="42"/>
        <v/>
      </c>
      <c r="ER26" s="683" t="str">
        <f t="shared" si="42"/>
        <v/>
      </c>
      <c r="ES26" s="683" t="str">
        <f t="shared" si="42"/>
        <v/>
      </c>
      <c r="ET26" s="683" t="str">
        <f t="shared" si="42"/>
        <v/>
      </c>
      <c r="EU26" s="683" t="str">
        <f t="shared" si="42"/>
        <v/>
      </c>
      <c r="EV26" s="683" t="str">
        <f t="shared" si="42"/>
        <v/>
      </c>
      <c r="EW26" s="683" t="str">
        <f t="shared" si="42"/>
        <v/>
      </c>
      <c r="EX26" s="683" t="str">
        <f t="shared" si="42"/>
        <v/>
      </c>
      <c r="EY26" s="683" t="str">
        <f t="shared" si="42"/>
        <v/>
      </c>
      <c r="EZ26" s="683" t="str">
        <f t="shared" si="42"/>
        <v/>
      </c>
      <c r="FA26" s="683" t="str">
        <f t="shared" si="42"/>
        <v/>
      </c>
    </row>
    <row r="27" spans="1:157" s="293" customFormat="1" ht="15" customHeight="1" x14ac:dyDescent="0.3">
      <c r="A27" s="38"/>
      <c r="B27" s="209">
        <f>B26+1</f>
        <v>14</v>
      </c>
      <c r="C27" s="176" t="s">
        <v>1392</v>
      </c>
      <c r="D27" s="176"/>
      <c r="E27" s="177"/>
      <c r="F27" s="178"/>
      <c r="G27" s="179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2"/>
      <c r="CR27" s="292"/>
      <c r="CS27" s="292"/>
      <c r="CT27" s="292"/>
      <c r="CU27" s="292"/>
      <c r="CV27" s="292"/>
      <c r="CW27" s="292"/>
      <c r="CX27" s="292"/>
      <c r="CY27" s="292"/>
      <c r="CZ27" s="292"/>
      <c r="DA27" s="292"/>
      <c r="DB27" s="292"/>
      <c r="DC27" s="292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2"/>
      <c r="DS27" s="292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2"/>
      <c r="EE27" s="292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2"/>
      <c r="EQ27" s="292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</row>
    <row r="28" spans="1:157" s="293" customFormat="1" ht="15" customHeight="1" x14ac:dyDescent="0.3">
      <c r="A28" s="38"/>
      <c r="B28" s="209">
        <f t="shared" ref="B28:B33" si="43">B27+1</f>
        <v>15</v>
      </c>
      <c r="C28" s="176" t="s">
        <v>1758</v>
      </c>
      <c r="D28" s="176"/>
      <c r="E28" s="180" t="s">
        <v>1759</v>
      </c>
      <c r="F28" s="181" t="s">
        <v>1768</v>
      </c>
      <c r="G28" s="183" t="str">
        <f>IF(COUNTA(H28:FA28)=0,"",IF(SMALL(H28:FA28,1)&lt;0,"ERRO",""))</f>
        <v/>
      </c>
      <c r="H28" s="296"/>
      <c r="I28" s="296"/>
      <c r="J28" s="296"/>
      <c r="K28" s="296"/>
      <c r="L28" s="296"/>
      <c r="M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  <c r="Y28" s="296"/>
      <c r="Z28" s="296"/>
      <c r="AA28" s="296"/>
      <c r="AB28" s="296"/>
      <c r="AC28" s="296"/>
      <c r="AD28" s="296"/>
      <c r="AE28" s="296"/>
      <c r="AF28" s="296"/>
      <c r="AG28" s="296"/>
      <c r="AH28" s="296"/>
      <c r="AI28" s="296"/>
      <c r="AJ28" s="296"/>
      <c r="AK28" s="296"/>
      <c r="AL28" s="296"/>
      <c r="AM28" s="296"/>
      <c r="AN28" s="296"/>
      <c r="AO28" s="296"/>
      <c r="AP28" s="296"/>
      <c r="AQ28" s="296"/>
      <c r="AR28" s="296"/>
      <c r="AS28" s="296"/>
      <c r="AT28" s="296"/>
      <c r="AU28" s="296"/>
      <c r="AV28" s="296"/>
      <c r="AW28" s="296"/>
      <c r="AX28" s="296"/>
      <c r="AY28" s="296"/>
      <c r="AZ28" s="296"/>
      <c r="BA28" s="296"/>
      <c r="BB28" s="296"/>
      <c r="BC28" s="296"/>
      <c r="BD28" s="296"/>
      <c r="BE28" s="296"/>
      <c r="BF28" s="296"/>
      <c r="BG28" s="296"/>
      <c r="BH28" s="296"/>
      <c r="BI28" s="296"/>
      <c r="BJ28" s="296"/>
      <c r="BK28" s="296"/>
      <c r="BL28" s="296"/>
      <c r="BM28" s="296"/>
      <c r="BN28" s="296"/>
      <c r="BO28" s="296"/>
      <c r="BP28" s="296"/>
      <c r="BQ28" s="296"/>
      <c r="BR28" s="296"/>
      <c r="BS28" s="296"/>
      <c r="BT28" s="296"/>
      <c r="BU28" s="296"/>
      <c r="BV28" s="296"/>
      <c r="BW28" s="296"/>
      <c r="BX28" s="296"/>
      <c r="BY28" s="296"/>
      <c r="BZ28" s="296"/>
      <c r="CA28" s="296"/>
      <c r="CB28" s="296"/>
      <c r="CC28" s="296"/>
      <c r="CD28" s="296"/>
      <c r="CE28" s="296"/>
      <c r="CF28" s="296"/>
      <c r="CG28" s="296"/>
      <c r="CH28" s="296"/>
      <c r="CI28" s="296"/>
      <c r="CJ28" s="296"/>
      <c r="CK28" s="296"/>
      <c r="CL28" s="296"/>
      <c r="CM28" s="296"/>
      <c r="CN28" s="296"/>
      <c r="CO28" s="296"/>
      <c r="CP28" s="296"/>
      <c r="CQ28" s="296"/>
      <c r="CR28" s="296"/>
      <c r="CS28" s="296"/>
      <c r="CT28" s="296"/>
      <c r="CU28" s="296"/>
      <c r="CV28" s="296"/>
      <c r="CW28" s="296"/>
      <c r="CX28" s="296"/>
      <c r="CY28" s="296"/>
      <c r="CZ28" s="296"/>
      <c r="DA28" s="296"/>
      <c r="DB28" s="296"/>
      <c r="DC28" s="296"/>
      <c r="DD28" s="296"/>
      <c r="DE28" s="296"/>
      <c r="DF28" s="296"/>
      <c r="DG28" s="296"/>
      <c r="DH28" s="296"/>
      <c r="DI28" s="296"/>
      <c r="DJ28" s="296"/>
      <c r="DK28" s="296"/>
      <c r="DL28" s="296"/>
      <c r="DM28" s="296"/>
      <c r="DN28" s="296"/>
      <c r="DO28" s="296"/>
      <c r="DP28" s="296"/>
      <c r="DQ28" s="296"/>
      <c r="DR28" s="296"/>
      <c r="DS28" s="296"/>
      <c r="DT28" s="296"/>
      <c r="DU28" s="296"/>
      <c r="DV28" s="296"/>
      <c r="DW28" s="296"/>
      <c r="DX28" s="296"/>
      <c r="DY28" s="296"/>
      <c r="DZ28" s="296"/>
      <c r="EA28" s="296"/>
      <c r="EB28" s="296"/>
      <c r="EC28" s="296"/>
      <c r="ED28" s="296"/>
      <c r="EE28" s="296"/>
      <c r="EF28" s="296"/>
      <c r="EG28" s="296"/>
      <c r="EH28" s="296"/>
      <c r="EI28" s="296"/>
      <c r="EJ28" s="296"/>
      <c r="EK28" s="296"/>
      <c r="EL28" s="296"/>
      <c r="EM28" s="296"/>
      <c r="EN28" s="296"/>
      <c r="EO28" s="296"/>
      <c r="EP28" s="296"/>
      <c r="EQ28" s="296"/>
      <c r="ER28" s="296"/>
      <c r="ES28" s="296"/>
      <c r="ET28" s="296"/>
      <c r="EU28" s="296"/>
      <c r="EV28" s="296"/>
      <c r="EW28" s="296"/>
      <c r="EX28" s="296"/>
      <c r="EY28" s="296"/>
      <c r="EZ28" s="296"/>
      <c r="FA28" s="296"/>
    </row>
    <row r="29" spans="1:157" s="293" customFormat="1" ht="15" customHeight="1" x14ac:dyDescent="0.3">
      <c r="A29" s="38"/>
      <c r="B29" s="209">
        <f t="shared" si="43"/>
        <v>16</v>
      </c>
      <c r="C29" s="176" t="s">
        <v>3338</v>
      </c>
      <c r="D29" s="176"/>
      <c r="E29" s="180" t="s">
        <v>1761</v>
      </c>
      <c r="F29" s="181" t="s">
        <v>1769</v>
      </c>
      <c r="G29" s="183" t="str">
        <f>IF(COUNTA(H29:FA29)=0,"",IF(SMALL(H29:FA29,1)&lt;1,"ERRO",""))</f>
        <v/>
      </c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AY29" s="295"/>
      <c r="AZ29" s="295"/>
      <c r="BA29" s="295"/>
      <c r="BB29" s="295"/>
      <c r="BC29" s="295"/>
      <c r="BD29" s="295"/>
      <c r="BE29" s="295"/>
      <c r="BF29" s="295"/>
      <c r="BG29" s="295"/>
      <c r="BH29" s="295"/>
      <c r="BI29" s="295"/>
      <c r="BJ29" s="295"/>
      <c r="BK29" s="295"/>
      <c r="BL29" s="295"/>
      <c r="BM29" s="295"/>
      <c r="BN29" s="295"/>
      <c r="BO29" s="295"/>
      <c r="BP29" s="295"/>
      <c r="BQ29" s="295"/>
      <c r="BR29" s="295"/>
      <c r="BS29" s="295"/>
      <c r="BT29" s="295"/>
      <c r="BU29" s="295"/>
      <c r="BV29" s="295"/>
      <c r="BW29" s="295"/>
      <c r="BX29" s="295"/>
      <c r="BY29" s="295"/>
      <c r="BZ29" s="295"/>
      <c r="CA29" s="295"/>
      <c r="CB29" s="295"/>
      <c r="CC29" s="295"/>
      <c r="CD29" s="295"/>
      <c r="CE29" s="295"/>
      <c r="CF29" s="295"/>
      <c r="CG29" s="295"/>
      <c r="CH29" s="295"/>
      <c r="CI29" s="295"/>
      <c r="CJ29" s="295"/>
      <c r="CK29" s="295"/>
      <c r="CL29" s="295"/>
      <c r="CM29" s="295"/>
      <c r="CN29" s="295"/>
      <c r="CO29" s="295"/>
      <c r="CP29" s="295"/>
      <c r="CQ29" s="295"/>
      <c r="CR29" s="295"/>
      <c r="CS29" s="295"/>
      <c r="CT29" s="295"/>
      <c r="CU29" s="295"/>
      <c r="CV29" s="295"/>
      <c r="CW29" s="295"/>
      <c r="CX29" s="295"/>
      <c r="CY29" s="295"/>
      <c r="CZ29" s="295"/>
      <c r="DA29" s="295"/>
      <c r="DB29" s="295"/>
      <c r="DC29" s="295"/>
      <c r="DD29" s="295"/>
      <c r="DE29" s="295"/>
      <c r="DF29" s="295"/>
      <c r="DG29" s="295"/>
      <c r="DH29" s="295"/>
      <c r="DI29" s="295"/>
      <c r="DJ29" s="295"/>
      <c r="DK29" s="295"/>
      <c r="DL29" s="295"/>
      <c r="DM29" s="295"/>
      <c r="DN29" s="295"/>
      <c r="DO29" s="295"/>
      <c r="DP29" s="295"/>
      <c r="DQ29" s="295"/>
      <c r="DR29" s="295"/>
      <c r="DS29" s="295"/>
      <c r="DT29" s="295"/>
      <c r="DU29" s="295"/>
      <c r="DV29" s="295"/>
      <c r="DW29" s="295"/>
      <c r="DX29" s="295"/>
      <c r="DY29" s="295"/>
      <c r="DZ29" s="295"/>
      <c r="EA29" s="295"/>
      <c r="EB29" s="295"/>
      <c r="EC29" s="295"/>
      <c r="ED29" s="295"/>
      <c r="EE29" s="295"/>
      <c r="EF29" s="295"/>
      <c r="EG29" s="295"/>
      <c r="EH29" s="295"/>
      <c r="EI29" s="295"/>
      <c r="EJ29" s="295"/>
      <c r="EK29" s="295"/>
      <c r="EL29" s="295"/>
      <c r="EM29" s="295"/>
      <c r="EN29" s="295"/>
      <c r="EO29" s="295"/>
      <c r="EP29" s="295"/>
      <c r="EQ29" s="295"/>
      <c r="ER29" s="295"/>
      <c r="ES29" s="295"/>
      <c r="ET29" s="295"/>
      <c r="EU29" s="295"/>
      <c r="EV29" s="295"/>
      <c r="EW29" s="295"/>
      <c r="EX29" s="295"/>
      <c r="EY29" s="295"/>
      <c r="EZ29" s="295"/>
      <c r="FA29" s="295"/>
    </row>
    <row r="30" spans="1:157" s="293" customFormat="1" ht="15" customHeight="1" x14ac:dyDescent="0.3">
      <c r="A30" s="38"/>
      <c r="B30" s="209">
        <f t="shared" si="43"/>
        <v>17</v>
      </c>
      <c r="C30" s="176" t="s">
        <v>1217</v>
      </c>
      <c r="D30" s="176"/>
      <c r="E30" s="180"/>
      <c r="F30" s="181" t="s">
        <v>1770</v>
      </c>
      <c r="G30" s="183" t="str">
        <f>IF(COUNTA(H30:FA30)=0,"",IF(SMALL(H30:FA30,1)&lt;0,"ERRO",SUM(H30:FA30)))</f>
        <v/>
      </c>
      <c r="H30" s="296"/>
      <c r="I30" s="296"/>
      <c r="J30" s="296"/>
      <c r="K30" s="296"/>
      <c r="L30" s="296"/>
      <c r="M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  <c r="Y30" s="296"/>
      <c r="Z30" s="296"/>
      <c r="AA30" s="296"/>
      <c r="AB30" s="296"/>
      <c r="AC30" s="296"/>
      <c r="AD30" s="296"/>
      <c r="AE30" s="296"/>
      <c r="AF30" s="296"/>
      <c r="AG30" s="296"/>
      <c r="AH30" s="296"/>
      <c r="AI30" s="296"/>
      <c r="AJ30" s="296"/>
      <c r="AK30" s="296"/>
      <c r="AL30" s="296"/>
      <c r="AM30" s="296"/>
      <c r="AN30" s="296"/>
      <c r="AO30" s="296"/>
      <c r="AP30" s="296"/>
      <c r="AQ30" s="296"/>
      <c r="AR30" s="296"/>
      <c r="AS30" s="296"/>
      <c r="AT30" s="296"/>
      <c r="AU30" s="296"/>
      <c r="AV30" s="296"/>
      <c r="AW30" s="296"/>
      <c r="AX30" s="296"/>
      <c r="AY30" s="296"/>
      <c r="AZ30" s="296"/>
      <c r="BA30" s="296"/>
      <c r="BB30" s="296"/>
      <c r="BC30" s="296"/>
      <c r="BD30" s="296"/>
      <c r="BE30" s="296"/>
      <c r="BF30" s="296"/>
      <c r="BG30" s="296"/>
      <c r="BH30" s="296"/>
      <c r="BI30" s="296"/>
      <c r="BJ30" s="296"/>
      <c r="BK30" s="296"/>
      <c r="BL30" s="296"/>
      <c r="BM30" s="296"/>
      <c r="BN30" s="296"/>
      <c r="BO30" s="296"/>
      <c r="BP30" s="296"/>
      <c r="BQ30" s="296"/>
      <c r="BR30" s="296"/>
      <c r="BS30" s="296"/>
      <c r="BT30" s="296"/>
      <c r="BU30" s="296"/>
      <c r="BV30" s="296"/>
      <c r="BW30" s="296"/>
      <c r="BX30" s="296"/>
      <c r="BY30" s="296"/>
      <c r="BZ30" s="296"/>
      <c r="CA30" s="296"/>
      <c r="CB30" s="296"/>
      <c r="CC30" s="296"/>
      <c r="CD30" s="296"/>
      <c r="CE30" s="296"/>
      <c r="CF30" s="296"/>
      <c r="CG30" s="296"/>
      <c r="CH30" s="296"/>
      <c r="CI30" s="296"/>
      <c r="CJ30" s="296"/>
      <c r="CK30" s="296"/>
      <c r="CL30" s="296"/>
      <c r="CM30" s="296"/>
      <c r="CN30" s="296"/>
      <c r="CO30" s="296"/>
      <c r="CP30" s="296"/>
      <c r="CQ30" s="296"/>
      <c r="CR30" s="296"/>
      <c r="CS30" s="296"/>
      <c r="CT30" s="296"/>
      <c r="CU30" s="296"/>
      <c r="CV30" s="296"/>
      <c r="CW30" s="296"/>
      <c r="CX30" s="296"/>
      <c r="CY30" s="296"/>
      <c r="CZ30" s="296"/>
      <c r="DA30" s="296"/>
      <c r="DB30" s="296"/>
      <c r="DC30" s="296"/>
      <c r="DD30" s="296"/>
      <c r="DE30" s="296"/>
      <c r="DF30" s="296"/>
      <c r="DG30" s="296"/>
      <c r="DH30" s="296"/>
      <c r="DI30" s="296"/>
      <c r="DJ30" s="296"/>
      <c r="DK30" s="296"/>
      <c r="DL30" s="296"/>
      <c r="DM30" s="296"/>
      <c r="DN30" s="296"/>
      <c r="DO30" s="296"/>
      <c r="DP30" s="296"/>
      <c r="DQ30" s="296"/>
      <c r="DR30" s="296"/>
      <c r="DS30" s="296"/>
      <c r="DT30" s="296"/>
      <c r="DU30" s="296"/>
      <c r="DV30" s="296"/>
      <c r="DW30" s="296"/>
      <c r="DX30" s="296"/>
      <c r="DY30" s="296"/>
      <c r="DZ30" s="296"/>
      <c r="EA30" s="296"/>
      <c r="EB30" s="296"/>
      <c r="EC30" s="296"/>
      <c r="ED30" s="296"/>
      <c r="EE30" s="296"/>
      <c r="EF30" s="296"/>
      <c r="EG30" s="296"/>
      <c r="EH30" s="296"/>
      <c r="EI30" s="296"/>
      <c r="EJ30" s="296"/>
      <c r="EK30" s="296"/>
      <c r="EL30" s="296"/>
      <c r="EM30" s="296"/>
      <c r="EN30" s="296"/>
      <c r="EO30" s="296"/>
      <c r="EP30" s="296"/>
      <c r="EQ30" s="296"/>
      <c r="ER30" s="296"/>
      <c r="ES30" s="296"/>
      <c r="ET30" s="296"/>
      <c r="EU30" s="296"/>
      <c r="EV30" s="296"/>
      <c r="EW30" s="296"/>
      <c r="EX30" s="296"/>
      <c r="EY30" s="296"/>
      <c r="EZ30" s="296"/>
      <c r="FA30" s="296"/>
    </row>
    <row r="31" spans="1:157" ht="15" customHeight="1" x14ac:dyDescent="0.3">
      <c r="B31" s="209">
        <f t="shared" si="43"/>
        <v>18</v>
      </c>
      <c r="C31" s="176" t="s">
        <v>1402</v>
      </c>
      <c r="D31" s="176"/>
      <c r="E31" s="180" t="s">
        <v>1195</v>
      </c>
      <c r="F31" s="181" t="s">
        <v>1582</v>
      </c>
      <c r="G31" s="190">
        <f>SUM(H31:FA31)</f>
        <v>0</v>
      </c>
      <c r="H31" s="184">
        <f>IF(H29=0,0,((H28*0.293*H30)/(1000*H29)))</f>
        <v>0</v>
      </c>
      <c r="I31" s="184">
        <f t="shared" ref="I31:AA31" si="44">IF(I29=0,0,((I28*0.293*I30)/(1000*I29)))</f>
        <v>0</v>
      </c>
      <c r="J31" s="184">
        <f t="shared" si="44"/>
        <v>0</v>
      </c>
      <c r="K31" s="184">
        <f t="shared" si="44"/>
        <v>0</v>
      </c>
      <c r="L31" s="184">
        <f t="shared" si="44"/>
        <v>0</v>
      </c>
      <c r="M31" s="184">
        <f t="shared" si="44"/>
        <v>0</v>
      </c>
      <c r="N31" s="184">
        <f t="shared" si="44"/>
        <v>0</v>
      </c>
      <c r="O31" s="184">
        <f t="shared" si="44"/>
        <v>0</v>
      </c>
      <c r="P31" s="184">
        <f t="shared" si="44"/>
        <v>0</v>
      </c>
      <c r="Q31" s="184">
        <f t="shared" si="44"/>
        <v>0</v>
      </c>
      <c r="R31" s="184">
        <f t="shared" si="44"/>
        <v>0</v>
      </c>
      <c r="S31" s="184">
        <f t="shared" si="44"/>
        <v>0</v>
      </c>
      <c r="T31" s="184">
        <f t="shared" si="44"/>
        <v>0</v>
      </c>
      <c r="U31" s="184">
        <f t="shared" si="44"/>
        <v>0</v>
      </c>
      <c r="V31" s="184">
        <f t="shared" si="44"/>
        <v>0</v>
      </c>
      <c r="W31" s="184">
        <f t="shared" si="44"/>
        <v>0</v>
      </c>
      <c r="X31" s="184">
        <f t="shared" si="44"/>
        <v>0</v>
      </c>
      <c r="Y31" s="184">
        <f t="shared" si="44"/>
        <v>0</v>
      </c>
      <c r="Z31" s="184">
        <f t="shared" si="44"/>
        <v>0</v>
      </c>
      <c r="AA31" s="184">
        <f t="shared" si="44"/>
        <v>0</v>
      </c>
      <c r="AB31" s="184">
        <f>IF(AB29=0,0,((AB28*0.293*AB30)/(1000*AB29)))</f>
        <v>0</v>
      </c>
      <c r="AC31" s="184">
        <f t="shared" ref="AC31:AU31" si="45">IF(AC29=0,0,((AC28*0.293*AC30)/(1000*AC29)))</f>
        <v>0</v>
      </c>
      <c r="AD31" s="184">
        <f t="shared" si="45"/>
        <v>0</v>
      </c>
      <c r="AE31" s="184">
        <f t="shared" si="45"/>
        <v>0</v>
      </c>
      <c r="AF31" s="184">
        <f t="shared" si="45"/>
        <v>0</v>
      </c>
      <c r="AG31" s="184">
        <f t="shared" si="45"/>
        <v>0</v>
      </c>
      <c r="AH31" s="184">
        <f t="shared" si="45"/>
        <v>0</v>
      </c>
      <c r="AI31" s="184">
        <f t="shared" si="45"/>
        <v>0</v>
      </c>
      <c r="AJ31" s="184">
        <f t="shared" si="45"/>
        <v>0</v>
      </c>
      <c r="AK31" s="184">
        <f t="shared" si="45"/>
        <v>0</v>
      </c>
      <c r="AL31" s="184">
        <f t="shared" si="45"/>
        <v>0</v>
      </c>
      <c r="AM31" s="184">
        <f t="shared" si="45"/>
        <v>0</v>
      </c>
      <c r="AN31" s="184">
        <f t="shared" si="45"/>
        <v>0</v>
      </c>
      <c r="AO31" s="184">
        <f t="shared" si="45"/>
        <v>0</v>
      </c>
      <c r="AP31" s="184">
        <f t="shared" si="45"/>
        <v>0</v>
      </c>
      <c r="AQ31" s="184">
        <f t="shared" si="45"/>
        <v>0</v>
      </c>
      <c r="AR31" s="184">
        <f t="shared" si="45"/>
        <v>0</v>
      </c>
      <c r="AS31" s="184">
        <f t="shared" si="45"/>
        <v>0</v>
      </c>
      <c r="AT31" s="184">
        <f t="shared" si="45"/>
        <v>0</v>
      </c>
      <c r="AU31" s="184">
        <f t="shared" si="45"/>
        <v>0</v>
      </c>
      <c r="AV31" s="184">
        <f t="shared" ref="AV31:BE31" si="46">IF(AV29=0,0,((AV28*0.293*AV30)/(1000*AV29)))</f>
        <v>0</v>
      </c>
      <c r="AW31" s="184">
        <f t="shared" si="46"/>
        <v>0</v>
      </c>
      <c r="AX31" s="184">
        <f t="shared" si="46"/>
        <v>0</v>
      </c>
      <c r="AY31" s="184">
        <f t="shared" si="46"/>
        <v>0</v>
      </c>
      <c r="AZ31" s="184">
        <f t="shared" si="46"/>
        <v>0</v>
      </c>
      <c r="BA31" s="184">
        <f t="shared" si="46"/>
        <v>0</v>
      </c>
      <c r="BB31" s="184">
        <f t="shared" si="46"/>
        <v>0</v>
      </c>
      <c r="BC31" s="184">
        <f t="shared" si="46"/>
        <v>0</v>
      </c>
      <c r="BD31" s="184">
        <f t="shared" si="46"/>
        <v>0</v>
      </c>
      <c r="BE31" s="184">
        <f t="shared" si="46"/>
        <v>0</v>
      </c>
      <c r="BF31" s="184">
        <f>IF(BF29=0,0,((BF28*0.293*BF30)/(1000*BF29)))</f>
        <v>0</v>
      </c>
      <c r="BG31" s="184">
        <f t="shared" ref="BG31:BY31" si="47">IF(BG29=0,0,((BG28*0.293*BG30)/(1000*BG29)))</f>
        <v>0</v>
      </c>
      <c r="BH31" s="184">
        <f t="shared" si="47"/>
        <v>0</v>
      </c>
      <c r="BI31" s="184">
        <f t="shared" si="47"/>
        <v>0</v>
      </c>
      <c r="BJ31" s="184">
        <f t="shared" si="47"/>
        <v>0</v>
      </c>
      <c r="BK31" s="184">
        <f t="shared" si="47"/>
        <v>0</v>
      </c>
      <c r="BL31" s="184">
        <f t="shared" si="47"/>
        <v>0</v>
      </c>
      <c r="BM31" s="184">
        <f t="shared" si="47"/>
        <v>0</v>
      </c>
      <c r="BN31" s="184">
        <f t="shared" si="47"/>
        <v>0</v>
      </c>
      <c r="BO31" s="184">
        <f t="shared" si="47"/>
        <v>0</v>
      </c>
      <c r="BP31" s="184">
        <f t="shared" si="47"/>
        <v>0</v>
      </c>
      <c r="BQ31" s="184">
        <f t="shared" si="47"/>
        <v>0</v>
      </c>
      <c r="BR31" s="184">
        <f t="shared" si="47"/>
        <v>0</v>
      </c>
      <c r="BS31" s="184">
        <f t="shared" si="47"/>
        <v>0</v>
      </c>
      <c r="BT31" s="184">
        <f t="shared" si="47"/>
        <v>0</v>
      </c>
      <c r="BU31" s="184">
        <f t="shared" si="47"/>
        <v>0</v>
      </c>
      <c r="BV31" s="184">
        <f t="shared" si="47"/>
        <v>0</v>
      </c>
      <c r="BW31" s="184">
        <f t="shared" si="47"/>
        <v>0</v>
      </c>
      <c r="BX31" s="184">
        <f t="shared" si="47"/>
        <v>0</v>
      </c>
      <c r="BY31" s="184">
        <f t="shared" si="47"/>
        <v>0</v>
      </c>
      <c r="BZ31" s="184">
        <f>IF(BZ29=0,0,((BZ28*0.293*BZ30)/(1000*BZ29)))</f>
        <v>0</v>
      </c>
      <c r="CA31" s="184">
        <f t="shared" ref="CA31:DC31" si="48">IF(CA29=0,0,((CA28*0.293*CA30)/(1000*CA29)))</f>
        <v>0</v>
      </c>
      <c r="CB31" s="184">
        <f t="shared" si="48"/>
        <v>0</v>
      </c>
      <c r="CC31" s="184">
        <f t="shared" si="48"/>
        <v>0</v>
      </c>
      <c r="CD31" s="184">
        <f t="shared" si="48"/>
        <v>0</v>
      </c>
      <c r="CE31" s="184">
        <f t="shared" si="48"/>
        <v>0</v>
      </c>
      <c r="CF31" s="184">
        <f t="shared" si="48"/>
        <v>0</v>
      </c>
      <c r="CG31" s="184">
        <f t="shared" si="48"/>
        <v>0</v>
      </c>
      <c r="CH31" s="184">
        <f t="shared" si="48"/>
        <v>0</v>
      </c>
      <c r="CI31" s="184">
        <f t="shared" si="48"/>
        <v>0</v>
      </c>
      <c r="CJ31" s="184">
        <f t="shared" si="48"/>
        <v>0</v>
      </c>
      <c r="CK31" s="184">
        <f t="shared" si="48"/>
        <v>0</v>
      </c>
      <c r="CL31" s="184">
        <f t="shared" si="48"/>
        <v>0</v>
      </c>
      <c r="CM31" s="184">
        <f t="shared" si="48"/>
        <v>0</v>
      </c>
      <c r="CN31" s="184">
        <f t="shared" si="48"/>
        <v>0</v>
      </c>
      <c r="CO31" s="184">
        <f t="shared" si="48"/>
        <v>0</v>
      </c>
      <c r="CP31" s="184">
        <f t="shared" si="48"/>
        <v>0</v>
      </c>
      <c r="CQ31" s="184">
        <f t="shared" si="48"/>
        <v>0</v>
      </c>
      <c r="CR31" s="184">
        <f t="shared" si="48"/>
        <v>0</v>
      </c>
      <c r="CS31" s="184">
        <f t="shared" si="48"/>
        <v>0</v>
      </c>
      <c r="CT31" s="184">
        <f t="shared" si="48"/>
        <v>0</v>
      </c>
      <c r="CU31" s="184">
        <f t="shared" si="48"/>
        <v>0</v>
      </c>
      <c r="CV31" s="184">
        <f t="shared" si="48"/>
        <v>0</v>
      </c>
      <c r="CW31" s="184">
        <f t="shared" si="48"/>
        <v>0</v>
      </c>
      <c r="CX31" s="184">
        <f t="shared" si="48"/>
        <v>0</v>
      </c>
      <c r="CY31" s="184">
        <f t="shared" si="48"/>
        <v>0</v>
      </c>
      <c r="CZ31" s="184">
        <f t="shared" si="48"/>
        <v>0</v>
      </c>
      <c r="DA31" s="184">
        <f t="shared" si="48"/>
        <v>0</v>
      </c>
      <c r="DB31" s="184">
        <f t="shared" si="48"/>
        <v>0</v>
      </c>
      <c r="DC31" s="184">
        <f t="shared" si="48"/>
        <v>0</v>
      </c>
      <c r="DD31" s="184">
        <f>IF(DD29=0,0,((DD28*0.293*DD30)/(1000*DD29)))</f>
        <v>0</v>
      </c>
      <c r="DE31" s="184">
        <f t="shared" ref="DE31:DW31" si="49">IF(DE29=0,0,((DE28*0.293*DE30)/(1000*DE29)))</f>
        <v>0</v>
      </c>
      <c r="DF31" s="184">
        <f t="shared" si="49"/>
        <v>0</v>
      </c>
      <c r="DG31" s="184">
        <f t="shared" si="49"/>
        <v>0</v>
      </c>
      <c r="DH31" s="184">
        <f t="shared" si="49"/>
        <v>0</v>
      </c>
      <c r="DI31" s="184">
        <f t="shared" si="49"/>
        <v>0</v>
      </c>
      <c r="DJ31" s="184">
        <f t="shared" si="49"/>
        <v>0</v>
      </c>
      <c r="DK31" s="184">
        <f t="shared" si="49"/>
        <v>0</v>
      </c>
      <c r="DL31" s="184">
        <f t="shared" si="49"/>
        <v>0</v>
      </c>
      <c r="DM31" s="184">
        <f t="shared" si="49"/>
        <v>0</v>
      </c>
      <c r="DN31" s="184">
        <f t="shared" si="49"/>
        <v>0</v>
      </c>
      <c r="DO31" s="184">
        <f t="shared" si="49"/>
        <v>0</v>
      </c>
      <c r="DP31" s="184">
        <f t="shared" si="49"/>
        <v>0</v>
      </c>
      <c r="DQ31" s="184">
        <f t="shared" si="49"/>
        <v>0</v>
      </c>
      <c r="DR31" s="184">
        <f t="shared" si="49"/>
        <v>0</v>
      </c>
      <c r="DS31" s="184">
        <f t="shared" si="49"/>
        <v>0</v>
      </c>
      <c r="DT31" s="184">
        <f t="shared" si="49"/>
        <v>0</v>
      </c>
      <c r="DU31" s="184">
        <f t="shared" si="49"/>
        <v>0</v>
      </c>
      <c r="DV31" s="184">
        <f t="shared" si="49"/>
        <v>0</v>
      </c>
      <c r="DW31" s="184">
        <f t="shared" si="49"/>
        <v>0</v>
      </c>
      <c r="DX31" s="184">
        <f>IF(DX29=0,0,((DX28*0.293*DX30)/(1000*DX29)))</f>
        <v>0</v>
      </c>
      <c r="DY31" s="184">
        <f t="shared" ref="DY31:FA31" si="50">IF(DY29=0,0,((DY28*0.293*DY30)/(1000*DY29)))</f>
        <v>0</v>
      </c>
      <c r="DZ31" s="184">
        <f t="shared" si="50"/>
        <v>0</v>
      </c>
      <c r="EA31" s="184">
        <f t="shared" si="50"/>
        <v>0</v>
      </c>
      <c r="EB31" s="184">
        <f t="shared" si="50"/>
        <v>0</v>
      </c>
      <c r="EC31" s="184">
        <f t="shared" si="50"/>
        <v>0</v>
      </c>
      <c r="ED31" s="184">
        <f t="shared" si="50"/>
        <v>0</v>
      </c>
      <c r="EE31" s="184">
        <f t="shared" si="50"/>
        <v>0</v>
      </c>
      <c r="EF31" s="184">
        <f t="shared" si="50"/>
        <v>0</v>
      </c>
      <c r="EG31" s="184">
        <f t="shared" si="50"/>
        <v>0</v>
      </c>
      <c r="EH31" s="184">
        <f t="shared" si="50"/>
        <v>0</v>
      </c>
      <c r="EI31" s="184">
        <f t="shared" si="50"/>
        <v>0</v>
      </c>
      <c r="EJ31" s="184">
        <f t="shared" si="50"/>
        <v>0</v>
      </c>
      <c r="EK31" s="184">
        <f t="shared" si="50"/>
        <v>0</v>
      </c>
      <c r="EL31" s="184">
        <f t="shared" si="50"/>
        <v>0</v>
      </c>
      <c r="EM31" s="184">
        <f t="shared" si="50"/>
        <v>0</v>
      </c>
      <c r="EN31" s="184">
        <f t="shared" si="50"/>
        <v>0</v>
      </c>
      <c r="EO31" s="184">
        <f t="shared" si="50"/>
        <v>0</v>
      </c>
      <c r="EP31" s="184">
        <f t="shared" si="50"/>
        <v>0</v>
      </c>
      <c r="EQ31" s="184">
        <f t="shared" si="50"/>
        <v>0</v>
      </c>
      <c r="ER31" s="184">
        <f t="shared" si="50"/>
        <v>0</v>
      </c>
      <c r="ES31" s="184">
        <f t="shared" si="50"/>
        <v>0</v>
      </c>
      <c r="ET31" s="184">
        <f t="shared" si="50"/>
        <v>0</v>
      </c>
      <c r="EU31" s="184">
        <f t="shared" si="50"/>
        <v>0</v>
      </c>
      <c r="EV31" s="184">
        <f t="shared" si="50"/>
        <v>0</v>
      </c>
      <c r="EW31" s="184">
        <f t="shared" si="50"/>
        <v>0</v>
      </c>
      <c r="EX31" s="184">
        <f t="shared" si="50"/>
        <v>0</v>
      </c>
      <c r="EY31" s="184">
        <f t="shared" si="50"/>
        <v>0</v>
      </c>
      <c r="EZ31" s="184">
        <f t="shared" si="50"/>
        <v>0</v>
      </c>
      <c r="FA31" s="184">
        <f t="shared" si="50"/>
        <v>0</v>
      </c>
    </row>
    <row r="32" spans="1:157" ht="15" customHeight="1" x14ac:dyDescent="0.3">
      <c r="B32" s="209">
        <f t="shared" si="43"/>
        <v>19</v>
      </c>
      <c r="C32" s="176" t="s">
        <v>1764</v>
      </c>
      <c r="D32" s="176"/>
      <c r="E32" s="180"/>
      <c r="F32" s="181"/>
      <c r="G32" s="183" t="str">
        <f>IF(COUNTA(H32:FA32)=0,"",IF(OR(SMALL(H32:FA32,1)&lt;0,LARGE(H32:FA32,1)&gt;1),"ERRO",""))</f>
        <v/>
      </c>
      <c r="H32" s="381"/>
      <c r="I32" s="381"/>
      <c r="J32" s="381"/>
      <c r="K32" s="381"/>
      <c r="L32" s="381"/>
      <c r="M32" s="381"/>
      <c r="N32" s="381"/>
      <c r="O32" s="381"/>
      <c r="P32" s="381"/>
      <c r="Q32" s="381"/>
      <c r="R32" s="381"/>
      <c r="S32" s="381"/>
      <c r="T32" s="381"/>
      <c r="U32" s="381"/>
      <c r="V32" s="381"/>
      <c r="W32" s="381"/>
      <c r="X32" s="381"/>
      <c r="Y32" s="381"/>
      <c r="Z32" s="381"/>
      <c r="AA32" s="381"/>
      <c r="AB32" s="381"/>
      <c r="AC32" s="381"/>
      <c r="AD32" s="381"/>
      <c r="AE32" s="381"/>
      <c r="AF32" s="381"/>
      <c r="AG32" s="381"/>
      <c r="AH32" s="381"/>
      <c r="AI32" s="381"/>
      <c r="AJ32" s="381"/>
      <c r="AK32" s="381"/>
      <c r="AL32" s="381"/>
      <c r="AM32" s="381"/>
      <c r="AN32" s="381"/>
      <c r="AO32" s="381"/>
      <c r="AP32" s="381"/>
      <c r="AQ32" s="381"/>
      <c r="AR32" s="381"/>
      <c r="AS32" s="381"/>
      <c r="AT32" s="381"/>
      <c r="AU32" s="381"/>
      <c r="AV32" s="381"/>
      <c r="AW32" s="381"/>
      <c r="AX32" s="381"/>
      <c r="AY32" s="381"/>
      <c r="AZ32" s="381"/>
      <c r="BA32" s="381"/>
      <c r="BB32" s="381"/>
      <c r="BC32" s="381"/>
      <c r="BD32" s="381"/>
      <c r="BE32" s="381"/>
      <c r="BF32" s="381"/>
      <c r="BG32" s="381"/>
      <c r="BH32" s="381"/>
      <c r="BI32" s="381"/>
      <c r="BJ32" s="381"/>
      <c r="BK32" s="381"/>
      <c r="BL32" s="381"/>
      <c r="BM32" s="381"/>
      <c r="BN32" s="381"/>
      <c r="BO32" s="381"/>
      <c r="BP32" s="381"/>
      <c r="BQ32" s="381"/>
      <c r="BR32" s="381"/>
      <c r="BS32" s="381"/>
      <c r="BT32" s="381"/>
      <c r="BU32" s="381"/>
      <c r="BV32" s="381"/>
      <c r="BW32" s="381"/>
      <c r="BX32" s="381"/>
      <c r="BY32" s="381"/>
      <c r="BZ32" s="381"/>
      <c r="CA32" s="381"/>
      <c r="CB32" s="381"/>
      <c r="CC32" s="381"/>
      <c r="CD32" s="381"/>
      <c r="CE32" s="381"/>
      <c r="CF32" s="381"/>
      <c r="CG32" s="381"/>
      <c r="CH32" s="381"/>
      <c r="CI32" s="381"/>
      <c r="CJ32" s="381"/>
      <c r="CK32" s="381"/>
      <c r="CL32" s="381"/>
      <c r="CM32" s="381"/>
      <c r="CN32" s="381"/>
      <c r="CO32" s="381"/>
      <c r="CP32" s="381"/>
      <c r="CQ32" s="381"/>
      <c r="CR32" s="381"/>
      <c r="CS32" s="381"/>
      <c r="CT32" s="381"/>
      <c r="CU32" s="381"/>
      <c r="CV32" s="381"/>
      <c r="CW32" s="381"/>
      <c r="CX32" s="381"/>
      <c r="CY32" s="381"/>
      <c r="CZ32" s="381"/>
      <c r="DA32" s="381"/>
      <c r="DB32" s="381"/>
      <c r="DC32" s="381"/>
      <c r="DD32" s="381"/>
      <c r="DE32" s="381"/>
      <c r="DF32" s="381"/>
      <c r="DG32" s="381"/>
      <c r="DH32" s="381"/>
      <c r="DI32" s="381"/>
      <c r="DJ32" s="381"/>
      <c r="DK32" s="381"/>
      <c r="DL32" s="381"/>
      <c r="DM32" s="381"/>
      <c r="DN32" s="381"/>
      <c r="DO32" s="381"/>
      <c r="DP32" s="381"/>
      <c r="DQ32" s="381"/>
      <c r="DR32" s="381"/>
      <c r="DS32" s="381"/>
      <c r="DT32" s="381"/>
      <c r="DU32" s="381"/>
      <c r="DV32" s="381"/>
      <c r="DW32" s="381"/>
      <c r="DX32" s="381"/>
      <c r="DY32" s="381"/>
      <c r="DZ32" s="381"/>
      <c r="EA32" s="381"/>
      <c r="EB32" s="381"/>
      <c r="EC32" s="381"/>
      <c r="ED32" s="381"/>
      <c r="EE32" s="381"/>
      <c r="EF32" s="381"/>
      <c r="EG32" s="381"/>
      <c r="EH32" s="381"/>
      <c r="EI32" s="381"/>
      <c r="EJ32" s="381"/>
      <c r="EK32" s="381"/>
      <c r="EL32" s="381"/>
      <c r="EM32" s="381"/>
      <c r="EN32" s="381"/>
      <c r="EO32" s="381"/>
      <c r="EP32" s="381"/>
      <c r="EQ32" s="381"/>
      <c r="ER32" s="381"/>
      <c r="ES32" s="381"/>
      <c r="ET32" s="381"/>
      <c r="EU32" s="381"/>
      <c r="EV32" s="381"/>
      <c r="EW32" s="381"/>
      <c r="EX32" s="381"/>
      <c r="EY32" s="381"/>
      <c r="EZ32" s="381"/>
      <c r="FA32" s="381"/>
    </row>
    <row r="33" spans="1:157" s="293" customFormat="1" ht="15" customHeight="1" x14ac:dyDescent="0.3">
      <c r="A33" s="38"/>
      <c r="B33" s="209">
        <f t="shared" si="43"/>
        <v>20</v>
      </c>
      <c r="C33" s="176" t="s">
        <v>1765</v>
      </c>
      <c r="D33" s="176"/>
      <c r="E33" s="180" t="s">
        <v>1195</v>
      </c>
      <c r="F33" s="181" t="s">
        <v>1771</v>
      </c>
      <c r="G33" s="190">
        <f>SUM(H33:FA33)</f>
        <v>0</v>
      </c>
      <c r="H33" s="184">
        <f t="shared" ref="H33:AA33" si="51">H31*H32</f>
        <v>0</v>
      </c>
      <c r="I33" s="184">
        <f t="shared" si="51"/>
        <v>0</v>
      </c>
      <c r="J33" s="184">
        <f t="shared" si="51"/>
        <v>0</v>
      </c>
      <c r="K33" s="184">
        <f t="shared" si="51"/>
        <v>0</v>
      </c>
      <c r="L33" s="184">
        <f t="shared" si="51"/>
        <v>0</v>
      </c>
      <c r="M33" s="184">
        <f t="shared" si="51"/>
        <v>0</v>
      </c>
      <c r="N33" s="184">
        <f t="shared" si="51"/>
        <v>0</v>
      </c>
      <c r="O33" s="184">
        <f t="shared" si="51"/>
        <v>0</v>
      </c>
      <c r="P33" s="184">
        <f t="shared" si="51"/>
        <v>0</v>
      </c>
      <c r="Q33" s="184">
        <f t="shared" si="51"/>
        <v>0</v>
      </c>
      <c r="R33" s="184">
        <f t="shared" si="51"/>
        <v>0</v>
      </c>
      <c r="S33" s="184">
        <f t="shared" si="51"/>
        <v>0</v>
      </c>
      <c r="T33" s="184">
        <f t="shared" si="51"/>
        <v>0</v>
      </c>
      <c r="U33" s="184">
        <f t="shared" si="51"/>
        <v>0</v>
      </c>
      <c r="V33" s="184">
        <f t="shared" si="51"/>
        <v>0</v>
      </c>
      <c r="W33" s="184">
        <f t="shared" si="51"/>
        <v>0</v>
      </c>
      <c r="X33" s="184">
        <f t="shared" si="51"/>
        <v>0</v>
      </c>
      <c r="Y33" s="184">
        <f t="shared" si="51"/>
        <v>0</v>
      </c>
      <c r="Z33" s="184">
        <f t="shared" si="51"/>
        <v>0</v>
      </c>
      <c r="AA33" s="184">
        <f t="shared" si="51"/>
        <v>0</v>
      </c>
      <c r="AB33" s="184">
        <f t="shared" ref="AB33:AU33" si="52">AB31*AB32</f>
        <v>0</v>
      </c>
      <c r="AC33" s="184">
        <f t="shared" si="52"/>
        <v>0</v>
      </c>
      <c r="AD33" s="184">
        <f t="shared" si="52"/>
        <v>0</v>
      </c>
      <c r="AE33" s="184">
        <f t="shared" si="52"/>
        <v>0</v>
      </c>
      <c r="AF33" s="184">
        <f t="shared" si="52"/>
        <v>0</v>
      </c>
      <c r="AG33" s="184">
        <f t="shared" si="52"/>
        <v>0</v>
      </c>
      <c r="AH33" s="184">
        <f t="shared" si="52"/>
        <v>0</v>
      </c>
      <c r="AI33" s="184">
        <f t="shared" si="52"/>
        <v>0</v>
      </c>
      <c r="AJ33" s="184">
        <f t="shared" si="52"/>
        <v>0</v>
      </c>
      <c r="AK33" s="184">
        <f t="shared" si="52"/>
        <v>0</v>
      </c>
      <c r="AL33" s="184">
        <f t="shared" si="52"/>
        <v>0</v>
      </c>
      <c r="AM33" s="184">
        <f t="shared" si="52"/>
        <v>0</v>
      </c>
      <c r="AN33" s="184">
        <f t="shared" si="52"/>
        <v>0</v>
      </c>
      <c r="AO33" s="184">
        <f t="shared" si="52"/>
        <v>0</v>
      </c>
      <c r="AP33" s="184">
        <f t="shared" si="52"/>
        <v>0</v>
      </c>
      <c r="AQ33" s="184">
        <f t="shared" si="52"/>
        <v>0</v>
      </c>
      <c r="AR33" s="184">
        <f t="shared" si="52"/>
        <v>0</v>
      </c>
      <c r="AS33" s="184">
        <f t="shared" si="52"/>
        <v>0</v>
      </c>
      <c r="AT33" s="184">
        <f t="shared" si="52"/>
        <v>0</v>
      </c>
      <c r="AU33" s="184">
        <f t="shared" si="52"/>
        <v>0</v>
      </c>
      <c r="AV33" s="184">
        <f t="shared" ref="AV33:CS33" si="53">AV31*AV32</f>
        <v>0</v>
      </c>
      <c r="AW33" s="184">
        <f t="shared" si="53"/>
        <v>0</v>
      </c>
      <c r="AX33" s="184">
        <f t="shared" si="53"/>
        <v>0</v>
      </c>
      <c r="AY33" s="184">
        <f t="shared" si="53"/>
        <v>0</v>
      </c>
      <c r="AZ33" s="184">
        <f t="shared" si="53"/>
        <v>0</v>
      </c>
      <c r="BA33" s="184">
        <f t="shared" si="53"/>
        <v>0</v>
      </c>
      <c r="BB33" s="184">
        <f t="shared" si="53"/>
        <v>0</v>
      </c>
      <c r="BC33" s="184">
        <f t="shared" si="53"/>
        <v>0</v>
      </c>
      <c r="BD33" s="184">
        <f t="shared" si="53"/>
        <v>0</v>
      </c>
      <c r="BE33" s="184">
        <f t="shared" si="53"/>
        <v>0</v>
      </c>
      <c r="BF33" s="184">
        <f t="shared" si="53"/>
        <v>0</v>
      </c>
      <c r="BG33" s="184">
        <f t="shared" si="53"/>
        <v>0</v>
      </c>
      <c r="BH33" s="184">
        <f t="shared" si="53"/>
        <v>0</v>
      </c>
      <c r="BI33" s="184">
        <f t="shared" si="53"/>
        <v>0</v>
      </c>
      <c r="BJ33" s="184">
        <f t="shared" si="53"/>
        <v>0</v>
      </c>
      <c r="BK33" s="184">
        <f t="shared" si="53"/>
        <v>0</v>
      </c>
      <c r="BL33" s="184">
        <f t="shared" si="53"/>
        <v>0</v>
      </c>
      <c r="BM33" s="184">
        <f t="shared" si="53"/>
        <v>0</v>
      </c>
      <c r="BN33" s="184">
        <f t="shared" si="53"/>
        <v>0</v>
      </c>
      <c r="BO33" s="184">
        <f t="shared" si="53"/>
        <v>0</v>
      </c>
      <c r="BP33" s="184">
        <f t="shared" si="53"/>
        <v>0</v>
      </c>
      <c r="BQ33" s="184">
        <f t="shared" si="53"/>
        <v>0</v>
      </c>
      <c r="BR33" s="184">
        <f t="shared" si="53"/>
        <v>0</v>
      </c>
      <c r="BS33" s="184">
        <f t="shared" si="53"/>
        <v>0</v>
      </c>
      <c r="BT33" s="184">
        <f t="shared" si="53"/>
        <v>0</v>
      </c>
      <c r="BU33" s="184">
        <f t="shared" si="53"/>
        <v>0</v>
      </c>
      <c r="BV33" s="184">
        <f t="shared" si="53"/>
        <v>0</v>
      </c>
      <c r="BW33" s="184">
        <f t="shared" si="53"/>
        <v>0</v>
      </c>
      <c r="BX33" s="184">
        <f t="shared" si="53"/>
        <v>0</v>
      </c>
      <c r="BY33" s="184">
        <f t="shared" si="53"/>
        <v>0</v>
      </c>
      <c r="BZ33" s="184">
        <f t="shared" si="53"/>
        <v>0</v>
      </c>
      <c r="CA33" s="184">
        <f t="shared" si="53"/>
        <v>0</v>
      </c>
      <c r="CB33" s="184">
        <f t="shared" si="53"/>
        <v>0</v>
      </c>
      <c r="CC33" s="184">
        <f t="shared" si="53"/>
        <v>0</v>
      </c>
      <c r="CD33" s="184">
        <f t="shared" si="53"/>
        <v>0</v>
      </c>
      <c r="CE33" s="184">
        <f t="shared" si="53"/>
        <v>0</v>
      </c>
      <c r="CF33" s="184">
        <f t="shared" si="53"/>
        <v>0</v>
      </c>
      <c r="CG33" s="184">
        <f t="shared" si="53"/>
        <v>0</v>
      </c>
      <c r="CH33" s="184">
        <f t="shared" si="53"/>
        <v>0</v>
      </c>
      <c r="CI33" s="184">
        <f t="shared" si="53"/>
        <v>0</v>
      </c>
      <c r="CJ33" s="184">
        <f t="shared" si="53"/>
        <v>0</v>
      </c>
      <c r="CK33" s="184">
        <f t="shared" si="53"/>
        <v>0</v>
      </c>
      <c r="CL33" s="184">
        <f t="shared" si="53"/>
        <v>0</v>
      </c>
      <c r="CM33" s="184">
        <f t="shared" si="53"/>
        <v>0</v>
      </c>
      <c r="CN33" s="184">
        <f t="shared" si="53"/>
        <v>0</v>
      </c>
      <c r="CO33" s="184">
        <f t="shared" si="53"/>
        <v>0</v>
      </c>
      <c r="CP33" s="184">
        <f t="shared" si="53"/>
        <v>0</v>
      </c>
      <c r="CQ33" s="184">
        <f t="shared" si="53"/>
        <v>0</v>
      </c>
      <c r="CR33" s="184">
        <f t="shared" si="53"/>
        <v>0</v>
      </c>
      <c r="CS33" s="184">
        <f t="shared" si="53"/>
        <v>0</v>
      </c>
      <c r="CT33" s="184">
        <f t="shared" ref="CT33:FA33" si="54">CT31*CT32</f>
        <v>0</v>
      </c>
      <c r="CU33" s="184">
        <f t="shared" si="54"/>
        <v>0</v>
      </c>
      <c r="CV33" s="184">
        <f t="shared" si="54"/>
        <v>0</v>
      </c>
      <c r="CW33" s="184">
        <f t="shared" si="54"/>
        <v>0</v>
      </c>
      <c r="CX33" s="184">
        <f t="shared" si="54"/>
        <v>0</v>
      </c>
      <c r="CY33" s="184">
        <f t="shared" si="54"/>
        <v>0</v>
      </c>
      <c r="CZ33" s="184">
        <f t="shared" si="54"/>
        <v>0</v>
      </c>
      <c r="DA33" s="184">
        <f t="shared" si="54"/>
        <v>0</v>
      </c>
      <c r="DB33" s="184">
        <f t="shared" si="54"/>
        <v>0</v>
      </c>
      <c r="DC33" s="184">
        <f t="shared" si="54"/>
        <v>0</v>
      </c>
      <c r="DD33" s="184">
        <f t="shared" si="54"/>
        <v>0</v>
      </c>
      <c r="DE33" s="184">
        <f t="shared" si="54"/>
        <v>0</v>
      </c>
      <c r="DF33" s="184">
        <f t="shared" si="54"/>
        <v>0</v>
      </c>
      <c r="DG33" s="184">
        <f t="shared" si="54"/>
        <v>0</v>
      </c>
      <c r="DH33" s="184">
        <f t="shared" si="54"/>
        <v>0</v>
      </c>
      <c r="DI33" s="184">
        <f t="shared" si="54"/>
        <v>0</v>
      </c>
      <c r="DJ33" s="184">
        <f t="shared" si="54"/>
        <v>0</v>
      </c>
      <c r="DK33" s="184">
        <f t="shared" si="54"/>
        <v>0</v>
      </c>
      <c r="DL33" s="184">
        <f t="shared" si="54"/>
        <v>0</v>
      </c>
      <c r="DM33" s="184">
        <f t="shared" si="54"/>
        <v>0</v>
      </c>
      <c r="DN33" s="184">
        <f t="shared" si="54"/>
        <v>0</v>
      </c>
      <c r="DO33" s="184">
        <f t="shared" si="54"/>
        <v>0</v>
      </c>
      <c r="DP33" s="184">
        <f t="shared" si="54"/>
        <v>0</v>
      </c>
      <c r="DQ33" s="184">
        <f t="shared" si="54"/>
        <v>0</v>
      </c>
      <c r="DR33" s="184">
        <f t="shared" si="54"/>
        <v>0</v>
      </c>
      <c r="DS33" s="184">
        <f t="shared" si="54"/>
        <v>0</v>
      </c>
      <c r="DT33" s="184">
        <f t="shared" si="54"/>
        <v>0</v>
      </c>
      <c r="DU33" s="184">
        <f t="shared" si="54"/>
        <v>0</v>
      </c>
      <c r="DV33" s="184">
        <f t="shared" si="54"/>
        <v>0</v>
      </c>
      <c r="DW33" s="184">
        <f t="shared" si="54"/>
        <v>0</v>
      </c>
      <c r="DX33" s="184">
        <f t="shared" si="54"/>
        <v>0</v>
      </c>
      <c r="DY33" s="184">
        <f t="shared" si="54"/>
        <v>0</v>
      </c>
      <c r="DZ33" s="184">
        <f t="shared" si="54"/>
        <v>0</v>
      </c>
      <c r="EA33" s="184">
        <f t="shared" si="54"/>
        <v>0</v>
      </c>
      <c r="EB33" s="184">
        <f t="shared" si="54"/>
        <v>0</v>
      </c>
      <c r="EC33" s="184">
        <f t="shared" si="54"/>
        <v>0</v>
      </c>
      <c r="ED33" s="184">
        <f t="shared" si="54"/>
        <v>0</v>
      </c>
      <c r="EE33" s="184">
        <f t="shared" si="54"/>
        <v>0</v>
      </c>
      <c r="EF33" s="184">
        <f t="shared" si="54"/>
        <v>0</v>
      </c>
      <c r="EG33" s="184">
        <f t="shared" si="54"/>
        <v>0</v>
      </c>
      <c r="EH33" s="184">
        <f t="shared" si="54"/>
        <v>0</v>
      </c>
      <c r="EI33" s="184">
        <f t="shared" si="54"/>
        <v>0</v>
      </c>
      <c r="EJ33" s="184">
        <f t="shared" si="54"/>
        <v>0</v>
      </c>
      <c r="EK33" s="184">
        <f t="shared" si="54"/>
        <v>0</v>
      </c>
      <c r="EL33" s="184">
        <f t="shared" si="54"/>
        <v>0</v>
      </c>
      <c r="EM33" s="184">
        <f t="shared" si="54"/>
        <v>0</v>
      </c>
      <c r="EN33" s="184">
        <f t="shared" si="54"/>
        <v>0</v>
      </c>
      <c r="EO33" s="184">
        <f t="shared" si="54"/>
        <v>0</v>
      </c>
      <c r="EP33" s="184">
        <f t="shared" si="54"/>
        <v>0</v>
      </c>
      <c r="EQ33" s="184">
        <f t="shared" si="54"/>
        <v>0</v>
      </c>
      <c r="ER33" s="184">
        <f t="shared" si="54"/>
        <v>0</v>
      </c>
      <c r="ES33" s="184">
        <f t="shared" si="54"/>
        <v>0</v>
      </c>
      <c r="ET33" s="184">
        <f t="shared" si="54"/>
        <v>0</v>
      </c>
      <c r="EU33" s="184">
        <f t="shared" si="54"/>
        <v>0</v>
      </c>
      <c r="EV33" s="184">
        <f t="shared" si="54"/>
        <v>0</v>
      </c>
      <c r="EW33" s="184">
        <f t="shared" si="54"/>
        <v>0</v>
      </c>
      <c r="EX33" s="184">
        <f t="shared" si="54"/>
        <v>0</v>
      </c>
      <c r="EY33" s="184">
        <f t="shared" si="54"/>
        <v>0</v>
      </c>
      <c r="EZ33" s="184">
        <f t="shared" si="54"/>
        <v>0</v>
      </c>
      <c r="FA33" s="184">
        <f t="shared" si="54"/>
        <v>0</v>
      </c>
    </row>
    <row r="34" spans="1:157" s="293" customFormat="1" ht="15" customHeight="1" x14ac:dyDescent="0.3">
      <c r="A34" s="38"/>
      <c r="B34" s="878">
        <f>B33+1</f>
        <v>21</v>
      </c>
      <c r="C34" s="176" t="s">
        <v>1404</v>
      </c>
      <c r="D34" s="176"/>
      <c r="E34" s="180" t="s">
        <v>1405</v>
      </c>
      <c r="F34" s="181"/>
      <c r="G34" s="185" t="str">
        <f>IF(COUNTA(H34:FA34)=0,"",IF(OR(LARGE(H34:FA34,1)&gt;24,SMALL(H34:FA34,1)&lt;0),"ERRO",""))</f>
        <v/>
      </c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297"/>
      <c r="DL34" s="297"/>
      <c r="DM34" s="297"/>
      <c r="DN34" s="297"/>
      <c r="DO34" s="297"/>
      <c r="DP34" s="297"/>
      <c r="DQ34" s="297"/>
      <c r="DR34" s="297"/>
      <c r="DS34" s="297"/>
      <c r="DT34" s="297"/>
      <c r="DU34" s="297"/>
      <c r="DV34" s="297"/>
      <c r="DW34" s="297"/>
      <c r="DX34" s="297"/>
      <c r="DY34" s="297"/>
      <c r="DZ34" s="297"/>
      <c r="EA34" s="297"/>
      <c r="EB34" s="297"/>
      <c r="EC34" s="297"/>
      <c r="ED34" s="297"/>
      <c r="EE34" s="297"/>
      <c r="EF34" s="297"/>
      <c r="EG34" s="297"/>
      <c r="EH34" s="297"/>
      <c r="EI34" s="297"/>
      <c r="EJ34" s="297"/>
      <c r="EK34" s="297"/>
      <c r="EL34" s="297"/>
      <c r="EM34" s="297"/>
      <c r="EN34" s="297"/>
      <c r="EO34" s="297"/>
      <c r="EP34" s="297"/>
      <c r="EQ34" s="297"/>
      <c r="ER34" s="297"/>
      <c r="ES34" s="297"/>
      <c r="ET34" s="297"/>
      <c r="EU34" s="297"/>
      <c r="EV34" s="297"/>
      <c r="EW34" s="297"/>
      <c r="EX34" s="297"/>
      <c r="EY34" s="297"/>
      <c r="EZ34" s="297"/>
      <c r="FA34" s="297"/>
    </row>
    <row r="35" spans="1:157" s="293" customFormat="1" ht="15" customHeight="1" x14ac:dyDescent="0.3">
      <c r="A35" s="38"/>
      <c r="B35" s="879"/>
      <c r="C35" s="186" t="s">
        <v>1406</v>
      </c>
      <c r="D35" s="186"/>
      <c r="E35" s="187" t="s">
        <v>1407</v>
      </c>
      <c r="F35" s="181"/>
      <c r="G35" s="185" t="str">
        <f>IF(COUNTA(H35:FA35)=0,"",IF(OR(LARGE(H35:FA35,1)&gt;365,SMALL(H35:FA35,1)&lt;0),"ERRO",""))</f>
        <v/>
      </c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8"/>
      <c r="BJ35" s="298"/>
      <c r="BK35" s="298"/>
      <c r="BL35" s="298"/>
      <c r="BM35" s="298"/>
      <c r="BN35" s="298"/>
      <c r="BO35" s="298"/>
      <c r="BP35" s="298"/>
      <c r="BQ35" s="298"/>
      <c r="BR35" s="298"/>
      <c r="BS35" s="298"/>
      <c r="BT35" s="298"/>
      <c r="BU35" s="298"/>
      <c r="BV35" s="298"/>
      <c r="BW35" s="298"/>
      <c r="BX35" s="298"/>
      <c r="BY35" s="298"/>
      <c r="BZ35" s="298"/>
      <c r="CA35" s="298"/>
      <c r="CB35" s="298"/>
      <c r="CC35" s="298"/>
      <c r="CD35" s="298"/>
      <c r="CE35" s="298"/>
      <c r="CF35" s="298"/>
      <c r="CG35" s="298"/>
      <c r="CH35" s="298"/>
      <c r="CI35" s="298"/>
      <c r="CJ35" s="298"/>
      <c r="CK35" s="298"/>
      <c r="CL35" s="298"/>
      <c r="CM35" s="298"/>
      <c r="CN35" s="298"/>
      <c r="CO35" s="298"/>
      <c r="CP35" s="298"/>
      <c r="CQ35" s="298"/>
      <c r="CR35" s="298"/>
      <c r="CS35" s="298"/>
      <c r="CT35" s="298"/>
      <c r="CU35" s="298"/>
      <c r="CV35" s="298"/>
      <c r="CW35" s="298"/>
      <c r="CX35" s="298"/>
      <c r="CY35" s="298"/>
      <c r="CZ35" s="298"/>
      <c r="DA35" s="298"/>
      <c r="DB35" s="298"/>
      <c r="DC35" s="298"/>
      <c r="DD35" s="298"/>
      <c r="DE35" s="298"/>
      <c r="DF35" s="298"/>
      <c r="DG35" s="298"/>
      <c r="DH35" s="298"/>
      <c r="DI35" s="298"/>
      <c r="DJ35" s="298"/>
      <c r="DK35" s="298"/>
      <c r="DL35" s="298"/>
      <c r="DM35" s="298"/>
      <c r="DN35" s="298"/>
      <c r="DO35" s="298"/>
      <c r="DP35" s="298"/>
      <c r="DQ35" s="298"/>
      <c r="DR35" s="298"/>
      <c r="DS35" s="298"/>
      <c r="DT35" s="298"/>
      <c r="DU35" s="298"/>
      <c r="DV35" s="298"/>
      <c r="DW35" s="298"/>
      <c r="DX35" s="298"/>
      <c r="DY35" s="298"/>
      <c r="DZ35" s="298"/>
      <c r="EA35" s="298"/>
      <c r="EB35" s="298"/>
      <c r="EC35" s="298"/>
      <c r="ED35" s="298"/>
      <c r="EE35" s="298"/>
      <c r="EF35" s="298"/>
      <c r="EG35" s="298"/>
      <c r="EH35" s="298"/>
      <c r="EI35" s="298"/>
      <c r="EJ35" s="298"/>
      <c r="EK35" s="298"/>
      <c r="EL35" s="298"/>
      <c r="EM35" s="298"/>
      <c r="EN35" s="298"/>
      <c r="EO35" s="298"/>
      <c r="EP35" s="298"/>
      <c r="EQ35" s="298"/>
      <c r="ER35" s="298"/>
      <c r="ES35" s="298"/>
      <c r="ET35" s="298"/>
      <c r="EU35" s="298"/>
      <c r="EV35" s="298"/>
      <c r="EW35" s="298"/>
      <c r="EX35" s="298"/>
      <c r="EY35" s="298"/>
      <c r="EZ35" s="298"/>
      <c r="FA35" s="298"/>
    </row>
    <row r="36" spans="1:157" ht="15" customHeight="1" x14ac:dyDescent="0.3">
      <c r="B36" s="880"/>
      <c r="C36" s="176" t="s">
        <v>1408</v>
      </c>
      <c r="D36" s="176"/>
      <c r="E36" s="180" t="s">
        <v>1409</v>
      </c>
      <c r="F36" s="181" t="s">
        <v>1583</v>
      </c>
      <c r="G36" s="185" t="str">
        <f>IF(COUNTA(H36:FA36)=0,"",IF(OR(LARGE(H36:FA36,1)&gt;8760,SMALL(H36:FA36,1)&lt;0),"ERRO",""))</f>
        <v/>
      </c>
      <c r="H36" s="188">
        <f>H34*H35</f>
        <v>0</v>
      </c>
      <c r="I36" s="188">
        <f t="shared" ref="I36:AA36" si="55">I34*I35</f>
        <v>0</v>
      </c>
      <c r="J36" s="188">
        <f t="shared" si="55"/>
        <v>0</v>
      </c>
      <c r="K36" s="188">
        <f t="shared" si="55"/>
        <v>0</v>
      </c>
      <c r="L36" s="188">
        <f t="shared" si="55"/>
        <v>0</v>
      </c>
      <c r="M36" s="188">
        <f t="shared" si="55"/>
        <v>0</v>
      </c>
      <c r="N36" s="188">
        <f t="shared" si="55"/>
        <v>0</v>
      </c>
      <c r="O36" s="188">
        <f t="shared" si="55"/>
        <v>0</v>
      </c>
      <c r="P36" s="188">
        <f t="shared" si="55"/>
        <v>0</v>
      </c>
      <c r="Q36" s="188">
        <f t="shared" si="55"/>
        <v>0</v>
      </c>
      <c r="R36" s="188">
        <f t="shared" si="55"/>
        <v>0</v>
      </c>
      <c r="S36" s="188">
        <f t="shared" si="55"/>
        <v>0</v>
      </c>
      <c r="T36" s="188">
        <f t="shared" si="55"/>
        <v>0</v>
      </c>
      <c r="U36" s="188">
        <f t="shared" si="55"/>
        <v>0</v>
      </c>
      <c r="V36" s="188">
        <f t="shared" si="55"/>
        <v>0</v>
      </c>
      <c r="W36" s="188">
        <f t="shared" si="55"/>
        <v>0</v>
      </c>
      <c r="X36" s="188">
        <f t="shared" si="55"/>
        <v>0</v>
      </c>
      <c r="Y36" s="188">
        <f t="shared" si="55"/>
        <v>0</v>
      </c>
      <c r="Z36" s="188">
        <f t="shared" si="55"/>
        <v>0</v>
      </c>
      <c r="AA36" s="188">
        <f t="shared" si="55"/>
        <v>0</v>
      </c>
      <c r="AB36" s="188">
        <f>AB34*AB35</f>
        <v>0</v>
      </c>
      <c r="AC36" s="188">
        <f t="shared" ref="AC36:AU36" si="56">AC34*AC35</f>
        <v>0</v>
      </c>
      <c r="AD36" s="188">
        <f t="shared" si="56"/>
        <v>0</v>
      </c>
      <c r="AE36" s="188">
        <f t="shared" si="56"/>
        <v>0</v>
      </c>
      <c r="AF36" s="188">
        <f t="shared" si="56"/>
        <v>0</v>
      </c>
      <c r="AG36" s="188">
        <f t="shared" si="56"/>
        <v>0</v>
      </c>
      <c r="AH36" s="188">
        <f t="shared" si="56"/>
        <v>0</v>
      </c>
      <c r="AI36" s="188">
        <f t="shared" si="56"/>
        <v>0</v>
      </c>
      <c r="AJ36" s="188">
        <f t="shared" si="56"/>
        <v>0</v>
      </c>
      <c r="AK36" s="188">
        <f t="shared" si="56"/>
        <v>0</v>
      </c>
      <c r="AL36" s="188">
        <f t="shared" si="56"/>
        <v>0</v>
      </c>
      <c r="AM36" s="188">
        <f t="shared" si="56"/>
        <v>0</v>
      </c>
      <c r="AN36" s="188">
        <f t="shared" si="56"/>
        <v>0</v>
      </c>
      <c r="AO36" s="188">
        <f t="shared" si="56"/>
        <v>0</v>
      </c>
      <c r="AP36" s="188">
        <f t="shared" si="56"/>
        <v>0</v>
      </c>
      <c r="AQ36" s="188">
        <f t="shared" si="56"/>
        <v>0</v>
      </c>
      <c r="AR36" s="188">
        <f t="shared" si="56"/>
        <v>0</v>
      </c>
      <c r="AS36" s="188">
        <f t="shared" si="56"/>
        <v>0</v>
      </c>
      <c r="AT36" s="188">
        <f t="shared" si="56"/>
        <v>0</v>
      </c>
      <c r="AU36" s="188">
        <f t="shared" si="56"/>
        <v>0</v>
      </c>
      <c r="AV36" s="188">
        <f t="shared" ref="AV36:BE36" si="57">AV34*AV35</f>
        <v>0</v>
      </c>
      <c r="AW36" s="188">
        <f t="shared" si="57"/>
        <v>0</v>
      </c>
      <c r="AX36" s="188">
        <f t="shared" si="57"/>
        <v>0</v>
      </c>
      <c r="AY36" s="188">
        <f t="shared" si="57"/>
        <v>0</v>
      </c>
      <c r="AZ36" s="188">
        <f t="shared" si="57"/>
        <v>0</v>
      </c>
      <c r="BA36" s="188">
        <f t="shared" si="57"/>
        <v>0</v>
      </c>
      <c r="BB36" s="188">
        <f t="shared" si="57"/>
        <v>0</v>
      </c>
      <c r="BC36" s="188">
        <f t="shared" si="57"/>
        <v>0</v>
      </c>
      <c r="BD36" s="188">
        <f t="shared" si="57"/>
        <v>0</v>
      </c>
      <c r="BE36" s="188">
        <f t="shared" si="57"/>
        <v>0</v>
      </c>
      <c r="BF36" s="188">
        <f>BF34*BF35</f>
        <v>0</v>
      </c>
      <c r="BG36" s="188">
        <f t="shared" ref="BG36:BY36" si="58">BG34*BG35</f>
        <v>0</v>
      </c>
      <c r="BH36" s="188">
        <f t="shared" si="58"/>
        <v>0</v>
      </c>
      <c r="BI36" s="188">
        <f t="shared" si="58"/>
        <v>0</v>
      </c>
      <c r="BJ36" s="188">
        <f t="shared" si="58"/>
        <v>0</v>
      </c>
      <c r="BK36" s="188">
        <f t="shared" si="58"/>
        <v>0</v>
      </c>
      <c r="BL36" s="188">
        <f t="shared" si="58"/>
        <v>0</v>
      </c>
      <c r="BM36" s="188">
        <f t="shared" si="58"/>
        <v>0</v>
      </c>
      <c r="BN36" s="188">
        <f t="shared" si="58"/>
        <v>0</v>
      </c>
      <c r="BO36" s="188">
        <f t="shared" si="58"/>
        <v>0</v>
      </c>
      <c r="BP36" s="188">
        <f t="shared" si="58"/>
        <v>0</v>
      </c>
      <c r="BQ36" s="188">
        <f t="shared" si="58"/>
        <v>0</v>
      </c>
      <c r="BR36" s="188">
        <f t="shared" si="58"/>
        <v>0</v>
      </c>
      <c r="BS36" s="188">
        <f t="shared" si="58"/>
        <v>0</v>
      </c>
      <c r="BT36" s="188">
        <f t="shared" si="58"/>
        <v>0</v>
      </c>
      <c r="BU36" s="188">
        <f t="shared" si="58"/>
        <v>0</v>
      </c>
      <c r="BV36" s="188">
        <f t="shared" si="58"/>
        <v>0</v>
      </c>
      <c r="BW36" s="188">
        <f t="shared" si="58"/>
        <v>0</v>
      </c>
      <c r="BX36" s="188">
        <f t="shared" si="58"/>
        <v>0</v>
      </c>
      <c r="BY36" s="188">
        <f t="shared" si="58"/>
        <v>0</v>
      </c>
      <c r="BZ36" s="188">
        <f>BZ34*BZ35</f>
        <v>0</v>
      </c>
      <c r="CA36" s="188">
        <f t="shared" ref="CA36:DC36" si="59">CA34*CA35</f>
        <v>0</v>
      </c>
      <c r="CB36" s="188">
        <f t="shared" si="59"/>
        <v>0</v>
      </c>
      <c r="CC36" s="188">
        <f t="shared" si="59"/>
        <v>0</v>
      </c>
      <c r="CD36" s="188">
        <f t="shared" si="59"/>
        <v>0</v>
      </c>
      <c r="CE36" s="188">
        <f t="shared" si="59"/>
        <v>0</v>
      </c>
      <c r="CF36" s="188">
        <f t="shared" si="59"/>
        <v>0</v>
      </c>
      <c r="CG36" s="188">
        <f t="shared" si="59"/>
        <v>0</v>
      </c>
      <c r="CH36" s="188">
        <f t="shared" si="59"/>
        <v>0</v>
      </c>
      <c r="CI36" s="188">
        <f t="shared" si="59"/>
        <v>0</v>
      </c>
      <c r="CJ36" s="188">
        <f t="shared" si="59"/>
        <v>0</v>
      </c>
      <c r="CK36" s="188">
        <f t="shared" si="59"/>
        <v>0</v>
      </c>
      <c r="CL36" s="188">
        <f t="shared" si="59"/>
        <v>0</v>
      </c>
      <c r="CM36" s="188">
        <f t="shared" si="59"/>
        <v>0</v>
      </c>
      <c r="CN36" s="188">
        <f t="shared" si="59"/>
        <v>0</v>
      </c>
      <c r="CO36" s="188">
        <f t="shared" si="59"/>
        <v>0</v>
      </c>
      <c r="CP36" s="188">
        <f t="shared" si="59"/>
        <v>0</v>
      </c>
      <c r="CQ36" s="188">
        <f t="shared" si="59"/>
        <v>0</v>
      </c>
      <c r="CR36" s="188">
        <f t="shared" si="59"/>
        <v>0</v>
      </c>
      <c r="CS36" s="188">
        <f t="shared" si="59"/>
        <v>0</v>
      </c>
      <c r="CT36" s="188">
        <f t="shared" si="59"/>
        <v>0</v>
      </c>
      <c r="CU36" s="188">
        <f t="shared" si="59"/>
        <v>0</v>
      </c>
      <c r="CV36" s="188">
        <f t="shared" si="59"/>
        <v>0</v>
      </c>
      <c r="CW36" s="188">
        <f t="shared" si="59"/>
        <v>0</v>
      </c>
      <c r="CX36" s="188">
        <f t="shared" si="59"/>
        <v>0</v>
      </c>
      <c r="CY36" s="188">
        <f t="shared" si="59"/>
        <v>0</v>
      </c>
      <c r="CZ36" s="188">
        <f t="shared" si="59"/>
        <v>0</v>
      </c>
      <c r="DA36" s="188">
        <f t="shared" si="59"/>
        <v>0</v>
      </c>
      <c r="DB36" s="188">
        <f t="shared" si="59"/>
        <v>0</v>
      </c>
      <c r="DC36" s="188">
        <f t="shared" si="59"/>
        <v>0</v>
      </c>
      <c r="DD36" s="188">
        <f>DD34*DD35</f>
        <v>0</v>
      </c>
      <c r="DE36" s="188">
        <f t="shared" ref="DE36:DW36" si="60">DE34*DE35</f>
        <v>0</v>
      </c>
      <c r="DF36" s="188">
        <f t="shared" si="60"/>
        <v>0</v>
      </c>
      <c r="DG36" s="188">
        <f t="shared" si="60"/>
        <v>0</v>
      </c>
      <c r="DH36" s="188">
        <f t="shared" si="60"/>
        <v>0</v>
      </c>
      <c r="DI36" s="188">
        <f t="shared" si="60"/>
        <v>0</v>
      </c>
      <c r="DJ36" s="188">
        <f t="shared" si="60"/>
        <v>0</v>
      </c>
      <c r="DK36" s="188">
        <f t="shared" si="60"/>
        <v>0</v>
      </c>
      <c r="DL36" s="188">
        <f t="shared" si="60"/>
        <v>0</v>
      </c>
      <c r="DM36" s="188">
        <f t="shared" si="60"/>
        <v>0</v>
      </c>
      <c r="DN36" s="188">
        <f t="shared" si="60"/>
        <v>0</v>
      </c>
      <c r="DO36" s="188">
        <f t="shared" si="60"/>
        <v>0</v>
      </c>
      <c r="DP36" s="188">
        <f t="shared" si="60"/>
        <v>0</v>
      </c>
      <c r="DQ36" s="188">
        <f t="shared" si="60"/>
        <v>0</v>
      </c>
      <c r="DR36" s="188">
        <f t="shared" si="60"/>
        <v>0</v>
      </c>
      <c r="DS36" s="188">
        <f t="shared" si="60"/>
        <v>0</v>
      </c>
      <c r="DT36" s="188">
        <f t="shared" si="60"/>
        <v>0</v>
      </c>
      <c r="DU36" s="188">
        <f t="shared" si="60"/>
        <v>0</v>
      </c>
      <c r="DV36" s="188">
        <f t="shared" si="60"/>
        <v>0</v>
      </c>
      <c r="DW36" s="188">
        <f t="shared" si="60"/>
        <v>0</v>
      </c>
      <c r="DX36" s="188">
        <f>DX34*DX35</f>
        <v>0</v>
      </c>
      <c r="DY36" s="188">
        <f t="shared" ref="DY36:FA36" si="61">DY34*DY35</f>
        <v>0</v>
      </c>
      <c r="DZ36" s="188">
        <f t="shared" si="61"/>
        <v>0</v>
      </c>
      <c r="EA36" s="188">
        <f t="shared" si="61"/>
        <v>0</v>
      </c>
      <c r="EB36" s="188">
        <f t="shared" si="61"/>
        <v>0</v>
      </c>
      <c r="EC36" s="188">
        <f t="shared" si="61"/>
        <v>0</v>
      </c>
      <c r="ED36" s="188">
        <f t="shared" si="61"/>
        <v>0</v>
      </c>
      <c r="EE36" s="188">
        <f t="shared" si="61"/>
        <v>0</v>
      </c>
      <c r="EF36" s="188">
        <f t="shared" si="61"/>
        <v>0</v>
      </c>
      <c r="EG36" s="188">
        <f t="shared" si="61"/>
        <v>0</v>
      </c>
      <c r="EH36" s="188">
        <f t="shared" si="61"/>
        <v>0</v>
      </c>
      <c r="EI36" s="188">
        <f t="shared" si="61"/>
        <v>0</v>
      </c>
      <c r="EJ36" s="188">
        <f t="shared" si="61"/>
        <v>0</v>
      </c>
      <c r="EK36" s="188">
        <f t="shared" si="61"/>
        <v>0</v>
      </c>
      <c r="EL36" s="188">
        <f t="shared" si="61"/>
        <v>0</v>
      </c>
      <c r="EM36" s="188">
        <f t="shared" si="61"/>
        <v>0</v>
      </c>
      <c r="EN36" s="188">
        <f t="shared" si="61"/>
        <v>0</v>
      </c>
      <c r="EO36" s="188">
        <f t="shared" si="61"/>
        <v>0</v>
      </c>
      <c r="EP36" s="188">
        <f t="shared" si="61"/>
        <v>0</v>
      </c>
      <c r="EQ36" s="188">
        <f t="shared" si="61"/>
        <v>0</v>
      </c>
      <c r="ER36" s="188">
        <f t="shared" si="61"/>
        <v>0</v>
      </c>
      <c r="ES36" s="188">
        <f t="shared" si="61"/>
        <v>0</v>
      </c>
      <c r="ET36" s="188">
        <f t="shared" si="61"/>
        <v>0</v>
      </c>
      <c r="EU36" s="188">
        <f t="shared" si="61"/>
        <v>0</v>
      </c>
      <c r="EV36" s="188">
        <f t="shared" si="61"/>
        <v>0</v>
      </c>
      <c r="EW36" s="188">
        <f t="shared" si="61"/>
        <v>0</v>
      </c>
      <c r="EX36" s="188">
        <f t="shared" si="61"/>
        <v>0</v>
      </c>
      <c r="EY36" s="188">
        <f t="shared" si="61"/>
        <v>0</v>
      </c>
      <c r="EZ36" s="188">
        <f t="shared" si="61"/>
        <v>0</v>
      </c>
      <c r="FA36" s="188">
        <f t="shared" si="61"/>
        <v>0</v>
      </c>
    </row>
    <row r="37" spans="1:157" s="293" customFormat="1" ht="15" customHeight="1" x14ac:dyDescent="0.3">
      <c r="A37" s="38"/>
      <c r="B37" s="878">
        <f>B34+1</f>
        <v>22</v>
      </c>
      <c r="C37" s="176" t="s">
        <v>1411</v>
      </c>
      <c r="D37" s="176"/>
      <c r="E37" s="180" t="s">
        <v>1405</v>
      </c>
      <c r="F37" s="181" t="s">
        <v>1584</v>
      </c>
      <c r="G37" s="185" t="str">
        <f>IF(COUNTA(H37:FA37)=0,"",IF(OR(LARGE(H37:FA37,1)&gt;3,SMALL(H37:FA37,1)&lt;0),"ERRO",""))</f>
        <v/>
      </c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  <c r="CV37" s="295"/>
      <c r="CW37" s="295"/>
      <c r="CX37" s="295"/>
      <c r="CY37" s="295"/>
      <c r="CZ37" s="295"/>
      <c r="DA37" s="295"/>
      <c r="DB37" s="295"/>
      <c r="DC37" s="295"/>
      <c r="DD37" s="295"/>
      <c r="DE37" s="295"/>
      <c r="DF37" s="295"/>
      <c r="DG37" s="295"/>
      <c r="DH37" s="295"/>
      <c r="DI37" s="295"/>
      <c r="DJ37" s="295"/>
      <c r="DK37" s="295"/>
      <c r="DL37" s="295"/>
      <c r="DM37" s="295"/>
      <c r="DN37" s="295"/>
      <c r="DO37" s="295"/>
      <c r="DP37" s="295"/>
      <c r="DQ37" s="295"/>
      <c r="DR37" s="295"/>
      <c r="DS37" s="295"/>
      <c r="DT37" s="295"/>
      <c r="DU37" s="295"/>
      <c r="DV37" s="295"/>
      <c r="DW37" s="295"/>
      <c r="DX37" s="295"/>
      <c r="DY37" s="295"/>
      <c r="DZ37" s="295"/>
      <c r="EA37" s="295"/>
      <c r="EB37" s="295"/>
      <c r="EC37" s="295"/>
      <c r="ED37" s="295"/>
      <c r="EE37" s="295"/>
      <c r="EF37" s="295"/>
      <c r="EG37" s="295"/>
      <c r="EH37" s="295"/>
      <c r="EI37" s="295"/>
      <c r="EJ37" s="295"/>
      <c r="EK37" s="295"/>
      <c r="EL37" s="295"/>
      <c r="EM37" s="295"/>
      <c r="EN37" s="295"/>
      <c r="EO37" s="295"/>
      <c r="EP37" s="295"/>
      <c r="EQ37" s="295"/>
      <c r="ER37" s="295"/>
      <c r="ES37" s="295"/>
      <c r="ET37" s="295"/>
      <c r="EU37" s="295"/>
      <c r="EV37" s="295"/>
      <c r="EW37" s="295"/>
      <c r="EX37" s="295"/>
      <c r="EY37" s="295"/>
      <c r="EZ37" s="295"/>
      <c r="FA37" s="295"/>
    </row>
    <row r="38" spans="1:157" s="293" customFormat="1" ht="15" customHeight="1" x14ac:dyDescent="0.3">
      <c r="A38" s="38"/>
      <c r="B38" s="879"/>
      <c r="C38" s="176" t="s">
        <v>1413</v>
      </c>
      <c r="D38" s="176"/>
      <c r="E38" s="177" t="s">
        <v>1414</v>
      </c>
      <c r="F38" s="181" t="s">
        <v>1585</v>
      </c>
      <c r="G38" s="185" t="str">
        <f>IF(COUNTA(H38:FA38)=0,"",IF(OR(LARGE(H38:FA38,1)&gt;22,SMALL(H38:FA38,1)&lt;0),"ERRO",""))</f>
        <v/>
      </c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  <c r="CV38" s="295"/>
      <c r="CW38" s="295"/>
      <c r="CX38" s="295"/>
      <c r="CY38" s="295"/>
      <c r="CZ38" s="295"/>
      <c r="DA38" s="295"/>
      <c r="DB38" s="295"/>
      <c r="DC38" s="295"/>
      <c r="DD38" s="295"/>
      <c r="DE38" s="295"/>
      <c r="DF38" s="295"/>
      <c r="DG38" s="295"/>
      <c r="DH38" s="295"/>
      <c r="DI38" s="295"/>
      <c r="DJ38" s="295"/>
      <c r="DK38" s="295"/>
      <c r="DL38" s="295"/>
      <c r="DM38" s="295"/>
      <c r="DN38" s="295"/>
      <c r="DO38" s="295"/>
      <c r="DP38" s="295"/>
      <c r="DQ38" s="295"/>
      <c r="DR38" s="295"/>
      <c r="DS38" s="295"/>
      <c r="DT38" s="295"/>
      <c r="DU38" s="295"/>
      <c r="DV38" s="295"/>
      <c r="DW38" s="295"/>
      <c r="DX38" s="295"/>
      <c r="DY38" s="295"/>
      <c r="DZ38" s="295"/>
      <c r="EA38" s="295"/>
      <c r="EB38" s="295"/>
      <c r="EC38" s="295"/>
      <c r="ED38" s="295"/>
      <c r="EE38" s="295"/>
      <c r="EF38" s="295"/>
      <c r="EG38" s="295"/>
      <c r="EH38" s="295"/>
      <c r="EI38" s="295"/>
      <c r="EJ38" s="295"/>
      <c r="EK38" s="295"/>
      <c r="EL38" s="295"/>
      <c r="EM38" s="295"/>
      <c r="EN38" s="295"/>
      <c r="EO38" s="295"/>
      <c r="EP38" s="295"/>
      <c r="EQ38" s="295"/>
      <c r="ER38" s="295"/>
      <c r="ES38" s="295"/>
      <c r="ET38" s="295"/>
      <c r="EU38" s="295"/>
      <c r="EV38" s="295"/>
      <c r="EW38" s="295"/>
      <c r="EX38" s="295"/>
      <c r="EY38" s="295"/>
      <c r="EZ38" s="295"/>
      <c r="FA38" s="295"/>
    </row>
    <row r="39" spans="1:157" s="293" customFormat="1" ht="15" customHeight="1" x14ac:dyDescent="0.3">
      <c r="A39" s="38"/>
      <c r="B39" s="879"/>
      <c r="C39" s="176" t="s">
        <v>1416</v>
      </c>
      <c r="D39" s="176"/>
      <c r="E39" s="177" t="s">
        <v>1417</v>
      </c>
      <c r="F39" s="181" t="s">
        <v>1586</v>
      </c>
      <c r="G39" s="185" t="str">
        <f>IF(COUNTA(H39:FA39)=0,"",IF(OR(LARGE(H39:FA39,1)&gt;12,SMALL(H39:FA39,1)&lt;0),"ERRO",""))</f>
        <v/>
      </c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  <c r="CY39" s="295"/>
      <c r="CZ39" s="295"/>
      <c r="DA39" s="295"/>
      <c r="DB39" s="295"/>
      <c r="DC39" s="295"/>
      <c r="DD39" s="295"/>
      <c r="DE39" s="295"/>
      <c r="DF39" s="295"/>
      <c r="DG39" s="295"/>
      <c r="DH39" s="295"/>
      <c r="DI39" s="295"/>
      <c r="DJ39" s="295"/>
      <c r="DK39" s="295"/>
      <c r="DL39" s="295"/>
      <c r="DM39" s="295"/>
      <c r="DN39" s="295"/>
      <c r="DO39" s="295"/>
      <c r="DP39" s="295"/>
      <c r="DQ39" s="295"/>
      <c r="DR39" s="295"/>
      <c r="DS39" s="295"/>
      <c r="DT39" s="295"/>
      <c r="DU39" s="295"/>
      <c r="DV39" s="295"/>
      <c r="DW39" s="295"/>
      <c r="DX39" s="295"/>
      <c r="DY39" s="295"/>
      <c r="DZ39" s="295"/>
      <c r="EA39" s="295"/>
      <c r="EB39" s="295"/>
      <c r="EC39" s="295"/>
      <c r="ED39" s="295"/>
      <c r="EE39" s="295"/>
      <c r="EF39" s="295"/>
      <c r="EG39" s="295"/>
      <c r="EH39" s="295"/>
      <c r="EI39" s="295"/>
      <c r="EJ39" s="295"/>
      <c r="EK39" s="295"/>
      <c r="EL39" s="295"/>
      <c r="EM39" s="295"/>
      <c r="EN39" s="295"/>
      <c r="EO39" s="295"/>
      <c r="EP39" s="295"/>
      <c r="EQ39" s="295"/>
      <c r="ER39" s="295"/>
      <c r="ES39" s="295"/>
      <c r="ET39" s="295"/>
      <c r="EU39" s="295"/>
      <c r="EV39" s="295"/>
      <c r="EW39" s="295"/>
      <c r="EX39" s="295"/>
      <c r="EY39" s="295"/>
      <c r="EZ39" s="295"/>
      <c r="FA39" s="295"/>
    </row>
    <row r="40" spans="1:157" ht="15" customHeight="1" x14ac:dyDescent="0.3">
      <c r="B40" s="880"/>
      <c r="C40" s="176" t="s">
        <v>1421</v>
      </c>
      <c r="D40" s="176"/>
      <c r="E40" s="176"/>
      <c r="F40" s="181" t="s">
        <v>1588</v>
      </c>
      <c r="G40" s="185" t="str">
        <f>IF(COUNTA(H40:FA40)=0,"",IF(OR(LARGE(H40:FA40,1)&gt;1,SMALL(H40:FA40,1)&lt;0),"ERRO",""))</f>
        <v/>
      </c>
      <c r="H40" s="189">
        <f t="shared" ref="H40:AA40" si="62">H37*H38*H39/792</f>
        <v>0</v>
      </c>
      <c r="I40" s="189">
        <f t="shared" si="62"/>
        <v>0</v>
      </c>
      <c r="J40" s="189">
        <f t="shared" si="62"/>
        <v>0</v>
      </c>
      <c r="K40" s="189">
        <f t="shared" si="62"/>
        <v>0</v>
      </c>
      <c r="L40" s="189">
        <f t="shared" si="62"/>
        <v>0</v>
      </c>
      <c r="M40" s="189">
        <f t="shared" si="62"/>
        <v>0</v>
      </c>
      <c r="N40" s="189">
        <f t="shared" si="62"/>
        <v>0</v>
      </c>
      <c r="O40" s="189">
        <f t="shared" si="62"/>
        <v>0</v>
      </c>
      <c r="P40" s="189">
        <f t="shared" si="62"/>
        <v>0</v>
      </c>
      <c r="Q40" s="189">
        <f t="shared" si="62"/>
        <v>0</v>
      </c>
      <c r="R40" s="189">
        <f t="shared" si="62"/>
        <v>0</v>
      </c>
      <c r="S40" s="189">
        <f t="shared" si="62"/>
        <v>0</v>
      </c>
      <c r="T40" s="189">
        <f t="shared" si="62"/>
        <v>0</v>
      </c>
      <c r="U40" s="189">
        <f t="shared" si="62"/>
        <v>0</v>
      </c>
      <c r="V40" s="189">
        <f t="shared" si="62"/>
        <v>0</v>
      </c>
      <c r="W40" s="189">
        <f t="shared" si="62"/>
        <v>0</v>
      </c>
      <c r="X40" s="189">
        <f t="shared" si="62"/>
        <v>0</v>
      </c>
      <c r="Y40" s="189">
        <f t="shared" si="62"/>
        <v>0</v>
      </c>
      <c r="Z40" s="189">
        <f t="shared" si="62"/>
        <v>0</v>
      </c>
      <c r="AA40" s="189">
        <f t="shared" si="62"/>
        <v>0</v>
      </c>
      <c r="AB40" s="189">
        <f t="shared" ref="AB40:AU40" si="63">AB37*AB38*AB39/792</f>
        <v>0</v>
      </c>
      <c r="AC40" s="189">
        <f t="shared" si="63"/>
        <v>0</v>
      </c>
      <c r="AD40" s="189">
        <f t="shared" si="63"/>
        <v>0</v>
      </c>
      <c r="AE40" s="189">
        <f t="shared" si="63"/>
        <v>0</v>
      </c>
      <c r="AF40" s="189">
        <f t="shared" si="63"/>
        <v>0</v>
      </c>
      <c r="AG40" s="189">
        <f t="shared" si="63"/>
        <v>0</v>
      </c>
      <c r="AH40" s="189">
        <f t="shared" si="63"/>
        <v>0</v>
      </c>
      <c r="AI40" s="189">
        <f t="shared" si="63"/>
        <v>0</v>
      </c>
      <c r="AJ40" s="189">
        <f t="shared" si="63"/>
        <v>0</v>
      </c>
      <c r="AK40" s="189">
        <f t="shared" si="63"/>
        <v>0</v>
      </c>
      <c r="AL40" s="189">
        <f t="shared" si="63"/>
        <v>0</v>
      </c>
      <c r="AM40" s="189">
        <f t="shared" si="63"/>
        <v>0</v>
      </c>
      <c r="AN40" s="189">
        <f t="shared" si="63"/>
        <v>0</v>
      </c>
      <c r="AO40" s="189">
        <f t="shared" si="63"/>
        <v>0</v>
      </c>
      <c r="AP40" s="189">
        <f t="shared" si="63"/>
        <v>0</v>
      </c>
      <c r="AQ40" s="189">
        <f t="shared" si="63"/>
        <v>0</v>
      </c>
      <c r="AR40" s="189">
        <f t="shared" si="63"/>
        <v>0</v>
      </c>
      <c r="AS40" s="189">
        <f t="shared" si="63"/>
        <v>0</v>
      </c>
      <c r="AT40" s="189">
        <f t="shared" si="63"/>
        <v>0</v>
      </c>
      <c r="AU40" s="189">
        <f t="shared" si="63"/>
        <v>0</v>
      </c>
      <c r="AV40" s="189">
        <f t="shared" ref="AV40:CS40" si="64">AV37*AV38*AV39/792</f>
        <v>0</v>
      </c>
      <c r="AW40" s="189">
        <f t="shared" si="64"/>
        <v>0</v>
      </c>
      <c r="AX40" s="189">
        <f t="shared" si="64"/>
        <v>0</v>
      </c>
      <c r="AY40" s="189">
        <f t="shared" si="64"/>
        <v>0</v>
      </c>
      <c r="AZ40" s="189">
        <f t="shared" si="64"/>
        <v>0</v>
      </c>
      <c r="BA40" s="189">
        <f t="shared" si="64"/>
        <v>0</v>
      </c>
      <c r="BB40" s="189">
        <f t="shared" si="64"/>
        <v>0</v>
      </c>
      <c r="BC40" s="189">
        <f t="shared" si="64"/>
        <v>0</v>
      </c>
      <c r="BD40" s="189">
        <f t="shared" si="64"/>
        <v>0</v>
      </c>
      <c r="BE40" s="189">
        <f t="shared" si="64"/>
        <v>0</v>
      </c>
      <c r="BF40" s="189">
        <f t="shared" si="64"/>
        <v>0</v>
      </c>
      <c r="BG40" s="189">
        <f t="shared" si="64"/>
        <v>0</v>
      </c>
      <c r="BH40" s="189">
        <f t="shared" si="64"/>
        <v>0</v>
      </c>
      <c r="BI40" s="189">
        <f t="shared" si="64"/>
        <v>0</v>
      </c>
      <c r="BJ40" s="189">
        <f t="shared" si="64"/>
        <v>0</v>
      </c>
      <c r="BK40" s="189">
        <f t="shared" si="64"/>
        <v>0</v>
      </c>
      <c r="BL40" s="189">
        <f t="shared" si="64"/>
        <v>0</v>
      </c>
      <c r="BM40" s="189">
        <f t="shared" si="64"/>
        <v>0</v>
      </c>
      <c r="BN40" s="189">
        <f t="shared" si="64"/>
        <v>0</v>
      </c>
      <c r="BO40" s="189">
        <f t="shared" si="64"/>
        <v>0</v>
      </c>
      <c r="BP40" s="189">
        <f t="shared" si="64"/>
        <v>0</v>
      </c>
      <c r="BQ40" s="189">
        <f t="shared" si="64"/>
        <v>0</v>
      </c>
      <c r="BR40" s="189">
        <f t="shared" si="64"/>
        <v>0</v>
      </c>
      <c r="BS40" s="189">
        <f t="shared" si="64"/>
        <v>0</v>
      </c>
      <c r="BT40" s="189">
        <f t="shared" si="64"/>
        <v>0</v>
      </c>
      <c r="BU40" s="189">
        <f t="shared" si="64"/>
        <v>0</v>
      </c>
      <c r="BV40" s="189">
        <f t="shared" si="64"/>
        <v>0</v>
      </c>
      <c r="BW40" s="189">
        <f t="shared" si="64"/>
        <v>0</v>
      </c>
      <c r="BX40" s="189">
        <f t="shared" si="64"/>
        <v>0</v>
      </c>
      <c r="BY40" s="189">
        <f t="shared" si="64"/>
        <v>0</v>
      </c>
      <c r="BZ40" s="189">
        <f t="shared" si="64"/>
        <v>0</v>
      </c>
      <c r="CA40" s="189">
        <f t="shared" si="64"/>
        <v>0</v>
      </c>
      <c r="CB40" s="189">
        <f t="shared" si="64"/>
        <v>0</v>
      </c>
      <c r="CC40" s="189">
        <f t="shared" si="64"/>
        <v>0</v>
      </c>
      <c r="CD40" s="189">
        <f t="shared" si="64"/>
        <v>0</v>
      </c>
      <c r="CE40" s="189">
        <f t="shared" si="64"/>
        <v>0</v>
      </c>
      <c r="CF40" s="189">
        <f t="shared" si="64"/>
        <v>0</v>
      </c>
      <c r="CG40" s="189">
        <f t="shared" si="64"/>
        <v>0</v>
      </c>
      <c r="CH40" s="189">
        <f t="shared" si="64"/>
        <v>0</v>
      </c>
      <c r="CI40" s="189">
        <f t="shared" si="64"/>
        <v>0</v>
      </c>
      <c r="CJ40" s="189">
        <f t="shared" si="64"/>
        <v>0</v>
      </c>
      <c r="CK40" s="189">
        <f t="shared" si="64"/>
        <v>0</v>
      </c>
      <c r="CL40" s="189">
        <f t="shared" si="64"/>
        <v>0</v>
      </c>
      <c r="CM40" s="189">
        <f t="shared" si="64"/>
        <v>0</v>
      </c>
      <c r="CN40" s="189">
        <f t="shared" si="64"/>
        <v>0</v>
      </c>
      <c r="CO40" s="189">
        <f t="shared" si="64"/>
        <v>0</v>
      </c>
      <c r="CP40" s="189">
        <f t="shared" si="64"/>
        <v>0</v>
      </c>
      <c r="CQ40" s="189">
        <f t="shared" si="64"/>
        <v>0</v>
      </c>
      <c r="CR40" s="189">
        <f t="shared" si="64"/>
        <v>0</v>
      </c>
      <c r="CS40" s="189">
        <f t="shared" si="64"/>
        <v>0</v>
      </c>
      <c r="CT40" s="189">
        <f t="shared" ref="CT40:FA40" si="65">CT37*CT38*CT39/792</f>
        <v>0</v>
      </c>
      <c r="CU40" s="189">
        <f t="shared" si="65"/>
        <v>0</v>
      </c>
      <c r="CV40" s="189">
        <f t="shared" si="65"/>
        <v>0</v>
      </c>
      <c r="CW40" s="189">
        <f t="shared" si="65"/>
        <v>0</v>
      </c>
      <c r="CX40" s="189">
        <f t="shared" si="65"/>
        <v>0</v>
      </c>
      <c r="CY40" s="189">
        <f t="shared" si="65"/>
        <v>0</v>
      </c>
      <c r="CZ40" s="189">
        <f t="shared" si="65"/>
        <v>0</v>
      </c>
      <c r="DA40" s="189">
        <f t="shared" si="65"/>
        <v>0</v>
      </c>
      <c r="DB40" s="189">
        <f t="shared" si="65"/>
        <v>0</v>
      </c>
      <c r="DC40" s="189">
        <f t="shared" si="65"/>
        <v>0</v>
      </c>
      <c r="DD40" s="189">
        <f t="shared" si="65"/>
        <v>0</v>
      </c>
      <c r="DE40" s="189">
        <f t="shared" si="65"/>
        <v>0</v>
      </c>
      <c r="DF40" s="189">
        <f t="shared" si="65"/>
        <v>0</v>
      </c>
      <c r="DG40" s="189">
        <f t="shared" si="65"/>
        <v>0</v>
      </c>
      <c r="DH40" s="189">
        <f t="shared" si="65"/>
        <v>0</v>
      </c>
      <c r="DI40" s="189">
        <f t="shared" si="65"/>
        <v>0</v>
      </c>
      <c r="DJ40" s="189">
        <f t="shared" si="65"/>
        <v>0</v>
      </c>
      <c r="DK40" s="189">
        <f t="shared" si="65"/>
        <v>0</v>
      </c>
      <c r="DL40" s="189">
        <f t="shared" si="65"/>
        <v>0</v>
      </c>
      <c r="DM40" s="189">
        <f t="shared" si="65"/>
        <v>0</v>
      </c>
      <c r="DN40" s="189">
        <f t="shared" si="65"/>
        <v>0</v>
      </c>
      <c r="DO40" s="189">
        <f t="shared" si="65"/>
        <v>0</v>
      </c>
      <c r="DP40" s="189">
        <f t="shared" si="65"/>
        <v>0</v>
      </c>
      <c r="DQ40" s="189">
        <f t="shared" si="65"/>
        <v>0</v>
      </c>
      <c r="DR40" s="189">
        <f t="shared" si="65"/>
        <v>0</v>
      </c>
      <c r="DS40" s="189">
        <f t="shared" si="65"/>
        <v>0</v>
      </c>
      <c r="DT40" s="189">
        <f t="shared" si="65"/>
        <v>0</v>
      </c>
      <c r="DU40" s="189">
        <f t="shared" si="65"/>
        <v>0</v>
      </c>
      <c r="DV40" s="189">
        <f t="shared" si="65"/>
        <v>0</v>
      </c>
      <c r="DW40" s="189">
        <f t="shared" si="65"/>
        <v>0</v>
      </c>
      <c r="DX40" s="189">
        <f t="shared" si="65"/>
        <v>0</v>
      </c>
      <c r="DY40" s="189">
        <f t="shared" si="65"/>
        <v>0</v>
      </c>
      <c r="DZ40" s="189">
        <f t="shared" si="65"/>
        <v>0</v>
      </c>
      <c r="EA40" s="189">
        <f t="shared" si="65"/>
        <v>0</v>
      </c>
      <c r="EB40" s="189">
        <f t="shared" si="65"/>
        <v>0</v>
      </c>
      <c r="EC40" s="189">
        <f t="shared" si="65"/>
        <v>0</v>
      </c>
      <c r="ED40" s="189">
        <f t="shared" si="65"/>
        <v>0</v>
      </c>
      <c r="EE40" s="189">
        <f t="shared" si="65"/>
        <v>0</v>
      </c>
      <c r="EF40" s="189">
        <f t="shared" si="65"/>
        <v>0</v>
      </c>
      <c r="EG40" s="189">
        <f t="shared" si="65"/>
        <v>0</v>
      </c>
      <c r="EH40" s="189">
        <f t="shared" si="65"/>
        <v>0</v>
      </c>
      <c r="EI40" s="189">
        <f t="shared" si="65"/>
        <v>0</v>
      </c>
      <c r="EJ40" s="189">
        <f t="shared" si="65"/>
        <v>0</v>
      </c>
      <c r="EK40" s="189">
        <f t="shared" si="65"/>
        <v>0</v>
      </c>
      <c r="EL40" s="189">
        <f t="shared" si="65"/>
        <v>0</v>
      </c>
      <c r="EM40" s="189">
        <f t="shared" si="65"/>
        <v>0</v>
      </c>
      <c r="EN40" s="189">
        <f t="shared" si="65"/>
        <v>0</v>
      </c>
      <c r="EO40" s="189">
        <f t="shared" si="65"/>
        <v>0</v>
      </c>
      <c r="EP40" s="189">
        <f t="shared" si="65"/>
        <v>0</v>
      </c>
      <c r="EQ40" s="189">
        <f t="shared" si="65"/>
        <v>0</v>
      </c>
      <c r="ER40" s="189">
        <f t="shared" si="65"/>
        <v>0</v>
      </c>
      <c r="ES40" s="189">
        <f t="shared" si="65"/>
        <v>0</v>
      </c>
      <c r="ET40" s="189">
        <f t="shared" si="65"/>
        <v>0</v>
      </c>
      <c r="EU40" s="189">
        <f t="shared" si="65"/>
        <v>0</v>
      </c>
      <c r="EV40" s="189">
        <f t="shared" si="65"/>
        <v>0</v>
      </c>
      <c r="EW40" s="189">
        <f t="shared" si="65"/>
        <v>0</v>
      </c>
      <c r="EX40" s="189">
        <f t="shared" si="65"/>
        <v>0</v>
      </c>
      <c r="EY40" s="189">
        <f t="shared" si="65"/>
        <v>0</v>
      </c>
      <c r="EZ40" s="189">
        <f t="shared" si="65"/>
        <v>0</v>
      </c>
      <c r="FA40" s="189">
        <f t="shared" si="65"/>
        <v>0</v>
      </c>
    </row>
    <row r="41" spans="1:157" ht="15" customHeight="1" x14ac:dyDescent="0.3">
      <c r="B41" s="171">
        <f>B37+1</f>
        <v>23</v>
      </c>
      <c r="C41" s="176" t="s">
        <v>1423</v>
      </c>
      <c r="D41" s="176"/>
      <c r="E41" s="180" t="s">
        <v>298</v>
      </c>
      <c r="F41" s="181" t="s">
        <v>1589</v>
      </c>
      <c r="G41" s="190">
        <f>SUM(H41:FA41)</f>
        <v>0</v>
      </c>
      <c r="H41" s="188">
        <f>(H33*H36)/1000</f>
        <v>0</v>
      </c>
      <c r="I41" s="188">
        <f t="shared" ref="I41:AA41" si="66">(I33*I36)/1000</f>
        <v>0</v>
      </c>
      <c r="J41" s="188">
        <f t="shared" si="66"/>
        <v>0</v>
      </c>
      <c r="K41" s="188">
        <f t="shared" si="66"/>
        <v>0</v>
      </c>
      <c r="L41" s="188">
        <f t="shared" si="66"/>
        <v>0</v>
      </c>
      <c r="M41" s="188">
        <f t="shared" si="66"/>
        <v>0</v>
      </c>
      <c r="N41" s="188">
        <f t="shared" si="66"/>
        <v>0</v>
      </c>
      <c r="O41" s="188">
        <f t="shared" si="66"/>
        <v>0</v>
      </c>
      <c r="P41" s="188">
        <f t="shared" si="66"/>
        <v>0</v>
      </c>
      <c r="Q41" s="188">
        <f t="shared" si="66"/>
        <v>0</v>
      </c>
      <c r="R41" s="188">
        <f t="shared" si="66"/>
        <v>0</v>
      </c>
      <c r="S41" s="188">
        <f t="shared" si="66"/>
        <v>0</v>
      </c>
      <c r="T41" s="188">
        <f t="shared" si="66"/>
        <v>0</v>
      </c>
      <c r="U41" s="188">
        <f t="shared" si="66"/>
        <v>0</v>
      </c>
      <c r="V41" s="188">
        <f t="shared" si="66"/>
        <v>0</v>
      </c>
      <c r="W41" s="188">
        <f t="shared" si="66"/>
        <v>0</v>
      </c>
      <c r="X41" s="188">
        <f t="shared" si="66"/>
        <v>0</v>
      </c>
      <c r="Y41" s="188">
        <f t="shared" si="66"/>
        <v>0</v>
      </c>
      <c r="Z41" s="188">
        <f t="shared" si="66"/>
        <v>0</v>
      </c>
      <c r="AA41" s="188">
        <f t="shared" si="66"/>
        <v>0</v>
      </c>
      <c r="AB41" s="188">
        <f>(AB33*AB36)/1000</f>
        <v>0</v>
      </c>
      <c r="AC41" s="188">
        <f t="shared" ref="AC41:AU41" si="67">(AC33*AC36)/1000</f>
        <v>0</v>
      </c>
      <c r="AD41" s="188">
        <f t="shared" si="67"/>
        <v>0</v>
      </c>
      <c r="AE41" s="188">
        <f t="shared" si="67"/>
        <v>0</v>
      </c>
      <c r="AF41" s="188">
        <f t="shared" si="67"/>
        <v>0</v>
      </c>
      <c r="AG41" s="188">
        <f t="shared" si="67"/>
        <v>0</v>
      </c>
      <c r="AH41" s="188">
        <f t="shared" si="67"/>
        <v>0</v>
      </c>
      <c r="AI41" s="188">
        <f t="shared" si="67"/>
        <v>0</v>
      </c>
      <c r="AJ41" s="188">
        <f t="shared" si="67"/>
        <v>0</v>
      </c>
      <c r="AK41" s="188">
        <f t="shared" si="67"/>
        <v>0</v>
      </c>
      <c r="AL41" s="188">
        <f t="shared" si="67"/>
        <v>0</v>
      </c>
      <c r="AM41" s="188">
        <f t="shared" si="67"/>
        <v>0</v>
      </c>
      <c r="AN41" s="188">
        <f t="shared" si="67"/>
        <v>0</v>
      </c>
      <c r="AO41" s="188">
        <f t="shared" si="67"/>
        <v>0</v>
      </c>
      <c r="AP41" s="188">
        <f t="shared" si="67"/>
        <v>0</v>
      </c>
      <c r="AQ41" s="188">
        <f t="shared" si="67"/>
        <v>0</v>
      </c>
      <c r="AR41" s="188">
        <f t="shared" si="67"/>
        <v>0</v>
      </c>
      <c r="AS41" s="188">
        <f t="shared" si="67"/>
        <v>0</v>
      </c>
      <c r="AT41" s="188">
        <f t="shared" si="67"/>
        <v>0</v>
      </c>
      <c r="AU41" s="188">
        <f t="shared" si="67"/>
        <v>0</v>
      </c>
      <c r="AV41" s="188">
        <f t="shared" ref="AV41:BE41" si="68">(AV33*AV36)/1000</f>
        <v>0</v>
      </c>
      <c r="AW41" s="188">
        <f t="shared" si="68"/>
        <v>0</v>
      </c>
      <c r="AX41" s="188">
        <f t="shared" si="68"/>
        <v>0</v>
      </c>
      <c r="AY41" s="188">
        <f t="shared" si="68"/>
        <v>0</v>
      </c>
      <c r="AZ41" s="188">
        <f t="shared" si="68"/>
        <v>0</v>
      </c>
      <c r="BA41" s="188">
        <f t="shared" si="68"/>
        <v>0</v>
      </c>
      <c r="BB41" s="188">
        <f t="shared" si="68"/>
        <v>0</v>
      </c>
      <c r="BC41" s="188">
        <f t="shared" si="68"/>
        <v>0</v>
      </c>
      <c r="BD41" s="188">
        <f t="shared" si="68"/>
        <v>0</v>
      </c>
      <c r="BE41" s="188">
        <f t="shared" si="68"/>
        <v>0</v>
      </c>
      <c r="BF41" s="188">
        <f>(BF33*BF36)/1000</f>
        <v>0</v>
      </c>
      <c r="BG41" s="188">
        <f t="shared" ref="BG41:BY41" si="69">(BG33*BG36)/1000</f>
        <v>0</v>
      </c>
      <c r="BH41" s="188">
        <f t="shared" si="69"/>
        <v>0</v>
      </c>
      <c r="BI41" s="188">
        <f t="shared" si="69"/>
        <v>0</v>
      </c>
      <c r="BJ41" s="188">
        <f t="shared" si="69"/>
        <v>0</v>
      </c>
      <c r="BK41" s="188">
        <f t="shared" si="69"/>
        <v>0</v>
      </c>
      <c r="BL41" s="188">
        <f t="shared" si="69"/>
        <v>0</v>
      </c>
      <c r="BM41" s="188">
        <f t="shared" si="69"/>
        <v>0</v>
      </c>
      <c r="BN41" s="188">
        <f t="shared" si="69"/>
        <v>0</v>
      </c>
      <c r="BO41" s="188">
        <f t="shared" si="69"/>
        <v>0</v>
      </c>
      <c r="BP41" s="188">
        <f t="shared" si="69"/>
        <v>0</v>
      </c>
      <c r="BQ41" s="188">
        <f t="shared" si="69"/>
        <v>0</v>
      </c>
      <c r="BR41" s="188">
        <f t="shared" si="69"/>
        <v>0</v>
      </c>
      <c r="BS41" s="188">
        <f t="shared" si="69"/>
        <v>0</v>
      </c>
      <c r="BT41" s="188">
        <f t="shared" si="69"/>
        <v>0</v>
      </c>
      <c r="BU41" s="188">
        <f t="shared" si="69"/>
        <v>0</v>
      </c>
      <c r="BV41" s="188">
        <f t="shared" si="69"/>
        <v>0</v>
      </c>
      <c r="BW41" s="188">
        <f t="shared" si="69"/>
        <v>0</v>
      </c>
      <c r="BX41" s="188">
        <f t="shared" si="69"/>
        <v>0</v>
      </c>
      <c r="BY41" s="188">
        <f t="shared" si="69"/>
        <v>0</v>
      </c>
      <c r="BZ41" s="188">
        <f>(BZ33*BZ36)/1000</f>
        <v>0</v>
      </c>
      <c r="CA41" s="188">
        <f t="shared" ref="CA41:DC41" si="70">(CA33*CA36)/1000</f>
        <v>0</v>
      </c>
      <c r="CB41" s="188">
        <f t="shared" si="70"/>
        <v>0</v>
      </c>
      <c r="CC41" s="188">
        <f t="shared" si="70"/>
        <v>0</v>
      </c>
      <c r="CD41" s="188">
        <f t="shared" si="70"/>
        <v>0</v>
      </c>
      <c r="CE41" s="188">
        <f t="shared" si="70"/>
        <v>0</v>
      </c>
      <c r="CF41" s="188">
        <f t="shared" si="70"/>
        <v>0</v>
      </c>
      <c r="CG41" s="188">
        <f t="shared" si="70"/>
        <v>0</v>
      </c>
      <c r="CH41" s="188">
        <f t="shared" si="70"/>
        <v>0</v>
      </c>
      <c r="CI41" s="188">
        <f t="shared" si="70"/>
        <v>0</v>
      </c>
      <c r="CJ41" s="188">
        <f t="shared" si="70"/>
        <v>0</v>
      </c>
      <c r="CK41" s="188">
        <f t="shared" si="70"/>
        <v>0</v>
      </c>
      <c r="CL41" s="188">
        <f t="shared" si="70"/>
        <v>0</v>
      </c>
      <c r="CM41" s="188">
        <f t="shared" si="70"/>
        <v>0</v>
      </c>
      <c r="CN41" s="188">
        <f t="shared" si="70"/>
        <v>0</v>
      </c>
      <c r="CO41" s="188">
        <f t="shared" si="70"/>
        <v>0</v>
      </c>
      <c r="CP41" s="188">
        <f t="shared" si="70"/>
        <v>0</v>
      </c>
      <c r="CQ41" s="188">
        <f t="shared" si="70"/>
        <v>0</v>
      </c>
      <c r="CR41" s="188">
        <f t="shared" si="70"/>
        <v>0</v>
      </c>
      <c r="CS41" s="188">
        <f t="shared" si="70"/>
        <v>0</v>
      </c>
      <c r="CT41" s="188">
        <f t="shared" si="70"/>
        <v>0</v>
      </c>
      <c r="CU41" s="188">
        <f t="shared" si="70"/>
        <v>0</v>
      </c>
      <c r="CV41" s="188">
        <f t="shared" si="70"/>
        <v>0</v>
      </c>
      <c r="CW41" s="188">
        <f t="shared" si="70"/>
        <v>0</v>
      </c>
      <c r="CX41" s="188">
        <f t="shared" si="70"/>
        <v>0</v>
      </c>
      <c r="CY41" s="188">
        <f t="shared" si="70"/>
        <v>0</v>
      </c>
      <c r="CZ41" s="188">
        <f t="shared" si="70"/>
        <v>0</v>
      </c>
      <c r="DA41" s="188">
        <f t="shared" si="70"/>
        <v>0</v>
      </c>
      <c r="DB41" s="188">
        <f t="shared" si="70"/>
        <v>0</v>
      </c>
      <c r="DC41" s="188">
        <f t="shared" si="70"/>
        <v>0</v>
      </c>
      <c r="DD41" s="188">
        <f>(DD33*DD36)/1000</f>
        <v>0</v>
      </c>
      <c r="DE41" s="188">
        <f t="shared" ref="DE41:DW41" si="71">(DE33*DE36)/1000</f>
        <v>0</v>
      </c>
      <c r="DF41" s="188">
        <f t="shared" si="71"/>
        <v>0</v>
      </c>
      <c r="DG41" s="188">
        <f t="shared" si="71"/>
        <v>0</v>
      </c>
      <c r="DH41" s="188">
        <f t="shared" si="71"/>
        <v>0</v>
      </c>
      <c r="DI41" s="188">
        <f t="shared" si="71"/>
        <v>0</v>
      </c>
      <c r="DJ41" s="188">
        <f t="shared" si="71"/>
        <v>0</v>
      </c>
      <c r="DK41" s="188">
        <f t="shared" si="71"/>
        <v>0</v>
      </c>
      <c r="DL41" s="188">
        <f t="shared" si="71"/>
        <v>0</v>
      </c>
      <c r="DM41" s="188">
        <f t="shared" si="71"/>
        <v>0</v>
      </c>
      <c r="DN41" s="188">
        <f t="shared" si="71"/>
        <v>0</v>
      </c>
      <c r="DO41" s="188">
        <f t="shared" si="71"/>
        <v>0</v>
      </c>
      <c r="DP41" s="188">
        <f t="shared" si="71"/>
        <v>0</v>
      </c>
      <c r="DQ41" s="188">
        <f t="shared" si="71"/>
        <v>0</v>
      </c>
      <c r="DR41" s="188">
        <f t="shared" si="71"/>
        <v>0</v>
      </c>
      <c r="DS41" s="188">
        <f t="shared" si="71"/>
        <v>0</v>
      </c>
      <c r="DT41" s="188">
        <f t="shared" si="71"/>
        <v>0</v>
      </c>
      <c r="DU41" s="188">
        <f t="shared" si="71"/>
        <v>0</v>
      </c>
      <c r="DV41" s="188">
        <f t="shared" si="71"/>
        <v>0</v>
      </c>
      <c r="DW41" s="188">
        <f t="shared" si="71"/>
        <v>0</v>
      </c>
      <c r="DX41" s="188">
        <f>(DX33*DX36)/1000</f>
        <v>0</v>
      </c>
      <c r="DY41" s="188">
        <f t="shared" ref="DY41:FA41" si="72">(DY33*DY36)/1000</f>
        <v>0</v>
      </c>
      <c r="DZ41" s="188">
        <f t="shared" si="72"/>
        <v>0</v>
      </c>
      <c r="EA41" s="188">
        <f t="shared" si="72"/>
        <v>0</v>
      </c>
      <c r="EB41" s="188">
        <f t="shared" si="72"/>
        <v>0</v>
      </c>
      <c r="EC41" s="188">
        <f t="shared" si="72"/>
        <v>0</v>
      </c>
      <c r="ED41" s="188">
        <f t="shared" si="72"/>
        <v>0</v>
      </c>
      <c r="EE41" s="188">
        <f t="shared" si="72"/>
        <v>0</v>
      </c>
      <c r="EF41" s="188">
        <f t="shared" si="72"/>
        <v>0</v>
      </c>
      <c r="EG41" s="188">
        <f t="shared" si="72"/>
        <v>0</v>
      </c>
      <c r="EH41" s="188">
        <f t="shared" si="72"/>
        <v>0</v>
      </c>
      <c r="EI41" s="188">
        <f t="shared" si="72"/>
        <v>0</v>
      </c>
      <c r="EJ41" s="188">
        <f t="shared" si="72"/>
        <v>0</v>
      </c>
      <c r="EK41" s="188">
        <f t="shared" si="72"/>
        <v>0</v>
      </c>
      <c r="EL41" s="188">
        <f t="shared" si="72"/>
        <v>0</v>
      </c>
      <c r="EM41" s="188">
        <f t="shared" si="72"/>
        <v>0</v>
      </c>
      <c r="EN41" s="188">
        <f t="shared" si="72"/>
        <v>0</v>
      </c>
      <c r="EO41" s="188">
        <f t="shared" si="72"/>
        <v>0</v>
      </c>
      <c r="EP41" s="188">
        <f t="shared" si="72"/>
        <v>0</v>
      </c>
      <c r="EQ41" s="188">
        <f t="shared" si="72"/>
        <v>0</v>
      </c>
      <c r="ER41" s="188">
        <f t="shared" si="72"/>
        <v>0</v>
      </c>
      <c r="ES41" s="188">
        <f t="shared" si="72"/>
        <v>0</v>
      </c>
      <c r="ET41" s="188">
        <f t="shared" si="72"/>
        <v>0</v>
      </c>
      <c r="EU41" s="188">
        <f t="shared" si="72"/>
        <v>0</v>
      </c>
      <c r="EV41" s="188">
        <f t="shared" si="72"/>
        <v>0</v>
      </c>
      <c r="EW41" s="188">
        <f t="shared" si="72"/>
        <v>0</v>
      </c>
      <c r="EX41" s="188">
        <f t="shared" si="72"/>
        <v>0</v>
      </c>
      <c r="EY41" s="188">
        <f t="shared" si="72"/>
        <v>0</v>
      </c>
      <c r="EZ41" s="188">
        <f t="shared" si="72"/>
        <v>0</v>
      </c>
      <c r="FA41" s="188">
        <f t="shared" si="72"/>
        <v>0</v>
      </c>
    </row>
    <row r="42" spans="1:157" ht="15" customHeight="1" x14ac:dyDescent="0.3">
      <c r="B42" s="171">
        <f>B41+1</f>
        <v>24</v>
      </c>
      <c r="C42" s="176" t="s">
        <v>1425</v>
      </c>
      <c r="D42" s="176"/>
      <c r="E42" s="177" t="s">
        <v>1195</v>
      </c>
      <c r="F42" s="181" t="s">
        <v>1590</v>
      </c>
      <c r="G42" s="191">
        <f>SUM(H42:FA42)</f>
        <v>0</v>
      </c>
      <c r="H42" s="192">
        <f>H33*H40</f>
        <v>0</v>
      </c>
      <c r="I42" s="192">
        <f t="shared" ref="I42:AA42" si="73">I33*I40</f>
        <v>0</v>
      </c>
      <c r="J42" s="192">
        <f t="shared" si="73"/>
        <v>0</v>
      </c>
      <c r="K42" s="192">
        <f t="shared" si="73"/>
        <v>0</v>
      </c>
      <c r="L42" s="192">
        <f t="shared" si="73"/>
        <v>0</v>
      </c>
      <c r="M42" s="192">
        <f t="shared" si="73"/>
        <v>0</v>
      </c>
      <c r="N42" s="192">
        <f t="shared" si="73"/>
        <v>0</v>
      </c>
      <c r="O42" s="192">
        <f t="shared" si="73"/>
        <v>0</v>
      </c>
      <c r="P42" s="192">
        <f t="shared" si="73"/>
        <v>0</v>
      </c>
      <c r="Q42" s="192">
        <f t="shared" si="73"/>
        <v>0</v>
      </c>
      <c r="R42" s="192">
        <f t="shared" si="73"/>
        <v>0</v>
      </c>
      <c r="S42" s="192">
        <f t="shared" si="73"/>
        <v>0</v>
      </c>
      <c r="T42" s="192">
        <f t="shared" si="73"/>
        <v>0</v>
      </c>
      <c r="U42" s="192">
        <f t="shared" si="73"/>
        <v>0</v>
      </c>
      <c r="V42" s="192">
        <f t="shared" si="73"/>
        <v>0</v>
      </c>
      <c r="W42" s="192">
        <f t="shared" si="73"/>
        <v>0</v>
      </c>
      <c r="X42" s="192">
        <f t="shared" si="73"/>
        <v>0</v>
      </c>
      <c r="Y42" s="192">
        <f t="shared" si="73"/>
        <v>0</v>
      </c>
      <c r="Z42" s="192">
        <f t="shared" si="73"/>
        <v>0</v>
      </c>
      <c r="AA42" s="192">
        <f t="shared" si="73"/>
        <v>0</v>
      </c>
      <c r="AB42" s="192">
        <f>AB33*AB40</f>
        <v>0</v>
      </c>
      <c r="AC42" s="192">
        <f t="shared" ref="AC42:AU42" si="74">AC33*AC40</f>
        <v>0</v>
      </c>
      <c r="AD42" s="192">
        <f t="shared" si="74"/>
        <v>0</v>
      </c>
      <c r="AE42" s="192">
        <f t="shared" si="74"/>
        <v>0</v>
      </c>
      <c r="AF42" s="192">
        <f t="shared" si="74"/>
        <v>0</v>
      </c>
      <c r="AG42" s="192">
        <f t="shared" si="74"/>
        <v>0</v>
      </c>
      <c r="AH42" s="192">
        <f t="shared" si="74"/>
        <v>0</v>
      </c>
      <c r="AI42" s="192">
        <f t="shared" si="74"/>
        <v>0</v>
      </c>
      <c r="AJ42" s="192">
        <f t="shared" si="74"/>
        <v>0</v>
      </c>
      <c r="AK42" s="192">
        <f t="shared" si="74"/>
        <v>0</v>
      </c>
      <c r="AL42" s="192">
        <f t="shared" si="74"/>
        <v>0</v>
      </c>
      <c r="AM42" s="192">
        <f t="shared" si="74"/>
        <v>0</v>
      </c>
      <c r="AN42" s="192">
        <f t="shared" si="74"/>
        <v>0</v>
      </c>
      <c r="AO42" s="192">
        <f t="shared" si="74"/>
        <v>0</v>
      </c>
      <c r="AP42" s="192">
        <f t="shared" si="74"/>
        <v>0</v>
      </c>
      <c r="AQ42" s="192">
        <f t="shared" si="74"/>
        <v>0</v>
      </c>
      <c r="AR42" s="192">
        <f t="shared" si="74"/>
        <v>0</v>
      </c>
      <c r="AS42" s="192">
        <f t="shared" si="74"/>
        <v>0</v>
      </c>
      <c r="AT42" s="192">
        <f t="shared" si="74"/>
        <v>0</v>
      </c>
      <c r="AU42" s="192">
        <f t="shared" si="74"/>
        <v>0</v>
      </c>
      <c r="AV42" s="192">
        <f t="shared" ref="AV42:BE42" si="75">AV33*AV40</f>
        <v>0</v>
      </c>
      <c r="AW42" s="192">
        <f t="shared" si="75"/>
        <v>0</v>
      </c>
      <c r="AX42" s="192">
        <f t="shared" si="75"/>
        <v>0</v>
      </c>
      <c r="AY42" s="192">
        <f t="shared" si="75"/>
        <v>0</v>
      </c>
      <c r="AZ42" s="192">
        <f t="shared" si="75"/>
        <v>0</v>
      </c>
      <c r="BA42" s="192">
        <f t="shared" si="75"/>
        <v>0</v>
      </c>
      <c r="BB42" s="192">
        <f t="shared" si="75"/>
        <v>0</v>
      </c>
      <c r="BC42" s="192">
        <f t="shared" si="75"/>
        <v>0</v>
      </c>
      <c r="BD42" s="192">
        <f t="shared" si="75"/>
        <v>0</v>
      </c>
      <c r="BE42" s="192">
        <f t="shared" si="75"/>
        <v>0</v>
      </c>
      <c r="BF42" s="192">
        <f>BF33*BF40</f>
        <v>0</v>
      </c>
      <c r="BG42" s="192">
        <f t="shared" ref="BG42:BY42" si="76">BG33*BG40</f>
        <v>0</v>
      </c>
      <c r="BH42" s="192">
        <f t="shared" si="76"/>
        <v>0</v>
      </c>
      <c r="BI42" s="192">
        <f t="shared" si="76"/>
        <v>0</v>
      </c>
      <c r="BJ42" s="192">
        <f t="shared" si="76"/>
        <v>0</v>
      </c>
      <c r="BK42" s="192">
        <f t="shared" si="76"/>
        <v>0</v>
      </c>
      <c r="BL42" s="192">
        <f t="shared" si="76"/>
        <v>0</v>
      </c>
      <c r="BM42" s="192">
        <f t="shared" si="76"/>
        <v>0</v>
      </c>
      <c r="BN42" s="192">
        <f t="shared" si="76"/>
        <v>0</v>
      </c>
      <c r="BO42" s="192">
        <f t="shared" si="76"/>
        <v>0</v>
      </c>
      <c r="BP42" s="192">
        <f t="shared" si="76"/>
        <v>0</v>
      </c>
      <c r="BQ42" s="192">
        <f t="shared" si="76"/>
        <v>0</v>
      </c>
      <c r="BR42" s="192">
        <f t="shared" si="76"/>
        <v>0</v>
      </c>
      <c r="BS42" s="192">
        <f t="shared" si="76"/>
        <v>0</v>
      </c>
      <c r="BT42" s="192">
        <f t="shared" si="76"/>
        <v>0</v>
      </c>
      <c r="BU42" s="192">
        <f t="shared" si="76"/>
        <v>0</v>
      </c>
      <c r="BV42" s="192">
        <f t="shared" si="76"/>
        <v>0</v>
      </c>
      <c r="BW42" s="192">
        <f t="shared" si="76"/>
        <v>0</v>
      </c>
      <c r="BX42" s="192">
        <f t="shared" si="76"/>
        <v>0</v>
      </c>
      <c r="BY42" s="192">
        <f t="shared" si="76"/>
        <v>0</v>
      </c>
      <c r="BZ42" s="192">
        <f>BZ33*BZ40</f>
        <v>0</v>
      </c>
      <c r="CA42" s="192">
        <f t="shared" ref="CA42:DC42" si="77">CA33*CA40</f>
        <v>0</v>
      </c>
      <c r="CB42" s="192">
        <f t="shared" si="77"/>
        <v>0</v>
      </c>
      <c r="CC42" s="192">
        <f t="shared" si="77"/>
        <v>0</v>
      </c>
      <c r="CD42" s="192">
        <f t="shared" si="77"/>
        <v>0</v>
      </c>
      <c r="CE42" s="192">
        <f t="shared" si="77"/>
        <v>0</v>
      </c>
      <c r="CF42" s="192">
        <f t="shared" si="77"/>
        <v>0</v>
      </c>
      <c r="CG42" s="192">
        <f t="shared" si="77"/>
        <v>0</v>
      </c>
      <c r="CH42" s="192">
        <f t="shared" si="77"/>
        <v>0</v>
      </c>
      <c r="CI42" s="192">
        <f t="shared" si="77"/>
        <v>0</v>
      </c>
      <c r="CJ42" s="192">
        <f t="shared" si="77"/>
        <v>0</v>
      </c>
      <c r="CK42" s="192">
        <f t="shared" si="77"/>
        <v>0</v>
      </c>
      <c r="CL42" s="192">
        <f t="shared" si="77"/>
        <v>0</v>
      </c>
      <c r="CM42" s="192">
        <f t="shared" si="77"/>
        <v>0</v>
      </c>
      <c r="CN42" s="192">
        <f t="shared" si="77"/>
        <v>0</v>
      </c>
      <c r="CO42" s="192">
        <f t="shared" si="77"/>
        <v>0</v>
      </c>
      <c r="CP42" s="192">
        <f t="shared" si="77"/>
        <v>0</v>
      </c>
      <c r="CQ42" s="192">
        <f t="shared" si="77"/>
        <v>0</v>
      </c>
      <c r="CR42" s="192">
        <f t="shared" si="77"/>
        <v>0</v>
      </c>
      <c r="CS42" s="192">
        <f t="shared" si="77"/>
        <v>0</v>
      </c>
      <c r="CT42" s="192">
        <f t="shared" si="77"/>
        <v>0</v>
      </c>
      <c r="CU42" s="192">
        <f t="shared" si="77"/>
        <v>0</v>
      </c>
      <c r="CV42" s="192">
        <f t="shared" si="77"/>
        <v>0</v>
      </c>
      <c r="CW42" s="192">
        <f t="shared" si="77"/>
        <v>0</v>
      </c>
      <c r="CX42" s="192">
        <f t="shared" si="77"/>
        <v>0</v>
      </c>
      <c r="CY42" s="192">
        <f t="shared" si="77"/>
        <v>0</v>
      </c>
      <c r="CZ42" s="192">
        <f t="shared" si="77"/>
        <v>0</v>
      </c>
      <c r="DA42" s="192">
        <f t="shared" si="77"/>
        <v>0</v>
      </c>
      <c r="DB42" s="192">
        <f t="shared" si="77"/>
        <v>0</v>
      </c>
      <c r="DC42" s="192">
        <f t="shared" si="77"/>
        <v>0</v>
      </c>
      <c r="DD42" s="192">
        <f>DD33*DD40</f>
        <v>0</v>
      </c>
      <c r="DE42" s="192">
        <f t="shared" ref="DE42:DW42" si="78">DE33*DE40</f>
        <v>0</v>
      </c>
      <c r="DF42" s="192">
        <f t="shared" si="78"/>
        <v>0</v>
      </c>
      <c r="DG42" s="192">
        <f t="shared" si="78"/>
        <v>0</v>
      </c>
      <c r="DH42" s="192">
        <f t="shared" si="78"/>
        <v>0</v>
      </c>
      <c r="DI42" s="192">
        <f t="shared" si="78"/>
        <v>0</v>
      </c>
      <c r="DJ42" s="192">
        <f t="shared" si="78"/>
        <v>0</v>
      </c>
      <c r="DK42" s="192">
        <f t="shared" si="78"/>
        <v>0</v>
      </c>
      <c r="DL42" s="192">
        <f t="shared" si="78"/>
        <v>0</v>
      </c>
      <c r="DM42" s="192">
        <f t="shared" si="78"/>
        <v>0</v>
      </c>
      <c r="DN42" s="192">
        <f t="shared" si="78"/>
        <v>0</v>
      </c>
      <c r="DO42" s="192">
        <f t="shared" si="78"/>
        <v>0</v>
      </c>
      <c r="DP42" s="192">
        <f t="shared" si="78"/>
        <v>0</v>
      </c>
      <c r="DQ42" s="192">
        <f t="shared" si="78"/>
        <v>0</v>
      </c>
      <c r="DR42" s="192">
        <f t="shared" si="78"/>
        <v>0</v>
      </c>
      <c r="DS42" s="192">
        <f t="shared" si="78"/>
        <v>0</v>
      </c>
      <c r="DT42" s="192">
        <f t="shared" si="78"/>
        <v>0</v>
      </c>
      <c r="DU42" s="192">
        <f t="shared" si="78"/>
        <v>0</v>
      </c>
      <c r="DV42" s="192">
        <f t="shared" si="78"/>
        <v>0</v>
      </c>
      <c r="DW42" s="192">
        <f t="shared" si="78"/>
        <v>0</v>
      </c>
      <c r="DX42" s="192">
        <f>DX33*DX40</f>
        <v>0</v>
      </c>
      <c r="DY42" s="192">
        <f t="shared" ref="DY42:FA42" si="79">DY33*DY40</f>
        <v>0</v>
      </c>
      <c r="DZ42" s="192">
        <f t="shared" si="79"/>
        <v>0</v>
      </c>
      <c r="EA42" s="192">
        <f t="shared" si="79"/>
        <v>0</v>
      </c>
      <c r="EB42" s="192">
        <f t="shared" si="79"/>
        <v>0</v>
      </c>
      <c r="EC42" s="192">
        <f t="shared" si="79"/>
        <v>0</v>
      </c>
      <c r="ED42" s="192">
        <f t="shared" si="79"/>
        <v>0</v>
      </c>
      <c r="EE42" s="192">
        <f t="shared" si="79"/>
        <v>0</v>
      </c>
      <c r="EF42" s="192">
        <f t="shared" si="79"/>
        <v>0</v>
      </c>
      <c r="EG42" s="192">
        <f t="shared" si="79"/>
        <v>0</v>
      </c>
      <c r="EH42" s="192">
        <f t="shared" si="79"/>
        <v>0</v>
      </c>
      <c r="EI42" s="192">
        <f t="shared" si="79"/>
        <v>0</v>
      </c>
      <c r="EJ42" s="192">
        <f t="shared" si="79"/>
        <v>0</v>
      </c>
      <c r="EK42" s="192">
        <f t="shared" si="79"/>
        <v>0</v>
      </c>
      <c r="EL42" s="192">
        <f t="shared" si="79"/>
        <v>0</v>
      </c>
      <c r="EM42" s="192">
        <f t="shared" si="79"/>
        <v>0</v>
      </c>
      <c r="EN42" s="192">
        <f t="shared" si="79"/>
        <v>0</v>
      </c>
      <c r="EO42" s="192">
        <f t="shared" si="79"/>
        <v>0</v>
      </c>
      <c r="EP42" s="192">
        <f t="shared" si="79"/>
        <v>0</v>
      </c>
      <c r="EQ42" s="192">
        <f t="shared" si="79"/>
        <v>0</v>
      </c>
      <c r="ER42" s="192">
        <f t="shared" si="79"/>
        <v>0</v>
      </c>
      <c r="ES42" s="192">
        <f t="shared" si="79"/>
        <v>0</v>
      </c>
      <c r="ET42" s="192">
        <f t="shared" si="79"/>
        <v>0</v>
      </c>
      <c r="EU42" s="192">
        <f t="shared" si="79"/>
        <v>0</v>
      </c>
      <c r="EV42" s="192">
        <f t="shared" si="79"/>
        <v>0</v>
      </c>
      <c r="EW42" s="192">
        <f t="shared" si="79"/>
        <v>0</v>
      </c>
      <c r="EX42" s="192">
        <f t="shared" si="79"/>
        <v>0</v>
      </c>
      <c r="EY42" s="192">
        <f t="shared" si="79"/>
        <v>0</v>
      </c>
      <c r="EZ42" s="192">
        <f t="shared" si="79"/>
        <v>0</v>
      </c>
      <c r="FA42" s="192">
        <f t="shared" si="79"/>
        <v>0</v>
      </c>
    </row>
    <row r="44" spans="1:157" ht="15" customHeight="1" x14ac:dyDescent="0.3">
      <c r="B44" s="856" t="s">
        <v>1772</v>
      </c>
      <c r="C44" s="856"/>
      <c r="D44" s="856"/>
      <c r="E44" s="856"/>
      <c r="F44" s="856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70"/>
      <c r="CU44" s="170"/>
      <c r="CV44" s="170"/>
      <c r="CW44" s="170"/>
      <c r="CX44" s="170"/>
      <c r="CY44" s="170"/>
      <c r="CZ44" s="170"/>
      <c r="DA44" s="170"/>
      <c r="DB44" s="170"/>
      <c r="DC44" s="170"/>
      <c r="DD44" s="170"/>
      <c r="DE44" s="170"/>
      <c r="DF44" s="170"/>
      <c r="DG44" s="170"/>
      <c r="DH44" s="170"/>
      <c r="DI44" s="170"/>
      <c r="DJ44" s="170"/>
      <c r="DK44" s="170"/>
      <c r="DL44" s="170"/>
      <c r="DM44" s="170"/>
      <c r="DN44" s="170"/>
      <c r="DO44" s="170"/>
      <c r="DP44" s="170"/>
      <c r="DQ44" s="170"/>
      <c r="DR44" s="170"/>
      <c r="DS44" s="170"/>
      <c r="DT44" s="170"/>
      <c r="DU44" s="170"/>
      <c r="DV44" s="170"/>
      <c r="DW44" s="170"/>
      <c r="DX44" s="170"/>
      <c r="DY44" s="170"/>
      <c r="DZ44" s="170"/>
      <c r="EA44" s="170"/>
      <c r="EB44" s="170"/>
      <c r="EC44" s="170"/>
      <c r="ED44" s="170"/>
      <c r="EE44" s="170"/>
      <c r="EF44" s="170"/>
      <c r="EG44" s="170"/>
      <c r="EH44" s="170"/>
      <c r="EI44" s="170"/>
      <c r="EJ44" s="170"/>
      <c r="EK44" s="170"/>
      <c r="EL44" s="170"/>
      <c r="EM44" s="170"/>
      <c r="EN44" s="170"/>
      <c r="EO44" s="170"/>
      <c r="EP44" s="170"/>
      <c r="EQ44" s="170"/>
      <c r="ER44" s="170"/>
      <c r="ES44" s="170"/>
      <c r="ET44" s="170"/>
      <c r="EU44" s="170"/>
      <c r="EV44" s="170"/>
      <c r="EW44" s="170"/>
      <c r="EX44" s="170"/>
      <c r="EY44" s="170"/>
      <c r="EZ44" s="170"/>
      <c r="FA44" s="170"/>
    </row>
    <row r="45" spans="1:157" s="26" customFormat="1" ht="15" customHeight="1" x14ac:dyDescent="0.3">
      <c r="B45" s="171"/>
      <c r="C45" s="195"/>
      <c r="D45" s="195"/>
      <c r="E45" s="195"/>
      <c r="F45" s="193"/>
      <c r="G45" s="174" t="s">
        <v>353</v>
      </c>
      <c r="H45" s="175" t="s">
        <v>1608</v>
      </c>
      <c r="I45" s="175" t="s">
        <v>1609</v>
      </c>
      <c r="J45" s="175" t="s">
        <v>1610</v>
      </c>
      <c r="K45" s="175" t="s">
        <v>1611</v>
      </c>
      <c r="L45" s="175" t="s">
        <v>1612</v>
      </c>
      <c r="M45" s="175" t="s">
        <v>1613</v>
      </c>
      <c r="N45" s="175" t="s">
        <v>1614</v>
      </c>
      <c r="O45" s="175" t="s">
        <v>1615</v>
      </c>
      <c r="P45" s="175" t="s">
        <v>1616</v>
      </c>
      <c r="Q45" s="175" t="s">
        <v>1617</v>
      </c>
      <c r="R45" s="175" t="s">
        <v>1618</v>
      </c>
      <c r="S45" s="175" t="s">
        <v>1619</v>
      </c>
      <c r="T45" s="175" t="s">
        <v>1620</v>
      </c>
      <c r="U45" s="175" t="s">
        <v>1621</v>
      </c>
      <c r="V45" s="175" t="s">
        <v>1622</v>
      </c>
      <c r="W45" s="175" t="s">
        <v>1623</v>
      </c>
      <c r="X45" s="175" t="s">
        <v>1624</v>
      </c>
      <c r="Y45" s="175" t="s">
        <v>1625</v>
      </c>
      <c r="Z45" s="175" t="s">
        <v>1626</v>
      </c>
      <c r="AA45" s="175" t="s">
        <v>1627</v>
      </c>
      <c r="AB45" s="175" t="s">
        <v>1628</v>
      </c>
      <c r="AC45" s="175" t="s">
        <v>1629</v>
      </c>
      <c r="AD45" s="175" t="s">
        <v>1630</v>
      </c>
      <c r="AE45" s="175" t="s">
        <v>1631</v>
      </c>
      <c r="AF45" s="175" t="s">
        <v>1632</v>
      </c>
      <c r="AG45" s="175" t="s">
        <v>1633</v>
      </c>
      <c r="AH45" s="175" t="s">
        <v>1634</v>
      </c>
      <c r="AI45" s="175" t="s">
        <v>1635</v>
      </c>
      <c r="AJ45" s="175" t="s">
        <v>1636</v>
      </c>
      <c r="AK45" s="175" t="s">
        <v>1637</v>
      </c>
      <c r="AL45" s="175" t="s">
        <v>1638</v>
      </c>
      <c r="AM45" s="175" t="s">
        <v>1639</v>
      </c>
      <c r="AN45" s="175" t="s">
        <v>1640</v>
      </c>
      <c r="AO45" s="175" t="s">
        <v>1641</v>
      </c>
      <c r="AP45" s="175" t="s">
        <v>1642</v>
      </c>
      <c r="AQ45" s="175" t="s">
        <v>1643</v>
      </c>
      <c r="AR45" s="175" t="s">
        <v>1644</v>
      </c>
      <c r="AS45" s="175" t="s">
        <v>1645</v>
      </c>
      <c r="AT45" s="175" t="s">
        <v>1646</v>
      </c>
      <c r="AU45" s="175" t="s">
        <v>1647</v>
      </c>
      <c r="AV45" s="175" t="s">
        <v>1648</v>
      </c>
      <c r="AW45" s="175" t="s">
        <v>1649</v>
      </c>
      <c r="AX45" s="175" t="s">
        <v>1650</v>
      </c>
      <c r="AY45" s="175" t="s">
        <v>1651</v>
      </c>
      <c r="AZ45" s="175" t="s">
        <v>1652</v>
      </c>
      <c r="BA45" s="175" t="s">
        <v>1653</v>
      </c>
      <c r="BB45" s="175" t="s">
        <v>1654</v>
      </c>
      <c r="BC45" s="175" t="s">
        <v>1655</v>
      </c>
      <c r="BD45" s="175" t="s">
        <v>1656</v>
      </c>
      <c r="BE45" s="175" t="s">
        <v>1657</v>
      </c>
      <c r="BF45" s="175" t="s">
        <v>1658</v>
      </c>
      <c r="BG45" s="175" t="s">
        <v>1659</v>
      </c>
      <c r="BH45" s="175" t="s">
        <v>1660</v>
      </c>
      <c r="BI45" s="175" t="s">
        <v>1661</v>
      </c>
      <c r="BJ45" s="175" t="s">
        <v>1662</v>
      </c>
      <c r="BK45" s="175" t="s">
        <v>1663</v>
      </c>
      <c r="BL45" s="175" t="s">
        <v>1664</v>
      </c>
      <c r="BM45" s="175" t="s">
        <v>1665</v>
      </c>
      <c r="BN45" s="175" t="s">
        <v>1666</v>
      </c>
      <c r="BO45" s="175" t="s">
        <v>1667</v>
      </c>
      <c r="BP45" s="175" t="s">
        <v>1668</v>
      </c>
      <c r="BQ45" s="175" t="s">
        <v>1669</v>
      </c>
      <c r="BR45" s="175" t="s">
        <v>1670</v>
      </c>
      <c r="BS45" s="175" t="s">
        <v>1671</v>
      </c>
      <c r="BT45" s="175" t="s">
        <v>1672</v>
      </c>
      <c r="BU45" s="175" t="s">
        <v>1673</v>
      </c>
      <c r="BV45" s="175" t="s">
        <v>1674</v>
      </c>
      <c r="BW45" s="175" t="s">
        <v>1675</v>
      </c>
      <c r="BX45" s="175" t="s">
        <v>1676</v>
      </c>
      <c r="BY45" s="175" t="s">
        <v>1677</v>
      </c>
      <c r="BZ45" s="175" t="s">
        <v>1678</v>
      </c>
      <c r="CA45" s="175" t="s">
        <v>1679</v>
      </c>
      <c r="CB45" s="175" t="s">
        <v>1680</v>
      </c>
      <c r="CC45" s="175" t="s">
        <v>1681</v>
      </c>
      <c r="CD45" s="175" t="s">
        <v>1682</v>
      </c>
      <c r="CE45" s="175" t="s">
        <v>1683</v>
      </c>
      <c r="CF45" s="175" t="s">
        <v>1684</v>
      </c>
      <c r="CG45" s="175" t="s">
        <v>1685</v>
      </c>
      <c r="CH45" s="175" t="s">
        <v>1686</v>
      </c>
      <c r="CI45" s="175" t="s">
        <v>1687</v>
      </c>
      <c r="CJ45" s="175" t="s">
        <v>1688</v>
      </c>
      <c r="CK45" s="175" t="s">
        <v>1689</v>
      </c>
      <c r="CL45" s="175" t="s">
        <v>1690</v>
      </c>
      <c r="CM45" s="175" t="s">
        <v>1691</v>
      </c>
      <c r="CN45" s="175" t="s">
        <v>1692</v>
      </c>
      <c r="CO45" s="175" t="s">
        <v>1693</v>
      </c>
      <c r="CP45" s="175" t="s">
        <v>1694</v>
      </c>
      <c r="CQ45" s="175" t="s">
        <v>1695</v>
      </c>
      <c r="CR45" s="175" t="s">
        <v>1696</v>
      </c>
      <c r="CS45" s="175" t="s">
        <v>1697</v>
      </c>
      <c r="CT45" s="175" t="s">
        <v>1698</v>
      </c>
      <c r="CU45" s="175" t="s">
        <v>1699</v>
      </c>
      <c r="CV45" s="175" t="s">
        <v>1700</v>
      </c>
      <c r="CW45" s="175" t="s">
        <v>1701</v>
      </c>
      <c r="CX45" s="175" t="s">
        <v>1702</v>
      </c>
      <c r="CY45" s="175" t="s">
        <v>1703</v>
      </c>
      <c r="CZ45" s="175" t="s">
        <v>1704</v>
      </c>
      <c r="DA45" s="175" t="s">
        <v>1705</v>
      </c>
      <c r="DB45" s="175" t="s">
        <v>1706</v>
      </c>
      <c r="DC45" s="175" t="s">
        <v>1707</v>
      </c>
      <c r="DD45" s="175" t="s">
        <v>1708</v>
      </c>
      <c r="DE45" s="175" t="s">
        <v>1709</v>
      </c>
      <c r="DF45" s="175" t="s">
        <v>1710</v>
      </c>
      <c r="DG45" s="175" t="s">
        <v>1711</v>
      </c>
      <c r="DH45" s="175" t="s">
        <v>1712</v>
      </c>
      <c r="DI45" s="175" t="s">
        <v>1713</v>
      </c>
      <c r="DJ45" s="175" t="s">
        <v>1714</v>
      </c>
      <c r="DK45" s="175" t="s">
        <v>1715</v>
      </c>
      <c r="DL45" s="175" t="s">
        <v>1716</v>
      </c>
      <c r="DM45" s="175" t="s">
        <v>1717</v>
      </c>
      <c r="DN45" s="175" t="s">
        <v>1718</v>
      </c>
      <c r="DO45" s="175" t="s">
        <v>1719</v>
      </c>
      <c r="DP45" s="175" t="s">
        <v>1720</v>
      </c>
      <c r="DQ45" s="175" t="s">
        <v>1721</v>
      </c>
      <c r="DR45" s="175" t="s">
        <v>1722</v>
      </c>
      <c r="DS45" s="175" t="s">
        <v>1723</v>
      </c>
      <c r="DT45" s="175" t="s">
        <v>1724</v>
      </c>
      <c r="DU45" s="175" t="s">
        <v>1725</v>
      </c>
      <c r="DV45" s="175" t="s">
        <v>1726</v>
      </c>
      <c r="DW45" s="175" t="s">
        <v>1727</v>
      </c>
      <c r="DX45" s="175" t="s">
        <v>1728</v>
      </c>
      <c r="DY45" s="175" t="s">
        <v>1729</v>
      </c>
      <c r="DZ45" s="175" t="s">
        <v>1730</v>
      </c>
      <c r="EA45" s="175" t="s">
        <v>1731</v>
      </c>
      <c r="EB45" s="175" t="s">
        <v>1732</v>
      </c>
      <c r="EC45" s="175" t="s">
        <v>1733</v>
      </c>
      <c r="ED45" s="175" t="s">
        <v>1734</v>
      </c>
      <c r="EE45" s="175" t="s">
        <v>1735</v>
      </c>
      <c r="EF45" s="175" t="s">
        <v>1736</v>
      </c>
      <c r="EG45" s="175" t="s">
        <v>1737</v>
      </c>
      <c r="EH45" s="175" t="s">
        <v>1738</v>
      </c>
      <c r="EI45" s="175" t="s">
        <v>1739</v>
      </c>
      <c r="EJ45" s="175" t="s">
        <v>1740</v>
      </c>
      <c r="EK45" s="175" t="s">
        <v>1741</v>
      </c>
      <c r="EL45" s="175" t="s">
        <v>1742</v>
      </c>
      <c r="EM45" s="175" t="s">
        <v>1743</v>
      </c>
      <c r="EN45" s="175" t="s">
        <v>1744</v>
      </c>
      <c r="EO45" s="175" t="s">
        <v>1745</v>
      </c>
      <c r="EP45" s="175" t="s">
        <v>1746</v>
      </c>
      <c r="EQ45" s="175" t="s">
        <v>1747</v>
      </c>
      <c r="ER45" s="175" t="s">
        <v>1748</v>
      </c>
      <c r="ES45" s="175" t="s">
        <v>1749</v>
      </c>
      <c r="ET45" s="175" t="s">
        <v>1750</v>
      </c>
      <c r="EU45" s="175" t="s">
        <v>1751</v>
      </c>
      <c r="EV45" s="175" t="s">
        <v>1752</v>
      </c>
      <c r="EW45" s="175" t="s">
        <v>1753</v>
      </c>
      <c r="EX45" s="175" t="s">
        <v>1754</v>
      </c>
      <c r="EY45" s="175" t="s">
        <v>1755</v>
      </c>
      <c r="EZ45" s="175" t="s">
        <v>1756</v>
      </c>
      <c r="FA45" s="175" t="s">
        <v>1757</v>
      </c>
    </row>
    <row r="46" spans="1:157" ht="15" customHeight="1" x14ac:dyDescent="0.3">
      <c r="B46" s="171">
        <f>B42+1</f>
        <v>25</v>
      </c>
      <c r="C46" s="196" t="s">
        <v>1592</v>
      </c>
      <c r="D46" s="196"/>
      <c r="E46" s="197" t="s">
        <v>1195</v>
      </c>
      <c r="F46" s="181" t="s">
        <v>1593</v>
      </c>
      <c r="G46" s="191">
        <f>SUM(H46:FA46)</f>
        <v>0</v>
      </c>
      <c r="H46" s="188">
        <f t="shared" ref="H46:AA46" si="80">H22-H42</f>
        <v>0</v>
      </c>
      <c r="I46" s="188">
        <f t="shared" si="80"/>
        <v>0</v>
      </c>
      <c r="J46" s="188">
        <f t="shared" si="80"/>
        <v>0</v>
      </c>
      <c r="K46" s="188">
        <f t="shared" si="80"/>
        <v>0</v>
      </c>
      <c r="L46" s="188">
        <f t="shared" si="80"/>
        <v>0</v>
      </c>
      <c r="M46" s="188">
        <f t="shared" si="80"/>
        <v>0</v>
      </c>
      <c r="N46" s="188">
        <f t="shared" si="80"/>
        <v>0</v>
      </c>
      <c r="O46" s="188">
        <f t="shared" si="80"/>
        <v>0</v>
      </c>
      <c r="P46" s="188">
        <f t="shared" si="80"/>
        <v>0</v>
      </c>
      <c r="Q46" s="188">
        <f t="shared" si="80"/>
        <v>0</v>
      </c>
      <c r="R46" s="188">
        <f t="shared" si="80"/>
        <v>0</v>
      </c>
      <c r="S46" s="188">
        <f t="shared" si="80"/>
        <v>0</v>
      </c>
      <c r="T46" s="188">
        <f t="shared" si="80"/>
        <v>0</v>
      </c>
      <c r="U46" s="188">
        <f t="shared" si="80"/>
        <v>0</v>
      </c>
      <c r="V46" s="188">
        <f t="shared" si="80"/>
        <v>0</v>
      </c>
      <c r="W46" s="188">
        <f t="shared" si="80"/>
        <v>0</v>
      </c>
      <c r="X46" s="188">
        <f t="shared" si="80"/>
        <v>0</v>
      </c>
      <c r="Y46" s="188">
        <f t="shared" si="80"/>
        <v>0</v>
      </c>
      <c r="Z46" s="188">
        <f t="shared" si="80"/>
        <v>0</v>
      </c>
      <c r="AA46" s="188">
        <f t="shared" si="80"/>
        <v>0</v>
      </c>
      <c r="AB46" s="188">
        <f t="shared" ref="AB46:AU46" si="81">AB22-AB42</f>
        <v>0</v>
      </c>
      <c r="AC46" s="188">
        <f t="shared" si="81"/>
        <v>0</v>
      </c>
      <c r="AD46" s="188">
        <f t="shared" si="81"/>
        <v>0</v>
      </c>
      <c r="AE46" s="188">
        <f t="shared" si="81"/>
        <v>0</v>
      </c>
      <c r="AF46" s="188">
        <f t="shared" si="81"/>
        <v>0</v>
      </c>
      <c r="AG46" s="188">
        <f t="shared" si="81"/>
        <v>0</v>
      </c>
      <c r="AH46" s="188">
        <f t="shared" si="81"/>
        <v>0</v>
      </c>
      <c r="AI46" s="188">
        <f t="shared" si="81"/>
        <v>0</v>
      </c>
      <c r="AJ46" s="188">
        <f t="shared" si="81"/>
        <v>0</v>
      </c>
      <c r="AK46" s="188">
        <f t="shared" si="81"/>
        <v>0</v>
      </c>
      <c r="AL46" s="188">
        <f t="shared" si="81"/>
        <v>0</v>
      </c>
      <c r="AM46" s="188">
        <f t="shared" si="81"/>
        <v>0</v>
      </c>
      <c r="AN46" s="188">
        <f t="shared" si="81"/>
        <v>0</v>
      </c>
      <c r="AO46" s="188">
        <f t="shared" si="81"/>
        <v>0</v>
      </c>
      <c r="AP46" s="188">
        <f t="shared" si="81"/>
        <v>0</v>
      </c>
      <c r="AQ46" s="188">
        <f t="shared" si="81"/>
        <v>0</v>
      </c>
      <c r="AR46" s="188">
        <f t="shared" si="81"/>
        <v>0</v>
      </c>
      <c r="AS46" s="188">
        <f t="shared" si="81"/>
        <v>0</v>
      </c>
      <c r="AT46" s="188">
        <f t="shared" si="81"/>
        <v>0</v>
      </c>
      <c r="AU46" s="188">
        <f t="shared" si="81"/>
        <v>0</v>
      </c>
      <c r="AV46" s="188">
        <f t="shared" ref="AV46:CS46" si="82">AV22-AV42</f>
        <v>0</v>
      </c>
      <c r="AW46" s="188">
        <f t="shared" si="82"/>
        <v>0</v>
      </c>
      <c r="AX46" s="188">
        <f t="shared" si="82"/>
        <v>0</v>
      </c>
      <c r="AY46" s="188">
        <f t="shared" si="82"/>
        <v>0</v>
      </c>
      <c r="AZ46" s="188">
        <f t="shared" si="82"/>
        <v>0</v>
      </c>
      <c r="BA46" s="188">
        <f t="shared" si="82"/>
        <v>0</v>
      </c>
      <c r="BB46" s="188">
        <f t="shared" si="82"/>
        <v>0</v>
      </c>
      <c r="BC46" s="188">
        <f t="shared" si="82"/>
        <v>0</v>
      </c>
      <c r="BD46" s="188">
        <f t="shared" si="82"/>
        <v>0</v>
      </c>
      <c r="BE46" s="188">
        <f t="shared" si="82"/>
        <v>0</v>
      </c>
      <c r="BF46" s="188">
        <f t="shared" si="82"/>
        <v>0</v>
      </c>
      <c r="BG46" s="188">
        <f t="shared" si="82"/>
        <v>0</v>
      </c>
      <c r="BH46" s="188">
        <f t="shared" si="82"/>
        <v>0</v>
      </c>
      <c r="BI46" s="188">
        <f t="shared" si="82"/>
        <v>0</v>
      </c>
      <c r="BJ46" s="188">
        <f t="shared" si="82"/>
        <v>0</v>
      </c>
      <c r="BK46" s="188">
        <f t="shared" si="82"/>
        <v>0</v>
      </c>
      <c r="BL46" s="188">
        <f t="shared" si="82"/>
        <v>0</v>
      </c>
      <c r="BM46" s="188">
        <f t="shared" si="82"/>
        <v>0</v>
      </c>
      <c r="BN46" s="188">
        <f t="shared" si="82"/>
        <v>0</v>
      </c>
      <c r="BO46" s="188">
        <f t="shared" si="82"/>
        <v>0</v>
      </c>
      <c r="BP46" s="188">
        <f t="shared" si="82"/>
        <v>0</v>
      </c>
      <c r="BQ46" s="188">
        <f t="shared" si="82"/>
        <v>0</v>
      </c>
      <c r="BR46" s="188">
        <f t="shared" si="82"/>
        <v>0</v>
      </c>
      <c r="BS46" s="188">
        <f t="shared" si="82"/>
        <v>0</v>
      </c>
      <c r="BT46" s="188">
        <f t="shared" si="82"/>
        <v>0</v>
      </c>
      <c r="BU46" s="188">
        <f t="shared" si="82"/>
        <v>0</v>
      </c>
      <c r="BV46" s="188">
        <f t="shared" si="82"/>
        <v>0</v>
      </c>
      <c r="BW46" s="188">
        <f t="shared" si="82"/>
        <v>0</v>
      </c>
      <c r="BX46" s="188">
        <f t="shared" si="82"/>
        <v>0</v>
      </c>
      <c r="BY46" s="188">
        <f t="shared" si="82"/>
        <v>0</v>
      </c>
      <c r="BZ46" s="188">
        <f t="shared" si="82"/>
        <v>0</v>
      </c>
      <c r="CA46" s="188">
        <f t="shared" si="82"/>
        <v>0</v>
      </c>
      <c r="CB46" s="188">
        <f t="shared" si="82"/>
        <v>0</v>
      </c>
      <c r="CC46" s="188">
        <f t="shared" si="82"/>
        <v>0</v>
      </c>
      <c r="CD46" s="188">
        <f t="shared" si="82"/>
        <v>0</v>
      </c>
      <c r="CE46" s="188">
        <f t="shared" si="82"/>
        <v>0</v>
      </c>
      <c r="CF46" s="188">
        <f t="shared" si="82"/>
        <v>0</v>
      </c>
      <c r="CG46" s="188">
        <f t="shared" si="82"/>
        <v>0</v>
      </c>
      <c r="CH46" s="188">
        <f t="shared" si="82"/>
        <v>0</v>
      </c>
      <c r="CI46" s="188">
        <f t="shared" si="82"/>
        <v>0</v>
      </c>
      <c r="CJ46" s="188">
        <f t="shared" si="82"/>
        <v>0</v>
      </c>
      <c r="CK46" s="188">
        <f t="shared" si="82"/>
        <v>0</v>
      </c>
      <c r="CL46" s="188">
        <f t="shared" si="82"/>
        <v>0</v>
      </c>
      <c r="CM46" s="188">
        <f t="shared" si="82"/>
        <v>0</v>
      </c>
      <c r="CN46" s="188">
        <f t="shared" si="82"/>
        <v>0</v>
      </c>
      <c r="CO46" s="188">
        <f t="shared" si="82"/>
        <v>0</v>
      </c>
      <c r="CP46" s="188">
        <f t="shared" si="82"/>
        <v>0</v>
      </c>
      <c r="CQ46" s="188">
        <f t="shared" si="82"/>
        <v>0</v>
      </c>
      <c r="CR46" s="188">
        <f t="shared" si="82"/>
        <v>0</v>
      </c>
      <c r="CS46" s="188">
        <f t="shared" si="82"/>
        <v>0</v>
      </c>
      <c r="CT46" s="188">
        <f t="shared" ref="CT46:FA46" si="83">CT22-CT42</f>
        <v>0</v>
      </c>
      <c r="CU46" s="188">
        <f t="shared" si="83"/>
        <v>0</v>
      </c>
      <c r="CV46" s="188">
        <f t="shared" si="83"/>
        <v>0</v>
      </c>
      <c r="CW46" s="188">
        <f t="shared" si="83"/>
        <v>0</v>
      </c>
      <c r="CX46" s="188">
        <f t="shared" si="83"/>
        <v>0</v>
      </c>
      <c r="CY46" s="188">
        <f t="shared" si="83"/>
        <v>0</v>
      </c>
      <c r="CZ46" s="188">
        <f t="shared" si="83"/>
        <v>0</v>
      </c>
      <c r="DA46" s="188">
        <f t="shared" si="83"/>
        <v>0</v>
      </c>
      <c r="DB46" s="188">
        <f t="shared" si="83"/>
        <v>0</v>
      </c>
      <c r="DC46" s="188">
        <f t="shared" si="83"/>
        <v>0</v>
      </c>
      <c r="DD46" s="188">
        <f t="shared" si="83"/>
        <v>0</v>
      </c>
      <c r="DE46" s="188">
        <f t="shared" si="83"/>
        <v>0</v>
      </c>
      <c r="DF46" s="188">
        <f t="shared" si="83"/>
        <v>0</v>
      </c>
      <c r="DG46" s="188">
        <f t="shared" si="83"/>
        <v>0</v>
      </c>
      <c r="DH46" s="188">
        <f t="shared" si="83"/>
        <v>0</v>
      </c>
      <c r="DI46" s="188">
        <f t="shared" si="83"/>
        <v>0</v>
      </c>
      <c r="DJ46" s="188">
        <f t="shared" si="83"/>
        <v>0</v>
      </c>
      <c r="DK46" s="188">
        <f t="shared" si="83"/>
        <v>0</v>
      </c>
      <c r="DL46" s="188">
        <f t="shared" si="83"/>
        <v>0</v>
      </c>
      <c r="DM46" s="188">
        <f t="shared" si="83"/>
        <v>0</v>
      </c>
      <c r="DN46" s="188">
        <f t="shared" si="83"/>
        <v>0</v>
      </c>
      <c r="DO46" s="188">
        <f t="shared" si="83"/>
        <v>0</v>
      </c>
      <c r="DP46" s="188">
        <f t="shared" si="83"/>
        <v>0</v>
      </c>
      <c r="DQ46" s="188">
        <f t="shared" si="83"/>
        <v>0</v>
      </c>
      <c r="DR46" s="188">
        <f t="shared" si="83"/>
        <v>0</v>
      </c>
      <c r="DS46" s="188">
        <f t="shared" si="83"/>
        <v>0</v>
      </c>
      <c r="DT46" s="188">
        <f t="shared" si="83"/>
        <v>0</v>
      </c>
      <c r="DU46" s="188">
        <f t="shared" si="83"/>
        <v>0</v>
      </c>
      <c r="DV46" s="188">
        <f t="shared" si="83"/>
        <v>0</v>
      </c>
      <c r="DW46" s="188">
        <f t="shared" si="83"/>
        <v>0</v>
      </c>
      <c r="DX46" s="188">
        <f t="shared" si="83"/>
        <v>0</v>
      </c>
      <c r="DY46" s="188">
        <f t="shared" si="83"/>
        <v>0</v>
      </c>
      <c r="DZ46" s="188">
        <f t="shared" si="83"/>
        <v>0</v>
      </c>
      <c r="EA46" s="188">
        <f t="shared" si="83"/>
        <v>0</v>
      </c>
      <c r="EB46" s="188">
        <f t="shared" si="83"/>
        <v>0</v>
      </c>
      <c r="EC46" s="188">
        <f t="shared" si="83"/>
        <v>0</v>
      </c>
      <c r="ED46" s="188">
        <f t="shared" si="83"/>
        <v>0</v>
      </c>
      <c r="EE46" s="188">
        <f t="shared" si="83"/>
        <v>0</v>
      </c>
      <c r="EF46" s="188">
        <f t="shared" si="83"/>
        <v>0</v>
      </c>
      <c r="EG46" s="188">
        <f t="shared" si="83"/>
        <v>0</v>
      </c>
      <c r="EH46" s="188">
        <f t="shared" si="83"/>
        <v>0</v>
      </c>
      <c r="EI46" s="188">
        <f t="shared" si="83"/>
        <v>0</v>
      </c>
      <c r="EJ46" s="188">
        <f t="shared" si="83"/>
        <v>0</v>
      </c>
      <c r="EK46" s="188">
        <f t="shared" si="83"/>
        <v>0</v>
      </c>
      <c r="EL46" s="188">
        <f t="shared" si="83"/>
        <v>0</v>
      </c>
      <c r="EM46" s="188">
        <f t="shared" si="83"/>
        <v>0</v>
      </c>
      <c r="EN46" s="188">
        <f t="shared" si="83"/>
        <v>0</v>
      </c>
      <c r="EO46" s="188">
        <f t="shared" si="83"/>
        <v>0</v>
      </c>
      <c r="EP46" s="188">
        <f t="shared" si="83"/>
        <v>0</v>
      </c>
      <c r="EQ46" s="188">
        <f t="shared" si="83"/>
        <v>0</v>
      </c>
      <c r="ER46" s="188">
        <f t="shared" si="83"/>
        <v>0</v>
      </c>
      <c r="ES46" s="188">
        <f t="shared" si="83"/>
        <v>0</v>
      </c>
      <c r="ET46" s="188">
        <f t="shared" si="83"/>
        <v>0</v>
      </c>
      <c r="EU46" s="188">
        <f t="shared" si="83"/>
        <v>0</v>
      </c>
      <c r="EV46" s="188">
        <f t="shared" si="83"/>
        <v>0</v>
      </c>
      <c r="EW46" s="188">
        <f t="shared" si="83"/>
        <v>0</v>
      </c>
      <c r="EX46" s="188">
        <f t="shared" si="83"/>
        <v>0</v>
      </c>
      <c r="EY46" s="188">
        <f t="shared" si="83"/>
        <v>0</v>
      </c>
      <c r="EZ46" s="188">
        <f t="shared" si="83"/>
        <v>0</v>
      </c>
      <c r="FA46" s="188">
        <f t="shared" si="83"/>
        <v>0</v>
      </c>
    </row>
    <row r="47" spans="1:157" ht="15" customHeight="1" x14ac:dyDescent="0.3">
      <c r="B47" s="171">
        <f>B46+1</f>
        <v>26</v>
      </c>
      <c r="C47" s="198" t="s">
        <v>1594</v>
      </c>
      <c r="D47" s="199">
        <f>Projeto!$L$44</f>
        <v>0</v>
      </c>
      <c r="E47" s="187" t="s">
        <v>1595</v>
      </c>
      <c r="F47" s="181" t="s">
        <v>1596</v>
      </c>
      <c r="G47" s="200">
        <f t="shared" ref="G47:AA47" si="84">IF(G22=0,0,G46/G22)</f>
        <v>0</v>
      </c>
      <c r="H47" s="201">
        <f t="shared" si="84"/>
        <v>0</v>
      </c>
      <c r="I47" s="201">
        <f t="shared" si="84"/>
        <v>0</v>
      </c>
      <c r="J47" s="201">
        <f t="shared" si="84"/>
        <v>0</v>
      </c>
      <c r="K47" s="201">
        <f t="shared" si="84"/>
        <v>0</v>
      </c>
      <c r="L47" s="201">
        <f t="shared" si="84"/>
        <v>0</v>
      </c>
      <c r="M47" s="201">
        <f t="shared" si="84"/>
        <v>0</v>
      </c>
      <c r="N47" s="201">
        <f t="shared" si="84"/>
        <v>0</v>
      </c>
      <c r="O47" s="201">
        <f t="shared" si="84"/>
        <v>0</v>
      </c>
      <c r="P47" s="201">
        <f t="shared" si="84"/>
        <v>0</v>
      </c>
      <c r="Q47" s="201">
        <f t="shared" si="84"/>
        <v>0</v>
      </c>
      <c r="R47" s="201">
        <f t="shared" si="84"/>
        <v>0</v>
      </c>
      <c r="S47" s="201">
        <f t="shared" si="84"/>
        <v>0</v>
      </c>
      <c r="T47" s="201">
        <f t="shared" si="84"/>
        <v>0</v>
      </c>
      <c r="U47" s="201">
        <f t="shared" si="84"/>
        <v>0</v>
      </c>
      <c r="V47" s="201">
        <f t="shared" si="84"/>
        <v>0</v>
      </c>
      <c r="W47" s="201">
        <f t="shared" si="84"/>
        <v>0</v>
      </c>
      <c r="X47" s="201">
        <f t="shared" si="84"/>
        <v>0</v>
      </c>
      <c r="Y47" s="201">
        <f t="shared" si="84"/>
        <v>0</v>
      </c>
      <c r="Z47" s="201">
        <f t="shared" si="84"/>
        <v>0</v>
      </c>
      <c r="AA47" s="201">
        <f t="shared" si="84"/>
        <v>0</v>
      </c>
      <c r="AB47" s="201">
        <f t="shared" ref="AB47:AU47" si="85">IF(AB22=0,0,AB46/AB22)</f>
        <v>0</v>
      </c>
      <c r="AC47" s="201">
        <f t="shared" si="85"/>
        <v>0</v>
      </c>
      <c r="AD47" s="201">
        <f t="shared" si="85"/>
        <v>0</v>
      </c>
      <c r="AE47" s="201">
        <f t="shared" si="85"/>
        <v>0</v>
      </c>
      <c r="AF47" s="201">
        <f t="shared" si="85"/>
        <v>0</v>
      </c>
      <c r="AG47" s="201">
        <f t="shared" si="85"/>
        <v>0</v>
      </c>
      <c r="AH47" s="201">
        <f t="shared" si="85"/>
        <v>0</v>
      </c>
      <c r="AI47" s="201">
        <f t="shared" si="85"/>
        <v>0</v>
      </c>
      <c r="AJ47" s="201">
        <f t="shared" si="85"/>
        <v>0</v>
      </c>
      <c r="AK47" s="201">
        <f t="shared" si="85"/>
        <v>0</v>
      </c>
      <c r="AL47" s="201">
        <f t="shared" si="85"/>
        <v>0</v>
      </c>
      <c r="AM47" s="201">
        <f t="shared" si="85"/>
        <v>0</v>
      </c>
      <c r="AN47" s="201">
        <f t="shared" si="85"/>
        <v>0</v>
      </c>
      <c r="AO47" s="201">
        <f t="shared" si="85"/>
        <v>0</v>
      </c>
      <c r="AP47" s="201">
        <f t="shared" si="85"/>
        <v>0</v>
      </c>
      <c r="AQ47" s="201">
        <f t="shared" si="85"/>
        <v>0</v>
      </c>
      <c r="AR47" s="201">
        <f t="shared" si="85"/>
        <v>0</v>
      </c>
      <c r="AS47" s="201">
        <f t="shared" si="85"/>
        <v>0</v>
      </c>
      <c r="AT47" s="201">
        <f t="shared" si="85"/>
        <v>0</v>
      </c>
      <c r="AU47" s="201">
        <f t="shared" si="85"/>
        <v>0</v>
      </c>
      <c r="AV47" s="201">
        <f t="shared" ref="AV47:CS47" si="86">IF(AV22=0,0,AV46/AV22)</f>
        <v>0</v>
      </c>
      <c r="AW47" s="201">
        <f t="shared" si="86"/>
        <v>0</v>
      </c>
      <c r="AX47" s="201">
        <f t="shared" si="86"/>
        <v>0</v>
      </c>
      <c r="AY47" s="201">
        <f t="shared" si="86"/>
        <v>0</v>
      </c>
      <c r="AZ47" s="201">
        <f t="shared" si="86"/>
        <v>0</v>
      </c>
      <c r="BA47" s="201">
        <f t="shared" si="86"/>
        <v>0</v>
      </c>
      <c r="BB47" s="201">
        <f t="shared" si="86"/>
        <v>0</v>
      </c>
      <c r="BC47" s="201">
        <f t="shared" si="86"/>
        <v>0</v>
      </c>
      <c r="BD47" s="201">
        <f t="shared" si="86"/>
        <v>0</v>
      </c>
      <c r="BE47" s="201">
        <f t="shared" si="86"/>
        <v>0</v>
      </c>
      <c r="BF47" s="201">
        <f t="shared" si="86"/>
        <v>0</v>
      </c>
      <c r="BG47" s="201">
        <f t="shared" si="86"/>
        <v>0</v>
      </c>
      <c r="BH47" s="201">
        <f t="shared" si="86"/>
        <v>0</v>
      </c>
      <c r="BI47" s="201">
        <f t="shared" si="86"/>
        <v>0</v>
      </c>
      <c r="BJ47" s="201">
        <f t="shared" si="86"/>
        <v>0</v>
      </c>
      <c r="BK47" s="201">
        <f t="shared" si="86"/>
        <v>0</v>
      </c>
      <c r="BL47" s="201">
        <f t="shared" si="86"/>
        <v>0</v>
      </c>
      <c r="BM47" s="201">
        <f t="shared" si="86"/>
        <v>0</v>
      </c>
      <c r="BN47" s="201">
        <f t="shared" si="86"/>
        <v>0</v>
      </c>
      <c r="BO47" s="201">
        <f t="shared" si="86"/>
        <v>0</v>
      </c>
      <c r="BP47" s="201">
        <f t="shared" si="86"/>
        <v>0</v>
      </c>
      <c r="BQ47" s="201">
        <f t="shared" si="86"/>
        <v>0</v>
      </c>
      <c r="BR47" s="201">
        <f t="shared" si="86"/>
        <v>0</v>
      </c>
      <c r="BS47" s="201">
        <f t="shared" si="86"/>
        <v>0</v>
      </c>
      <c r="BT47" s="201">
        <f t="shared" si="86"/>
        <v>0</v>
      </c>
      <c r="BU47" s="201">
        <f t="shared" si="86"/>
        <v>0</v>
      </c>
      <c r="BV47" s="201">
        <f t="shared" si="86"/>
        <v>0</v>
      </c>
      <c r="BW47" s="201">
        <f t="shared" si="86"/>
        <v>0</v>
      </c>
      <c r="BX47" s="201">
        <f t="shared" si="86"/>
        <v>0</v>
      </c>
      <c r="BY47" s="201">
        <f t="shared" si="86"/>
        <v>0</v>
      </c>
      <c r="BZ47" s="201">
        <f t="shared" si="86"/>
        <v>0</v>
      </c>
      <c r="CA47" s="201">
        <f t="shared" si="86"/>
        <v>0</v>
      </c>
      <c r="CB47" s="201">
        <f t="shared" si="86"/>
        <v>0</v>
      </c>
      <c r="CC47" s="201">
        <f t="shared" si="86"/>
        <v>0</v>
      </c>
      <c r="CD47" s="201">
        <f t="shared" si="86"/>
        <v>0</v>
      </c>
      <c r="CE47" s="201">
        <f t="shared" si="86"/>
        <v>0</v>
      </c>
      <c r="CF47" s="201">
        <f t="shared" si="86"/>
        <v>0</v>
      </c>
      <c r="CG47" s="201">
        <f t="shared" si="86"/>
        <v>0</v>
      </c>
      <c r="CH47" s="201">
        <f t="shared" si="86"/>
        <v>0</v>
      </c>
      <c r="CI47" s="201">
        <f t="shared" si="86"/>
        <v>0</v>
      </c>
      <c r="CJ47" s="201">
        <f t="shared" si="86"/>
        <v>0</v>
      </c>
      <c r="CK47" s="201">
        <f t="shared" si="86"/>
        <v>0</v>
      </c>
      <c r="CL47" s="201">
        <f t="shared" si="86"/>
        <v>0</v>
      </c>
      <c r="CM47" s="201">
        <f t="shared" si="86"/>
        <v>0</v>
      </c>
      <c r="CN47" s="201">
        <f t="shared" si="86"/>
        <v>0</v>
      </c>
      <c r="CO47" s="201">
        <f t="shared" si="86"/>
        <v>0</v>
      </c>
      <c r="CP47" s="201">
        <f t="shared" si="86"/>
        <v>0</v>
      </c>
      <c r="CQ47" s="201">
        <f t="shared" si="86"/>
        <v>0</v>
      </c>
      <c r="CR47" s="201">
        <f t="shared" si="86"/>
        <v>0</v>
      </c>
      <c r="CS47" s="201">
        <f t="shared" si="86"/>
        <v>0</v>
      </c>
      <c r="CT47" s="201">
        <f t="shared" ref="CT47:FA47" si="87">IF(CT22=0,0,CT46/CT22)</f>
        <v>0</v>
      </c>
      <c r="CU47" s="201">
        <f t="shared" si="87"/>
        <v>0</v>
      </c>
      <c r="CV47" s="201">
        <f t="shared" si="87"/>
        <v>0</v>
      </c>
      <c r="CW47" s="201">
        <f t="shared" si="87"/>
        <v>0</v>
      </c>
      <c r="CX47" s="201">
        <f t="shared" si="87"/>
        <v>0</v>
      </c>
      <c r="CY47" s="201">
        <f t="shared" si="87"/>
        <v>0</v>
      </c>
      <c r="CZ47" s="201">
        <f t="shared" si="87"/>
        <v>0</v>
      </c>
      <c r="DA47" s="201">
        <f t="shared" si="87"/>
        <v>0</v>
      </c>
      <c r="DB47" s="201">
        <f t="shared" si="87"/>
        <v>0</v>
      </c>
      <c r="DC47" s="201">
        <f t="shared" si="87"/>
        <v>0</v>
      </c>
      <c r="DD47" s="201">
        <f t="shared" si="87"/>
        <v>0</v>
      </c>
      <c r="DE47" s="201">
        <f t="shared" si="87"/>
        <v>0</v>
      </c>
      <c r="DF47" s="201">
        <f t="shared" si="87"/>
        <v>0</v>
      </c>
      <c r="DG47" s="201">
        <f t="shared" si="87"/>
        <v>0</v>
      </c>
      <c r="DH47" s="201">
        <f t="shared" si="87"/>
        <v>0</v>
      </c>
      <c r="DI47" s="201">
        <f t="shared" si="87"/>
        <v>0</v>
      </c>
      <c r="DJ47" s="201">
        <f t="shared" si="87"/>
        <v>0</v>
      </c>
      <c r="DK47" s="201">
        <f t="shared" si="87"/>
        <v>0</v>
      </c>
      <c r="DL47" s="201">
        <f t="shared" si="87"/>
        <v>0</v>
      </c>
      <c r="DM47" s="201">
        <f t="shared" si="87"/>
        <v>0</v>
      </c>
      <c r="DN47" s="201">
        <f t="shared" si="87"/>
        <v>0</v>
      </c>
      <c r="DO47" s="201">
        <f t="shared" si="87"/>
        <v>0</v>
      </c>
      <c r="DP47" s="201">
        <f t="shared" si="87"/>
        <v>0</v>
      </c>
      <c r="DQ47" s="201">
        <f t="shared" si="87"/>
        <v>0</v>
      </c>
      <c r="DR47" s="201">
        <f t="shared" si="87"/>
        <v>0</v>
      </c>
      <c r="DS47" s="201">
        <f t="shared" si="87"/>
        <v>0</v>
      </c>
      <c r="DT47" s="201">
        <f t="shared" si="87"/>
        <v>0</v>
      </c>
      <c r="DU47" s="201">
        <f t="shared" si="87"/>
        <v>0</v>
      </c>
      <c r="DV47" s="201">
        <f t="shared" si="87"/>
        <v>0</v>
      </c>
      <c r="DW47" s="201">
        <f t="shared" si="87"/>
        <v>0</v>
      </c>
      <c r="DX47" s="201">
        <f t="shared" si="87"/>
        <v>0</v>
      </c>
      <c r="DY47" s="201">
        <f t="shared" si="87"/>
        <v>0</v>
      </c>
      <c r="DZ47" s="201">
        <f t="shared" si="87"/>
        <v>0</v>
      </c>
      <c r="EA47" s="201">
        <f t="shared" si="87"/>
        <v>0</v>
      </c>
      <c r="EB47" s="201">
        <f t="shared" si="87"/>
        <v>0</v>
      </c>
      <c r="EC47" s="201">
        <f t="shared" si="87"/>
        <v>0</v>
      </c>
      <c r="ED47" s="201">
        <f t="shared" si="87"/>
        <v>0</v>
      </c>
      <c r="EE47" s="201">
        <f t="shared" si="87"/>
        <v>0</v>
      </c>
      <c r="EF47" s="201">
        <f t="shared" si="87"/>
        <v>0</v>
      </c>
      <c r="EG47" s="201">
        <f t="shared" si="87"/>
        <v>0</v>
      </c>
      <c r="EH47" s="201">
        <f t="shared" si="87"/>
        <v>0</v>
      </c>
      <c r="EI47" s="201">
        <f t="shared" si="87"/>
        <v>0</v>
      </c>
      <c r="EJ47" s="201">
        <f t="shared" si="87"/>
        <v>0</v>
      </c>
      <c r="EK47" s="201">
        <f t="shared" si="87"/>
        <v>0</v>
      </c>
      <c r="EL47" s="201">
        <f t="shared" si="87"/>
        <v>0</v>
      </c>
      <c r="EM47" s="201">
        <f t="shared" si="87"/>
        <v>0</v>
      </c>
      <c r="EN47" s="201">
        <f t="shared" si="87"/>
        <v>0</v>
      </c>
      <c r="EO47" s="201">
        <f t="shared" si="87"/>
        <v>0</v>
      </c>
      <c r="EP47" s="201">
        <f t="shared" si="87"/>
        <v>0</v>
      </c>
      <c r="EQ47" s="201">
        <f t="shared" si="87"/>
        <v>0</v>
      </c>
      <c r="ER47" s="201">
        <f t="shared" si="87"/>
        <v>0</v>
      </c>
      <c r="ES47" s="201">
        <f t="shared" si="87"/>
        <v>0</v>
      </c>
      <c r="ET47" s="201">
        <f t="shared" si="87"/>
        <v>0</v>
      </c>
      <c r="EU47" s="201">
        <f t="shared" si="87"/>
        <v>0</v>
      </c>
      <c r="EV47" s="201">
        <f t="shared" si="87"/>
        <v>0</v>
      </c>
      <c r="EW47" s="201">
        <f t="shared" si="87"/>
        <v>0</v>
      </c>
      <c r="EX47" s="201">
        <f t="shared" si="87"/>
        <v>0</v>
      </c>
      <c r="EY47" s="201">
        <f t="shared" si="87"/>
        <v>0</v>
      </c>
      <c r="EZ47" s="201">
        <f t="shared" si="87"/>
        <v>0</v>
      </c>
      <c r="FA47" s="201">
        <f t="shared" si="87"/>
        <v>0</v>
      </c>
    </row>
    <row r="48" spans="1:157" ht="15" customHeight="1" x14ac:dyDescent="0.3">
      <c r="B48" s="171">
        <f t="shared" ref="B48:B49" si="88">B47+1</f>
        <v>27</v>
      </c>
      <c r="C48" s="196" t="s">
        <v>1597</v>
      </c>
      <c r="D48" s="196"/>
      <c r="E48" s="197" t="s">
        <v>298</v>
      </c>
      <c r="F48" s="181" t="s">
        <v>1598</v>
      </c>
      <c r="G48" s="191">
        <f>SUM(H48:FA48)</f>
        <v>0</v>
      </c>
      <c r="H48" s="188">
        <f t="shared" ref="H48:AA48" si="89">H21-H41</f>
        <v>0</v>
      </c>
      <c r="I48" s="188">
        <f t="shared" si="89"/>
        <v>0</v>
      </c>
      <c r="J48" s="188">
        <f t="shared" si="89"/>
        <v>0</v>
      </c>
      <c r="K48" s="188">
        <f t="shared" si="89"/>
        <v>0</v>
      </c>
      <c r="L48" s="188">
        <f t="shared" si="89"/>
        <v>0</v>
      </c>
      <c r="M48" s="188">
        <f t="shared" si="89"/>
        <v>0</v>
      </c>
      <c r="N48" s="188">
        <f t="shared" si="89"/>
        <v>0</v>
      </c>
      <c r="O48" s="188">
        <f t="shared" si="89"/>
        <v>0</v>
      </c>
      <c r="P48" s="188">
        <f t="shared" si="89"/>
        <v>0</v>
      </c>
      <c r="Q48" s="188">
        <f t="shared" si="89"/>
        <v>0</v>
      </c>
      <c r="R48" s="188">
        <f t="shared" si="89"/>
        <v>0</v>
      </c>
      <c r="S48" s="188">
        <f t="shared" si="89"/>
        <v>0</v>
      </c>
      <c r="T48" s="188">
        <f t="shared" si="89"/>
        <v>0</v>
      </c>
      <c r="U48" s="188">
        <f t="shared" si="89"/>
        <v>0</v>
      </c>
      <c r="V48" s="188">
        <f t="shared" si="89"/>
        <v>0</v>
      </c>
      <c r="W48" s="188">
        <f t="shared" si="89"/>
        <v>0</v>
      </c>
      <c r="X48" s="188">
        <f t="shared" si="89"/>
        <v>0</v>
      </c>
      <c r="Y48" s="188">
        <f t="shared" si="89"/>
        <v>0</v>
      </c>
      <c r="Z48" s="188">
        <f t="shared" si="89"/>
        <v>0</v>
      </c>
      <c r="AA48" s="188">
        <f t="shared" si="89"/>
        <v>0</v>
      </c>
      <c r="AB48" s="188">
        <f t="shared" ref="AB48:AU48" si="90">AB21-AB41</f>
        <v>0</v>
      </c>
      <c r="AC48" s="188">
        <f t="shared" si="90"/>
        <v>0</v>
      </c>
      <c r="AD48" s="188">
        <f t="shared" si="90"/>
        <v>0</v>
      </c>
      <c r="AE48" s="188">
        <f t="shared" si="90"/>
        <v>0</v>
      </c>
      <c r="AF48" s="188">
        <f t="shared" si="90"/>
        <v>0</v>
      </c>
      <c r="AG48" s="188">
        <f t="shared" si="90"/>
        <v>0</v>
      </c>
      <c r="AH48" s="188">
        <f t="shared" si="90"/>
        <v>0</v>
      </c>
      <c r="AI48" s="188">
        <f t="shared" si="90"/>
        <v>0</v>
      </c>
      <c r="AJ48" s="188">
        <f t="shared" si="90"/>
        <v>0</v>
      </c>
      <c r="AK48" s="188">
        <f t="shared" si="90"/>
        <v>0</v>
      </c>
      <c r="AL48" s="188">
        <f t="shared" si="90"/>
        <v>0</v>
      </c>
      <c r="AM48" s="188">
        <f t="shared" si="90"/>
        <v>0</v>
      </c>
      <c r="AN48" s="188">
        <f t="shared" si="90"/>
        <v>0</v>
      </c>
      <c r="AO48" s="188">
        <f t="shared" si="90"/>
        <v>0</v>
      </c>
      <c r="AP48" s="188">
        <f t="shared" si="90"/>
        <v>0</v>
      </c>
      <c r="AQ48" s="188">
        <f t="shared" si="90"/>
        <v>0</v>
      </c>
      <c r="AR48" s="188">
        <f t="shared" si="90"/>
        <v>0</v>
      </c>
      <c r="AS48" s="188">
        <f t="shared" si="90"/>
        <v>0</v>
      </c>
      <c r="AT48" s="188">
        <f t="shared" si="90"/>
        <v>0</v>
      </c>
      <c r="AU48" s="188">
        <f t="shared" si="90"/>
        <v>0</v>
      </c>
      <c r="AV48" s="188">
        <f t="shared" ref="AV48:CS48" si="91">AV21-AV41</f>
        <v>0</v>
      </c>
      <c r="AW48" s="188">
        <f t="shared" si="91"/>
        <v>0</v>
      </c>
      <c r="AX48" s="188">
        <f t="shared" si="91"/>
        <v>0</v>
      </c>
      <c r="AY48" s="188">
        <f t="shared" si="91"/>
        <v>0</v>
      </c>
      <c r="AZ48" s="188">
        <f t="shared" si="91"/>
        <v>0</v>
      </c>
      <c r="BA48" s="188">
        <f t="shared" si="91"/>
        <v>0</v>
      </c>
      <c r="BB48" s="188">
        <f t="shared" si="91"/>
        <v>0</v>
      </c>
      <c r="BC48" s="188">
        <f t="shared" si="91"/>
        <v>0</v>
      </c>
      <c r="BD48" s="188">
        <f t="shared" si="91"/>
        <v>0</v>
      </c>
      <c r="BE48" s="188">
        <f t="shared" si="91"/>
        <v>0</v>
      </c>
      <c r="BF48" s="188">
        <f t="shared" si="91"/>
        <v>0</v>
      </c>
      <c r="BG48" s="188">
        <f t="shared" si="91"/>
        <v>0</v>
      </c>
      <c r="BH48" s="188">
        <f t="shared" si="91"/>
        <v>0</v>
      </c>
      <c r="BI48" s="188">
        <f t="shared" si="91"/>
        <v>0</v>
      </c>
      <c r="BJ48" s="188">
        <f t="shared" si="91"/>
        <v>0</v>
      </c>
      <c r="BK48" s="188">
        <f t="shared" si="91"/>
        <v>0</v>
      </c>
      <c r="BL48" s="188">
        <f t="shared" si="91"/>
        <v>0</v>
      </c>
      <c r="BM48" s="188">
        <f t="shared" si="91"/>
        <v>0</v>
      </c>
      <c r="BN48" s="188">
        <f t="shared" si="91"/>
        <v>0</v>
      </c>
      <c r="BO48" s="188">
        <f t="shared" si="91"/>
        <v>0</v>
      </c>
      <c r="BP48" s="188">
        <f t="shared" si="91"/>
        <v>0</v>
      </c>
      <c r="BQ48" s="188">
        <f t="shared" si="91"/>
        <v>0</v>
      </c>
      <c r="BR48" s="188">
        <f t="shared" si="91"/>
        <v>0</v>
      </c>
      <c r="BS48" s="188">
        <f t="shared" si="91"/>
        <v>0</v>
      </c>
      <c r="BT48" s="188">
        <f t="shared" si="91"/>
        <v>0</v>
      </c>
      <c r="BU48" s="188">
        <f t="shared" si="91"/>
        <v>0</v>
      </c>
      <c r="BV48" s="188">
        <f t="shared" si="91"/>
        <v>0</v>
      </c>
      <c r="BW48" s="188">
        <f t="shared" si="91"/>
        <v>0</v>
      </c>
      <c r="BX48" s="188">
        <f t="shared" si="91"/>
        <v>0</v>
      </c>
      <c r="BY48" s="188">
        <f t="shared" si="91"/>
        <v>0</v>
      </c>
      <c r="BZ48" s="188">
        <f t="shared" si="91"/>
        <v>0</v>
      </c>
      <c r="CA48" s="188">
        <f t="shared" si="91"/>
        <v>0</v>
      </c>
      <c r="CB48" s="188">
        <f t="shared" si="91"/>
        <v>0</v>
      </c>
      <c r="CC48" s="188">
        <f t="shared" si="91"/>
        <v>0</v>
      </c>
      <c r="CD48" s="188">
        <f t="shared" si="91"/>
        <v>0</v>
      </c>
      <c r="CE48" s="188">
        <f t="shared" si="91"/>
        <v>0</v>
      </c>
      <c r="CF48" s="188">
        <f t="shared" si="91"/>
        <v>0</v>
      </c>
      <c r="CG48" s="188">
        <f t="shared" si="91"/>
        <v>0</v>
      </c>
      <c r="CH48" s="188">
        <f t="shared" si="91"/>
        <v>0</v>
      </c>
      <c r="CI48" s="188">
        <f t="shared" si="91"/>
        <v>0</v>
      </c>
      <c r="CJ48" s="188">
        <f t="shared" si="91"/>
        <v>0</v>
      </c>
      <c r="CK48" s="188">
        <f t="shared" si="91"/>
        <v>0</v>
      </c>
      <c r="CL48" s="188">
        <f t="shared" si="91"/>
        <v>0</v>
      </c>
      <c r="CM48" s="188">
        <f t="shared" si="91"/>
        <v>0</v>
      </c>
      <c r="CN48" s="188">
        <f t="shared" si="91"/>
        <v>0</v>
      </c>
      <c r="CO48" s="188">
        <f t="shared" si="91"/>
        <v>0</v>
      </c>
      <c r="CP48" s="188">
        <f t="shared" si="91"/>
        <v>0</v>
      </c>
      <c r="CQ48" s="188">
        <f t="shared" si="91"/>
        <v>0</v>
      </c>
      <c r="CR48" s="188">
        <f t="shared" si="91"/>
        <v>0</v>
      </c>
      <c r="CS48" s="188">
        <f t="shared" si="91"/>
        <v>0</v>
      </c>
      <c r="CT48" s="188">
        <f t="shared" ref="CT48:FA48" si="92">CT21-CT41</f>
        <v>0</v>
      </c>
      <c r="CU48" s="188">
        <f t="shared" si="92"/>
        <v>0</v>
      </c>
      <c r="CV48" s="188">
        <f t="shared" si="92"/>
        <v>0</v>
      </c>
      <c r="CW48" s="188">
        <f t="shared" si="92"/>
        <v>0</v>
      </c>
      <c r="CX48" s="188">
        <f t="shared" si="92"/>
        <v>0</v>
      </c>
      <c r="CY48" s="188">
        <f t="shared" si="92"/>
        <v>0</v>
      </c>
      <c r="CZ48" s="188">
        <f t="shared" si="92"/>
        <v>0</v>
      </c>
      <c r="DA48" s="188">
        <f t="shared" si="92"/>
        <v>0</v>
      </c>
      <c r="DB48" s="188">
        <f t="shared" si="92"/>
        <v>0</v>
      </c>
      <c r="DC48" s="188">
        <f t="shared" si="92"/>
        <v>0</v>
      </c>
      <c r="DD48" s="188">
        <f t="shared" si="92"/>
        <v>0</v>
      </c>
      <c r="DE48" s="188">
        <f t="shared" si="92"/>
        <v>0</v>
      </c>
      <c r="DF48" s="188">
        <f t="shared" si="92"/>
        <v>0</v>
      </c>
      <c r="DG48" s="188">
        <f t="shared" si="92"/>
        <v>0</v>
      </c>
      <c r="DH48" s="188">
        <f t="shared" si="92"/>
        <v>0</v>
      </c>
      <c r="DI48" s="188">
        <f t="shared" si="92"/>
        <v>0</v>
      </c>
      <c r="DJ48" s="188">
        <f t="shared" si="92"/>
        <v>0</v>
      </c>
      <c r="DK48" s="188">
        <f t="shared" si="92"/>
        <v>0</v>
      </c>
      <c r="DL48" s="188">
        <f t="shared" si="92"/>
        <v>0</v>
      </c>
      <c r="DM48" s="188">
        <f t="shared" si="92"/>
        <v>0</v>
      </c>
      <c r="DN48" s="188">
        <f t="shared" si="92"/>
        <v>0</v>
      </c>
      <c r="DO48" s="188">
        <f t="shared" si="92"/>
        <v>0</v>
      </c>
      <c r="DP48" s="188">
        <f t="shared" si="92"/>
        <v>0</v>
      </c>
      <c r="DQ48" s="188">
        <f t="shared" si="92"/>
        <v>0</v>
      </c>
      <c r="DR48" s="188">
        <f t="shared" si="92"/>
        <v>0</v>
      </c>
      <c r="DS48" s="188">
        <f t="shared" si="92"/>
        <v>0</v>
      </c>
      <c r="DT48" s="188">
        <f t="shared" si="92"/>
        <v>0</v>
      </c>
      <c r="DU48" s="188">
        <f t="shared" si="92"/>
        <v>0</v>
      </c>
      <c r="DV48" s="188">
        <f t="shared" si="92"/>
        <v>0</v>
      </c>
      <c r="DW48" s="188">
        <f t="shared" si="92"/>
        <v>0</v>
      </c>
      <c r="DX48" s="188">
        <f t="shared" si="92"/>
        <v>0</v>
      </c>
      <c r="DY48" s="188">
        <f t="shared" si="92"/>
        <v>0</v>
      </c>
      <c r="DZ48" s="188">
        <f t="shared" si="92"/>
        <v>0</v>
      </c>
      <c r="EA48" s="188">
        <f t="shared" si="92"/>
        <v>0</v>
      </c>
      <c r="EB48" s="188">
        <f t="shared" si="92"/>
        <v>0</v>
      </c>
      <c r="EC48" s="188">
        <f t="shared" si="92"/>
        <v>0</v>
      </c>
      <c r="ED48" s="188">
        <f t="shared" si="92"/>
        <v>0</v>
      </c>
      <c r="EE48" s="188">
        <f t="shared" si="92"/>
        <v>0</v>
      </c>
      <c r="EF48" s="188">
        <f t="shared" si="92"/>
        <v>0</v>
      </c>
      <c r="EG48" s="188">
        <f t="shared" si="92"/>
        <v>0</v>
      </c>
      <c r="EH48" s="188">
        <f t="shared" si="92"/>
        <v>0</v>
      </c>
      <c r="EI48" s="188">
        <f t="shared" si="92"/>
        <v>0</v>
      </c>
      <c r="EJ48" s="188">
        <f t="shared" si="92"/>
        <v>0</v>
      </c>
      <c r="EK48" s="188">
        <f t="shared" si="92"/>
        <v>0</v>
      </c>
      <c r="EL48" s="188">
        <f t="shared" si="92"/>
        <v>0</v>
      </c>
      <c r="EM48" s="188">
        <f t="shared" si="92"/>
        <v>0</v>
      </c>
      <c r="EN48" s="188">
        <f t="shared" si="92"/>
        <v>0</v>
      </c>
      <c r="EO48" s="188">
        <f t="shared" si="92"/>
        <v>0</v>
      </c>
      <c r="EP48" s="188">
        <f t="shared" si="92"/>
        <v>0</v>
      </c>
      <c r="EQ48" s="188">
        <f t="shared" si="92"/>
        <v>0</v>
      </c>
      <c r="ER48" s="188">
        <f t="shared" si="92"/>
        <v>0</v>
      </c>
      <c r="ES48" s="188">
        <f t="shared" si="92"/>
        <v>0</v>
      </c>
      <c r="ET48" s="188">
        <f t="shared" si="92"/>
        <v>0</v>
      </c>
      <c r="EU48" s="188">
        <f t="shared" si="92"/>
        <v>0</v>
      </c>
      <c r="EV48" s="188">
        <f t="shared" si="92"/>
        <v>0</v>
      </c>
      <c r="EW48" s="188">
        <f t="shared" si="92"/>
        <v>0</v>
      </c>
      <c r="EX48" s="188">
        <f t="shared" si="92"/>
        <v>0</v>
      </c>
      <c r="EY48" s="188">
        <f t="shared" si="92"/>
        <v>0</v>
      </c>
      <c r="EZ48" s="188">
        <f t="shared" si="92"/>
        <v>0</v>
      </c>
      <c r="FA48" s="188">
        <f t="shared" si="92"/>
        <v>0</v>
      </c>
    </row>
    <row r="49" spans="2:157" ht="15" customHeight="1" x14ac:dyDescent="0.3">
      <c r="B49" s="171">
        <f t="shared" si="88"/>
        <v>28</v>
      </c>
      <c r="C49" s="198" t="s">
        <v>1599</v>
      </c>
      <c r="D49" s="199">
        <f>Projeto!$L$43</f>
        <v>0</v>
      </c>
      <c r="E49" s="187" t="s">
        <v>1595</v>
      </c>
      <c r="F49" s="181" t="s">
        <v>1600</v>
      </c>
      <c r="G49" s="200">
        <f t="shared" ref="G49:AA49" si="93">IF(G21=0,0,G48/G21)</f>
        <v>0</v>
      </c>
      <c r="H49" s="201">
        <f t="shared" si="93"/>
        <v>0</v>
      </c>
      <c r="I49" s="201">
        <f t="shared" si="93"/>
        <v>0</v>
      </c>
      <c r="J49" s="201">
        <f t="shared" si="93"/>
        <v>0</v>
      </c>
      <c r="K49" s="201">
        <f t="shared" si="93"/>
        <v>0</v>
      </c>
      <c r="L49" s="201">
        <f t="shared" si="93"/>
        <v>0</v>
      </c>
      <c r="M49" s="201">
        <f t="shared" si="93"/>
        <v>0</v>
      </c>
      <c r="N49" s="201">
        <f t="shared" si="93"/>
        <v>0</v>
      </c>
      <c r="O49" s="201">
        <f t="shared" si="93"/>
        <v>0</v>
      </c>
      <c r="P49" s="201">
        <f t="shared" si="93"/>
        <v>0</v>
      </c>
      <c r="Q49" s="201">
        <f t="shared" si="93"/>
        <v>0</v>
      </c>
      <c r="R49" s="201">
        <f t="shared" si="93"/>
        <v>0</v>
      </c>
      <c r="S49" s="201">
        <f t="shared" si="93"/>
        <v>0</v>
      </c>
      <c r="T49" s="201">
        <f t="shared" si="93"/>
        <v>0</v>
      </c>
      <c r="U49" s="201">
        <f t="shared" si="93"/>
        <v>0</v>
      </c>
      <c r="V49" s="201">
        <f t="shared" si="93"/>
        <v>0</v>
      </c>
      <c r="W49" s="201">
        <f t="shared" si="93"/>
        <v>0</v>
      </c>
      <c r="X49" s="201">
        <f t="shared" si="93"/>
        <v>0</v>
      </c>
      <c r="Y49" s="201">
        <f t="shared" si="93"/>
        <v>0</v>
      </c>
      <c r="Z49" s="201">
        <f t="shared" si="93"/>
        <v>0</v>
      </c>
      <c r="AA49" s="201">
        <f t="shared" si="93"/>
        <v>0</v>
      </c>
      <c r="AB49" s="201">
        <f t="shared" ref="AB49:AU49" si="94">IF(AB21=0,0,AB48/AB21)</f>
        <v>0</v>
      </c>
      <c r="AC49" s="201">
        <f t="shared" si="94"/>
        <v>0</v>
      </c>
      <c r="AD49" s="201">
        <f t="shared" si="94"/>
        <v>0</v>
      </c>
      <c r="AE49" s="201">
        <f t="shared" si="94"/>
        <v>0</v>
      </c>
      <c r="AF49" s="201">
        <f t="shared" si="94"/>
        <v>0</v>
      </c>
      <c r="AG49" s="201">
        <f t="shared" si="94"/>
        <v>0</v>
      </c>
      <c r="AH49" s="201">
        <f t="shared" si="94"/>
        <v>0</v>
      </c>
      <c r="AI49" s="201">
        <f t="shared" si="94"/>
        <v>0</v>
      </c>
      <c r="AJ49" s="201">
        <f t="shared" si="94"/>
        <v>0</v>
      </c>
      <c r="AK49" s="201">
        <f t="shared" si="94"/>
        <v>0</v>
      </c>
      <c r="AL49" s="201">
        <f t="shared" si="94"/>
        <v>0</v>
      </c>
      <c r="AM49" s="201">
        <f t="shared" si="94"/>
        <v>0</v>
      </c>
      <c r="AN49" s="201">
        <f t="shared" si="94"/>
        <v>0</v>
      </c>
      <c r="AO49" s="201">
        <f t="shared" si="94"/>
        <v>0</v>
      </c>
      <c r="AP49" s="201">
        <f t="shared" si="94"/>
        <v>0</v>
      </c>
      <c r="AQ49" s="201">
        <f t="shared" si="94"/>
        <v>0</v>
      </c>
      <c r="AR49" s="201">
        <f t="shared" si="94"/>
        <v>0</v>
      </c>
      <c r="AS49" s="201">
        <f t="shared" si="94"/>
        <v>0</v>
      </c>
      <c r="AT49" s="201">
        <f t="shared" si="94"/>
        <v>0</v>
      </c>
      <c r="AU49" s="201">
        <f t="shared" si="94"/>
        <v>0</v>
      </c>
      <c r="AV49" s="201">
        <f t="shared" ref="AV49:CS49" si="95">IF(AV21=0,0,AV48/AV21)</f>
        <v>0</v>
      </c>
      <c r="AW49" s="201">
        <f t="shared" si="95"/>
        <v>0</v>
      </c>
      <c r="AX49" s="201">
        <f t="shared" si="95"/>
        <v>0</v>
      </c>
      <c r="AY49" s="201">
        <f t="shared" si="95"/>
        <v>0</v>
      </c>
      <c r="AZ49" s="201">
        <f t="shared" si="95"/>
        <v>0</v>
      </c>
      <c r="BA49" s="201">
        <f t="shared" si="95"/>
        <v>0</v>
      </c>
      <c r="BB49" s="201">
        <f t="shared" si="95"/>
        <v>0</v>
      </c>
      <c r="BC49" s="201">
        <f t="shared" si="95"/>
        <v>0</v>
      </c>
      <c r="BD49" s="201">
        <f t="shared" si="95"/>
        <v>0</v>
      </c>
      <c r="BE49" s="201">
        <f t="shared" si="95"/>
        <v>0</v>
      </c>
      <c r="BF49" s="201">
        <f t="shared" si="95"/>
        <v>0</v>
      </c>
      <c r="BG49" s="201">
        <f t="shared" si="95"/>
        <v>0</v>
      </c>
      <c r="BH49" s="201">
        <f t="shared" si="95"/>
        <v>0</v>
      </c>
      <c r="BI49" s="201">
        <f t="shared" si="95"/>
        <v>0</v>
      </c>
      <c r="BJ49" s="201">
        <f t="shared" si="95"/>
        <v>0</v>
      </c>
      <c r="BK49" s="201">
        <f t="shared" si="95"/>
        <v>0</v>
      </c>
      <c r="BL49" s="201">
        <f t="shared" si="95"/>
        <v>0</v>
      </c>
      <c r="BM49" s="201">
        <f t="shared" si="95"/>
        <v>0</v>
      </c>
      <c r="BN49" s="201">
        <f t="shared" si="95"/>
        <v>0</v>
      </c>
      <c r="BO49" s="201">
        <f t="shared" si="95"/>
        <v>0</v>
      </c>
      <c r="BP49" s="201">
        <f t="shared" si="95"/>
        <v>0</v>
      </c>
      <c r="BQ49" s="201">
        <f t="shared" si="95"/>
        <v>0</v>
      </c>
      <c r="BR49" s="201">
        <f t="shared" si="95"/>
        <v>0</v>
      </c>
      <c r="BS49" s="201">
        <f t="shared" si="95"/>
        <v>0</v>
      </c>
      <c r="BT49" s="201">
        <f t="shared" si="95"/>
        <v>0</v>
      </c>
      <c r="BU49" s="201">
        <f t="shared" si="95"/>
        <v>0</v>
      </c>
      <c r="BV49" s="201">
        <f t="shared" si="95"/>
        <v>0</v>
      </c>
      <c r="BW49" s="201">
        <f t="shared" si="95"/>
        <v>0</v>
      </c>
      <c r="BX49" s="201">
        <f t="shared" si="95"/>
        <v>0</v>
      </c>
      <c r="BY49" s="201">
        <f t="shared" si="95"/>
        <v>0</v>
      </c>
      <c r="BZ49" s="201">
        <f t="shared" si="95"/>
        <v>0</v>
      </c>
      <c r="CA49" s="201">
        <f t="shared" si="95"/>
        <v>0</v>
      </c>
      <c r="CB49" s="201">
        <f t="shared" si="95"/>
        <v>0</v>
      </c>
      <c r="CC49" s="201">
        <f t="shared" si="95"/>
        <v>0</v>
      </c>
      <c r="CD49" s="201">
        <f t="shared" si="95"/>
        <v>0</v>
      </c>
      <c r="CE49" s="201">
        <f t="shared" si="95"/>
        <v>0</v>
      </c>
      <c r="CF49" s="201">
        <f t="shared" si="95"/>
        <v>0</v>
      </c>
      <c r="CG49" s="201">
        <f t="shared" si="95"/>
        <v>0</v>
      </c>
      <c r="CH49" s="201">
        <f t="shared" si="95"/>
        <v>0</v>
      </c>
      <c r="CI49" s="201">
        <f t="shared" si="95"/>
        <v>0</v>
      </c>
      <c r="CJ49" s="201">
        <f t="shared" si="95"/>
        <v>0</v>
      </c>
      <c r="CK49" s="201">
        <f t="shared" si="95"/>
        <v>0</v>
      </c>
      <c r="CL49" s="201">
        <f t="shared" si="95"/>
        <v>0</v>
      </c>
      <c r="CM49" s="201">
        <f t="shared" si="95"/>
        <v>0</v>
      </c>
      <c r="CN49" s="201">
        <f t="shared" si="95"/>
        <v>0</v>
      </c>
      <c r="CO49" s="201">
        <f t="shared" si="95"/>
        <v>0</v>
      </c>
      <c r="CP49" s="201">
        <f t="shared" si="95"/>
        <v>0</v>
      </c>
      <c r="CQ49" s="201">
        <f t="shared" si="95"/>
        <v>0</v>
      </c>
      <c r="CR49" s="201">
        <f t="shared" si="95"/>
        <v>0</v>
      </c>
      <c r="CS49" s="201">
        <f t="shared" si="95"/>
        <v>0</v>
      </c>
      <c r="CT49" s="201">
        <f t="shared" ref="CT49:FA49" si="96">IF(CT21=0,0,CT48/CT21)</f>
        <v>0</v>
      </c>
      <c r="CU49" s="201">
        <f t="shared" si="96"/>
        <v>0</v>
      </c>
      <c r="CV49" s="201">
        <f t="shared" si="96"/>
        <v>0</v>
      </c>
      <c r="CW49" s="201">
        <f t="shared" si="96"/>
        <v>0</v>
      </c>
      <c r="CX49" s="201">
        <f t="shared" si="96"/>
        <v>0</v>
      </c>
      <c r="CY49" s="201">
        <f t="shared" si="96"/>
        <v>0</v>
      </c>
      <c r="CZ49" s="201">
        <f t="shared" si="96"/>
        <v>0</v>
      </c>
      <c r="DA49" s="201">
        <f t="shared" si="96"/>
        <v>0</v>
      </c>
      <c r="DB49" s="201">
        <f t="shared" si="96"/>
        <v>0</v>
      </c>
      <c r="DC49" s="201">
        <f t="shared" si="96"/>
        <v>0</v>
      </c>
      <c r="DD49" s="201">
        <f t="shared" si="96"/>
        <v>0</v>
      </c>
      <c r="DE49" s="201">
        <f t="shared" si="96"/>
        <v>0</v>
      </c>
      <c r="DF49" s="201">
        <f t="shared" si="96"/>
        <v>0</v>
      </c>
      <c r="DG49" s="201">
        <f t="shared" si="96"/>
        <v>0</v>
      </c>
      <c r="DH49" s="201">
        <f t="shared" si="96"/>
        <v>0</v>
      </c>
      <c r="DI49" s="201">
        <f t="shared" si="96"/>
        <v>0</v>
      </c>
      <c r="DJ49" s="201">
        <f t="shared" si="96"/>
        <v>0</v>
      </c>
      <c r="DK49" s="201">
        <f t="shared" si="96"/>
        <v>0</v>
      </c>
      <c r="DL49" s="201">
        <f t="shared" si="96"/>
        <v>0</v>
      </c>
      <c r="DM49" s="201">
        <f t="shared" si="96"/>
        <v>0</v>
      </c>
      <c r="DN49" s="201">
        <f t="shared" si="96"/>
        <v>0</v>
      </c>
      <c r="DO49" s="201">
        <f t="shared" si="96"/>
        <v>0</v>
      </c>
      <c r="DP49" s="201">
        <f t="shared" si="96"/>
        <v>0</v>
      </c>
      <c r="DQ49" s="201">
        <f t="shared" si="96"/>
        <v>0</v>
      </c>
      <c r="DR49" s="201">
        <f t="shared" si="96"/>
        <v>0</v>
      </c>
      <c r="DS49" s="201">
        <f t="shared" si="96"/>
        <v>0</v>
      </c>
      <c r="DT49" s="201">
        <f t="shared" si="96"/>
        <v>0</v>
      </c>
      <c r="DU49" s="201">
        <f t="shared" si="96"/>
        <v>0</v>
      </c>
      <c r="DV49" s="201">
        <f t="shared" si="96"/>
        <v>0</v>
      </c>
      <c r="DW49" s="201">
        <f t="shared" si="96"/>
        <v>0</v>
      </c>
      <c r="DX49" s="201">
        <f t="shared" si="96"/>
        <v>0</v>
      </c>
      <c r="DY49" s="201">
        <f t="shared" si="96"/>
        <v>0</v>
      </c>
      <c r="DZ49" s="201">
        <f t="shared" si="96"/>
        <v>0</v>
      </c>
      <c r="EA49" s="201">
        <f t="shared" si="96"/>
        <v>0</v>
      </c>
      <c r="EB49" s="201">
        <f t="shared" si="96"/>
        <v>0</v>
      </c>
      <c r="EC49" s="201">
        <f t="shared" si="96"/>
        <v>0</v>
      </c>
      <c r="ED49" s="201">
        <f t="shared" si="96"/>
        <v>0</v>
      </c>
      <c r="EE49" s="201">
        <f t="shared" si="96"/>
        <v>0</v>
      </c>
      <c r="EF49" s="201">
        <f t="shared" si="96"/>
        <v>0</v>
      </c>
      <c r="EG49" s="201">
        <f t="shared" si="96"/>
        <v>0</v>
      </c>
      <c r="EH49" s="201">
        <f t="shared" si="96"/>
        <v>0</v>
      </c>
      <c r="EI49" s="201">
        <f t="shared" si="96"/>
        <v>0</v>
      </c>
      <c r="EJ49" s="201">
        <f t="shared" si="96"/>
        <v>0</v>
      </c>
      <c r="EK49" s="201">
        <f t="shared" si="96"/>
        <v>0</v>
      </c>
      <c r="EL49" s="201">
        <f t="shared" si="96"/>
        <v>0</v>
      </c>
      <c r="EM49" s="201">
        <f t="shared" si="96"/>
        <v>0</v>
      </c>
      <c r="EN49" s="201">
        <f t="shared" si="96"/>
        <v>0</v>
      </c>
      <c r="EO49" s="201">
        <f t="shared" si="96"/>
        <v>0</v>
      </c>
      <c r="EP49" s="201">
        <f t="shared" si="96"/>
        <v>0</v>
      </c>
      <c r="EQ49" s="201">
        <f t="shared" si="96"/>
        <v>0</v>
      </c>
      <c r="ER49" s="201">
        <f t="shared" si="96"/>
        <v>0</v>
      </c>
      <c r="ES49" s="201">
        <f t="shared" si="96"/>
        <v>0</v>
      </c>
      <c r="ET49" s="201">
        <f t="shared" si="96"/>
        <v>0</v>
      </c>
      <c r="EU49" s="201">
        <f t="shared" si="96"/>
        <v>0</v>
      </c>
      <c r="EV49" s="201">
        <f t="shared" si="96"/>
        <v>0</v>
      </c>
      <c r="EW49" s="201">
        <f t="shared" si="96"/>
        <v>0</v>
      </c>
      <c r="EX49" s="201">
        <f t="shared" si="96"/>
        <v>0</v>
      </c>
      <c r="EY49" s="201">
        <f t="shared" si="96"/>
        <v>0</v>
      </c>
      <c r="EZ49" s="201">
        <f t="shared" si="96"/>
        <v>0</v>
      </c>
      <c r="FA49" s="201">
        <f t="shared" si="96"/>
        <v>0</v>
      </c>
    </row>
    <row r="50" spans="2:157" ht="15" customHeight="1" x14ac:dyDescent="0.3">
      <c r="B50" s="202"/>
      <c r="C50" s="203" t="s">
        <v>3368</v>
      </c>
      <c r="D50" s="203"/>
      <c r="E50" s="204" t="s">
        <v>1601</v>
      </c>
      <c r="F50" s="205" t="s">
        <v>1773</v>
      </c>
      <c r="G50" s="206">
        <f>SUM(H50:FA50)</f>
        <v>0</v>
      </c>
      <c r="H50" s="207">
        <f>H46*$D$47+H48*$D$49</f>
        <v>0</v>
      </c>
      <c r="I50" s="207">
        <f t="shared" ref="I50:AA50" si="97">I46*$D$47+I48*$D$49</f>
        <v>0</v>
      </c>
      <c r="J50" s="207">
        <f t="shared" si="97"/>
        <v>0</v>
      </c>
      <c r="K50" s="207">
        <f t="shared" si="97"/>
        <v>0</v>
      </c>
      <c r="L50" s="207">
        <f t="shared" si="97"/>
        <v>0</v>
      </c>
      <c r="M50" s="207">
        <f t="shared" si="97"/>
        <v>0</v>
      </c>
      <c r="N50" s="207">
        <f t="shared" si="97"/>
        <v>0</v>
      </c>
      <c r="O50" s="207">
        <f t="shared" si="97"/>
        <v>0</v>
      </c>
      <c r="P50" s="207">
        <f t="shared" si="97"/>
        <v>0</v>
      </c>
      <c r="Q50" s="207">
        <f t="shared" si="97"/>
        <v>0</v>
      </c>
      <c r="R50" s="207">
        <f t="shared" si="97"/>
        <v>0</v>
      </c>
      <c r="S50" s="207">
        <f t="shared" si="97"/>
        <v>0</v>
      </c>
      <c r="T50" s="207">
        <f t="shared" si="97"/>
        <v>0</v>
      </c>
      <c r="U50" s="207">
        <f t="shared" si="97"/>
        <v>0</v>
      </c>
      <c r="V50" s="207">
        <f t="shared" si="97"/>
        <v>0</v>
      </c>
      <c r="W50" s="207">
        <f t="shared" si="97"/>
        <v>0</v>
      </c>
      <c r="X50" s="207">
        <f t="shared" si="97"/>
        <v>0</v>
      </c>
      <c r="Y50" s="207">
        <f t="shared" si="97"/>
        <v>0</v>
      </c>
      <c r="Z50" s="207">
        <f t="shared" si="97"/>
        <v>0</v>
      </c>
      <c r="AA50" s="207">
        <f t="shared" si="97"/>
        <v>0</v>
      </c>
      <c r="AB50" s="207">
        <f>AB46*$D$47+AB48*$D$49</f>
        <v>0</v>
      </c>
      <c r="AC50" s="207">
        <f t="shared" ref="AC50:AU50" si="98">AC46*$D$47+AC48*$D$49</f>
        <v>0</v>
      </c>
      <c r="AD50" s="207">
        <f t="shared" si="98"/>
        <v>0</v>
      </c>
      <c r="AE50" s="207">
        <f t="shared" si="98"/>
        <v>0</v>
      </c>
      <c r="AF50" s="207">
        <f t="shared" si="98"/>
        <v>0</v>
      </c>
      <c r="AG50" s="207">
        <f t="shared" si="98"/>
        <v>0</v>
      </c>
      <c r="AH50" s="207">
        <f t="shared" si="98"/>
        <v>0</v>
      </c>
      <c r="AI50" s="207">
        <f t="shared" si="98"/>
        <v>0</v>
      </c>
      <c r="AJ50" s="207">
        <f t="shared" si="98"/>
        <v>0</v>
      </c>
      <c r="AK50" s="207">
        <f t="shared" si="98"/>
        <v>0</v>
      </c>
      <c r="AL50" s="207">
        <f t="shared" si="98"/>
        <v>0</v>
      </c>
      <c r="AM50" s="207">
        <f t="shared" si="98"/>
        <v>0</v>
      </c>
      <c r="AN50" s="207">
        <f t="shared" si="98"/>
        <v>0</v>
      </c>
      <c r="AO50" s="207">
        <f t="shared" si="98"/>
        <v>0</v>
      </c>
      <c r="AP50" s="207">
        <f t="shared" si="98"/>
        <v>0</v>
      </c>
      <c r="AQ50" s="207">
        <f t="shared" si="98"/>
        <v>0</v>
      </c>
      <c r="AR50" s="207">
        <f t="shared" si="98"/>
        <v>0</v>
      </c>
      <c r="AS50" s="207">
        <f t="shared" si="98"/>
        <v>0</v>
      </c>
      <c r="AT50" s="207">
        <f t="shared" si="98"/>
        <v>0</v>
      </c>
      <c r="AU50" s="207">
        <f t="shared" si="98"/>
        <v>0</v>
      </c>
      <c r="AV50" s="207">
        <f t="shared" ref="AV50:BE50" si="99">AV46*$D$47+AV48*$D$49</f>
        <v>0</v>
      </c>
      <c r="AW50" s="207">
        <f t="shared" si="99"/>
        <v>0</v>
      </c>
      <c r="AX50" s="207">
        <f t="shared" si="99"/>
        <v>0</v>
      </c>
      <c r="AY50" s="207">
        <f t="shared" si="99"/>
        <v>0</v>
      </c>
      <c r="AZ50" s="207">
        <f t="shared" si="99"/>
        <v>0</v>
      </c>
      <c r="BA50" s="207">
        <f t="shared" si="99"/>
        <v>0</v>
      </c>
      <c r="BB50" s="207">
        <f t="shared" si="99"/>
        <v>0</v>
      </c>
      <c r="BC50" s="207">
        <f t="shared" si="99"/>
        <v>0</v>
      </c>
      <c r="BD50" s="207">
        <f t="shared" si="99"/>
        <v>0</v>
      </c>
      <c r="BE50" s="207">
        <f t="shared" si="99"/>
        <v>0</v>
      </c>
      <c r="BF50" s="207">
        <f>BF46*$D$47+BF48*$D$49</f>
        <v>0</v>
      </c>
      <c r="BG50" s="207">
        <f t="shared" ref="BG50:BY50" si="100">BG46*$D$47+BG48*$D$49</f>
        <v>0</v>
      </c>
      <c r="BH50" s="207">
        <f t="shared" si="100"/>
        <v>0</v>
      </c>
      <c r="BI50" s="207">
        <f t="shared" si="100"/>
        <v>0</v>
      </c>
      <c r="BJ50" s="207">
        <f t="shared" si="100"/>
        <v>0</v>
      </c>
      <c r="BK50" s="207">
        <f t="shared" si="100"/>
        <v>0</v>
      </c>
      <c r="BL50" s="207">
        <f t="shared" si="100"/>
        <v>0</v>
      </c>
      <c r="BM50" s="207">
        <f t="shared" si="100"/>
        <v>0</v>
      </c>
      <c r="BN50" s="207">
        <f t="shared" si="100"/>
        <v>0</v>
      </c>
      <c r="BO50" s="207">
        <f t="shared" si="100"/>
        <v>0</v>
      </c>
      <c r="BP50" s="207">
        <f t="shared" si="100"/>
        <v>0</v>
      </c>
      <c r="BQ50" s="207">
        <f t="shared" si="100"/>
        <v>0</v>
      </c>
      <c r="BR50" s="207">
        <f t="shared" si="100"/>
        <v>0</v>
      </c>
      <c r="BS50" s="207">
        <f t="shared" si="100"/>
        <v>0</v>
      </c>
      <c r="BT50" s="207">
        <f t="shared" si="100"/>
        <v>0</v>
      </c>
      <c r="BU50" s="207">
        <f t="shared" si="100"/>
        <v>0</v>
      </c>
      <c r="BV50" s="207">
        <f t="shared" si="100"/>
        <v>0</v>
      </c>
      <c r="BW50" s="207">
        <f t="shared" si="100"/>
        <v>0</v>
      </c>
      <c r="BX50" s="207">
        <f t="shared" si="100"/>
        <v>0</v>
      </c>
      <c r="BY50" s="207">
        <f t="shared" si="100"/>
        <v>0</v>
      </c>
      <c r="BZ50" s="207">
        <f>BZ46*$D$47+BZ48*$D$49</f>
        <v>0</v>
      </c>
      <c r="CA50" s="207">
        <f t="shared" ref="CA50:DC50" si="101">CA46*$D$47+CA48*$D$49</f>
        <v>0</v>
      </c>
      <c r="CB50" s="207">
        <f t="shared" si="101"/>
        <v>0</v>
      </c>
      <c r="CC50" s="207">
        <f t="shared" si="101"/>
        <v>0</v>
      </c>
      <c r="CD50" s="207">
        <f t="shared" si="101"/>
        <v>0</v>
      </c>
      <c r="CE50" s="207">
        <f t="shared" si="101"/>
        <v>0</v>
      </c>
      <c r="CF50" s="207">
        <f t="shared" si="101"/>
        <v>0</v>
      </c>
      <c r="CG50" s="207">
        <f t="shared" si="101"/>
        <v>0</v>
      </c>
      <c r="CH50" s="207">
        <f t="shared" si="101"/>
        <v>0</v>
      </c>
      <c r="CI50" s="207">
        <f t="shared" si="101"/>
        <v>0</v>
      </c>
      <c r="CJ50" s="207">
        <f t="shared" si="101"/>
        <v>0</v>
      </c>
      <c r="CK50" s="207">
        <f t="shared" si="101"/>
        <v>0</v>
      </c>
      <c r="CL50" s="207">
        <f t="shared" si="101"/>
        <v>0</v>
      </c>
      <c r="CM50" s="207">
        <f t="shared" si="101"/>
        <v>0</v>
      </c>
      <c r="CN50" s="207">
        <f t="shared" si="101"/>
        <v>0</v>
      </c>
      <c r="CO50" s="207">
        <f t="shared" si="101"/>
        <v>0</v>
      </c>
      <c r="CP50" s="207">
        <f t="shared" si="101"/>
        <v>0</v>
      </c>
      <c r="CQ50" s="207">
        <f t="shared" si="101"/>
        <v>0</v>
      </c>
      <c r="CR50" s="207">
        <f t="shared" si="101"/>
        <v>0</v>
      </c>
      <c r="CS50" s="207">
        <f t="shared" si="101"/>
        <v>0</v>
      </c>
      <c r="CT50" s="207">
        <f t="shared" si="101"/>
        <v>0</v>
      </c>
      <c r="CU50" s="207">
        <f t="shared" si="101"/>
        <v>0</v>
      </c>
      <c r="CV50" s="207">
        <f t="shared" si="101"/>
        <v>0</v>
      </c>
      <c r="CW50" s="207">
        <f t="shared" si="101"/>
        <v>0</v>
      </c>
      <c r="CX50" s="207">
        <f t="shared" si="101"/>
        <v>0</v>
      </c>
      <c r="CY50" s="207">
        <f t="shared" si="101"/>
        <v>0</v>
      </c>
      <c r="CZ50" s="207">
        <f t="shared" si="101"/>
        <v>0</v>
      </c>
      <c r="DA50" s="207">
        <f t="shared" si="101"/>
        <v>0</v>
      </c>
      <c r="DB50" s="207">
        <f t="shared" si="101"/>
        <v>0</v>
      </c>
      <c r="DC50" s="207">
        <f t="shared" si="101"/>
        <v>0</v>
      </c>
      <c r="DD50" s="207">
        <f>DD46*$D$47+DD48*$D$49</f>
        <v>0</v>
      </c>
      <c r="DE50" s="207">
        <f t="shared" ref="DE50:DW50" si="102">DE46*$D$47+DE48*$D$49</f>
        <v>0</v>
      </c>
      <c r="DF50" s="207">
        <f t="shared" si="102"/>
        <v>0</v>
      </c>
      <c r="DG50" s="207">
        <f t="shared" si="102"/>
        <v>0</v>
      </c>
      <c r="DH50" s="207">
        <f t="shared" si="102"/>
        <v>0</v>
      </c>
      <c r="DI50" s="207">
        <f t="shared" si="102"/>
        <v>0</v>
      </c>
      <c r="DJ50" s="207">
        <f t="shared" si="102"/>
        <v>0</v>
      </c>
      <c r="DK50" s="207">
        <f t="shared" si="102"/>
        <v>0</v>
      </c>
      <c r="DL50" s="207">
        <f t="shared" si="102"/>
        <v>0</v>
      </c>
      <c r="DM50" s="207">
        <f t="shared" si="102"/>
        <v>0</v>
      </c>
      <c r="DN50" s="207">
        <f t="shared" si="102"/>
        <v>0</v>
      </c>
      <c r="DO50" s="207">
        <f t="shared" si="102"/>
        <v>0</v>
      </c>
      <c r="DP50" s="207">
        <f t="shared" si="102"/>
        <v>0</v>
      </c>
      <c r="DQ50" s="207">
        <f t="shared" si="102"/>
        <v>0</v>
      </c>
      <c r="DR50" s="207">
        <f t="shared" si="102"/>
        <v>0</v>
      </c>
      <c r="DS50" s="207">
        <f t="shared" si="102"/>
        <v>0</v>
      </c>
      <c r="DT50" s="207">
        <f t="shared" si="102"/>
        <v>0</v>
      </c>
      <c r="DU50" s="207">
        <f t="shared" si="102"/>
        <v>0</v>
      </c>
      <c r="DV50" s="207">
        <f t="shared" si="102"/>
        <v>0</v>
      </c>
      <c r="DW50" s="207">
        <f t="shared" si="102"/>
        <v>0</v>
      </c>
      <c r="DX50" s="207">
        <f>DX46*$D$47+DX48*$D$49</f>
        <v>0</v>
      </c>
      <c r="DY50" s="207">
        <f t="shared" ref="DY50:FA50" si="103">DY46*$D$47+DY48*$D$49</f>
        <v>0</v>
      </c>
      <c r="DZ50" s="207">
        <f t="shared" si="103"/>
        <v>0</v>
      </c>
      <c r="EA50" s="207">
        <f t="shared" si="103"/>
        <v>0</v>
      </c>
      <c r="EB50" s="207">
        <f t="shared" si="103"/>
        <v>0</v>
      </c>
      <c r="EC50" s="207">
        <f t="shared" si="103"/>
        <v>0</v>
      </c>
      <c r="ED50" s="207">
        <f t="shared" si="103"/>
        <v>0</v>
      </c>
      <c r="EE50" s="207">
        <f t="shared" si="103"/>
        <v>0</v>
      </c>
      <c r="EF50" s="207">
        <f t="shared" si="103"/>
        <v>0</v>
      </c>
      <c r="EG50" s="207">
        <f t="shared" si="103"/>
        <v>0</v>
      </c>
      <c r="EH50" s="207">
        <f t="shared" si="103"/>
        <v>0</v>
      </c>
      <c r="EI50" s="207">
        <f t="shared" si="103"/>
        <v>0</v>
      </c>
      <c r="EJ50" s="207">
        <f t="shared" si="103"/>
        <v>0</v>
      </c>
      <c r="EK50" s="207">
        <f t="shared" si="103"/>
        <v>0</v>
      </c>
      <c r="EL50" s="207">
        <f t="shared" si="103"/>
        <v>0</v>
      </c>
      <c r="EM50" s="207">
        <f t="shared" si="103"/>
        <v>0</v>
      </c>
      <c r="EN50" s="207">
        <f t="shared" si="103"/>
        <v>0</v>
      </c>
      <c r="EO50" s="207">
        <f t="shared" si="103"/>
        <v>0</v>
      </c>
      <c r="EP50" s="207">
        <f t="shared" si="103"/>
        <v>0</v>
      </c>
      <c r="EQ50" s="207">
        <f t="shared" si="103"/>
        <v>0</v>
      </c>
      <c r="ER50" s="207">
        <f t="shared" si="103"/>
        <v>0</v>
      </c>
      <c r="ES50" s="207">
        <f t="shared" si="103"/>
        <v>0</v>
      </c>
      <c r="ET50" s="207">
        <f t="shared" si="103"/>
        <v>0</v>
      </c>
      <c r="EU50" s="207">
        <f t="shared" si="103"/>
        <v>0</v>
      </c>
      <c r="EV50" s="207">
        <f t="shared" si="103"/>
        <v>0</v>
      </c>
      <c r="EW50" s="207">
        <f t="shared" si="103"/>
        <v>0</v>
      </c>
      <c r="EX50" s="207">
        <f t="shared" si="103"/>
        <v>0</v>
      </c>
      <c r="EY50" s="207">
        <f t="shared" si="103"/>
        <v>0</v>
      </c>
      <c r="EZ50" s="207">
        <f t="shared" si="103"/>
        <v>0</v>
      </c>
      <c r="FA50" s="207">
        <f t="shared" si="103"/>
        <v>0</v>
      </c>
    </row>
    <row r="52" spans="2:157" ht="15" customHeight="1" x14ac:dyDescent="0.35">
      <c r="F52" s="158" t="s">
        <v>1606</v>
      </c>
      <c r="G52" s="159">
        <f>RCB!$G$10</f>
        <v>0</v>
      </c>
      <c r="I52" s="1"/>
      <c r="J52" s="1"/>
      <c r="K52" s="252"/>
      <c r="BG52" s="1"/>
      <c r="BH52" s="1"/>
      <c r="BI52" s="252"/>
      <c r="DE52" s="1"/>
      <c r="DF52" s="1"/>
      <c r="DG52" s="252"/>
    </row>
    <row r="53" spans="2:157" ht="15" customHeight="1" x14ac:dyDescent="0.35">
      <c r="F53" s="158" t="s">
        <v>1232</v>
      </c>
      <c r="G53" s="159">
        <f>RCB!$H$9</f>
        <v>0</v>
      </c>
      <c r="I53" s="1"/>
      <c r="J53" s="1"/>
      <c r="K53" s="252"/>
      <c r="BG53" s="1"/>
      <c r="BH53" s="1"/>
      <c r="BI53" s="252"/>
      <c r="DE53" s="1"/>
      <c r="DF53" s="1"/>
      <c r="DG53" s="252"/>
    </row>
    <row r="55" spans="2:157" ht="15" customHeight="1" x14ac:dyDescent="0.3">
      <c r="H55" s="208"/>
      <c r="I55" s="208"/>
      <c r="BF55" s="208"/>
      <c r="BG55" s="208"/>
      <c r="DD55" s="208"/>
      <c r="DE55" s="208"/>
    </row>
  </sheetData>
  <sheetProtection algorithmName="SHA-512" hashValue="6C2Mf/FwrYYrvlMV3+Vvl2sNWI8x5Hdzm+RBgdmPI21PNoeNcCeruDXHPcuDUI6bSC/WZcNTNHR01k4uxXupJA==" saltValue="WB+hkF9seynTfzremQxq9g==" spinCount="100000" sheet="1" formatColumns="0" formatRows="0"/>
  <mergeCells count="7">
    <mergeCell ref="B37:B40"/>
    <mergeCell ref="B44:F44"/>
    <mergeCell ref="B4:F4"/>
    <mergeCell ref="B14:B16"/>
    <mergeCell ref="B17:B20"/>
    <mergeCell ref="B24:F24"/>
    <mergeCell ref="B34:B36"/>
  </mergeCells>
  <conditionalFormatting sqref="G7:G22">
    <cfRule type="expression" dxfId="162" priority="58">
      <formula>G7="ERRO"</formula>
    </cfRule>
  </conditionalFormatting>
  <conditionalFormatting sqref="G27:G42">
    <cfRule type="expression" dxfId="161" priority="1">
      <formula>G27="ERRO"</formula>
    </cfRule>
  </conditionalFormatting>
  <conditionalFormatting sqref="G46:G50">
    <cfRule type="expression" dxfId="160" priority="97">
      <formula>G46="ERRO"</formula>
    </cfRule>
  </conditionalFormatting>
  <conditionalFormatting sqref="H14:FA14 H34:FA34">
    <cfRule type="expression" dxfId="159" priority="13">
      <formula>OR(H14&gt;24,H14&lt;0)</formula>
    </cfRule>
  </conditionalFormatting>
  <conditionalFormatting sqref="H15:FA15 H35:FA35">
    <cfRule type="expression" dxfId="158" priority="12">
      <formula>OR(H15&gt;365,H15&lt;0)</formula>
    </cfRule>
  </conditionalFormatting>
  <conditionalFormatting sqref="H16:FA16 H36:FA36">
    <cfRule type="expression" dxfId="157" priority="11">
      <formula>OR(H16&gt;8760,H16&lt;0)</formula>
    </cfRule>
  </conditionalFormatting>
  <conditionalFormatting sqref="H17:FA17 H37:FA37">
    <cfRule type="expression" dxfId="156" priority="9">
      <formula>OR(H17&gt;3,H17&lt;0)</formula>
    </cfRule>
  </conditionalFormatting>
  <conditionalFormatting sqref="H18:FA18 H38:FA38">
    <cfRule type="expression" dxfId="155" priority="8">
      <formula>OR(H18&gt;22,H18&lt;0)</formula>
    </cfRule>
  </conditionalFormatting>
  <conditionalFormatting sqref="H19:FA19 H39:FA39">
    <cfRule type="expression" dxfId="154" priority="7">
      <formula>OR(H19&gt;12,H19&lt;0)</formula>
    </cfRule>
  </conditionalFormatting>
  <conditionalFormatting sqref="H20:FA20">
    <cfRule type="expression" dxfId="153" priority="10">
      <formula>OR(H20&gt;1,H20&lt;0)</formula>
    </cfRule>
  </conditionalFormatting>
  <conditionalFormatting sqref="H40:FA40">
    <cfRule type="expression" dxfId="152" priority="6">
      <formula>OR(H40&gt;1,H40&lt;0)</formula>
    </cfRule>
  </conditionalFormatting>
  <pageMargins left="0.59055118110236227" right="0.59055118110236227" top="0.98425196850393704" bottom="0.59055118110236227" header="0.19685039370078741" footer="0.19685039370078741"/>
  <pageSetup paperSize="9" scale="65" pageOrder="overThenDown" orientation="landscape" r:id="rId1"/>
  <headerFooter>
    <oddFooter>&amp;L&amp;F / &amp;A_x000D_&amp;1#&amp;"Calibri"&amp;10&amp;K000000 Classificação: Público&amp;R&amp;P</oddFooter>
  </headerFooter>
  <ignoredErrors>
    <ignoredError sqref="FB1:XFD1 A15:F16 H16:AA16 H52:H53 A54:F54 A52:D53 I8:AA8 I14:AA15 A20:F20 I17:AA19 A35:F36 H23:AA24 H36:AA36 H43:AA44 H31:AA31 I30:AA30 I34:AA35 A40:F40 I37:AA39 A4:A5 C4:AA4 A25:F25 A24 C24:F24 A45:F45 A44 C44:F44 A51:F51 A50:B50 D50:F50 C5:G5 H21 A13:A14 C13:F14 A23:F23 A18:F19 A17 C17:F17 A21:A22 C21:F22 A27:A31 C27:F28 A33:A34 C33:F34 A38:F39 A37 C37:F37 A43:F43 A41:A42 C41:F42 A46:A49 C46:F49 I27:AA27 J28:AA28 I7 K7:AA7 K29:AA29 FB7:XFD11 FB27:XFD31 H46:AA50 FB33:XFD1048576 I11:AA11 K9:AA10 H51:BE51 A55:BE1048576 L52:BE53 H54:BE54 A1:BE1 FB4:XFD5 C7:G7 A7:A11 D9:F9 FB13:XFD25 C11:E11 D10:F10 C8:E8 C31:F31 C30:E30 D29:F29" unlockedFormula="1"/>
    <ignoredError sqref="G49 G47 G43:G45 G23:G25 G51:G54" formula="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781F706-A024-4F90-B0BE-DF3897DAC1DD}">
          <x14:formula1>
            <xm:f>UCs!$C$24:$C$43</xm:f>
          </x14:formula1>
          <xm:sqref>H6:FA6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>
    <tabColor theme="6" tint="0.39997558519241921"/>
  </sheetPr>
  <dimension ref="B4:Z116"/>
  <sheetViews>
    <sheetView showGridLines="0" zoomScale="70" zoomScaleNormal="70" workbookViewId="0">
      <selection activeCell="S67" sqref="S67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20.6640625" style="1" customWidth="1"/>
    <col min="9" max="9" width="16.88671875" style="1" customWidth="1"/>
    <col min="10" max="10" width="19" style="1" customWidth="1"/>
    <col min="11" max="11" width="17.6640625" style="1" customWidth="1"/>
    <col min="12" max="12" width="16.33203125" style="1" customWidth="1"/>
    <col min="13" max="13" width="16.5546875" style="1" customWidth="1"/>
    <col min="14" max="14" width="17.6640625" style="1" customWidth="1"/>
    <col min="15" max="16" width="3.6640625" style="1" customWidth="1"/>
    <col min="17" max="17" width="12" style="1" bestFit="1" customWidth="1"/>
    <col min="18" max="21" width="10.6640625" style="1" customWidth="1"/>
    <col min="22" max="22" width="11.6640625" style="1" customWidth="1"/>
    <col min="23" max="23" width="15.109375" style="1" customWidth="1"/>
    <col min="24" max="24" width="20.33203125" style="1" customWidth="1"/>
    <col min="25" max="25" width="19.6640625" style="1" customWidth="1"/>
    <col min="26" max="16384" width="9.109375" style="1"/>
  </cols>
  <sheetData>
    <row r="4" spans="2:26" ht="15" customHeight="1" x14ac:dyDescent="0.3">
      <c r="B4" s="841" t="s">
        <v>1774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SISTEMAS MOTRIZES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86"/>
      <c r="D8" s="886"/>
      <c r="E8" s="886"/>
      <c r="F8" s="886"/>
      <c r="G8" s="860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6">
        <v>2</v>
      </c>
      <c r="C9" s="886"/>
      <c r="D9" s="886"/>
      <c r="E9" s="886"/>
      <c r="F9" s="886"/>
      <c r="G9" s="860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86"/>
      <c r="D10" s="886"/>
      <c r="E10" s="886"/>
      <c r="F10" s="886"/>
      <c r="G10" s="860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6">
        <v>4</v>
      </c>
      <c r="C11" s="886"/>
      <c r="D11" s="886"/>
      <c r="E11" s="886"/>
      <c r="F11" s="886"/>
      <c r="G11" s="860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86"/>
      <c r="D12" s="886"/>
      <c r="E12" s="886"/>
      <c r="F12" s="886"/>
      <c r="G12" s="860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6">
        <v>6</v>
      </c>
      <c r="C13" s="886"/>
      <c r="D13" s="886"/>
      <c r="E13" s="886"/>
      <c r="F13" s="886"/>
      <c r="G13" s="860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86"/>
      <c r="D14" s="886"/>
      <c r="E14" s="886"/>
      <c r="F14" s="886"/>
      <c r="G14" s="860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6">
        <v>8</v>
      </c>
      <c r="C15" s="886"/>
      <c r="D15" s="886"/>
      <c r="E15" s="886"/>
      <c r="F15" s="886"/>
      <c r="G15" s="860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86"/>
      <c r="D16" s="886"/>
      <c r="E16" s="886"/>
      <c r="F16" s="886"/>
      <c r="G16" s="860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6">
        <v>10</v>
      </c>
      <c r="C17" s="886"/>
      <c r="D17" s="886"/>
      <c r="E17" s="886"/>
      <c r="F17" s="886"/>
      <c r="G17" s="860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86"/>
      <c r="D18" s="886"/>
      <c r="E18" s="886"/>
      <c r="F18" s="886"/>
      <c r="G18" s="860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6">
        <v>12</v>
      </c>
      <c r="C19" s="886"/>
      <c r="D19" s="886"/>
      <c r="E19" s="886"/>
      <c r="F19" s="886"/>
      <c r="G19" s="860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86"/>
      <c r="D20" s="886"/>
      <c r="E20" s="886"/>
      <c r="F20" s="886"/>
      <c r="G20" s="860"/>
      <c r="H20" s="291"/>
      <c r="I20" s="290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2"/>
        <v>13</v>
      </c>
      <c r="Q20" s="862" t="str">
        <f t="shared" si="3"/>
        <v/>
      </c>
      <c r="R20" s="862"/>
      <c r="S20" s="862"/>
      <c r="T20" s="862"/>
      <c r="U20" s="863"/>
      <c r="V20" s="143" t="str">
        <f t="shared" si="4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6">
        <v>14</v>
      </c>
      <c r="C21" s="886"/>
      <c r="D21" s="886"/>
      <c r="E21" s="886"/>
      <c r="F21" s="886"/>
      <c r="G21" s="860"/>
      <c r="H21" s="289"/>
      <c r="I21" s="290"/>
      <c r="J21" s="286"/>
      <c r="K21" s="139">
        <f t="shared" si="0"/>
        <v>0</v>
      </c>
      <c r="L21" s="286"/>
      <c r="M21" s="286"/>
      <c r="N21" s="139">
        <f t="shared" si="1"/>
        <v>0</v>
      </c>
      <c r="P21" s="142">
        <f t="shared" si="2"/>
        <v>14</v>
      </c>
      <c r="Q21" s="862" t="str">
        <f t="shared" si="3"/>
        <v/>
      </c>
      <c r="R21" s="862"/>
      <c r="S21" s="862"/>
      <c r="T21" s="862"/>
      <c r="U21" s="863"/>
      <c r="V21" s="143" t="str">
        <f t="shared" si="4"/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86"/>
      <c r="D22" s="886"/>
      <c r="E22" s="886"/>
      <c r="F22" s="886"/>
      <c r="G22" s="860"/>
      <c r="H22" s="289"/>
      <c r="I22" s="290"/>
      <c r="J22" s="286"/>
      <c r="K22" s="139">
        <f t="shared" si="0"/>
        <v>0</v>
      </c>
      <c r="L22" s="286"/>
      <c r="M22" s="286"/>
      <c r="N22" s="139">
        <f t="shared" si="1"/>
        <v>0</v>
      </c>
      <c r="P22" s="142">
        <f t="shared" si="2"/>
        <v>15</v>
      </c>
      <c r="Q22" s="862" t="str">
        <f t="shared" si="3"/>
        <v/>
      </c>
      <c r="R22" s="862"/>
      <c r="S22" s="862"/>
      <c r="T22" s="862"/>
      <c r="U22" s="863"/>
      <c r="V22" s="143" t="str">
        <f t="shared" si="4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6">
        <v>16</v>
      </c>
      <c r="C23" s="886"/>
      <c r="D23" s="886"/>
      <c r="E23" s="886"/>
      <c r="F23" s="886"/>
      <c r="G23" s="860"/>
      <c r="H23" s="289"/>
      <c r="I23" s="290"/>
      <c r="J23" s="286"/>
      <c r="K23" s="139">
        <f t="shared" si="0"/>
        <v>0</v>
      </c>
      <c r="L23" s="286"/>
      <c r="M23" s="286"/>
      <c r="N23" s="139">
        <f t="shared" si="1"/>
        <v>0</v>
      </c>
      <c r="P23" s="142">
        <f t="shared" si="2"/>
        <v>16</v>
      </c>
      <c r="Q23" s="862" t="str">
        <f t="shared" si="3"/>
        <v/>
      </c>
      <c r="R23" s="862"/>
      <c r="S23" s="862"/>
      <c r="T23" s="862"/>
      <c r="U23" s="863"/>
      <c r="V23" s="143" t="str">
        <f t="shared" si="4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86"/>
      <c r="D24" s="886"/>
      <c r="E24" s="886"/>
      <c r="F24" s="886"/>
      <c r="G24" s="860"/>
      <c r="H24" s="289"/>
      <c r="I24" s="290"/>
      <c r="J24" s="286"/>
      <c r="K24" s="139">
        <f t="shared" si="0"/>
        <v>0</v>
      </c>
      <c r="L24" s="286"/>
      <c r="M24" s="286"/>
      <c r="N24" s="139">
        <f t="shared" si="1"/>
        <v>0</v>
      </c>
      <c r="P24" s="142">
        <f t="shared" si="2"/>
        <v>17</v>
      </c>
      <c r="Q24" s="862" t="str">
        <f t="shared" si="3"/>
        <v/>
      </c>
      <c r="R24" s="862"/>
      <c r="S24" s="862"/>
      <c r="T24" s="862"/>
      <c r="U24" s="863"/>
      <c r="V24" s="143" t="str">
        <f t="shared" si="4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6">
        <v>18</v>
      </c>
      <c r="C25" s="886"/>
      <c r="D25" s="886"/>
      <c r="E25" s="886"/>
      <c r="F25" s="886"/>
      <c r="G25" s="860"/>
      <c r="H25" s="289"/>
      <c r="I25" s="290"/>
      <c r="J25" s="286"/>
      <c r="K25" s="139">
        <f t="shared" si="0"/>
        <v>0</v>
      </c>
      <c r="L25" s="286"/>
      <c r="M25" s="286"/>
      <c r="N25" s="139">
        <f t="shared" si="1"/>
        <v>0</v>
      </c>
      <c r="P25" s="142">
        <f t="shared" si="2"/>
        <v>18</v>
      </c>
      <c r="Q25" s="862" t="str">
        <f t="shared" si="3"/>
        <v/>
      </c>
      <c r="R25" s="862"/>
      <c r="S25" s="862"/>
      <c r="T25" s="862"/>
      <c r="U25" s="863"/>
      <c r="V25" s="143" t="str">
        <f t="shared" si="4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86"/>
      <c r="D26" s="886"/>
      <c r="E26" s="886"/>
      <c r="F26" s="886"/>
      <c r="G26" s="860"/>
      <c r="H26" s="289"/>
      <c r="I26" s="290"/>
      <c r="J26" s="286"/>
      <c r="K26" s="139">
        <f t="shared" si="0"/>
        <v>0</v>
      </c>
      <c r="L26" s="286"/>
      <c r="M26" s="286"/>
      <c r="N26" s="139">
        <f t="shared" si="1"/>
        <v>0</v>
      </c>
      <c r="P26" s="142">
        <f t="shared" si="2"/>
        <v>19</v>
      </c>
      <c r="Q26" s="862" t="str">
        <f t="shared" si="3"/>
        <v/>
      </c>
      <c r="R26" s="862"/>
      <c r="S26" s="862"/>
      <c r="T26" s="862"/>
      <c r="U26" s="863"/>
      <c r="V26" s="143" t="str">
        <f t="shared" si="4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86"/>
      <c r="D27" s="886"/>
      <c r="E27" s="886"/>
      <c r="F27" s="886"/>
      <c r="G27" s="860"/>
      <c r="H27" s="289"/>
      <c r="I27" s="290"/>
      <c r="J27" s="286"/>
      <c r="K27" s="139">
        <f t="shared" si="0"/>
        <v>0</v>
      </c>
      <c r="L27" s="286"/>
      <c r="M27" s="286"/>
      <c r="N27" s="139">
        <f t="shared" si="1"/>
        <v>0</v>
      </c>
      <c r="P27" s="142">
        <f t="shared" si="2"/>
        <v>20</v>
      </c>
      <c r="Q27" s="862" t="str">
        <f t="shared" si="3"/>
        <v/>
      </c>
      <c r="R27" s="862"/>
      <c r="S27" s="862"/>
      <c r="T27" s="862"/>
      <c r="U27" s="863"/>
      <c r="V27" s="143" t="str">
        <f t="shared" si="4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86"/>
      <c r="D28" s="886"/>
      <c r="E28" s="886"/>
      <c r="F28" s="886"/>
      <c r="G28" s="860"/>
      <c r="H28" s="289"/>
      <c r="I28" s="290"/>
      <c r="J28" s="286"/>
      <c r="K28" s="139">
        <f t="shared" si="0"/>
        <v>0</v>
      </c>
      <c r="L28" s="286"/>
      <c r="M28" s="286"/>
      <c r="N28" s="139">
        <f t="shared" si="1"/>
        <v>0</v>
      </c>
      <c r="P28" s="142">
        <f t="shared" si="2"/>
        <v>21</v>
      </c>
      <c r="Q28" s="862" t="str">
        <f t="shared" si="3"/>
        <v/>
      </c>
      <c r="R28" s="862"/>
      <c r="S28" s="862"/>
      <c r="T28" s="862"/>
      <c r="U28" s="863"/>
      <c r="V28" s="143" t="str">
        <f t="shared" si="4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86"/>
      <c r="D29" s="886"/>
      <c r="E29" s="886"/>
      <c r="F29" s="886"/>
      <c r="G29" s="860"/>
      <c r="H29" s="289"/>
      <c r="I29" s="290"/>
      <c r="J29" s="286"/>
      <c r="K29" s="139">
        <f t="shared" si="0"/>
        <v>0</v>
      </c>
      <c r="L29" s="286"/>
      <c r="M29" s="286"/>
      <c r="N29" s="139">
        <f t="shared" si="1"/>
        <v>0</v>
      </c>
      <c r="P29" s="142">
        <f t="shared" si="2"/>
        <v>22</v>
      </c>
      <c r="Q29" s="862" t="str">
        <f t="shared" si="3"/>
        <v/>
      </c>
      <c r="R29" s="862"/>
      <c r="S29" s="862"/>
      <c r="T29" s="862"/>
      <c r="U29" s="863"/>
      <c r="V29" s="143" t="str">
        <f t="shared" si="4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86"/>
      <c r="D30" s="886"/>
      <c r="E30" s="886"/>
      <c r="F30" s="886"/>
      <c r="G30" s="860"/>
      <c r="H30" s="289"/>
      <c r="I30" s="290"/>
      <c r="J30" s="286"/>
      <c r="K30" s="139">
        <f t="shared" si="0"/>
        <v>0</v>
      </c>
      <c r="L30" s="286"/>
      <c r="M30" s="286"/>
      <c r="N30" s="139">
        <f t="shared" si="1"/>
        <v>0</v>
      </c>
      <c r="P30" s="142">
        <f t="shared" si="2"/>
        <v>23</v>
      </c>
      <c r="Q30" s="862" t="str">
        <f t="shared" si="3"/>
        <v/>
      </c>
      <c r="R30" s="862"/>
      <c r="S30" s="862"/>
      <c r="T30" s="862"/>
      <c r="U30" s="863"/>
      <c r="V30" s="143" t="str">
        <f t="shared" si="4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86"/>
      <c r="D31" s="886"/>
      <c r="E31" s="886"/>
      <c r="F31" s="886"/>
      <c r="G31" s="860"/>
      <c r="H31" s="289"/>
      <c r="I31" s="290"/>
      <c r="J31" s="286"/>
      <c r="K31" s="139">
        <f t="shared" si="0"/>
        <v>0</v>
      </c>
      <c r="L31" s="286"/>
      <c r="M31" s="286"/>
      <c r="N31" s="139">
        <f t="shared" si="1"/>
        <v>0</v>
      </c>
      <c r="P31" s="142">
        <f t="shared" si="2"/>
        <v>24</v>
      </c>
      <c r="Q31" s="862" t="str">
        <f t="shared" si="3"/>
        <v/>
      </c>
      <c r="R31" s="862"/>
      <c r="S31" s="862"/>
      <c r="T31" s="862"/>
      <c r="U31" s="863"/>
      <c r="V31" s="143" t="str">
        <f t="shared" si="4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86"/>
      <c r="D32" s="886"/>
      <c r="E32" s="886"/>
      <c r="F32" s="886"/>
      <c r="G32" s="860"/>
      <c r="H32" s="289"/>
      <c r="I32" s="290"/>
      <c r="J32" s="286"/>
      <c r="K32" s="139">
        <f t="shared" si="0"/>
        <v>0</v>
      </c>
      <c r="L32" s="286"/>
      <c r="M32" s="286"/>
      <c r="N32" s="139">
        <f t="shared" si="1"/>
        <v>0</v>
      </c>
      <c r="P32" s="142">
        <f t="shared" si="2"/>
        <v>25</v>
      </c>
      <c r="Q32" s="862" t="str">
        <f t="shared" si="3"/>
        <v/>
      </c>
      <c r="R32" s="862"/>
      <c r="S32" s="862"/>
      <c r="T32" s="862"/>
      <c r="U32" s="863"/>
      <c r="V32" s="143" t="str">
        <f t="shared" si="4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86"/>
      <c r="D33" s="886"/>
      <c r="E33" s="886"/>
      <c r="F33" s="886"/>
      <c r="G33" s="860"/>
      <c r="H33" s="289"/>
      <c r="I33" s="290"/>
      <c r="J33" s="286"/>
      <c r="K33" s="139">
        <f t="shared" si="0"/>
        <v>0</v>
      </c>
      <c r="L33" s="286"/>
      <c r="M33" s="286"/>
      <c r="N33" s="139">
        <f t="shared" si="1"/>
        <v>0</v>
      </c>
      <c r="P33" s="142">
        <f t="shared" si="2"/>
        <v>26</v>
      </c>
      <c r="Q33" s="862" t="str">
        <f t="shared" si="3"/>
        <v/>
      </c>
      <c r="R33" s="862"/>
      <c r="S33" s="862"/>
      <c r="T33" s="862"/>
      <c r="U33" s="863"/>
      <c r="V33" s="143" t="str">
        <f t="shared" si="4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86"/>
      <c r="D34" s="886"/>
      <c r="E34" s="886"/>
      <c r="F34" s="886"/>
      <c r="G34" s="860"/>
      <c r="H34" s="289"/>
      <c r="I34" s="290"/>
      <c r="J34" s="286"/>
      <c r="K34" s="139">
        <f t="shared" si="0"/>
        <v>0</v>
      </c>
      <c r="L34" s="286"/>
      <c r="M34" s="286"/>
      <c r="N34" s="139">
        <f t="shared" si="1"/>
        <v>0</v>
      </c>
      <c r="P34" s="142">
        <f t="shared" si="2"/>
        <v>27</v>
      </c>
      <c r="Q34" s="862" t="str">
        <f t="shared" si="3"/>
        <v/>
      </c>
      <c r="R34" s="862"/>
      <c r="S34" s="862"/>
      <c r="T34" s="862"/>
      <c r="U34" s="863"/>
      <c r="V34" s="143" t="str">
        <f t="shared" si="4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86"/>
      <c r="D35" s="886"/>
      <c r="E35" s="886"/>
      <c r="F35" s="886"/>
      <c r="G35" s="860"/>
      <c r="H35" s="289"/>
      <c r="I35" s="290"/>
      <c r="J35" s="286"/>
      <c r="K35" s="139">
        <f t="shared" si="0"/>
        <v>0</v>
      </c>
      <c r="L35" s="286"/>
      <c r="M35" s="286"/>
      <c r="N35" s="139">
        <f t="shared" si="1"/>
        <v>0</v>
      </c>
      <c r="P35" s="142">
        <f t="shared" si="2"/>
        <v>28</v>
      </c>
      <c r="Q35" s="862" t="str">
        <f t="shared" si="3"/>
        <v/>
      </c>
      <c r="R35" s="862"/>
      <c r="S35" s="862"/>
      <c r="T35" s="862"/>
      <c r="U35" s="863"/>
      <c r="V35" s="143" t="str">
        <f t="shared" si="4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86"/>
      <c r="D36" s="886"/>
      <c r="E36" s="886"/>
      <c r="F36" s="886"/>
      <c r="G36" s="860"/>
      <c r="H36" s="289"/>
      <c r="I36" s="290"/>
      <c r="J36" s="286"/>
      <c r="K36" s="139">
        <f t="shared" si="0"/>
        <v>0</v>
      </c>
      <c r="L36" s="286"/>
      <c r="M36" s="286"/>
      <c r="N36" s="139">
        <f t="shared" si="1"/>
        <v>0</v>
      </c>
      <c r="P36" s="142">
        <f t="shared" si="2"/>
        <v>29</v>
      </c>
      <c r="Q36" s="862" t="str">
        <f t="shared" si="3"/>
        <v/>
      </c>
      <c r="R36" s="862"/>
      <c r="S36" s="862"/>
      <c r="T36" s="862"/>
      <c r="U36" s="863"/>
      <c r="V36" s="143" t="str">
        <f t="shared" si="4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86"/>
      <c r="D37" s="886"/>
      <c r="E37" s="886"/>
      <c r="F37" s="886"/>
      <c r="G37" s="860"/>
      <c r="H37" s="289"/>
      <c r="I37" s="290"/>
      <c r="J37" s="286"/>
      <c r="K37" s="139">
        <f t="shared" si="0"/>
        <v>0</v>
      </c>
      <c r="L37" s="286"/>
      <c r="M37" s="286"/>
      <c r="N37" s="139">
        <f t="shared" si="1"/>
        <v>0</v>
      </c>
      <c r="P37" s="142">
        <f t="shared" si="2"/>
        <v>30</v>
      </c>
      <c r="Q37" s="862" t="str">
        <f t="shared" si="3"/>
        <v/>
      </c>
      <c r="R37" s="862"/>
      <c r="S37" s="862"/>
      <c r="T37" s="862"/>
      <c r="U37" s="863"/>
      <c r="V37" s="143" t="str">
        <f t="shared" si="4"/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86"/>
      <c r="D38" s="886"/>
      <c r="E38" s="886"/>
      <c r="F38" s="886"/>
      <c r="G38" s="860"/>
      <c r="H38" s="289"/>
      <c r="I38" s="290"/>
      <c r="J38" s="286"/>
      <c r="K38" s="139">
        <f t="shared" si="0"/>
        <v>0</v>
      </c>
      <c r="L38" s="286"/>
      <c r="M38" s="286"/>
      <c r="N38" s="139">
        <f t="shared" si="1"/>
        <v>0</v>
      </c>
      <c r="P38" s="142">
        <f t="shared" si="2"/>
        <v>31</v>
      </c>
      <c r="Q38" s="862" t="str">
        <f t="shared" si="3"/>
        <v/>
      </c>
      <c r="R38" s="862"/>
      <c r="S38" s="862"/>
      <c r="T38" s="862"/>
      <c r="U38" s="863"/>
      <c r="V38" s="143" t="str">
        <f t="shared" si="4"/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86"/>
      <c r="D39" s="886"/>
      <c r="E39" s="886"/>
      <c r="F39" s="886"/>
      <c r="G39" s="860"/>
      <c r="H39" s="289"/>
      <c r="I39" s="290"/>
      <c r="J39" s="286"/>
      <c r="K39" s="139">
        <f t="shared" si="0"/>
        <v>0</v>
      </c>
      <c r="L39" s="286"/>
      <c r="M39" s="286"/>
      <c r="N39" s="139">
        <f t="shared" si="1"/>
        <v>0</v>
      </c>
      <c r="P39" s="142">
        <f t="shared" si="2"/>
        <v>32</v>
      </c>
      <c r="Q39" s="862" t="str">
        <f t="shared" si="3"/>
        <v/>
      </c>
      <c r="R39" s="862"/>
      <c r="S39" s="862"/>
      <c r="T39" s="862"/>
      <c r="U39" s="863"/>
      <c r="V39" s="143" t="str">
        <f t="shared" si="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86"/>
      <c r="D40" s="886"/>
      <c r="E40" s="886"/>
      <c r="F40" s="886"/>
      <c r="G40" s="860"/>
      <c r="H40" s="289"/>
      <c r="I40" s="290"/>
      <c r="J40" s="286"/>
      <c r="K40" s="139">
        <f t="shared" si="0"/>
        <v>0</v>
      </c>
      <c r="L40" s="286"/>
      <c r="M40" s="286"/>
      <c r="N40" s="139">
        <f t="shared" si="1"/>
        <v>0</v>
      </c>
      <c r="P40" s="142">
        <f t="shared" si="2"/>
        <v>33</v>
      </c>
      <c r="Q40" s="862" t="str">
        <f t="shared" si="3"/>
        <v/>
      </c>
      <c r="R40" s="862"/>
      <c r="S40" s="862"/>
      <c r="T40" s="862"/>
      <c r="U40" s="863"/>
      <c r="V40" s="143" t="str">
        <f t="shared" si="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86"/>
      <c r="D41" s="886"/>
      <c r="E41" s="886"/>
      <c r="F41" s="886"/>
      <c r="G41" s="860"/>
      <c r="H41" s="289"/>
      <c r="I41" s="290"/>
      <c r="J41" s="286"/>
      <c r="K41" s="139">
        <f t="shared" si="0"/>
        <v>0</v>
      </c>
      <c r="L41" s="286"/>
      <c r="M41" s="286"/>
      <c r="N41" s="139">
        <f t="shared" si="1"/>
        <v>0</v>
      </c>
      <c r="P41" s="142">
        <f t="shared" si="2"/>
        <v>34</v>
      </c>
      <c r="Q41" s="862" t="str">
        <f t="shared" si="3"/>
        <v/>
      </c>
      <c r="R41" s="862"/>
      <c r="S41" s="862"/>
      <c r="T41" s="862"/>
      <c r="U41" s="863"/>
      <c r="V41" s="143" t="str">
        <f t="shared" si="4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86"/>
      <c r="D42" s="886"/>
      <c r="E42" s="886"/>
      <c r="F42" s="886"/>
      <c r="G42" s="860"/>
      <c r="H42" s="289"/>
      <c r="I42" s="290"/>
      <c r="J42" s="286"/>
      <c r="K42" s="139">
        <f t="shared" si="0"/>
        <v>0</v>
      </c>
      <c r="L42" s="286"/>
      <c r="M42" s="286"/>
      <c r="N42" s="139">
        <f t="shared" si="1"/>
        <v>0</v>
      </c>
      <c r="P42" s="142">
        <f t="shared" si="2"/>
        <v>35</v>
      </c>
      <c r="Q42" s="862" t="str">
        <f t="shared" si="3"/>
        <v/>
      </c>
      <c r="R42" s="862"/>
      <c r="S42" s="862"/>
      <c r="T42" s="862"/>
      <c r="U42" s="863"/>
      <c r="V42" s="143" t="str">
        <f t="shared" si="4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86"/>
      <c r="D43" s="886"/>
      <c r="E43" s="886"/>
      <c r="F43" s="886"/>
      <c r="G43" s="860"/>
      <c r="H43" s="289"/>
      <c r="I43" s="290"/>
      <c r="J43" s="286"/>
      <c r="K43" s="139">
        <f t="shared" si="0"/>
        <v>0</v>
      </c>
      <c r="L43" s="286"/>
      <c r="M43" s="286"/>
      <c r="N43" s="139">
        <f t="shared" si="1"/>
        <v>0</v>
      </c>
      <c r="P43" s="142">
        <f t="shared" si="2"/>
        <v>36</v>
      </c>
      <c r="Q43" s="862" t="str">
        <f t="shared" si="3"/>
        <v/>
      </c>
      <c r="R43" s="862"/>
      <c r="S43" s="862"/>
      <c r="T43" s="862"/>
      <c r="U43" s="863"/>
      <c r="V43" s="143" t="str">
        <f t="shared" si="4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86"/>
      <c r="D44" s="886"/>
      <c r="E44" s="886"/>
      <c r="F44" s="886"/>
      <c r="G44" s="860"/>
      <c r="H44" s="289"/>
      <c r="I44" s="290"/>
      <c r="J44" s="286"/>
      <c r="K44" s="139">
        <f t="shared" si="0"/>
        <v>0</v>
      </c>
      <c r="L44" s="286"/>
      <c r="M44" s="286"/>
      <c r="N44" s="139">
        <f t="shared" si="1"/>
        <v>0</v>
      </c>
      <c r="P44" s="142">
        <f t="shared" si="2"/>
        <v>37</v>
      </c>
      <c r="Q44" s="862" t="str">
        <f t="shared" si="3"/>
        <v/>
      </c>
      <c r="R44" s="862"/>
      <c r="S44" s="862"/>
      <c r="T44" s="862"/>
      <c r="U44" s="863"/>
      <c r="V44" s="143" t="str">
        <f t="shared" si="4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86"/>
      <c r="D45" s="886"/>
      <c r="E45" s="886"/>
      <c r="F45" s="886"/>
      <c r="G45" s="860"/>
      <c r="H45" s="289"/>
      <c r="I45" s="290"/>
      <c r="J45" s="286"/>
      <c r="K45" s="139">
        <f t="shared" si="0"/>
        <v>0</v>
      </c>
      <c r="L45" s="286"/>
      <c r="M45" s="286"/>
      <c r="N45" s="139">
        <f t="shared" si="1"/>
        <v>0</v>
      </c>
      <c r="P45" s="142">
        <f t="shared" si="2"/>
        <v>38</v>
      </c>
      <c r="Q45" s="862" t="str">
        <f t="shared" si="3"/>
        <v/>
      </c>
      <c r="R45" s="862"/>
      <c r="S45" s="862"/>
      <c r="T45" s="862"/>
      <c r="U45" s="863"/>
      <c r="V45" s="143" t="str">
        <f t="shared" si="4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86"/>
      <c r="D46" s="886"/>
      <c r="E46" s="886"/>
      <c r="F46" s="886"/>
      <c r="G46" s="860"/>
      <c r="H46" s="289"/>
      <c r="I46" s="290"/>
      <c r="J46" s="286"/>
      <c r="K46" s="139">
        <f t="shared" si="0"/>
        <v>0</v>
      </c>
      <c r="L46" s="286"/>
      <c r="M46" s="286"/>
      <c r="N46" s="139">
        <f t="shared" si="1"/>
        <v>0</v>
      </c>
      <c r="P46" s="142">
        <f t="shared" si="2"/>
        <v>39</v>
      </c>
      <c r="Q46" s="862" t="str">
        <f t="shared" si="3"/>
        <v/>
      </c>
      <c r="R46" s="862"/>
      <c r="S46" s="862"/>
      <c r="T46" s="862"/>
      <c r="U46" s="863"/>
      <c r="V46" s="143" t="str">
        <f t="shared" si="4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86"/>
      <c r="D47" s="886"/>
      <c r="E47" s="886"/>
      <c r="F47" s="886"/>
      <c r="G47" s="860"/>
      <c r="H47" s="289"/>
      <c r="I47" s="290"/>
      <c r="J47" s="286"/>
      <c r="K47" s="139">
        <f t="shared" si="0"/>
        <v>0</v>
      </c>
      <c r="L47" s="286"/>
      <c r="M47" s="286"/>
      <c r="N47" s="139">
        <f t="shared" si="1"/>
        <v>0</v>
      </c>
      <c r="P47" s="142">
        <f t="shared" si="2"/>
        <v>40</v>
      </c>
      <c r="Q47" s="862" t="str">
        <f t="shared" si="3"/>
        <v/>
      </c>
      <c r="R47" s="862"/>
      <c r="S47" s="862"/>
      <c r="T47" s="862"/>
      <c r="U47" s="863"/>
      <c r="V47" s="143" t="str">
        <f t="shared" si="4"/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86"/>
      <c r="D48" s="886"/>
      <c r="E48" s="886"/>
      <c r="F48" s="886"/>
      <c r="G48" s="860"/>
      <c r="H48" s="289"/>
      <c r="I48" s="290"/>
      <c r="J48" s="286"/>
      <c r="K48" s="139">
        <f t="shared" si="0"/>
        <v>0</v>
      </c>
      <c r="L48" s="286"/>
      <c r="M48" s="286"/>
      <c r="N48" s="139">
        <f t="shared" si="1"/>
        <v>0</v>
      </c>
      <c r="P48" s="142">
        <f t="shared" si="2"/>
        <v>41</v>
      </c>
      <c r="Q48" s="862" t="str">
        <f t="shared" si="3"/>
        <v/>
      </c>
      <c r="R48" s="862"/>
      <c r="S48" s="862"/>
      <c r="T48" s="862"/>
      <c r="U48" s="863"/>
      <c r="V48" s="143" t="str">
        <f t="shared" si="4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86"/>
      <c r="D49" s="886"/>
      <c r="E49" s="886"/>
      <c r="F49" s="886"/>
      <c r="G49" s="860"/>
      <c r="H49" s="289"/>
      <c r="I49" s="290"/>
      <c r="J49" s="286"/>
      <c r="K49" s="139">
        <f t="shared" si="0"/>
        <v>0</v>
      </c>
      <c r="L49" s="286"/>
      <c r="M49" s="286"/>
      <c r="N49" s="139">
        <f t="shared" si="1"/>
        <v>0</v>
      </c>
      <c r="P49" s="142">
        <f t="shared" si="2"/>
        <v>42</v>
      </c>
      <c r="Q49" s="862" t="str">
        <f t="shared" si="3"/>
        <v/>
      </c>
      <c r="R49" s="862"/>
      <c r="S49" s="862"/>
      <c r="T49" s="862"/>
      <c r="U49" s="863"/>
      <c r="V49" s="143" t="str">
        <f t="shared" si="4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86"/>
      <c r="D50" s="886"/>
      <c r="E50" s="886"/>
      <c r="F50" s="886"/>
      <c r="G50" s="860"/>
      <c r="H50" s="289"/>
      <c r="I50" s="290"/>
      <c r="J50" s="286"/>
      <c r="K50" s="139">
        <f t="shared" si="0"/>
        <v>0</v>
      </c>
      <c r="L50" s="286"/>
      <c r="M50" s="286"/>
      <c r="N50" s="139">
        <f t="shared" si="1"/>
        <v>0</v>
      </c>
      <c r="P50" s="142">
        <f t="shared" si="2"/>
        <v>43</v>
      </c>
      <c r="Q50" s="862" t="str">
        <f t="shared" si="3"/>
        <v/>
      </c>
      <c r="R50" s="862"/>
      <c r="S50" s="862"/>
      <c r="T50" s="862"/>
      <c r="U50" s="863"/>
      <c r="V50" s="143" t="str">
        <f t="shared" si="4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86"/>
      <c r="D51" s="886"/>
      <c r="E51" s="886"/>
      <c r="F51" s="886"/>
      <c r="G51" s="860"/>
      <c r="H51" s="289"/>
      <c r="I51" s="290"/>
      <c r="J51" s="286"/>
      <c r="K51" s="139">
        <f t="shared" si="0"/>
        <v>0</v>
      </c>
      <c r="L51" s="286"/>
      <c r="M51" s="286"/>
      <c r="N51" s="139">
        <f t="shared" si="1"/>
        <v>0</v>
      </c>
      <c r="P51" s="142">
        <f t="shared" si="2"/>
        <v>44</v>
      </c>
      <c r="Q51" s="862" t="str">
        <f t="shared" si="3"/>
        <v/>
      </c>
      <c r="R51" s="862"/>
      <c r="S51" s="862"/>
      <c r="T51" s="862"/>
      <c r="U51" s="863"/>
      <c r="V51" s="143" t="str">
        <f t="shared" si="4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86"/>
      <c r="D52" s="886"/>
      <c r="E52" s="886"/>
      <c r="F52" s="886"/>
      <c r="G52" s="860"/>
      <c r="H52" s="289"/>
      <c r="I52" s="290"/>
      <c r="J52" s="286"/>
      <c r="K52" s="139">
        <f t="shared" si="0"/>
        <v>0</v>
      </c>
      <c r="L52" s="286"/>
      <c r="M52" s="286"/>
      <c r="N52" s="139">
        <f t="shared" si="1"/>
        <v>0</v>
      </c>
      <c r="P52" s="142">
        <f t="shared" si="2"/>
        <v>45</v>
      </c>
      <c r="Q52" s="862" t="str">
        <f t="shared" si="3"/>
        <v/>
      </c>
      <c r="R52" s="862"/>
      <c r="S52" s="862"/>
      <c r="T52" s="862"/>
      <c r="U52" s="863"/>
      <c r="V52" s="143" t="str">
        <f t="shared" si="4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86"/>
      <c r="D53" s="886"/>
      <c r="E53" s="886"/>
      <c r="F53" s="886"/>
      <c r="G53" s="860"/>
      <c r="H53" s="289"/>
      <c r="I53" s="290"/>
      <c r="J53" s="286"/>
      <c r="K53" s="139">
        <f t="shared" si="0"/>
        <v>0</v>
      </c>
      <c r="L53" s="286"/>
      <c r="M53" s="286"/>
      <c r="N53" s="139">
        <f t="shared" si="1"/>
        <v>0</v>
      </c>
      <c r="P53" s="142">
        <f t="shared" si="2"/>
        <v>46</v>
      </c>
      <c r="Q53" s="862" t="str">
        <f t="shared" si="3"/>
        <v/>
      </c>
      <c r="R53" s="862"/>
      <c r="S53" s="862"/>
      <c r="T53" s="862"/>
      <c r="U53" s="863"/>
      <c r="V53" s="143" t="str">
        <f t="shared" si="4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86"/>
      <c r="D54" s="886"/>
      <c r="E54" s="886"/>
      <c r="F54" s="886"/>
      <c r="G54" s="860"/>
      <c r="H54" s="289"/>
      <c r="I54" s="290"/>
      <c r="J54" s="286"/>
      <c r="K54" s="139">
        <f t="shared" si="0"/>
        <v>0</v>
      </c>
      <c r="L54" s="286"/>
      <c r="M54" s="286"/>
      <c r="N54" s="139">
        <f t="shared" si="1"/>
        <v>0</v>
      </c>
      <c r="P54" s="142">
        <f t="shared" si="2"/>
        <v>47</v>
      </c>
      <c r="Q54" s="862" t="str">
        <f t="shared" si="3"/>
        <v/>
      </c>
      <c r="R54" s="862"/>
      <c r="S54" s="862"/>
      <c r="T54" s="862"/>
      <c r="U54" s="863"/>
      <c r="V54" s="143" t="str">
        <f t="shared" si="4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86"/>
      <c r="D55" s="886"/>
      <c r="E55" s="886"/>
      <c r="F55" s="886"/>
      <c r="G55" s="860"/>
      <c r="H55" s="289"/>
      <c r="I55" s="290"/>
      <c r="J55" s="286"/>
      <c r="K55" s="139">
        <f t="shared" si="0"/>
        <v>0</v>
      </c>
      <c r="L55" s="286"/>
      <c r="M55" s="286"/>
      <c r="N55" s="139">
        <f t="shared" si="1"/>
        <v>0</v>
      </c>
      <c r="P55" s="142">
        <f t="shared" si="2"/>
        <v>48</v>
      </c>
      <c r="Q55" s="862" t="str">
        <f t="shared" si="3"/>
        <v/>
      </c>
      <c r="R55" s="862"/>
      <c r="S55" s="862"/>
      <c r="T55" s="862"/>
      <c r="U55" s="863"/>
      <c r="V55" s="143" t="str">
        <f t="shared" si="4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86"/>
      <c r="D56" s="886"/>
      <c r="E56" s="886"/>
      <c r="F56" s="886"/>
      <c r="G56" s="860"/>
      <c r="H56" s="289"/>
      <c r="I56" s="290"/>
      <c r="J56" s="286"/>
      <c r="K56" s="139">
        <f t="shared" si="0"/>
        <v>0</v>
      </c>
      <c r="L56" s="286"/>
      <c r="M56" s="286"/>
      <c r="N56" s="139">
        <f t="shared" si="1"/>
        <v>0</v>
      </c>
      <c r="P56" s="142">
        <f t="shared" si="2"/>
        <v>49</v>
      </c>
      <c r="Q56" s="862" t="str">
        <f t="shared" si="3"/>
        <v/>
      </c>
      <c r="R56" s="862"/>
      <c r="S56" s="862"/>
      <c r="T56" s="862"/>
      <c r="U56" s="863"/>
      <c r="V56" s="143" t="str">
        <f t="shared" si="4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86"/>
      <c r="D57" s="886"/>
      <c r="E57" s="886"/>
      <c r="F57" s="886"/>
      <c r="G57" s="860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3387</v>
      </c>
      <c r="W58" s="151" t="s">
        <v>1775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Apoio!AY6</f>
        <v>0</v>
      </c>
      <c r="L60" s="523"/>
      <c r="M60" s="524"/>
      <c r="N60" s="139">
        <f>K60</f>
        <v>0</v>
      </c>
      <c r="Q60" s="158" t="s">
        <v>1776</v>
      </c>
      <c r="R60" s="159">
        <f>RCB!$G$11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Apoio!BH6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Terceiros!K16</f>
        <v>0</v>
      </c>
      <c r="L63" s="139">
        <f>Terceiros!L16</f>
        <v>0</v>
      </c>
      <c r="M63" s="139">
        <f>Terceiros!M16</f>
        <v>0</v>
      </c>
      <c r="N63" s="139">
        <f>Terceiros!N16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Terceiros!K27</f>
        <v>0</v>
      </c>
      <c r="L64" s="139">
        <f>Terceiros!L27</f>
        <v>0</v>
      </c>
      <c r="M64" s="139">
        <f>Terceiros!M27</f>
        <v>0</v>
      </c>
      <c r="N64" s="139">
        <f>Terceiros!N27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Terceiros!K38</f>
        <v>0</v>
      </c>
      <c r="L65" s="139">
        <f>Terceiros!L38</f>
        <v>0</v>
      </c>
      <c r="M65" s="139">
        <f>Terceiros!M38</f>
        <v>0</v>
      </c>
      <c r="N65" s="139">
        <f>Terceiros!N38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82" si="5">N66-L66-M66</f>
        <v>0</v>
      </c>
      <c r="L66" s="286"/>
      <c r="M66" s="286"/>
      <c r="N66" s="139">
        <f t="shared" ref="N66:N82" si="6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5"/>
        <v>0</v>
      </c>
      <c r="L67" s="286"/>
      <c r="M67" s="286"/>
      <c r="N67" s="139">
        <f t="shared" si="6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5"/>
        <v>0</v>
      </c>
      <c r="L68" s="286"/>
      <c r="M68" s="286"/>
      <c r="N68" s="139">
        <f t="shared" si="6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5"/>
        <v>0</v>
      </c>
      <c r="L69" s="286"/>
      <c r="M69" s="286"/>
      <c r="N69" s="139">
        <f t="shared" si="6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5"/>
        <v>0</v>
      </c>
      <c r="L70" s="286"/>
      <c r="M70" s="286"/>
      <c r="N70" s="139">
        <f t="shared" si="6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5"/>
        <v>0</v>
      </c>
      <c r="L71" s="286"/>
      <c r="M71" s="286"/>
      <c r="N71" s="139">
        <f t="shared" si="6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5"/>
        <v>0</v>
      </c>
      <c r="L72" s="286"/>
      <c r="M72" s="286"/>
      <c r="N72" s="139">
        <f t="shared" si="6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5"/>
        <v>0</v>
      </c>
      <c r="L73" s="286"/>
      <c r="M73" s="286"/>
      <c r="N73" s="139">
        <f t="shared" si="6"/>
        <v>0</v>
      </c>
    </row>
    <row r="74" spans="2:14" ht="15" customHeight="1" x14ac:dyDescent="0.3">
      <c r="B74" s="142">
        <v>12</v>
      </c>
      <c r="C74" s="886"/>
      <c r="D74" s="886"/>
      <c r="E74" s="886"/>
      <c r="F74" s="886"/>
      <c r="G74" s="886"/>
      <c r="H74" s="860"/>
      <c r="I74" s="288"/>
      <c r="J74" s="286"/>
      <c r="K74" s="139">
        <f t="shared" si="5"/>
        <v>0</v>
      </c>
      <c r="L74" s="286"/>
      <c r="M74" s="286"/>
      <c r="N74" s="139">
        <f t="shared" si="6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88"/>
      <c r="J75" s="286"/>
      <c r="K75" s="139">
        <f t="shared" si="5"/>
        <v>0</v>
      </c>
      <c r="L75" s="286"/>
      <c r="M75" s="286"/>
      <c r="N75" s="139">
        <f t="shared" si="6"/>
        <v>0</v>
      </c>
    </row>
    <row r="76" spans="2:14" ht="15" customHeight="1" x14ac:dyDescent="0.3">
      <c r="B76" s="142">
        <v>14</v>
      </c>
      <c r="C76" s="886"/>
      <c r="D76" s="886"/>
      <c r="E76" s="886"/>
      <c r="F76" s="886"/>
      <c r="G76" s="886"/>
      <c r="H76" s="860"/>
      <c r="I76" s="288"/>
      <c r="J76" s="286"/>
      <c r="K76" s="139">
        <f t="shared" si="5"/>
        <v>0</v>
      </c>
      <c r="L76" s="286"/>
      <c r="M76" s="286"/>
      <c r="N76" s="139">
        <f t="shared" si="6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88"/>
      <c r="J77" s="286"/>
      <c r="K77" s="139">
        <f t="shared" si="5"/>
        <v>0</v>
      </c>
      <c r="L77" s="286"/>
      <c r="M77" s="286"/>
      <c r="N77" s="139">
        <f t="shared" si="6"/>
        <v>0</v>
      </c>
    </row>
    <row r="78" spans="2:14" ht="15" customHeight="1" x14ac:dyDescent="0.3">
      <c r="B78" s="142">
        <v>16</v>
      </c>
      <c r="C78" s="886"/>
      <c r="D78" s="886"/>
      <c r="E78" s="886"/>
      <c r="F78" s="886"/>
      <c r="G78" s="886"/>
      <c r="H78" s="860"/>
      <c r="I78" s="288"/>
      <c r="J78" s="286"/>
      <c r="K78" s="139">
        <f t="shared" si="5"/>
        <v>0</v>
      </c>
      <c r="L78" s="286"/>
      <c r="M78" s="286"/>
      <c r="N78" s="139">
        <f t="shared" si="6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5"/>
        <v>0</v>
      </c>
      <c r="L79" s="286"/>
      <c r="M79" s="286"/>
      <c r="N79" s="139">
        <f t="shared" si="6"/>
        <v>0</v>
      </c>
    </row>
    <row r="80" spans="2:14" ht="15" customHeight="1" x14ac:dyDescent="0.3">
      <c r="B80" s="142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5"/>
        <v>0</v>
      </c>
      <c r="L80" s="286"/>
      <c r="M80" s="286"/>
      <c r="N80" s="139">
        <f t="shared" si="6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5"/>
        <v>0</v>
      </c>
      <c r="L81" s="286"/>
      <c r="M81" s="286"/>
      <c r="N81" s="139">
        <f t="shared" si="6"/>
        <v>0</v>
      </c>
    </row>
    <row r="82" spans="2:16" ht="15" customHeight="1" x14ac:dyDescent="0.3">
      <c r="B82" s="142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5"/>
        <v>0</v>
      </c>
      <c r="L82" s="286"/>
      <c r="M82" s="286"/>
      <c r="N82" s="139">
        <f t="shared" si="6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Apoio!BE6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1777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Marketing!K32</f>
        <v>0</v>
      </c>
      <c r="L89" s="139">
        <f>Marketing!L32</f>
        <v>0</v>
      </c>
      <c r="M89" s="139">
        <f>Marketing!M32</f>
        <v>0</v>
      </c>
      <c r="N89" s="139">
        <f>Marketing!N32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Treinamento!K32</f>
        <v>0</v>
      </c>
      <c r="L90" s="139">
        <f>Treinamento!L32</f>
        <v>0</v>
      </c>
      <c r="M90" s="139">
        <f>Treinamento!M32</f>
        <v>0</v>
      </c>
      <c r="N90" s="139">
        <f>Treinamento!N32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7">N92-L92-M92</f>
        <v>0</v>
      </c>
      <c r="L92" s="286"/>
      <c r="M92" s="286"/>
      <c r="N92" s="139">
        <f t="shared" ref="N92:N111" si="8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7"/>
        <v>0</v>
      </c>
      <c r="L93" s="286"/>
      <c r="M93" s="286"/>
      <c r="N93" s="139">
        <f t="shared" si="8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7"/>
        <v>0</v>
      </c>
      <c r="L94" s="286"/>
      <c r="M94" s="286"/>
      <c r="N94" s="139">
        <f t="shared" si="8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7"/>
        <v>0</v>
      </c>
      <c r="L95" s="286"/>
      <c r="M95" s="286"/>
      <c r="N95" s="139">
        <f t="shared" si="8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7"/>
        <v>0</v>
      </c>
      <c r="L96" s="286"/>
      <c r="M96" s="286"/>
      <c r="N96" s="139">
        <f t="shared" si="8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7"/>
        <v>0</v>
      </c>
      <c r="L97" s="286"/>
      <c r="M97" s="286"/>
      <c r="N97" s="139">
        <f t="shared" si="8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7"/>
        <v>0</v>
      </c>
      <c r="L98" s="286"/>
      <c r="M98" s="286"/>
      <c r="N98" s="139">
        <f t="shared" si="8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7"/>
        <v>0</v>
      </c>
      <c r="L99" s="286"/>
      <c r="M99" s="286"/>
      <c r="N99" s="139">
        <f t="shared" si="8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7"/>
        <v>0</v>
      </c>
      <c r="L100" s="286"/>
      <c r="M100" s="286"/>
      <c r="N100" s="139">
        <f t="shared" si="8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7"/>
        <v>0</v>
      </c>
      <c r="L101" s="286"/>
      <c r="M101" s="286"/>
      <c r="N101" s="139">
        <f t="shared" si="8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7"/>
        <v>0</v>
      </c>
      <c r="L102" s="286"/>
      <c r="M102" s="286"/>
      <c r="N102" s="139">
        <f t="shared" si="8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7"/>
        <v>0</v>
      </c>
      <c r="L103" s="286"/>
      <c r="M103" s="286"/>
      <c r="N103" s="139">
        <f t="shared" si="8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7"/>
        <v>0</v>
      </c>
      <c r="L104" s="286"/>
      <c r="M104" s="286"/>
      <c r="N104" s="139">
        <f t="shared" si="8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7"/>
        <v>0</v>
      </c>
      <c r="L105" s="286"/>
      <c r="M105" s="286"/>
      <c r="N105" s="139">
        <f t="shared" si="8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7"/>
        <v>0</v>
      </c>
      <c r="L106" s="286"/>
      <c r="M106" s="286"/>
      <c r="N106" s="139">
        <f t="shared" si="8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7"/>
        <v>0</v>
      </c>
      <c r="L107" s="286"/>
      <c r="M107" s="286"/>
      <c r="N107" s="139">
        <f t="shared" si="8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7"/>
        <v>0</v>
      </c>
      <c r="L108" s="286"/>
      <c r="M108" s="286"/>
      <c r="N108" s="139">
        <f t="shared" si="8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7"/>
        <v>0</v>
      </c>
      <c r="L109" s="286"/>
      <c r="M109" s="286"/>
      <c r="N109" s="139">
        <f t="shared" si="8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7"/>
        <v>0</v>
      </c>
      <c r="L110" s="286"/>
      <c r="M110" s="286"/>
      <c r="N110" s="139">
        <f t="shared" si="8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7"/>
        <v>0</v>
      </c>
      <c r="L111" s="286"/>
      <c r="M111" s="286"/>
      <c r="N111" s="139">
        <f t="shared" si="8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'M&amp;V'!J43</f>
        <v>0</v>
      </c>
      <c r="L113" s="139">
        <f>'M&amp;V'!K43</f>
        <v>0</v>
      </c>
      <c r="M113" s="139">
        <f>'M&amp;V'!L43</f>
        <v>0</v>
      </c>
      <c r="N113" s="139">
        <f>'M&amp;V'!M43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3379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wVo1XemYCvUzwfh544N/xVfroQjpVI5UIeEb/sTWsRsKwmPNivnVB98UrEo6Z2/Tevj8BnEBuQmDKzQiALHyXw==" saltValue="WSAm2hZB0HI7nrfoOZLgZw==" spinCount="100000" sheet="1" formatColumns="0" formatRows="0"/>
  <mergeCells count="157">
    <mergeCell ref="C21:G21"/>
    <mergeCell ref="Q21:U21"/>
    <mergeCell ref="P6:W6"/>
    <mergeCell ref="X6:Y6"/>
    <mergeCell ref="B4:N4"/>
    <mergeCell ref="B5:N5"/>
    <mergeCell ref="P4:Y4"/>
    <mergeCell ref="P5:Y5"/>
    <mergeCell ref="C11:G11"/>
    <mergeCell ref="Q11:U11"/>
    <mergeCell ref="B7:G7"/>
    <mergeCell ref="P7:U7"/>
    <mergeCell ref="C8:G8"/>
    <mergeCell ref="Q8:U8"/>
    <mergeCell ref="B6:J6"/>
    <mergeCell ref="K6:N6"/>
    <mergeCell ref="C9:G9"/>
    <mergeCell ref="Q9:U9"/>
    <mergeCell ref="C10:G10"/>
    <mergeCell ref="Q10:U10"/>
    <mergeCell ref="C16:G16"/>
    <mergeCell ref="Q16:U16"/>
    <mergeCell ref="C17:G17"/>
    <mergeCell ref="C18:G18"/>
    <mergeCell ref="Q18:U18"/>
    <mergeCell ref="C19:G19"/>
    <mergeCell ref="Q19:U19"/>
    <mergeCell ref="C20:G20"/>
    <mergeCell ref="Q20:U20"/>
    <mergeCell ref="C12:G12"/>
    <mergeCell ref="Q12:U12"/>
    <mergeCell ref="C13:G13"/>
    <mergeCell ref="Q13:U13"/>
    <mergeCell ref="C14:G14"/>
    <mergeCell ref="Q14:U14"/>
    <mergeCell ref="C15:G15"/>
    <mergeCell ref="Q15:U15"/>
    <mergeCell ref="Q17:U17"/>
    <mergeCell ref="C24:G24"/>
    <mergeCell ref="Q24:U24"/>
    <mergeCell ref="C25:G25"/>
    <mergeCell ref="Q25:U25"/>
    <mergeCell ref="C26:G26"/>
    <mergeCell ref="Q26:U26"/>
    <mergeCell ref="C22:G22"/>
    <mergeCell ref="Q22:U22"/>
    <mergeCell ref="C23:G23"/>
    <mergeCell ref="Q23:U23"/>
    <mergeCell ref="C30:G30"/>
    <mergeCell ref="Q30:U30"/>
    <mergeCell ref="C31:G31"/>
    <mergeCell ref="Q31:U31"/>
    <mergeCell ref="C32:G32"/>
    <mergeCell ref="Q32:U32"/>
    <mergeCell ref="C27:G27"/>
    <mergeCell ref="Q27:U27"/>
    <mergeCell ref="C28:G28"/>
    <mergeCell ref="Q28:U28"/>
    <mergeCell ref="C29:G29"/>
    <mergeCell ref="Q29:U29"/>
    <mergeCell ref="C36:G36"/>
    <mergeCell ref="Q36:U36"/>
    <mergeCell ref="C37:G37"/>
    <mergeCell ref="Q37:U37"/>
    <mergeCell ref="C38:G38"/>
    <mergeCell ref="Q38:U38"/>
    <mergeCell ref="C33:G33"/>
    <mergeCell ref="Q33:U33"/>
    <mergeCell ref="C34:G34"/>
    <mergeCell ref="Q34:U34"/>
    <mergeCell ref="C35:G35"/>
    <mergeCell ref="Q35:U35"/>
    <mergeCell ref="C42:G42"/>
    <mergeCell ref="Q42:U42"/>
    <mergeCell ref="C43:G43"/>
    <mergeCell ref="Q43:U43"/>
    <mergeCell ref="C44:G44"/>
    <mergeCell ref="Q44:U44"/>
    <mergeCell ref="C39:G39"/>
    <mergeCell ref="Q39:U39"/>
    <mergeCell ref="C40:G40"/>
    <mergeCell ref="Q40:U40"/>
    <mergeCell ref="C41:G41"/>
    <mergeCell ref="Q41:U41"/>
    <mergeCell ref="C48:G48"/>
    <mergeCell ref="Q48:U48"/>
    <mergeCell ref="C49:G49"/>
    <mergeCell ref="Q49:U49"/>
    <mergeCell ref="C50:G50"/>
    <mergeCell ref="Q50:U50"/>
    <mergeCell ref="C45:G45"/>
    <mergeCell ref="Q45:U45"/>
    <mergeCell ref="C46:G46"/>
    <mergeCell ref="Q46:U46"/>
    <mergeCell ref="C47:G47"/>
    <mergeCell ref="Q47:U47"/>
    <mergeCell ref="C54:G54"/>
    <mergeCell ref="Q54:U54"/>
    <mergeCell ref="C55:G55"/>
    <mergeCell ref="Q55:U55"/>
    <mergeCell ref="C56:G56"/>
    <mergeCell ref="Q56:U56"/>
    <mergeCell ref="C51:G51"/>
    <mergeCell ref="Q51:U51"/>
    <mergeCell ref="C52:G52"/>
    <mergeCell ref="Q52:U52"/>
    <mergeCell ref="C53:G53"/>
    <mergeCell ref="Q53:U53"/>
    <mergeCell ref="B62:H62"/>
    <mergeCell ref="C75:H75"/>
    <mergeCell ref="C76:H76"/>
    <mergeCell ref="B59:J59"/>
    <mergeCell ref="K59:N59"/>
    <mergeCell ref="C57:G57"/>
    <mergeCell ref="Q57:U57"/>
    <mergeCell ref="C63:J63"/>
    <mergeCell ref="C64:J64"/>
    <mergeCell ref="C65:J65"/>
    <mergeCell ref="C66:H66"/>
    <mergeCell ref="C67:H67"/>
    <mergeCell ref="C68:H68"/>
    <mergeCell ref="C69:H69"/>
    <mergeCell ref="C70:H70"/>
    <mergeCell ref="C71:H71"/>
    <mergeCell ref="C72:H72"/>
    <mergeCell ref="C73:H73"/>
    <mergeCell ref="C74:H74"/>
    <mergeCell ref="C111:H111"/>
    <mergeCell ref="C93:H93"/>
    <mergeCell ref="C94:H94"/>
    <mergeCell ref="C95:H95"/>
    <mergeCell ref="C96:H96"/>
    <mergeCell ref="C97:H97"/>
    <mergeCell ref="C98:H98"/>
    <mergeCell ref="C99:H99"/>
    <mergeCell ref="C100:H100"/>
    <mergeCell ref="C105:H105"/>
    <mergeCell ref="C106:H106"/>
    <mergeCell ref="C107:H107"/>
    <mergeCell ref="C101:H101"/>
    <mergeCell ref="C102:H102"/>
    <mergeCell ref="C103:H103"/>
    <mergeCell ref="C104:H104"/>
    <mergeCell ref="C110:H110"/>
    <mergeCell ref="B91:H91"/>
    <mergeCell ref="C92:H92"/>
    <mergeCell ref="C108:H108"/>
    <mergeCell ref="C109:H109"/>
    <mergeCell ref="C77:H77"/>
    <mergeCell ref="C78:H78"/>
    <mergeCell ref="C79:H79"/>
    <mergeCell ref="C80:H80"/>
    <mergeCell ref="C81:H81"/>
    <mergeCell ref="C82:H82"/>
    <mergeCell ref="B87:N87"/>
    <mergeCell ref="B88:J88"/>
    <mergeCell ref="K88:N88"/>
  </mergeCells>
  <conditionalFormatting sqref="K8:N58 K89:N90 K92:N115">
    <cfRule type="cellIs" dxfId="151" priority="53" operator="lessThan">
      <formula>0</formula>
    </cfRule>
  </conditionalFormatting>
  <conditionalFormatting sqref="K60:N61">
    <cfRule type="cellIs" dxfId="150" priority="2" operator="lessThan">
      <formula>0</formula>
    </cfRule>
  </conditionalFormatting>
  <conditionalFormatting sqref="K63:N86">
    <cfRule type="cellIs" dxfId="149" priority="1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92" man="1"/>
  </colBreaks>
  <ignoredErrors>
    <ignoredError sqref="O4:XFD4 A59 A85:B86 O8:XFD57 A7:G7 L7:M7 A62:B62 L62:M62 O7:XFD7 A58:B58 A83:B83 D85:I86 A114:B115 D114:I115 O59:XFD59 A112:J112 D83:N83 D58:J58 A79:A82 A8:N57 A116:N116 A84:B84 A88:N88 C59:N59 A60:B60 A113:N113 A89:J90 Q58:U58 X58:XFD58 W62:XFD62 O62 R61 I7:J7 A63:B63 C82 A4:A5 C4:N4 C5:N5 O5 Q5:XFD5 A87 C87:N87 C79 C80 C81 I79:M82 Q111:R1048576 A1:XFD1 O58 Q78:R89 R60:S60 L60:O60 W60:XFD60 O79:P90 S79:XFD90 O63:P63 S63:XFD63 O112:P116 A117:P1048576 S112:XFD1048576 Q62:S62 D84:J84 L84:N84 D60:J60" unlockedFormula="1"/>
  </ignoredErrors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11">
    <tabColor theme="6" tint="0.39997558519241921"/>
  </sheetPr>
  <dimension ref="A1:FA53"/>
  <sheetViews>
    <sheetView showGridLines="0" zoomScale="85" zoomScaleNormal="85" workbookViewId="0">
      <selection activeCell="J54" sqref="J54"/>
    </sheetView>
  </sheetViews>
  <sheetFormatPr defaultColWidth="9.109375" defaultRowHeight="15" customHeight="1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5.33203125" style="38" bestFit="1" customWidth="1"/>
    <col min="5" max="5" width="9.88671875" style="168" bestFit="1" customWidth="1"/>
    <col min="6" max="6" width="12" style="169" bestFit="1" customWidth="1"/>
    <col min="7" max="7" width="12.6640625" style="38" customWidth="1"/>
    <col min="8" max="157" width="16.6640625" style="38" customWidth="1"/>
    <col min="158" max="16384" width="9.109375" style="38"/>
  </cols>
  <sheetData>
    <row r="1" spans="1:157" ht="15" customHeight="1" thickBot="1" x14ac:dyDescent="0.35">
      <c r="A1" s="1"/>
    </row>
    <row r="2" spans="1:157" ht="15" customHeight="1" thickBot="1" x14ac:dyDescent="0.35">
      <c r="A2" s="1"/>
      <c r="C2" s="168" t="s">
        <v>3327</v>
      </c>
      <c r="D2" s="711" t="s">
        <v>3330</v>
      </c>
      <c r="E2" s="887"/>
      <c r="F2" s="888"/>
      <c r="G2" s="889"/>
    </row>
    <row r="3" spans="1:157" ht="15" customHeight="1" x14ac:dyDescent="0.3">
      <c r="A3" s="1"/>
    </row>
    <row r="4" spans="1:157" ht="15" customHeight="1" x14ac:dyDescent="0.3">
      <c r="B4" s="841" t="s">
        <v>1778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57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1779</v>
      </c>
      <c r="I5" s="175" t="s">
        <v>1780</v>
      </c>
      <c r="J5" s="175" t="s">
        <v>1781</v>
      </c>
      <c r="K5" s="175" t="s">
        <v>1782</v>
      </c>
      <c r="L5" s="175" t="s">
        <v>1783</v>
      </c>
      <c r="M5" s="175" t="s">
        <v>1784</v>
      </c>
      <c r="N5" s="175" t="s">
        <v>1785</v>
      </c>
      <c r="O5" s="175" t="s">
        <v>1786</v>
      </c>
      <c r="P5" s="175" t="s">
        <v>1787</v>
      </c>
      <c r="Q5" s="175" t="s">
        <v>1788</v>
      </c>
      <c r="R5" s="175" t="s">
        <v>1789</v>
      </c>
      <c r="S5" s="175" t="s">
        <v>1790</v>
      </c>
      <c r="T5" s="175" t="s">
        <v>1791</v>
      </c>
      <c r="U5" s="175" t="s">
        <v>1792</v>
      </c>
      <c r="V5" s="175" t="s">
        <v>1793</v>
      </c>
      <c r="W5" s="175" t="s">
        <v>1794</v>
      </c>
      <c r="X5" s="175" t="s">
        <v>1795</v>
      </c>
      <c r="Y5" s="175" t="s">
        <v>1796</v>
      </c>
      <c r="Z5" s="175" t="s">
        <v>1797</v>
      </c>
      <c r="AA5" s="175" t="s">
        <v>1798</v>
      </c>
      <c r="AB5" s="175" t="s">
        <v>1799</v>
      </c>
      <c r="AC5" s="175" t="s">
        <v>1800</v>
      </c>
      <c r="AD5" s="175" t="s">
        <v>1801</v>
      </c>
      <c r="AE5" s="175" t="s">
        <v>1802</v>
      </c>
      <c r="AF5" s="175" t="s">
        <v>1803</v>
      </c>
      <c r="AG5" s="175" t="s">
        <v>1804</v>
      </c>
      <c r="AH5" s="175" t="s">
        <v>1805</v>
      </c>
      <c r="AI5" s="175" t="s">
        <v>1806</v>
      </c>
      <c r="AJ5" s="175" t="s">
        <v>1807</v>
      </c>
      <c r="AK5" s="175" t="s">
        <v>1808</v>
      </c>
      <c r="AL5" s="175" t="s">
        <v>1809</v>
      </c>
      <c r="AM5" s="175" t="s">
        <v>1810</v>
      </c>
      <c r="AN5" s="175" t="s">
        <v>1811</v>
      </c>
      <c r="AO5" s="175" t="s">
        <v>1812</v>
      </c>
      <c r="AP5" s="175" t="s">
        <v>1813</v>
      </c>
      <c r="AQ5" s="175" t="s">
        <v>1814</v>
      </c>
      <c r="AR5" s="175" t="s">
        <v>1815</v>
      </c>
      <c r="AS5" s="175" t="s">
        <v>1816</v>
      </c>
      <c r="AT5" s="175" t="s">
        <v>1817</v>
      </c>
      <c r="AU5" s="175" t="s">
        <v>1818</v>
      </c>
      <c r="AV5" s="175" t="s">
        <v>1819</v>
      </c>
      <c r="AW5" s="175" t="s">
        <v>1820</v>
      </c>
      <c r="AX5" s="175" t="s">
        <v>1821</v>
      </c>
      <c r="AY5" s="175" t="s">
        <v>1822</v>
      </c>
      <c r="AZ5" s="175" t="s">
        <v>1823</v>
      </c>
      <c r="BA5" s="175" t="s">
        <v>1824</v>
      </c>
      <c r="BB5" s="175" t="s">
        <v>1825</v>
      </c>
      <c r="BC5" s="175" t="s">
        <v>1826</v>
      </c>
      <c r="BD5" s="175" t="s">
        <v>1827</v>
      </c>
      <c r="BE5" s="175" t="s">
        <v>1828</v>
      </c>
      <c r="BF5" s="175" t="s">
        <v>1829</v>
      </c>
      <c r="BG5" s="175" t="s">
        <v>1830</v>
      </c>
      <c r="BH5" s="175" t="s">
        <v>1831</v>
      </c>
      <c r="BI5" s="175" t="s">
        <v>1832</v>
      </c>
      <c r="BJ5" s="175" t="s">
        <v>1833</v>
      </c>
      <c r="BK5" s="175" t="s">
        <v>1834</v>
      </c>
      <c r="BL5" s="175" t="s">
        <v>1835</v>
      </c>
      <c r="BM5" s="175" t="s">
        <v>1836</v>
      </c>
      <c r="BN5" s="175" t="s">
        <v>1837</v>
      </c>
      <c r="BO5" s="175" t="s">
        <v>1838</v>
      </c>
      <c r="BP5" s="175" t="s">
        <v>1839</v>
      </c>
      <c r="BQ5" s="175" t="s">
        <v>1840</v>
      </c>
      <c r="BR5" s="175" t="s">
        <v>1841</v>
      </c>
      <c r="BS5" s="175" t="s">
        <v>1842</v>
      </c>
      <c r="BT5" s="175" t="s">
        <v>1843</v>
      </c>
      <c r="BU5" s="175" t="s">
        <v>1844</v>
      </c>
      <c r="BV5" s="175" t="s">
        <v>1845</v>
      </c>
      <c r="BW5" s="175" t="s">
        <v>1846</v>
      </c>
      <c r="BX5" s="175" t="s">
        <v>1847</v>
      </c>
      <c r="BY5" s="175" t="s">
        <v>1848</v>
      </c>
      <c r="BZ5" s="175" t="s">
        <v>1849</v>
      </c>
      <c r="CA5" s="175" t="s">
        <v>1850</v>
      </c>
      <c r="CB5" s="175" t="s">
        <v>1851</v>
      </c>
      <c r="CC5" s="175" t="s">
        <v>1852</v>
      </c>
      <c r="CD5" s="175" t="s">
        <v>1853</v>
      </c>
      <c r="CE5" s="175" t="s">
        <v>1854</v>
      </c>
      <c r="CF5" s="175" t="s">
        <v>1855</v>
      </c>
      <c r="CG5" s="175" t="s">
        <v>1856</v>
      </c>
      <c r="CH5" s="175" t="s">
        <v>1857</v>
      </c>
      <c r="CI5" s="175" t="s">
        <v>1858</v>
      </c>
      <c r="CJ5" s="175" t="s">
        <v>1859</v>
      </c>
      <c r="CK5" s="175" t="s">
        <v>1860</v>
      </c>
      <c r="CL5" s="175" t="s">
        <v>1861</v>
      </c>
      <c r="CM5" s="175" t="s">
        <v>1862</v>
      </c>
      <c r="CN5" s="175" t="s">
        <v>1863</v>
      </c>
      <c r="CO5" s="175" t="s">
        <v>1864</v>
      </c>
      <c r="CP5" s="175" t="s">
        <v>1865</v>
      </c>
      <c r="CQ5" s="175" t="s">
        <v>1866</v>
      </c>
      <c r="CR5" s="175" t="s">
        <v>1867</v>
      </c>
      <c r="CS5" s="175" t="s">
        <v>1868</v>
      </c>
      <c r="CT5" s="175" t="s">
        <v>1869</v>
      </c>
      <c r="CU5" s="175" t="s">
        <v>1870</v>
      </c>
      <c r="CV5" s="175" t="s">
        <v>1871</v>
      </c>
      <c r="CW5" s="175" t="s">
        <v>1872</v>
      </c>
      <c r="CX5" s="175" t="s">
        <v>1873</v>
      </c>
      <c r="CY5" s="175" t="s">
        <v>1874</v>
      </c>
      <c r="CZ5" s="175" t="s">
        <v>1875</v>
      </c>
      <c r="DA5" s="175" t="s">
        <v>1876</v>
      </c>
      <c r="DB5" s="175" t="s">
        <v>1877</v>
      </c>
      <c r="DC5" s="175" t="s">
        <v>1878</v>
      </c>
      <c r="DD5" s="175" t="s">
        <v>1879</v>
      </c>
      <c r="DE5" s="175" t="s">
        <v>1880</v>
      </c>
      <c r="DF5" s="175" t="s">
        <v>1881</v>
      </c>
      <c r="DG5" s="175" t="s">
        <v>1882</v>
      </c>
      <c r="DH5" s="175" t="s">
        <v>1883</v>
      </c>
      <c r="DI5" s="175" t="s">
        <v>1884</v>
      </c>
      <c r="DJ5" s="175" t="s">
        <v>1885</v>
      </c>
      <c r="DK5" s="175" t="s">
        <v>1886</v>
      </c>
      <c r="DL5" s="175" t="s">
        <v>1887</v>
      </c>
      <c r="DM5" s="175" t="s">
        <v>1888</v>
      </c>
      <c r="DN5" s="175" t="s">
        <v>1889</v>
      </c>
      <c r="DO5" s="175" t="s">
        <v>1890</v>
      </c>
      <c r="DP5" s="175" t="s">
        <v>1891</v>
      </c>
      <c r="DQ5" s="175" t="s">
        <v>1892</v>
      </c>
      <c r="DR5" s="175" t="s">
        <v>1893</v>
      </c>
      <c r="DS5" s="175" t="s">
        <v>1894</v>
      </c>
      <c r="DT5" s="175" t="s">
        <v>1895</v>
      </c>
      <c r="DU5" s="175" t="s">
        <v>1896</v>
      </c>
      <c r="DV5" s="175" t="s">
        <v>1897</v>
      </c>
      <c r="DW5" s="175" t="s">
        <v>1898</v>
      </c>
      <c r="DX5" s="175" t="s">
        <v>1899</v>
      </c>
      <c r="DY5" s="175" t="s">
        <v>1900</v>
      </c>
      <c r="DZ5" s="175" t="s">
        <v>1901</v>
      </c>
      <c r="EA5" s="175" t="s">
        <v>1902</v>
      </c>
      <c r="EB5" s="175" t="s">
        <v>1903</v>
      </c>
      <c r="EC5" s="175" t="s">
        <v>1904</v>
      </c>
      <c r="ED5" s="175" t="s">
        <v>1905</v>
      </c>
      <c r="EE5" s="175" t="s">
        <v>1906</v>
      </c>
      <c r="EF5" s="175" t="s">
        <v>1907</v>
      </c>
      <c r="EG5" s="175" t="s">
        <v>1908</v>
      </c>
      <c r="EH5" s="175" t="s">
        <v>1909</v>
      </c>
      <c r="EI5" s="175" t="s">
        <v>1910</v>
      </c>
      <c r="EJ5" s="175" t="s">
        <v>1911</v>
      </c>
      <c r="EK5" s="175" t="s">
        <v>1912</v>
      </c>
      <c r="EL5" s="175" t="s">
        <v>1913</v>
      </c>
      <c r="EM5" s="175" t="s">
        <v>1914</v>
      </c>
      <c r="EN5" s="175" t="s">
        <v>1915</v>
      </c>
      <c r="EO5" s="175" t="s">
        <v>1916</v>
      </c>
      <c r="EP5" s="175" t="s">
        <v>1917</v>
      </c>
      <c r="EQ5" s="175" t="s">
        <v>1918</v>
      </c>
      <c r="ER5" s="175" t="s">
        <v>1919</v>
      </c>
      <c r="ES5" s="175" t="s">
        <v>1920</v>
      </c>
      <c r="ET5" s="175" t="s">
        <v>1921</v>
      </c>
      <c r="EU5" s="175" t="s">
        <v>1922</v>
      </c>
      <c r="EV5" s="175" t="s">
        <v>1923</v>
      </c>
      <c r="EW5" s="175" t="s">
        <v>1924</v>
      </c>
      <c r="EX5" s="175" t="s">
        <v>1925</v>
      </c>
      <c r="EY5" s="175" t="s">
        <v>1926</v>
      </c>
      <c r="EZ5" s="175" t="s">
        <v>1927</v>
      </c>
      <c r="FA5" s="175" t="s">
        <v>1928</v>
      </c>
    </row>
    <row r="6" spans="1:157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57" s="293" customFormat="1" ht="15" customHeight="1" x14ac:dyDescent="0.3">
      <c r="A7" s="38"/>
      <c r="B7" s="171">
        <v>2</v>
      </c>
      <c r="C7" s="176" t="s">
        <v>1929</v>
      </c>
      <c r="D7" s="176"/>
      <c r="E7" s="177" t="s">
        <v>1930</v>
      </c>
      <c r="F7" s="181" t="s">
        <v>1760</v>
      </c>
      <c r="G7" s="183" t="str">
        <f>IF(COUNTA(H7:FA7)=0,"",IF(SMALL(H7:FA7,1)&lt;0,"ERRO",""))</f>
        <v/>
      </c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1:157" s="293" customFormat="1" ht="15" customHeight="1" x14ac:dyDescent="0.3">
      <c r="A8" s="38"/>
      <c r="B8" s="171">
        <f>B7+1</f>
        <v>3</v>
      </c>
      <c r="C8" s="176" t="s">
        <v>1931</v>
      </c>
      <c r="D8" s="176"/>
      <c r="E8" s="180" t="s">
        <v>1595</v>
      </c>
      <c r="F8" s="210" t="s">
        <v>1932</v>
      </c>
      <c r="G8" s="183" t="str">
        <f>IF(COUNTA(H8:FA8)=0,"",IF(SMALL(H8:FA8,1)&lt;0,"ERRO",""))</f>
        <v/>
      </c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  <c r="AA8" s="300"/>
      <c r="AB8" s="300"/>
      <c r="AC8" s="300"/>
      <c r="AD8" s="300"/>
      <c r="AE8" s="300"/>
      <c r="AF8" s="300"/>
      <c r="AG8" s="300"/>
      <c r="AH8" s="300"/>
      <c r="AI8" s="300"/>
      <c r="AJ8" s="300"/>
      <c r="AK8" s="300"/>
      <c r="AL8" s="300"/>
      <c r="AM8" s="300"/>
      <c r="AN8" s="300"/>
      <c r="AO8" s="300"/>
      <c r="AP8" s="300"/>
      <c r="AQ8" s="300"/>
      <c r="AR8" s="300"/>
      <c r="AS8" s="300"/>
      <c r="AT8" s="300"/>
      <c r="AU8" s="300"/>
      <c r="AV8" s="300"/>
      <c r="AW8" s="300"/>
      <c r="AX8" s="300"/>
      <c r="AY8" s="300"/>
      <c r="AZ8" s="300"/>
      <c r="BA8" s="300"/>
      <c r="BB8" s="300"/>
      <c r="BC8" s="300"/>
      <c r="BD8" s="300"/>
      <c r="BE8" s="300"/>
      <c r="BF8" s="300"/>
      <c r="BG8" s="300"/>
      <c r="BH8" s="300"/>
      <c r="BI8" s="300"/>
      <c r="BJ8" s="300"/>
      <c r="BK8" s="300"/>
      <c r="BL8" s="300"/>
      <c r="BM8" s="300"/>
      <c r="BN8" s="300"/>
      <c r="BO8" s="300"/>
      <c r="BP8" s="300"/>
      <c r="BQ8" s="300"/>
      <c r="BR8" s="300"/>
      <c r="BS8" s="300"/>
      <c r="BT8" s="300"/>
      <c r="BU8" s="300"/>
      <c r="BV8" s="300"/>
      <c r="BW8" s="300"/>
      <c r="BX8" s="300"/>
      <c r="BY8" s="300"/>
      <c r="BZ8" s="300"/>
      <c r="CA8" s="300"/>
      <c r="CB8" s="300"/>
      <c r="CC8" s="300"/>
      <c r="CD8" s="300"/>
      <c r="CE8" s="300"/>
      <c r="CF8" s="300"/>
      <c r="CG8" s="300"/>
      <c r="CH8" s="300"/>
      <c r="CI8" s="300"/>
      <c r="CJ8" s="300"/>
      <c r="CK8" s="300"/>
      <c r="CL8" s="300"/>
      <c r="CM8" s="300"/>
      <c r="CN8" s="300"/>
      <c r="CO8" s="300"/>
      <c r="CP8" s="300"/>
      <c r="CQ8" s="300"/>
      <c r="CR8" s="300"/>
      <c r="CS8" s="300"/>
      <c r="CT8" s="300"/>
      <c r="CU8" s="300"/>
      <c r="CV8" s="300"/>
      <c r="CW8" s="300"/>
      <c r="CX8" s="300"/>
      <c r="CY8" s="300"/>
      <c r="CZ8" s="300"/>
      <c r="DA8" s="300"/>
      <c r="DB8" s="300"/>
      <c r="DC8" s="300"/>
      <c r="DD8" s="300"/>
      <c r="DE8" s="300"/>
      <c r="DF8" s="300"/>
      <c r="DG8" s="300"/>
      <c r="DH8" s="300"/>
      <c r="DI8" s="300"/>
      <c r="DJ8" s="300"/>
      <c r="DK8" s="300"/>
      <c r="DL8" s="300"/>
      <c r="DM8" s="300"/>
      <c r="DN8" s="300"/>
      <c r="DO8" s="300"/>
      <c r="DP8" s="300"/>
      <c r="DQ8" s="300"/>
      <c r="DR8" s="300"/>
      <c r="DS8" s="300"/>
      <c r="DT8" s="300"/>
      <c r="DU8" s="300"/>
      <c r="DV8" s="300"/>
      <c r="DW8" s="300"/>
      <c r="DX8" s="300"/>
      <c r="DY8" s="300"/>
      <c r="DZ8" s="300"/>
      <c r="EA8" s="300"/>
      <c r="EB8" s="300"/>
      <c r="EC8" s="300"/>
      <c r="ED8" s="300"/>
      <c r="EE8" s="300"/>
      <c r="EF8" s="300"/>
      <c r="EG8" s="300"/>
      <c r="EH8" s="300"/>
      <c r="EI8" s="300"/>
      <c r="EJ8" s="300"/>
      <c r="EK8" s="300"/>
      <c r="EL8" s="300"/>
      <c r="EM8" s="300"/>
      <c r="EN8" s="300"/>
      <c r="EO8" s="300"/>
      <c r="EP8" s="300"/>
      <c r="EQ8" s="300"/>
      <c r="ER8" s="300"/>
      <c r="ES8" s="300"/>
      <c r="ET8" s="300"/>
      <c r="EU8" s="300"/>
      <c r="EV8" s="300"/>
      <c r="EW8" s="300"/>
      <c r="EX8" s="300"/>
      <c r="EY8" s="300"/>
      <c r="EZ8" s="300"/>
      <c r="FA8" s="300"/>
    </row>
    <row r="9" spans="1:157" s="293" customFormat="1" ht="15" customHeight="1" x14ac:dyDescent="0.3">
      <c r="A9" s="38"/>
      <c r="B9" s="171">
        <f>B8+1</f>
        <v>4</v>
      </c>
      <c r="C9" s="176" t="s">
        <v>1933</v>
      </c>
      <c r="D9" s="176"/>
      <c r="E9" s="180" t="s">
        <v>1595</v>
      </c>
      <c r="F9" s="210" t="s">
        <v>1934</v>
      </c>
      <c r="G9" s="183" t="str">
        <f>IF(COUNTA(H9:FA9)=0,"",IF(OR(SMALL(H9:FA9,1)&lt;0,LARGE(H9:FA9,1)&gt;1),"ERRO",""))</f>
        <v/>
      </c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  <c r="AA9" s="300"/>
      <c r="AB9" s="300"/>
      <c r="AC9" s="300"/>
      <c r="AD9" s="300"/>
      <c r="AE9" s="300"/>
      <c r="AF9" s="300"/>
      <c r="AG9" s="300"/>
      <c r="AH9" s="300"/>
      <c r="AI9" s="300"/>
      <c r="AJ9" s="300"/>
      <c r="AK9" s="300"/>
      <c r="AL9" s="300"/>
      <c r="AM9" s="300"/>
      <c r="AN9" s="300"/>
      <c r="AO9" s="300"/>
      <c r="AP9" s="300"/>
      <c r="AQ9" s="300"/>
      <c r="AR9" s="300"/>
      <c r="AS9" s="300"/>
      <c r="AT9" s="300"/>
      <c r="AU9" s="300"/>
      <c r="AV9" s="300"/>
      <c r="AW9" s="300"/>
      <c r="AX9" s="300"/>
      <c r="AY9" s="300"/>
      <c r="AZ9" s="300"/>
      <c r="BA9" s="300"/>
      <c r="BB9" s="300"/>
      <c r="BC9" s="300"/>
      <c r="BD9" s="300"/>
      <c r="BE9" s="300"/>
      <c r="BF9" s="300"/>
      <c r="BG9" s="300"/>
      <c r="BH9" s="300"/>
      <c r="BI9" s="300"/>
      <c r="BJ9" s="300"/>
      <c r="BK9" s="300"/>
      <c r="BL9" s="300"/>
      <c r="BM9" s="300"/>
      <c r="BN9" s="300"/>
      <c r="BO9" s="300"/>
      <c r="BP9" s="300"/>
      <c r="BQ9" s="300"/>
      <c r="BR9" s="300"/>
      <c r="BS9" s="300"/>
      <c r="BT9" s="300"/>
      <c r="BU9" s="300"/>
      <c r="BV9" s="300"/>
      <c r="BW9" s="300"/>
      <c r="BX9" s="300"/>
      <c r="BY9" s="300"/>
      <c r="BZ9" s="300"/>
      <c r="CA9" s="300"/>
      <c r="CB9" s="300"/>
      <c r="CC9" s="300"/>
      <c r="CD9" s="300"/>
      <c r="CE9" s="300"/>
      <c r="CF9" s="300"/>
      <c r="CG9" s="300"/>
      <c r="CH9" s="300"/>
      <c r="CI9" s="300"/>
      <c r="CJ9" s="300"/>
      <c r="CK9" s="300"/>
      <c r="CL9" s="300"/>
      <c r="CM9" s="300"/>
      <c r="CN9" s="300"/>
      <c r="CO9" s="300"/>
      <c r="CP9" s="300"/>
      <c r="CQ9" s="300"/>
      <c r="CR9" s="300"/>
      <c r="CS9" s="300"/>
      <c r="CT9" s="300"/>
      <c r="CU9" s="300"/>
      <c r="CV9" s="300"/>
      <c r="CW9" s="300"/>
      <c r="CX9" s="300"/>
      <c r="CY9" s="300"/>
      <c r="CZ9" s="300"/>
      <c r="DA9" s="300"/>
      <c r="DB9" s="300"/>
      <c r="DC9" s="300"/>
      <c r="DD9" s="300"/>
      <c r="DE9" s="300"/>
      <c r="DF9" s="300"/>
      <c r="DG9" s="300"/>
      <c r="DH9" s="300"/>
      <c r="DI9" s="300"/>
      <c r="DJ9" s="300"/>
      <c r="DK9" s="300"/>
      <c r="DL9" s="300"/>
      <c r="DM9" s="300"/>
      <c r="DN9" s="300"/>
      <c r="DO9" s="300"/>
      <c r="DP9" s="300"/>
      <c r="DQ9" s="300"/>
      <c r="DR9" s="300"/>
      <c r="DS9" s="300"/>
      <c r="DT9" s="300"/>
      <c r="DU9" s="300"/>
      <c r="DV9" s="300"/>
      <c r="DW9" s="300"/>
      <c r="DX9" s="300"/>
      <c r="DY9" s="300"/>
      <c r="DZ9" s="300"/>
      <c r="EA9" s="300"/>
      <c r="EB9" s="300"/>
      <c r="EC9" s="300"/>
      <c r="ED9" s="300"/>
      <c r="EE9" s="300"/>
      <c r="EF9" s="300"/>
      <c r="EG9" s="300"/>
      <c r="EH9" s="300"/>
      <c r="EI9" s="300"/>
      <c r="EJ9" s="300"/>
      <c r="EK9" s="300"/>
      <c r="EL9" s="300"/>
      <c r="EM9" s="300"/>
      <c r="EN9" s="300"/>
      <c r="EO9" s="300"/>
      <c r="EP9" s="300"/>
      <c r="EQ9" s="300"/>
      <c r="ER9" s="300"/>
      <c r="ES9" s="300"/>
      <c r="ET9" s="300"/>
      <c r="EU9" s="300"/>
      <c r="EV9" s="300"/>
      <c r="EW9" s="300"/>
      <c r="EX9" s="300"/>
      <c r="EY9" s="300"/>
      <c r="EZ9" s="300"/>
      <c r="FA9" s="300"/>
    </row>
    <row r="10" spans="1:157" s="293" customFormat="1" ht="15" customHeight="1" x14ac:dyDescent="0.3">
      <c r="A10" s="38"/>
      <c r="B10" s="283" t="s">
        <v>3140</v>
      </c>
      <c r="C10" s="176" t="s">
        <v>1935</v>
      </c>
      <c r="D10" s="176"/>
      <c r="E10" s="180" t="s">
        <v>1595</v>
      </c>
      <c r="F10" s="210" t="s">
        <v>1936</v>
      </c>
      <c r="G10" s="183" t="str">
        <f>IF(COUNTA(H10:FA10)=0,"",IF(OR(SMALL(H10:FA10,1)&lt;0,LARGE(H10:FA10,1)&gt;1),"ERRO",""))</f>
        <v/>
      </c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  <c r="AA10" s="300"/>
      <c r="AB10" s="300"/>
      <c r="AC10" s="300"/>
      <c r="AD10" s="300"/>
      <c r="AE10" s="300"/>
      <c r="AF10" s="300"/>
      <c r="AG10" s="300"/>
      <c r="AH10" s="300"/>
      <c r="AI10" s="300"/>
      <c r="AJ10" s="300"/>
      <c r="AK10" s="300"/>
      <c r="AL10" s="300"/>
      <c r="AM10" s="300"/>
      <c r="AN10" s="300"/>
      <c r="AO10" s="300"/>
      <c r="AP10" s="300"/>
      <c r="AQ10" s="300"/>
      <c r="AR10" s="300"/>
      <c r="AS10" s="300"/>
      <c r="AT10" s="300"/>
      <c r="AU10" s="300"/>
      <c r="AV10" s="300"/>
      <c r="AW10" s="300"/>
      <c r="AX10" s="300"/>
      <c r="AY10" s="300"/>
      <c r="AZ10" s="300"/>
      <c r="BA10" s="300"/>
      <c r="BB10" s="300"/>
      <c r="BC10" s="300"/>
      <c r="BD10" s="300"/>
      <c r="BE10" s="300"/>
      <c r="BF10" s="300"/>
      <c r="BG10" s="300"/>
      <c r="BH10" s="300"/>
      <c r="BI10" s="300"/>
      <c r="BJ10" s="300"/>
      <c r="BK10" s="300"/>
      <c r="BL10" s="300"/>
      <c r="BM10" s="300"/>
      <c r="BN10" s="300"/>
      <c r="BO10" s="300"/>
      <c r="BP10" s="300"/>
      <c r="BQ10" s="300"/>
      <c r="BR10" s="300"/>
      <c r="BS10" s="300"/>
      <c r="BT10" s="300"/>
      <c r="BU10" s="300"/>
      <c r="BV10" s="300"/>
      <c r="BW10" s="300"/>
      <c r="BX10" s="300"/>
      <c r="BY10" s="300"/>
      <c r="BZ10" s="300"/>
      <c r="CA10" s="300"/>
      <c r="CB10" s="300"/>
      <c r="CC10" s="300"/>
      <c r="CD10" s="300"/>
      <c r="CE10" s="300"/>
      <c r="CF10" s="300"/>
      <c r="CG10" s="300"/>
      <c r="CH10" s="300"/>
      <c r="CI10" s="300"/>
      <c r="CJ10" s="300"/>
      <c r="CK10" s="300"/>
      <c r="CL10" s="300"/>
      <c r="CM10" s="300"/>
      <c r="CN10" s="300"/>
      <c r="CO10" s="300"/>
      <c r="CP10" s="300"/>
      <c r="CQ10" s="300"/>
      <c r="CR10" s="300"/>
      <c r="CS10" s="300"/>
      <c r="CT10" s="300"/>
      <c r="CU10" s="300"/>
      <c r="CV10" s="300"/>
      <c r="CW10" s="300"/>
      <c r="CX10" s="300"/>
      <c r="CY10" s="300"/>
      <c r="CZ10" s="300"/>
      <c r="DA10" s="300"/>
      <c r="DB10" s="300"/>
      <c r="DC10" s="300"/>
      <c r="DD10" s="300"/>
      <c r="DE10" s="300"/>
      <c r="DF10" s="300"/>
      <c r="DG10" s="300"/>
      <c r="DH10" s="300"/>
      <c r="DI10" s="300"/>
      <c r="DJ10" s="300"/>
      <c r="DK10" s="300"/>
      <c r="DL10" s="300"/>
      <c r="DM10" s="300"/>
      <c r="DN10" s="300"/>
      <c r="DO10" s="300"/>
      <c r="DP10" s="300"/>
      <c r="DQ10" s="300"/>
      <c r="DR10" s="300"/>
      <c r="DS10" s="300"/>
      <c r="DT10" s="300"/>
      <c r="DU10" s="300"/>
      <c r="DV10" s="300"/>
      <c r="DW10" s="300"/>
      <c r="DX10" s="300"/>
      <c r="DY10" s="300"/>
      <c r="DZ10" s="300"/>
      <c r="EA10" s="300"/>
      <c r="EB10" s="300"/>
      <c r="EC10" s="300"/>
      <c r="ED10" s="300"/>
      <c r="EE10" s="300"/>
      <c r="EF10" s="300"/>
      <c r="EG10" s="300"/>
      <c r="EH10" s="300"/>
      <c r="EI10" s="300"/>
      <c r="EJ10" s="300"/>
      <c r="EK10" s="300"/>
      <c r="EL10" s="300"/>
      <c r="EM10" s="300"/>
      <c r="EN10" s="300"/>
      <c r="EO10" s="300"/>
      <c r="EP10" s="300"/>
      <c r="EQ10" s="300"/>
      <c r="ER10" s="300"/>
      <c r="ES10" s="300"/>
      <c r="ET10" s="300"/>
      <c r="EU10" s="300"/>
      <c r="EV10" s="300"/>
      <c r="EW10" s="300"/>
      <c r="EX10" s="300"/>
      <c r="EY10" s="300"/>
      <c r="EZ10" s="300"/>
      <c r="FA10" s="300"/>
    </row>
    <row r="11" spans="1:157" ht="15" customHeight="1" x14ac:dyDescent="0.3">
      <c r="B11" s="171">
        <f>B9+1</f>
        <v>5</v>
      </c>
      <c r="C11" s="176" t="s">
        <v>1217</v>
      </c>
      <c r="D11" s="176"/>
      <c r="E11" s="180"/>
      <c r="F11" s="181" t="s">
        <v>1763</v>
      </c>
      <c r="G11" s="183" t="str">
        <f>IF(COUNTA(H11:FA11)=0,"",IF(SMALL(H11:FA11,1)&lt;0,"ERRO",SUM(H11:FA11)))</f>
        <v/>
      </c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6"/>
      <c r="CS11" s="296"/>
      <c r="CT11" s="296"/>
      <c r="CU11" s="296"/>
      <c r="CV11" s="296"/>
      <c r="CW11" s="296"/>
      <c r="CX11" s="296"/>
      <c r="CY11" s="296"/>
      <c r="CZ11" s="296"/>
      <c r="DA11" s="296"/>
      <c r="DB11" s="296"/>
      <c r="DC11" s="296"/>
      <c r="DD11" s="296"/>
      <c r="DE11" s="296"/>
      <c r="DF11" s="296"/>
      <c r="DG11" s="296"/>
      <c r="DH11" s="296"/>
      <c r="DI11" s="296"/>
      <c r="DJ11" s="296"/>
      <c r="DK11" s="296"/>
      <c r="DL11" s="296"/>
      <c r="DM11" s="296"/>
      <c r="DN11" s="296"/>
      <c r="DO11" s="296"/>
      <c r="DP11" s="296"/>
      <c r="DQ11" s="296"/>
      <c r="DR11" s="296"/>
      <c r="DS11" s="296"/>
      <c r="DT11" s="296"/>
      <c r="DU11" s="296"/>
      <c r="DV11" s="296"/>
      <c r="DW11" s="296"/>
      <c r="DX11" s="296"/>
      <c r="DY11" s="296"/>
      <c r="DZ11" s="296"/>
      <c r="EA11" s="296"/>
      <c r="EB11" s="296"/>
      <c r="EC11" s="296"/>
      <c r="ED11" s="296"/>
      <c r="EE11" s="296"/>
      <c r="EF11" s="296"/>
      <c r="EG11" s="296"/>
      <c r="EH11" s="296"/>
      <c r="EI11" s="296"/>
      <c r="EJ11" s="296"/>
      <c r="EK11" s="296"/>
      <c r="EL11" s="296"/>
      <c r="EM11" s="296"/>
      <c r="EN11" s="296"/>
      <c r="EO11" s="296"/>
      <c r="EP11" s="296"/>
      <c r="EQ11" s="296"/>
      <c r="ER11" s="296"/>
      <c r="ES11" s="296"/>
      <c r="ET11" s="296"/>
      <c r="EU11" s="296"/>
      <c r="EV11" s="296"/>
      <c r="EW11" s="296"/>
      <c r="EX11" s="296"/>
      <c r="EY11" s="296"/>
      <c r="EZ11" s="296"/>
      <c r="FA11" s="296"/>
    </row>
    <row r="12" spans="1:157" ht="15" customHeight="1" x14ac:dyDescent="0.3">
      <c r="B12" s="209">
        <f>B11+1</f>
        <v>6</v>
      </c>
      <c r="C12" s="176" t="s">
        <v>1402</v>
      </c>
      <c r="D12" s="176"/>
      <c r="E12" s="180" t="s">
        <v>1195</v>
      </c>
      <c r="F12" s="181" t="s">
        <v>1403</v>
      </c>
      <c r="G12" s="190">
        <f>SUM(H12:FA12)</f>
        <v>0</v>
      </c>
      <c r="H12" s="188">
        <f>IF(H9=0,0,H7*0.736*H11/H9)</f>
        <v>0</v>
      </c>
      <c r="I12" s="188">
        <f t="shared" ref="I12:BE12" si="0">IF(I9=0,0,I7*0.736*I11/I9)</f>
        <v>0</v>
      </c>
      <c r="J12" s="188">
        <f t="shared" si="0"/>
        <v>0</v>
      </c>
      <c r="K12" s="188">
        <f t="shared" si="0"/>
        <v>0</v>
      </c>
      <c r="L12" s="188">
        <f t="shared" si="0"/>
        <v>0</v>
      </c>
      <c r="M12" s="188">
        <f t="shared" si="0"/>
        <v>0</v>
      </c>
      <c r="N12" s="188">
        <f t="shared" si="0"/>
        <v>0</v>
      </c>
      <c r="O12" s="188">
        <f t="shared" si="0"/>
        <v>0</v>
      </c>
      <c r="P12" s="188">
        <f t="shared" si="0"/>
        <v>0</v>
      </c>
      <c r="Q12" s="188">
        <f t="shared" si="0"/>
        <v>0</v>
      </c>
      <c r="R12" s="188">
        <f t="shared" si="0"/>
        <v>0</v>
      </c>
      <c r="S12" s="188">
        <f t="shared" si="0"/>
        <v>0</v>
      </c>
      <c r="T12" s="188">
        <f t="shared" si="0"/>
        <v>0</v>
      </c>
      <c r="U12" s="188">
        <f t="shared" si="0"/>
        <v>0</v>
      </c>
      <c r="V12" s="188">
        <f t="shared" si="0"/>
        <v>0</v>
      </c>
      <c r="W12" s="188">
        <f t="shared" si="0"/>
        <v>0</v>
      </c>
      <c r="X12" s="188">
        <f t="shared" si="0"/>
        <v>0</v>
      </c>
      <c r="Y12" s="188">
        <f t="shared" si="0"/>
        <v>0</v>
      </c>
      <c r="Z12" s="188">
        <f t="shared" si="0"/>
        <v>0</v>
      </c>
      <c r="AA12" s="188">
        <f t="shared" si="0"/>
        <v>0</v>
      </c>
      <c r="AB12" s="188">
        <f t="shared" si="0"/>
        <v>0</v>
      </c>
      <c r="AC12" s="188">
        <f t="shared" si="0"/>
        <v>0</v>
      </c>
      <c r="AD12" s="188">
        <f t="shared" si="0"/>
        <v>0</v>
      </c>
      <c r="AE12" s="188">
        <f t="shared" si="0"/>
        <v>0</v>
      </c>
      <c r="AF12" s="188">
        <f t="shared" si="0"/>
        <v>0</v>
      </c>
      <c r="AG12" s="188">
        <f t="shared" si="0"/>
        <v>0</v>
      </c>
      <c r="AH12" s="188">
        <f t="shared" si="0"/>
        <v>0</v>
      </c>
      <c r="AI12" s="188">
        <f t="shared" si="0"/>
        <v>0</v>
      </c>
      <c r="AJ12" s="188">
        <f t="shared" si="0"/>
        <v>0</v>
      </c>
      <c r="AK12" s="188">
        <f t="shared" si="0"/>
        <v>0</v>
      </c>
      <c r="AL12" s="188">
        <f t="shared" si="0"/>
        <v>0</v>
      </c>
      <c r="AM12" s="188">
        <f t="shared" si="0"/>
        <v>0</v>
      </c>
      <c r="AN12" s="188">
        <f t="shared" si="0"/>
        <v>0</v>
      </c>
      <c r="AO12" s="188">
        <f t="shared" si="0"/>
        <v>0</v>
      </c>
      <c r="AP12" s="188">
        <f t="shared" si="0"/>
        <v>0</v>
      </c>
      <c r="AQ12" s="188">
        <f t="shared" si="0"/>
        <v>0</v>
      </c>
      <c r="AR12" s="188">
        <f t="shared" si="0"/>
        <v>0</v>
      </c>
      <c r="AS12" s="188">
        <f t="shared" si="0"/>
        <v>0</v>
      </c>
      <c r="AT12" s="188">
        <f t="shared" si="0"/>
        <v>0</v>
      </c>
      <c r="AU12" s="188">
        <f t="shared" si="0"/>
        <v>0</v>
      </c>
      <c r="AV12" s="188">
        <f t="shared" si="0"/>
        <v>0</v>
      </c>
      <c r="AW12" s="188">
        <f t="shared" si="0"/>
        <v>0</v>
      </c>
      <c r="AX12" s="188">
        <f t="shared" si="0"/>
        <v>0</v>
      </c>
      <c r="AY12" s="188">
        <f t="shared" si="0"/>
        <v>0</v>
      </c>
      <c r="AZ12" s="188">
        <f t="shared" si="0"/>
        <v>0</v>
      </c>
      <c r="BA12" s="188">
        <f t="shared" si="0"/>
        <v>0</v>
      </c>
      <c r="BB12" s="188">
        <f t="shared" si="0"/>
        <v>0</v>
      </c>
      <c r="BC12" s="188">
        <f t="shared" si="0"/>
        <v>0</v>
      </c>
      <c r="BD12" s="188">
        <f t="shared" si="0"/>
        <v>0</v>
      </c>
      <c r="BE12" s="188">
        <f t="shared" si="0"/>
        <v>0</v>
      </c>
      <c r="BF12" s="188">
        <f>IF(BF9=0,0,BF7*0.736*BF11/BF9)</f>
        <v>0</v>
      </c>
      <c r="BG12" s="188">
        <f t="shared" ref="BG12:DC12" si="1">IF(BG9=0,0,BG7*0.736*BG11/BG9)</f>
        <v>0</v>
      </c>
      <c r="BH12" s="188">
        <f t="shared" si="1"/>
        <v>0</v>
      </c>
      <c r="BI12" s="188">
        <f t="shared" si="1"/>
        <v>0</v>
      </c>
      <c r="BJ12" s="188">
        <f t="shared" si="1"/>
        <v>0</v>
      </c>
      <c r="BK12" s="188">
        <f t="shared" si="1"/>
        <v>0</v>
      </c>
      <c r="BL12" s="188">
        <f t="shared" si="1"/>
        <v>0</v>
      </c>
      <c r="BM12" s="188">
        <f t="shared" si="1"/>
        <v>0</v>
      </c>
      <c r="BN12" s="188">
        <f t="shared" si="1"/>
        <v>0</v>
      </c>
      <c r="BO12" s="188">
        <f t="shared" si="1"/>
        <v>0</v>
      </c>
      <c r="BP12" s="188">
        <f t="shared" si="1"/>
        <v>0</v>
      </c>
      <c r="BQ12" s="188">
        <f t="shared" si="1"/>
        <v>0</v>
      </c>
      <c r="BR12" s="188">
        <f t="shared" si="1"/>
        <v>0</v>
      </c>
      <c r="BS12" s="188">
        <f t="shared" si="1"/>
        <v>0</v>
      </c>
      <c r="BT12" s="188">
        <f t="shared" si="1"/>
        <v>0</v>
      </c>
      <c r="BU12" s="188">
        <f t="shared" si="1"/>
        <v>0</v>
      </c>
      <c r="BV12" s="188">
        <f t="shared" si="1"/>
        <v>0</v>
      </c>
      <c r="BW12" s="188">
        <f t="shared" si="1"/>
        <v>0</v>
      </c>
      <c r="BX12" s="188">
        <f t="shared" si="1"/>
        <v>0</v>
      </c>
      <c r="BY12" s="188">
        <f t="shared" si="1"/>
        <v>0</v>
      </c>
      <c r="BZ12" s="188">
        <f t="shared" si="1"/>
        <v>0</v>
      </c>
      <c r="CA12" s="188">
        <f t="shared" si="1"/>
        <v>0</v>
      </c>
      <c r="CB12" s="188">
        <f t="shared" si="1"/>
        <v>0</v>
      </c>
      <c r="CC12" s="188">
        <f t="shared" si="1"/>
        <v>0</v>
      </c>
      <c r="CD12" s="188">
        <f t="shared" si="1"/>
        <v>0</v>
      </c>
      <c r="CE12" s="188">
        <f t="shared" si="1"/>
        <v>0</v>
      </c>
      <c r="CF12" s="188">
        <f t="shared" si="1"/>
        <v>0</v>
      </c>
      <c r="CG12" s="188">
        <f t="shared" si="1"/>
        <v>0</v>
      </c>
      <c r="CH12" s="188">
        <f t="shared" si="1"/>
        <v>0</v>
      </c>
      <c r="CI12" s="188">
        <f t="shared" si="1"/>
        <v>0</v>
      </c>
      <c r="CJ12" s="188">
        <f t="shared" si="1"/>
        <v>0</v>
      </c>
      <c r="CK12" s="188">
        <f t="shared" si="1"/>
        <v>0</v>
      </c>
      <c r="CL12" s="188">
        <f t="shared" si="1"/>
        <v>0</v>
      </c>
      <c r="CM12" s="188">
        <f t="shared" si="1"/>
        <v>0</v>
      </c>
      <c r="CN12" s="188">
        <f t="shared" si="1"/>
        <v>0</v>
      </c>
      <c r="CO12" s="188">
        <f t="shared" si="1"/>
        <v>0</v>
      </c>
      <c r="CP12" s="188">
        <f t="shared" si="1"/>
        <v>0</v>
      </c>
      <c r="CQ12" s="188">
        <f t="shared" si="1"/>
        <v>0</v>
      </c>
      <c r="CR12" s="188">
        <f t="shared" si="1"/>
        <v>0</v>
      </c>
      <c r="CS12" s="188">
        <f t="shared" si="1"/>
        <v>0</v>
      </c>
      <c r="CT12" s="188">
        <f t="shared" si="1"/>
        <v>0</v>
      </c>
      <c r="CU12" s="188">
        <f t="shared" si="1"/>
        <v>0</v>
      </c>
      <c r="CV12" s="188">
        <f t="shared" si="1"/>
        <v>0</v>
      </c>
      <c r="CW12" s="188">
        <f t="shared" si="1"/>
        <v>0</v>
      </c>
      <c r="CX12" s="188">
        <f t="shared" si="1"/>
        <v>0</v>
      </c>
      <c r="CY12" s="188">
        <f t="shared" si="1"/>
        <v>0</v>
      </c>
      <c r="CZ12" s="188">
        <f t="shared" si="1"/>
        <v>0</v>
      </c>
      <c r="DA12" s="188">
        <f t="shared" si="1"/>
        <v>0</v>
      </c>
      <c r="DB12" s="188">
        <f t="shared" si="1"/>
        <v>0</v>
      </c>
      <c r="DC12" s="188">
        <f t="shared" si="1"/>
        <v>0</v>
      </c>
      <c r="DD12" s="188">
        <f>IF(DD9=0,0,DD7*0.736*DD11/DD9)</f>
        <v>0</v>
      </c>
      <c r="DE12" s="188">
        <f t="shared" ref="DE12:FA12" si="2">IF(DE9=0,0,DE7*0.736*DE11/DE9)</f>
        <v>0</v>
      </c>
      <c r="DF12" s="188">
        <f t="shared" si="2"/>
        <v>0</v>
      </c>
      <c r="DG12" s="188">
        <f t="shared" si="2"/>
        <v>0</v>
      </c>
      <c r="DH12" s="188">
        <f t="shared" si="2"/>
        <v>0</v>
      </c>
      <c r="DI12" s="188">
        <f t="shared" si="2"/>
        <v>0</v>
      </c>
      <c r="DJ12" s="188">
        <f t="shared" si="2"/>
        <v>0</v>
      </c>
      <c r="DK12" s="188">
        <f t="shared" si="2"/>
        <v>0</v>
      </c>
      <c r="DL12" s="188">
        <f t="shared" si="2"/>
        <v>0</v>
      </c>
      <c r="DM12" s="188">
        <f t="shared" si="2"/>
        <v>0</v>
      </c>
      <c r="DN12" s="188">
        <f t="shared" si="2"/>
        <v>0</v>
      </c>
      <c r="DO12" s="188">
        <f t="shared" si="2"/>
        <v>0</v>
      </c>
      <c r="DP12" s="188">
        <f t="shared" si="2"/>
        <v>0</v>
      </c>
      <c r="DQ12" s="188">
        <f t="shared" si="2"/>
        <v>0</v>
      </c>
      <c r="DR12" s="188">
        <f t="shared" si="2"/>
        <v>0</v>
      </c>
      <c r="DS12" s="188">
        <f t="shared" si="2"/>
        <v>0</v>
      </c>
      <c r="DT12" s="188">
        <f t="shared" si="2"/>
        <v>0</v>
      </c>
      <c r="DU12" s="188">
        <f t="shared" si="2"/>
        <v>0</v>
      </c>
      <c r="DV12" s="188">
        <f t="shared" si="2"/>
        <v>0</v>
      </c>
      <c r="DW12" s="188">
        <f t="shared" si="2"/>
        <v>0</v>
      </c>
      <c r="DX12" s="188">
        <f t="shared" si="2"/>
        <v>0</v>
      </c>
      <c r="DY12" s="188">
        <f t="shared" si="2"/>
        <v>0</v>
      </c>
      <c r="DZ12" s="188">
        <f t="shared" si="2"/>
        <v>0</v>
      </c>
      <c r="EA12" s="188">
        <f t="shared" si="2"/>
        <v>0</v>
      </c>
      <c r="EB12" s="188">
        <f t="shared" si="2"/>
        <v>0</v>
      </c>
      <c r="EC12" s="188">
        <f t="shared" si="2"/>
        <v>0</v>
      </c>
      <c r="ED12" s="188">
        <f t="shared" si="2"/>
        <v>0</v>
      </c>
      <c r="EE12" s="188">
        <f t="shared" si="2"/>
        <v>0</v>
      </c>
      <c r="EF12" s="188">
        <f t="shared" si="2"/>
        <v>0</v>
      </c>
      <c r="EG12" s="188">
        <f t="shared" si="2"/>
        <v>0</v>
      </c>
      <c r="EH12" s="188">
        <f t="shared" si="2"/>
        <v>0</v>
      </c>
      <c r="EI12" s="188">
        <f t="shared" si="2"/>
        <v>0</v>
      </c>
      <c r="EJ12" s="188">
        <f t="shared" si="2"/>
        <v>0</v>
      </c>
      <c r="EK12" s="188">
        <f t="shared" si="2"/>
        <v>0</v>
      </c>
      <c r="EL12" s="188">
        <f t="shared" si="2"/>
        <v>0</v>
      </c>
      <c r="EM12" s="188">
        <f t="shared" si="2"/>
        <v>0</v>
      </c>
      <c r="EN12" s="188">
        <f t="shared" si="2"/>
        <v>0</v>
      </c>
      <c r="EO12" s="188">
        <f t="shared" si="2"/>
        <v>0</v>
      </c>
      <c r="EP12" s="188">
        <f t="shared" si="2"/>
        <v>0</v>
      </c>
      <c r="EQ12" s="188">
        <f t="shared" si="2"/>
        <v>0</v>
      </c>
      <c r="ER12" s="188">
        <f t="shared" si="2"/>
        <v>0</v>
      </c>
      <c r="ES12" s="188">
        <f t="shared" si="2"/>
        <v>0</v>
      </c>
      <c r="ET12" s="188">
        <f t="shared" si="2"/>
        <v>0</v>
      </c>
      <c r="EU12" s="188">
        <f t="shared" si="2"/>
        <v>0</v>
      </c>
      <c r="EV12" s="188">
        <f t="shared" si="2"/>
        <v>0</v>
      </c>
      <c r="EW12" s="188">
        <f t="shared" si="2"/>
        <v>0</v>
      </c>
      <c r="EX12" s="188">
        <f t="shared" si="2"/>
        <v>0</v>
      </c>
      <c r="EY12" s="188">
        <f t="shared" si="2"/>
        <v>0</v>
      </c>
      <c r="EZ12" s="188">
        <f t="shared" si="2"/>
        <v>0</v>
      </c>
      <c r="FA12" s="188">
        <f t="shared" si="2"/>
        <v>0</v>
      </c>
    </row>
    <row r="13" spans="1:157" s="293" customFormat="1" ht="15" customHeight="1" x14ac:dyDescent="0.3">
      <c r="A13" s="38"/>
      <c r="B13" s="209">
        <f>B12+1</f>
        <v>7</v>
      </c>
      <c r="C13" s="176" t="s">
        <v>1765</v>
      </c>
      <c r="D13" s="176"/>
      <c r="E13" s="180" t="s">
        <v>1195</v>
      </c>
      <c r="F13" s="181" t="s">
        <v>1766</v>
      </c>
      <c r="G13" s="190">
        <f>SUM(H13:FA13)</f>
        <v>0</v>
      </c>
      <c r="H13" s="188">
        <f>IF(H11=0,0,H12*H8*H9/H10)</f>
        <v>0</v>
      </c>
      <c r="I13" s="188">
        <f t="shared" ref="I13:BE13" si="3">IF(I11=0,0,I12*I8*I9/I10)</f>
        <v>0</v>
      </c>
      <c r="J13" s="188">
        <f t="shared" si="3"/>
        <v>0</v>
      </c>
      <c r="K13" s="188">
        <f t="shared" si="3"/>
        <v>0</v>
      </c>
      <c r="L13" s="188">
        <f t="shared" si="3"/>
        <v>0</v>
      </c>
      <c r="M13" s="188">
        <f t="shared" si="3"/>
        <v>0</v>
      </c>
      <c r="N13" s="188">
        <f t="shared" si="3"/>
        <v>0</v>
      </c>
      <c r="O13" s="188">
        <f t="shared" si="3"/>
        <v>0</v>
      </c>
      <c r="P13" s="188">
        <f t="shared" si="3"/>
        <v>0</v>
      </c>
      <c r="Q13" s="188">
        <f t="shared" si="3"/>
        <v>0</v>
      </c>
      <c r="R13" s="188">
        <f t="shared" si="3"/>
        <v>0</v>
      </c>
      <c r="S13" s="188">
        <f t="shared" si="3"/>
        <v>0</v>
      </c>
      <c r="T13" s="188">
        <f t="shared" si="3"/>
        <v>0</v>
      </c>
      <c r="U13" s="188">
        <f t="shared" si="3"/>
        <v>0</v>
      </c>
      <c r="V13" s="188">
        <f t="shared" si="3"/>
        <v>0</v>
      </c>
      <c r="W13" s="188">
        <f t="shared" si="3"/>
        <v>0</v>
      </c>
      <c r="X13" s="188">
        <f t="shared" si="3"/>
        <v>0</v>
      </c>
      <c r="Y13" s="188">
        <f t="shared" si="3"/>
        <v>0</v>
      </c>
      <c r="Z13" s="188">
        <f t="shared" si="3"/>
        <v>0</v>
      </c>
      <c r="AA13" s="188">
        <f t="shared" si="3"/>
        <v>0</v>
      </c>
      <c r="AB13" s="188">
        <f t="shared" si="3"/>
        <v>0</v>
      </c>
      <c r="AC13" s="188">
        <f t="shared" si="3"/>
        <v>0</v>
      </c>
      <c r="AD13" s="188">
        <f t="shared" si="3"/>
        <v>0</v>
      </c>
      <c r="AE13" s="188">
        <f t="shared" si="3"/>
        <v>0</v>
      </c>
      <c r="AF13" s="188">
        <f t="shared" si="3"/>
        <v>0</v>
      </c>
      <c r="AG13" s="188">
        <f t="shared" si="3"/>
        <v>0</v>
      </c>
      <c r="AH13" s="188">
        <f t="shared" si="3"/>
        <v>0</v>
      </c>
      <c r="AI13" s="188">
        <f t="shared" si="3"/>
        <v>0</v>
      </c>
      <c r="AJ13" s="188">
        <f t="shared" si="3"/>
        <v>0</v>
      </c>
      <c r="AK13" s="188">
        <f t="shared" si="3"/>
        <v>0</v>
      </c>
      <c r="AL13" s="188">
        <f t="shared" si="3"/>
        <v>0</v>
      </c>
      <c r="AM13" s="188">
        <f t="shared" si="3"/>
        <v>0</v>
      </c>
      <c r="AN13" s="188">
        <f t="shared" si="3"/>
        <v>0</v>
      </c>
      <c r="AO13" s="188">
        <f t="shared" si="3"/>
        <v>0</v>
      </c>
      <c r="AP13" s="188">
        <f t="shared" si="3"/>
        <v>0</v>
      </c>
      <c r="AQ13" s="188">
        <f t="shared" si="3"/>
        <v>0</v>
      </c>
      <c r="AR13" s="188">
        <f t="shared" si="3"/>
        <v>0</v>
      </c>
      <c r="AS13" s="188">
        <f t="shared" si="3"/>
        <v>0</v>
      </c>
      <c r="AT13" s="188">
        <f t="shared" si="3"/>
        <v>0</v>
      </c>
      <c r="AU13" s="188">
        <f t="shared" si="3"/>
        <v>0</v>
      </c>
      <c r="AV13" s="188">
        <f t="shared" si="3"/>
        <v>0</v>
      </c>
      <c r="AW13" s="188">
        <f t="shared" si="3"/>
        <v>0</v>
      </c>
      <c r="AX13" s="188">
        <f t="shared" si="3"/>
        <v>0</v>
      </c>
      <c r="AY13" s="188">
        <f t="shared" si="3"/>
        <v>0</v>
      </c>
      <c r="AZ13" s="188">
        <f t="shared" si="3"/>
        <v>0</v>
      </c>
      <c r="BA13" s="188">
        <f t="shared" si="3"/>
        <v>0</v>
      </c>
      <c r="BB13" s="188">
        <f t="shared" si="3"/>
        <v>0</v>
      </c>
      <c r="BC13" s="188">
        <f t="shared" si="3"/>
        <v>0</v>
      </c>
      <c r="BD13" s="188">
        <f t="shared" si="3"/>
        <v>0</v>
      </c>
      <c r="BE13" s="188">
        <f t="shared" si="3"/>
        <v>0</v>
      </c>
      <c r="BF13" s="188">
        <f>IF(BF11=0,0,BF12*BF8*BF9/BF10)</f>
        <v>0</v>
      </c>
      <c r="BG13" s="188">
        <f t="shared" ref="BG13:DC13" si="4">IF(BG11=0,0,BG12*BG8*BG9/BG10)</f>
        <v>0</v>
      </c>
      <c r="BH13" s="188">
        <f t="shared" si="4"/>
        <v>0</v>
      </c>
      <c r="BI13" s="188">
        <f t="shared" si="4"/>
        <v>0</v>
      </c>
      <c r="BJ13" s="188">
        <f t="shared" si="4"/>
        <v>0</v>
      </c>
      <c r="BK13" s="188">
        <f t="shared" si="4"/>
        <v>0</v>
      </c>
      <c r="BL13" s="188">
        <f t="shared" si="4"/>
        <v>0</v>
      </c>
      <c r="BM13" s="188">
        <f t="shared" si="4"/>
        <v>0</v>
      </c>
      <c r="BN13" s="188">
        <f t="shared" si="4"/>
        <v>0</v>
      </c>
      <c r="BO13" s="188">
        <f t="shared" si="4"/>
        <v>0</v>
      </c>
      <c r="BP13" s="188">
        <f t="shared" si="4"/>
        <v>0</v>
      </c>
      <c r="BQ13" s="188">
        <f t="shared" si="4"/>
        <v>0</v>
      </c>
      <c r="BR13" s="188">
        <f t="shared" si="4"/>
        <v>0</v>
      </c>
      <c r="BS13" s="188">
        <f t="shared" si="4"/>
        <v>0</v>
      </c>
      <c r="BT13" s="188">
        <f t="shared" si="4"/>
        <v>0</v>
      </c>
      <c r="BU13" s="188">
        <f t="shared" si="4"/>
        <v>0</v>
      </c>
      <c r="BV13" s="188">
        <f t="shared" si="4"/>
        <v>0</v>
      </c>
      <c r="BW13" s="188">
        <f t="shared" si="4"/>
        <v>0</v>
      </c>
      <c r="BX13" s="188">
        <f t="shared" si="4"/>
        <v>0</v>
      </c>
      <c r="BY13" s="188">
        <f t="shared" si="4"/>
        <v>0</v>
      </c>
      <c r="BZ13" s="188">
        <f t="shared" si="4"/>
        <v>0</v>
      </c>
      <c r="CA13" s="188">
        <f t="shared" si="4"/>
        <v>0</v>
      </c>
      <c r="CB13" s="188">
        <f t="shared" si="4"/>
        <v>0</v>
      </c>
      <c r="CC13" s="188">
        <f t="shared" si="4"/>
        <v>0</v>
      </c>
      <c r="CD13" s="188">
        <f t="shared" si="4"/>
        <v>0</v>
      </c>
      <c r="CE13" s="188">
        <f t="shared" si="4"/>
        <v>0</v>
      </c>
      <c r="CF13" s="188">
        <f t="shared" si="4"/>
        <v>0</v>
      </c>
      <c r="CG13" s="188">
        <f t="shared" si="4"/>
        <v>0</v>
      </c>
      <c r="CH13" s="188">
        <f t="shared" si="4"/>
        <v>0</v>
      </c>
      <c r="CI13" s="188">
        <f t="shared" si="4"/>
        <v>0</v>
      </c>
      <c r="CJ13" s="188">
        <f t="shared" si="4"/>
        <v>0</v>
      </c>
      <c r="CK13" s="188">
        <f t="shared" si="4"/>
        <v>0</v>
      </c>
      <c r="CL13" s="188">
        <f t="shared" si="4"/>
        <v>0</v>
      </c>
      <c r="CM13" s="188">
        <f t="shared" si="4"/>
        <v>0</v>
      </c>
      <c r="CN13" s="188">
        <f t="shared" si="4"/>
        <v>0</v>
      </c>
      <c r="CO13" s="188">
        <f t="shared" si="4"/>
        <v>0</v>
      </c>
      <c r="CP13" s="188">
        <f t="shared" si="4"/>
        <v>0</v>
      </c>
      <c r="CQ13" s="188">
        <f t="shared" si="4"/>
        <v>0</v>
      </c>
      <c r="CR13" s="188">
        <f t="shared" si="4"/>
        <v>0</v>
      </c>
      <c r="CS13" s="188">
        <f t="shared" si="4"/>
        <v>0</v>
      </c>
      <c r="CT13" s="188">
        <f t="shared" si="4"/>
        <v>0</v>
      </c>
      <c r="CU13" s="188">
        <f t="shared" si="4"/>
        <v>0</v>
      </c>
      <c r="CV13" s="188">
        <f t="shared" si="4"/>
        <v>0</v>
      </c>
      <c r="CW13" s="188">
        <f t="shared" si="4"/>
        <v>0</v>
      </c>
      <c r="CX13" s="188">
        <f t="shared" si="4"/>
        <v>0</v>
      </c>
      <c r="CY13" s="188">
        <f t="shared" si="4"/>
        <v>0</v>
      </c>
      <c r="CZ13" s="188">
        <f t="shared" si="4"/>
        <v>0</v>
      </c>
      <c r="DA13" s="188">
        <f t="shared" si="4"/>
        <v>0</v>
      </c>
      <c r="DB13" s="188">
        <f t="shared" si="4"/>
        <v>0</v>
      </c>
      <c r="DC13" s="188">
        <f t="shared" si="4"/>
        <v>0</v>
      </c>
      <c r="DD13" s="188">
        <f>IF(DD11=0,0,DD12*DD8*DD9/DD10)</f>
        <v>0</v>
      </c>
      <c r="DE13" s="188">
        <f t="shared" ref="DE13:FA13" si="5">IF(DE11=0,0,DE12*DE8*DE9/DE10)</f>
        <v>0</v>
      </c>
      <c r="DF13" s="188">
        <f t="shared" si="5"/>
        <v>0</v>
      </c>
      <c r="DG13" s="188">
        <f t="shared" si="5"/>
        <v>0</v>
      </c>
      <c r="DH13" s="188">
        <f t="shared" si="5"/>
        <v>0</v>
      </c>
      <c r="DI13" s="188">
        <f t="shared" si="5"/>
        <v>0</v>
      </c>
      <c r="DJ13" s="188">
        <f t="shared" si="5"/>
        <v>0</v>
      </c>
      <c r="DK13" s="188">
        <f t="shared" si="5"/>
        <v>0</v>
      </c>
      <c r="DL13" s="188">
        <f t="shared" si="5"/>
        <v>0</v>
      </c>
      <c r="DM13" s="188">
        <f t="shared" si="5"/>
        <v>0</v>
      </c>
      <c r="DN13" s="188">
        <f t="shared" si="5"/>
        <v>0</v>
      </c>
      <c r="DO13" s="188">
        <f t="shared" si="5"/>
        <v>0</v>
      </c>
      <c r="DP13" s="188">
        <f t="shared" si="5"/>
        <v>0</v>
      </c>
      <c r="DQ13" s="188">
        <f t="shared" si="5"/>
        <v>0</v>
      </c>
      <c r="DR13" s="188">
        <f t="shared" si="5"/>
        <v>0</v>
      </c>
      <c r="DS13" s="188">
        <f t="shared" si="5"/>
        <v>0</v>
      </c>
      <c r="DT13" s="188">
        <f t="shared" si="5"/>
        <v>0</v>
      </c>
      <c r="DU13" s="188">
        <f t="shared" si="5"/>
        <v>0</v>
      </c>
      <c r="DV13" s="188">
        <f t="shared" si="5"/>
        <v>0</v>
      </c>
      <c r="DW13" s="188">
        <f t="shared" si="5"/>
        <v>0</v>
      </c>
      <c r="DX13" s="188">
        <f t="shared" si="5"/>
        <v>0</v>
      </c>
      <c r="DY13" s="188">
        <f t="shared" si="5"/>
        <v>0</v>
      </c>
      <c r="DZ13" s="188">
        <f t="shared" si="5"/>
        <v>0</v>
      </c>
      <c r="EA13" s="188">
        <f t="shared" si="5"/>
        <v>0</v>
      </c>
      <c r="EB13" s="188">
        <f t="shared" si="5"/>
        <v>0</v>
      </c>
      <c r="EC13" s="188">
        <f t="shared" si="5"/>
        <v>0</v>
      </c>
      <c r="ED13" s="188">
        <f t="shared" si="5"/>
        <v>0</v>
      </c>
      <c r="EE13" s="188">
        <f t="shared" si="5"/>
        <v>0</v>
      </c>
      <c r="EF13" s="188">
        <f t="shared" si="5"/>
        <v>0</v>
      </c>
      <c r="EG13" s="188">
        <f t="shared" si="5"/>
        <v>0</v>
      </c>
      <c r="EH13" s="188">
        <f t="shared" si="5"/>
        <v>0</v>
      </c>
      <c r="EI13" s="188">
        <f t="shared" si="5"/>
        <v>0</v>
      </c>
      <c r="EJ13" s="188">
        <f t="shared" si="5"/>
        <v>0</v>
      </c>
      <c r="EK13" s="188">
        <f t="shared" si="5"/>
        <v>0</v>
      </c>
      <c r="EL13" s="188">
        <f t="shared" si="5"/>
        <v>0</v>
      </c>
      <c r="EM13" s="188">
        <f t="shared" si="5"/>
        <v>0</v>
      </c>
      <c r="EN13" s="188">
        <f t="shared" si="5"/>
        <v>0</v>
      </c>
      <c r="EO13" s="188">
        <f t="shared" si="5"/>
        <v>0</v>
      </c>
      <c r="EP13" s="188">
        <f t="shared" si="5"/>
        <v>0</v>
      </c>
      <c r="EQ13" s="188">
        <f t="shared" si="5"/>
        <v>0</v>
      </c>
      <c r="ER13" s="188">
        <f t="shared" si="5"/>
        <v>0</v>
      </c>
      <c r="ES13" s="188">
        <f t="shared" si="5"/>
        <v>0</v>
      </c>
      <c r="ET13" s="188">
        <f t="shared" si="5"/>
        <v>0</v>
      </c>
      <c r="EU13" s="188">
        <f t="shared" si="5"/>
        <v>0</v>
      </c>
      <c r="EV13" s="188">
        <f t="shared" si="5"/>
        <v>0</v>
      </c>
      <c r="EW13" s="188">
        <f t="shared" si="5"/>
        <v>0</v>
      </c>
      <c r="EX13" s="188">
        <f t="shared" si="5"/>
        <v>0</v>
      </c>
      <c r="EY13" s="188">
        <f t="shared" si="5"/>
        <v>0</v>
      </c>
      <c r="EZ13" s="188">
        <f t="shared" si="5"/>
        <v>0</v>
      </c>
      <c r="FA13" s="188">
        <f t="shared" si="5"/>
        <v>0</v>
      </c>
    </row>
    <row r="14" spans="1:157" s="293" customFormat="1" ht="15" customHeight="1" x14ac:dyDescent="0.3">
      <c r="A14" s="38"/>
      <c r="B14" s="878">
        <f>B13+1</f>
        <v>8</v>
      </c>
      <c r="C14" s="176" t="s">
        <v>1404</v>
      </c>
      <c r="D14" s="176"/>
      <c r="E14" s="180" t="s">
        <v>1405</v>
      </c>
      <c r="F14" s="181"/>
      <c r="G14" s="185" t="str">
        <f>IF(COUNTA(H14:FA14)=0,"",IF(OR(LARGE(H14:FA14,1)&gt;24,SMALL(H14:FA14,1)&lt;0),"ERRO",""))</f>
        <v/>
      </c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7"/>
      <c r="CK14" s="297"/>
      <c r="CL14" s="297"/>
      <c r="CM14" s="297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297"/>
      <c r="DD14" s="297"/>
      <c r="DE14" s="297"/>
      <c r="DF14" s="297"/>
      <c r="DG14" s="297"/>
      <c r="DH14" s="297"/>
      <c r="DI14" s="297"/>
      <c r="DJ14" s="297"/>
      <c r="DK14" s="297"/>
      <c r="DL14" s="297"/>
      <c r="DM14" s="297"/>
      <c r="DN14" s="297"/>
      <c r="DO14" s="297"/>
      <c r="DP14" s="297"/>
      <c r="DQ14" s="297"/>
      <c r="DR14" s="297"/>
      <c r="DS14" s="297"/>
      <c r="DT14" s="297"/>
      <c r="DU14" s="297"/>
      <c r="DV14" s="297"/>
      <c r="DW14" s="297"/>
      <c r="DX14" s="297"/>
      <c r="DY14" s="297"/>
      <c r="DZ14" s="297"/>
      <c r="EA14" s="297"/>
      <c r="EB14" s="297"/>
      <c r="EC14" s="297"/>
      <c r="ED14" s="297"/>
      <c r="EE14" s="297"/>
      <c r="EF14" s="297"/>
      <c r="EG14" s="297"/>
      <c r="EH14" s="297"/>
      <c r="EI14" s="297"/>
      <c r="EJ14" s="297"/>
      <c r="EK14" s="297"/>
      <c r="EL14" s="297"/>
      <c r="EM14" s="297"/>
      <c r="EN14" s="297"/>
      <c r="EO14" s="297"/>
      <c r="EP14" s="297"/>
      <c r="EQ14" s="297"/>
      <c r="ER14" s="297"/>
      <c r="ES14" s="297"/>
      <c r="ET14" s="297"/>
      <c r="EU14" s="297"/>
      <c r="EV14" s="297"/>
      <c r="EW14" s="297"/>
      <c r="EX14" s="297"/>
      <c r="EY14" s="297"/>
      <c r="EZ14" s="297"/>
      <c r="FA14" s="297"/>
    </row>
    <row r="15" spans="1:157" ht="15" customHeight="1" x14ac:dyDescent="0.3">
      <c r="B15" s="879"/>
      <c r="C15" s="186" t="s">
        <v>1406</v>
      </c>
      <c r="D15" s="186"/>
      <c r="E15" s="187" t="s">
        <v>1407</v>
      </c>
      <c r="F15" s="181"/>
      <c r="G15" s="185" t="str">
        <f>IF(COUNTA(H15:FA15)=0,"",IF(OR(LARGE(H15:FA15,1)&gt;365,SMALL(H15:FA15,1)&lt;0),"ERRO",""))</f>
        <v/>
      </c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8"/>
      <c r="BM15" s="298"/>
      <c r="BN15" s="298"/>
      <c r="BO15" s="298"/>
      <c r="BP15" s="298"/>
      <c r="BQ15" s="298"/>
      <c r="BR15" s="298"/>
      <c r="BS15" s="298"/>
      <c r="BT15" s="298"/>
      <c r="BU15" s="298"/>
      <c r="BV15" s="298"/>
      <c r="BW15" s="298"/>
      <c r="BX15" s="298"/>
      <c r="BY15" s="298"/>
      <c r="BZ15" s="298"/>
      <c r="CA15" s="298"/>
      <c r="CB15" s="298"/>
      <c r="CC15" s="298"/>
      <c r="CD15" s="298"/>
      <c r="CE15" s="298"/>
      <c r="CF15" s="298"/>
      <c r="CG15" s="298"/>
      <c r="CH15" s="298"/>
      <c r="CI15" s="298"/>
      <c r="CJ15" s="298"/>
      <c r="CK15" s="298"/>
      <c r="CL15" s="298"/>
      <c r="CM15" s="298"/>
      <c r="CN15" s="298"/>
      <c r="CO15" s="298"/>
      <c r="CP15" s="298"/>
      <c r="CQ15" s="298"/>
      <c r="CR15" s="298"/>
      <c r="CS15" s="298"/>
      <c r="CT15" s="298"/>
      <c r="CU15" s="298"/>
      <c r="CV15" s="298"/>
      <c r="CW15" s="298"/>
      <c r="CX15" s="298"/>
      <c r="CY15" s="298"/>
      <c r="CZ15" s="298"/>
      <c r="DA15" s="298"/>
      <c r="DB15" s="298"/>
      <c r="DC15" s="298"/>
      <c r="DD15" s="298"/>
      <c r="DE15" s="298"/>
      <c r="DF15" s="298"/>
      <c r="DG15" s="298"/>
      <c r="DH15" s="298"/>
      <c r="DI15" s="298"/>
      <c r="DJ15" s="298"/>
      <c r="DK15" s="298"/>
      <c r="DL15" s="298"/>
      <c r="DM15" s="298"/>
      <c r="DN15" s="298"/>
      <c r="DO15" s="298"/>
      <c r="DP15" s="298"/>
      <c r="DQ15" s="298"/>
      <c r="DR15" s="298"/>
      <c r="DS15" s="298"/>
      <c r="DT15" s="298"/>
      <c r="DU15" s="298"/>
      <c r="DV15" s="298"/>
      <c r="DW15" s="298"/>
      <c r="DX15" s="298"/>
      <c r="DY15" s="298"/>
      <c r="DZ15" s="298"/>
      <c r="EA15" s="298"/>
      <c r="EB15" s="298"/>
      <c r="EC15" s="298"/>
      <c r="ED15" s="298"/>
      <c r="EE15" s="298"/>
      <c r="EF15" s="298"/>
      <c r="EG15" s="298"/>
      <c r="EH15" s="298"/>
      <c r="EI15" s="298"/>
      <c r="EJ15" s="298"/>
      <c r="EK15" s="298"/>
      <c r="EL15" s="298"/>
      <c r="EM15" s="298"/>
      <c r="EN15" s="298"/>
      <c r="EO15" s="298"/>
      <c r="EP15" s="298"/>
      <c r="EQ15" s="298"/>
      <c r="ER15" s="298"/>
      <c r="ES15" s="298"/>
      <c r="ET15" s="298"/>
      <c r="EU15" s="298"/>
      <c r="EV15" s="298"/>
      <c r="EW15" s="298"/>
      <c r="EX15" s="298"/>
      <c r="EY15" s="298"/>
      <c r="EZ15" s="298"/>
      <c r="FA15" s="298"/>
    </row>
    <row r="16" spans="1:157" s="293" customFormat="1" ht="15" customHeight="1" x14ac:dyDescent="0.3">
      <c r="A16" s="38"/>
      <c r="B16" s="880"/>
      <c r="C16" s="176" t="s">
        <v>1408</v>
      </c>
      <c r="D16" s="176"/>
      <c r="E16" s="180" t="s">
        <v>1409</v>
      </c>
      <c r="F16" s="181" t="s">
        <v>1410</v>
      </c>
      <c r="G16" s="185" t="str">
        <f>IF(COUNTA(H16:FA16)=0,"",IF(OR(LARGE(H16:FA16,1)&gt;8760,SMALL(H16:FA16,1)&lt;0),"ERRO",""))</f>
        <v/>
      </c>
      <c r="H16" s="188">
        <f>H14*H15</f>
        <v>0</v>
      </c>
      <c r="I16" s="188">
        <f t="shared" ref="I16:BE16" si="6">I14*I15</f>
        <v>0</v>
      </c>
      <c r="J16" s="188">
        <f t="shared" si="6"/>
        <v>0</v>
      </c>
      <c r="K16" s="188">
        <f t="shared" si="6"/>
        <v>0</v>
      </c>
      <c r="L16" s="188">
        <f t="shared" si="6"/>
        <v>0</v>
      </c>
      <c r="M16" s="188">
        <f t="shared" si="6"/>
        <v>0</v>
      </c>
      <c r="N16" s="188">
        <f t="shared" si="6"/>
        <v>0</v>
      </c>
      <c r="O16" s="188">
        <f t="shared" si="6"/>
        <v>0</v>
      </c>
      <c r="P16" s="188">
        <f t="shared" si="6"/>
        <v>0</v>
      </c>
      <c r="Q16" s="188">
        <f t="shared" si="6"/>
        <v>0</v>
      </c>
      <c r="R16" s="188">
        <f t="shared" si="6"/>
        <v>0</v>
      </c>
      <c r="S16" s="188">
        <f t="shared" si="6"/>
        <v>0</v>
      </c>
      <c r="T16" s="188">
        <f t="shared" si="6"/>
        <v>0</v>
      </c>
      <c r="U16" s="188">
        <f t="shared" si="6"/>
        <v>0</v>
      </c>
      <c r="V16" s="188">
        <f t="shared" si="6"/>
        <v>0</v>
      </c>
      <c r="W16" s="188">
        <f t="shared" si="6"/>
        <v>0</v>
      </c>
      <c r="X16" s="188">
        <f t="shared" si="6"/>
        <v>0</v>
      </c>
      <c r="Y16" s="188">
        <f t="shared" si="6"/>
        <v>0</v>
      </c>
      <c r="Z16" s="188">
        <f t="shared" si="6"/>
        <v>0</v>
      </c>
      <c r="AA16" s="188">
        <f t="shared" si="6"/>
        <v>0</v>
      </c>
      <c r="AB16" s="188">
        <f t="shared" si="6"/>
        <v>0</v>
      </c>
      <c r="AC16" s="188">
        <f t="shared" si="6"/>
        <v>0</v>
      </c>
      <c r="AD16" s="188">
        <f t="shared" si="6"/>
        <v>0</v>
      </c>
      <c r="AE16" s="188">
        <f t="shared" si="6"/>
        <v>0</v>
      </c>
      <c r="AF16" s="188">
        <f t="shared" si="6"/>
        <v>0</v>
      </c>
      <c r="AG16" s="188">
        <f t="shared" si="6"/>
        <v>0</v>
      </c>
      <c r="AH16" s="188">
        <f t="shared" si="6"/>
        <v>0</v>
      </c>
      <c r="AI16" s="188">
        <f t="shared" si="6"/>
        <v>0</v>
      </c>
      <c r="AJ16" s="188">
        <f t="shared" si="6"/>
        <v>0</v>
      </c>
      <c r="AK16" s="188">
        <f t="shared" si="6"/>
        <v>0</v>
      </c>
      <c r="AL16" s="188">
        <f t="shared" si="6"/>
        <v>0</v>
      </c>
      <c r="AM16" s="188">
        <f t="shared" si="6"/>
        <v>0</v>
      </c>
      <c r="AN16" s="188">
        <f t="shared" si="6"/>
        <v>0</v>
      </c>
      <c r="AO16" s="188">
        <f t="shared" si="6"/>
        <v>0</v>
      </c>
      <c r="AP16" s="188">
        <f t="shared" si="6"/>
        <v>0</v>
      </c>
      <c r="AQ16" s="188">
        <f t="shared" si="6"/>
        <v>0</v>
      </c>
      <c r="AR16" s="188">
        <f t="shared" si="6"/>
        <v>0</v>
      </c>
      <c r="AS16" s="188">
        <f t="shared" si="6"/>
        <v>0</v>
      </c>
      <c r="AT16" s="188">
        <f t="shared" si="6"/>
        <v>0</v>
      </c>
      <c r="AU16" s="188">
        <f t="shared" si="6"/>
        <v>0</v>
      </c>
      <c r="AV16" s="188">
        <f t="shared" si="6"/>
        <v>0</v>
      </c>
      <c r="AW16" s="188">
        <f t="shared" si="6"/>
        <v>0</v>
      </c>
      <c r="AX16" s="188">
        <f t="shared" si="6"/>
        <v>0</v>
      </c>
      <c r="AY16" s="188">
        <f t="shared" si="6"/>
        <v>0</v>
      </c>
      <c r="AZ16" s="188">
        <f t="shared" si="6"/>
        <v>0</v>
      </c>
      <c r="BA16" s="188">
        <f t="shared" si="6"/>
        <v>0</v>
      </c>
      <c r="BB16" s="188">
        <f t="shared" si="6"/>
        <v>0</v>
      </c>
      <c r="BC16" s="188">
        <f t="shared" si="6"/>
        <v>0</v>
      </c>
      <c r="BD16" s="188">
        <f t="shared" si="6"/>
        <v>0</v>
      </c>
      <c r="BE16" s="188">
        <f t="shared" si="6"/>
        <v>0</v>
      </c>
      <c r="BF16" s="188">
        <f>BF14*BF15</f>
        <v>0</v>
      </c>
      <c r="BG16" s="188">
        <f t="shared" ref="BG16:DC16" si="7">BG14*BG15</f>
        <v>0</v>
      </c>
      <c r="BH16" s="188">
        <f t="shared" si="7"/>
        <v>0</v>
      </c>
      <c r="BI16" s="188">
        <f t="shared" si="7"/>
        <v>0</v>
      </c>
      <c r="BJ16" s="188">
        <f t="shared" si="7"/>
        <v>0</v>
      </c>
      <c r="BK16" s="188">
        <f t="shared" si="7"/>
        <v>0</v>
      </c>
      <c r="BL16" s="188">
        <f t="shared" si="7"/>
        <v>0</v>
      </c>
      <c r="BM16" s="188">
        <f t="shared" si="7"/>
        <v>0</v>
      </c>
      <c r="BN16" s="188">
        <f t="shared" si="7"/>
        <v>0</v>
      </c>
      <c r="BO16" s="188">
        <f t="shared" si="7"/>
        <v>0</v>
      </c>
      <c r="BP16" s="188">
        <f t="shared" si="7"/>
        <v>0</v>
      </c>
      <c r="BQ16" s="188">
        <f t="shared" si="7"/>
        <v>0</v>
      </c>
      <c r="BR16" s="188">
        <f t="shared" si="7"/>
        <v>0</v>
      </c>
      <c r="BS16" s="188">
        <f t="shared" si="7"/>
        <v>0</v>
      </c>
      <c r="BT16" s="188">
        <f t="shared" si="7"/>
        <v>0</v>
      </c>
      <c r="BU16" s="188">
        <f t="shared" si="7"/>
        <v>0</v>
      </c>
      <c r="BV16" s="188">
        <f t="shared" si="7"/>
        <v>0</v>
      </c>
      <c r="BW16" s="188">
        <f t="shared" si="7"/>
        <v>0</v>
      </c>
      <c r="BX16" s="188">
        <f t="shared" si="7"/>
        <v>0</v>
      </c>
      <c r="BY16" s="188">
        <f t="shared" si="7"/>
        <v>0</v>
      </c>
      <c r="BZ16" s="188">
        <f t="shared" si="7"/>
        <v>0</v>
      </c>
      <c r="CA16" s="188">
        <f t="shared" si="7"/>
        <v>0</v>
      </c>
      <c r="CB16" s="188">
        <f t="shared" si="7"/>
        <v>0</v>
      </c>
      <c r="CC16" s="188">
        <f t="shared" si="7"/>
        <v>0</v>
      </c>
      <c r="CD16" s="188">
        <f t="shared" si="7"/>
        <v>0</v>
      </c>
      <c r="CE16" s="188">
        <f t="shared" si="7"/>
        <v>0</v>
      </c>
      <c r="CF16" s="188">
        <f t="shared" si="7"/>
        <v>0</v>
      </c>
      <c r="CG16" s="188">
        <f t="shared" si="7"/>
        <v>0</v>
      </c>
      <c r="CH16" s="188">
        <f t="shared" si="7"/>
        <v>0</v>
      </c>
      <c r="CI16" s="188">
        <f t="shared" si="7"/>
        <v>0</v>
      </c>
      <c r="CJ16" s="188">
        <f t="shared" si="7"/>
        <v>0</v>
      </c>
      <c r="CK16" s="188">
        <f t="shared" si="7"/>
        <v>0</v>
      </c>
      <c r="CL16" s="188">
        <f t="shared" si="7"/>
        <v>0</v>
      </c>
      <c r="CM16" s="188">
        <f t="shared" si="7"/>
        <v>0</v>
      </c>
      <c r="CN16" s="188">
        <f t="shared" si="7"/>
        <v>0</v>
      </c>
      <c r="CO16" s="188">
        <f t="shared" si="7"/>
        <v>0</v>
      </c>
      <c r="CP16" s="188">
        <f t="shared" si="7"/>
        <v>0</v>
      </c>
      <c r="CQ16" s="188">
        <f t="shared" si="7"/>
        <v>0</v>
      </c>
      <c r="CR16" s="188">
        <f t="shared" si="7"/>
        <v>0</v>
      </c>
      <c r="CS16" s="188">
        <f t="shared" si="7"/>
        <v>0</v>
      </c>
      <c r="CT16" s="188">
        <f t="shared" si="7"/>
        <v>0</v>
      </c>
      <c r="CU16" s="188">
        <f t="shared" si="7"/>
        <v>0</v>
      </c>
      <c r="CV16" s="188">
        <f t="shared" si="7"/>
        <v>0</v>
      </c>
      <c r="CW16" s="188">
        <f t="shared" si="7"/>
        <v>0</v>
      </c>
      <c r="CX16" s="188">
        <f t="shared" si="7"/>
        <v>0</v>
      </c>
      <c r="CY16" s="188">
        <f t="shared" si="7"/>
        <v>0</v>
      </c>
      <c r="CZ16" s="188">
        <f t="shared" si="7"/>
        <v>0</v>
      </c>
      <c r="DA16" s="188">
        <f t="shared" si="7"/>
        <v>0</v>
      </c>
      <c r="DB16" s="188">
        <f t="shared" si="7"/>
        <v>0</v>
      </c>
      <c r="DC16" s="188">
        <f t="shared" si="7"/>
        <v>0</v>
      </c>
      <c r="DD16" s="188">
        <f>DD14*DD15</f>
        <v>0</v>
      </c>
      <c r="DE16" s="188">
        <f t="shared" ref="DE16:FA16" si="8">DE14*DE15</f>
        <v>0</v>
      </c>
      <c r="DF16" s="188">
        <f t="shared" si="8"/>
        <v>0</v>
      </c>
      <c r="DG16" s="188">
        <f t="shared" si="8"/>
        <v>0</v>
      </c>
      <c r="DH16" s="188">
        <f t="shared" si="8"/>
        <v>0</v>
      </c>
      <c r="DI16" s="188">
        <f t="shared" si="8"/>
        <v>0</v>
      </c>
      <c r="DJ16" s="188">
        <f t="shared" si="8"/>
        <v>0</v>
      </c>
      <c r="DK16" s="188">
        <f t="shared" si="8"/>
        <v>0</v>
      </c>
      <c r="DL16" s="188">
        <f t="shared" si="8"/>
        <v>0</v>
      </c>
      <c r="DM16" s="188">
        <f t="shared" si="8"/>
        <v>0</v>
      </c>
      <c r="DN16" s="188">
        <f t="shared" si="8"/>
        <v>0</v>
      </c>
      <c r="DO16" s="188">
        <f t="shared" si="8"/>
        <v>0</v>
      </c>
      <c r="DP16" s="188">
        <f t="shared" si="8"/>
        <v>0</v>
      </c>
      <c r="DQ16" s="188">
        <f t="shared" si="8"/>
        <v>0</v>
      </c>
      <c r="DR16" s="188">
        <f t="shared" si="8"/>
        <v>0</v>
      </c>
      <c r="DS16" s="188">
        <f t="shared" si="8"/>
        <v>0</v>
      </c>
      <c r="DT16" s="188">
        <f t="shared" si="8"/>
        <v>0</v>
      </c>
      <c r="DU16" s="188">
        <f t="shared" si="8"/>
        <v>0</v>
      </c>
      <c r="DV16" s="188">
        <f t="shared" si="8"/>
        <v>0</v>
      </c>
      <c r="DW16" s="188">
        <f t="shared" si="8"/>
        <v>0</v>
      </c>
      <c r="DX16" s="188">
        <f t="shared" si="8"/>
        <v>0</v>
      </c>
      <c r="DY16" s="188">
        <f t="shared" si="8"/>
        <v>0</v>
      </c>
      <c r="DZ16" s="188">
        <f t="shared" si="8"/>
        <v>0</v>
      </c>
      <c r="EA16" s="188">
        <f t="shared" si="8"/>
        <v>0</v>
      </c>
      <c r="EB16" s="188">
        <f t="shared" si="8"/>
        <v>0</v>
      </c>
      <c r="EC16" s="188">
        <f t="shared" si="8"/>
        <v>0</v>
      </c>
      <c r="ED16" s="188">
        <f t="shared" si="8"/>
        <v>0</v>
      </c>
      <c r="EE16" s="188">
        <f t="shared" si="8"/>
        <v>0</v>
      </c>
      <c r="EF16" s="188">
        <f t="shared" si="8"/>
        <v>0</v>
      </c>
      <c r="EG16" s="188">
        <f t="shared" si="8"/>
        <v>0</v>
      </c>
      <c r="EH16" s="188">
        <f t="shared" si="8"/>
        <v>0</v>
      </c>
      <c r="EI16" s="188">
        <f t="shared" si="8"/>
        <v>0</v>
      </c>
      <c r="EJ16" s="188">
        <f t="shared" si="8"/>
        <v>0</v>
      </c>
      <c r="EK16" s="188">
        <f t="shared" si="8"/>
        <v>0</v>
      </c>
      <c r="EL16" s="188">
        <f t="shared" si="8"/>
        <v>0</v>
      </c>
      <c r="EM16" s="188">
        <f t="shared" si="8"/>
        <v>0</v>
      </c>
      <c r="EN16" s="188">
        <f t="shared" si="8"/>
        <v>0</v>
      </c>
      <c r="EO16" s="188">
        <f t="shared" si="8"/>
        <v>0</v>
      </c>
      <c r="EP16" s="188">
        <f t="shared" si="8"/>
        <v>0</v>
      </c>
      <c r="EQ16" s="188">
        <f t="shared" si="8"/>
        <v>0</v>
      </c>
      <c r="ER16" s="188">
        <f t="shared" si="8"/>
        <v>0</v>
      </c>
      <c r="ES16" s="188">
        <f t="shared" si="8"/>
        <v>0</v>
      </c>
      <c r="ET16" s="188">
        <f t="shared" si="8"/>
        <v>0</v>
      </c>
      <c r="EU16" s="188">
        <f t="shared" si="8"/>
        <v>0</v>
      </c>
      <c r="EV16" s="188">
        <f t="shared" si="8"/>
        <v>0</v>
      </c>
      <c r="EW16" s="188">
        <f t="shared" si="8"/>
        <v>0</v>
      </c>
      <c r="EX16" s="188">
        <f t="shared" si="8"/>
        <v>0</v>
      </c>
      <c r="EY16" s="188">
        <f t="shared" si="8"/>
        <v>0</v>
      </c>
      <c r="EZ16" s="188">
        <f t="shared" si="8"/>
        <v>0</v>
      </c>
      <c r="FA16" s="188">
        <f t="shared" si="8"/>
        <v>0</v>
      </c>
    </row>
    <row r="17" spans="1:157" s="293" customFormat="1" ht="15" customHeight="1" x14ac:dyDescent="0.3">
      <c r="A17" s="38"/>
      <c r="B17" s="878">
        <f>B14+1</f>
        <v>9</v>
      </c>
      <c r="C17" s="176" t="s">
        <v>1411</v>
      </c>
      <c r="D17" s="176"/>
      <c r="E17" s="180" t="s">
        <v>1405</v>
      </c>
      <c r="F17" s="181" t="s">
        <v>1412</v>
      </c>
      <c r="G17" s="185" t="str">
        <f>IF(COUNTA(H17:FA17)=0,"",IF(OR(LARGE(H17:FA17,1)&gt;3,SMALL(H17:FA17,1)&lt;0),"ERRO",""))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1:157" s="293" customFormat="1" ht="15" customHeight="1" x14ac:dyDescent="0.3">
      <c r="A18" s="38"/>
      <c r="B18" s="879"/>
      <c r="C18" s="176" t="s">
        <v>1413</v>
      </c>
      <c r="D18" s="176"/>
      <c r="E18" s="177" t="s">
        <v>1414</v>
      </c>
      <c r="F18" s="181" t="s">
        <v>1415</v>
      </c>
      <c r="G18" s="185" t="str">
        <f>IF(COUNTA(H18:FA18)=0,"",IF(OR(LARGE(H18:FA18,1)&gt;22,SMALL(H18:FA18,1)&lt;0),"ERRO",""))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1:157" ht="15" customHeight="1" x14ac:dyDescent="0.3">
      <c r="B19" s="879"/>
      <c r="C19" s="176" t="s">
        <v>1416</v>
      </c>
      <c r="D19" s="176"/>
      <c r="E19" s="177" t="s">
        <v>1417</v>
      </c>
      <c r="F19" s="181" t="s">
        <v>1418</v>
      </c>
      <c r="G19" s="185" t="str">
        <f>IF(COUNTA(H19:FA19)=0,"",IF(OR(LARGE(H19:FA19,1)&gt;12,SMALL(H19:FA19,1)&lt;0),"ERRO",""))</f>
        <v/>
      </c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295"/>
      <c r="BG19" s="295"/>
      <c r="BH19" s="295"/>
      <c r="BI19" s="295"/>
      <c r="BJ19" s="295"/>
      <c r="BK19" s="295"/>
      <c r="BL19" s="295"/>
      <c r="BM19" s="295"/>
      <c r="BN19" s="295"/>
      <c r="BO19" s="295"/>
      <c r="BP19" s="295"/>
      <c r="BQ19" s="295"/>
      <c r="BR19" s="295"/>
      <c r="BS19" s="295"/>
      <c r="BT19" s="295"/>
      <c r="BU19" s="295"/>
      <c r="BV19" s="295"/>
      <c r="BW19" s="295"/>
      <c r="BX19" s="295"/>
      <c r="BY19" s="295"/>
      <c r="BZ19" s="295"/>
      <c r="CA19" s="295"/>
      <c r="CB19" s="295"/>
      <c r="CC19" s="295"/>
      <c r="CD19" s="295"/>
      <c r="CE19" s="295"/>
      <c r="CF19" s="295"/>
      <c r="CG19" s="295"/>
      <c r="CH19" s="295"/>
      <c r="CI19" s="295"/>
      <c r="CJ19" s="295"/>
      <c r="CK19" s="295"/>
      <c r="CL19" s="295"/>
      <c r="CM19" s="295"/>
      <c r="CN19" s="295"/>
      <c r="CO19" s="295"/>
      <c r="CP19" s="295"/>
      <c r="CQ19" s="295"/>
      <c r="CR19" s="295"/>
      <c r="CS19" s="295"/>
      <c r="CT19" s="295"/>
      <c r="CU19" s="295"/>
      <c r="CV19" s="295"/>
      <c r="CW19" s="295"/>
      <c r="CX19" s="295"/>
      <c r="CY19" s="295"/>
      <c r="CZ19" s="295"/>
      <c r="DA19" s="295"/>
      <c r="DB19" s="295"/>
      <c r="DC19" s="295"/>
      <c r="DD19" s="295"/>
      <c r="DE19" s="295"/>
      <c r="DF19" s="295"/>
      <c r="DG19" s="295"/>
      <c r="DH19" s="295"/>
      <c r="DI19" s="295"/>
      <c r="DJ19" s="295"/>
      <c r="DK19" s="295"/>
      <c r="DL19" s="295"/>
      <c r="DM19" s="295"/>
      <c r="DN19" s="295"/>
      <c r="DO19" s="295"/>
      <c r="DP19" s="295"/>
      <c r="DQ19" s="295"/>
      <c r="DR19" s="295"/>
      <c r="DS19" s="295"/>
      <c r="DT19" s="295"/>
      <c r="DU19" s="295"/>
      <c r="DV19" s="295"/>
      <c r="DW19" s="295"/>
      <c r="DX19" s="295"/>
      <c r="DY19" s="295"/>
      <c r="DZ19" s="295"/>
      <c r="EA19" s="295"/>
      <c r="EB19" s="295"/>
      <c r="EC19" s="295"/>
      <c r="ED19" s="295"/>
      <c r="EE19" s="295"/>
      <c r="EF19" s="295"/>
      <c r="EG19" s="295"/>
      <c r="EH19" s="295"/>
      <c r="EI19" s="295"/>
      <c r="EJ19" s="295"/>
      <c r="EK19" s="295"/>
      <c r="EL19" s="295"/>
      <c r="EM19" s="295"/>
      <c r="EN19" s="295"/>
      <c r="EO19" s="295"/>
      <c r="EP19" s="295"/>
      <c r="EQ19" s="295"/>
      <c r="ER19" s="295"/>
      <c r="ES19" s="295"/>
      <c r="ET19" s="295"/>
      <c r="EU19" s="295"/>
      <c r="EV19" s="295"/>
      <c r="EW19" s="295"/>
      <c r="EX19" s="295"/>
      <c r="EY19" s="295"/>
      <c r="EZ19" s="295"/>
      <c r="FA19" s="295"/>
    </row>
    <row r="20" spans="1:157" ht="15" customHeight="1" x14ac:dyDescent="0.3">
      <c r="B20" s="880"/>
      <c r="C20" s="176" t="s">
        <v>1421</v>
      </c>
      <c r="D20" s="176"/>
      <c r="E20" s="176"/>
      <c r="F20" s="181" t="s">
        <v>1422</v>
      </c>
      <c r="G20" s="185" t="str">
        <f>IF(COUNTA(H20:FA20)=0,"",IF(OR(LARGE(H20:FA20,1)&gt;1,SMALL(H20:FA20,1)&lt;0),"ERRO",""))</f>
        <v/>
      </c>
      <c r="H20" s="189">
        <f>H17*H18*H19/792</f>
        <v>0</v>
      </c>
      <c r="I20" s="189">
        <f t="shared" ref="I20:BE20" si="9">I17*I18*I19/792</f>
        <v>0</v>
      </c>
      <c r="J20" s="189">
        <f t="shared" si="9"/>
        <v>0</v>
      </c>
      <c r="K20" s="189">
        <f t="shared" si="9"/>
        <v>0</v>
      </c>
      <c r="L20" s="189">
        <f t="shared" si="9"/>
        <v>0</v>
      </c>
      <c r="M20" s="189">
        <f t="shared" si="9"/>
        <v>0</v>
      </c>
      <c r="N20" s="189">
        <f t="shared" si="9"/>
        <v>0</v>
      </c>
      <c r="O20" s="189">
        <f t="shared" si="9"/>
        <v>0</v>
      </c>
      <c r="P20" s="189">
        <f t="shared" si="9"/>
        <v>0</v>
      </c>
      <c r="Q20" s="189">
        <f t="shared" si="9"/>
        <v>0</v>
      </c>
      <c r="R20" s="189">
        <f t="shared" si="9"/>
        <v>0</v>
      </c>
      <c r="S20" s="189">
        <f t="shared" si="9"/>
        <v>0</v>
      </c>
      <c r="T20" s="189">
        <f t="shared" si="9"/>
        <v>0</v>
      </c>
      <c r="U20" s="189">
        <f t="shared" si="9"/>
        <v>0</v>
      </c>
      <c r="V20" s="189">
        <f t="shared" si="9"/>
        <v>0</v>
      </c>
      <c r="W20" s="189">
        <f t="shared" si="9"/>
        <v>0</v>
      </c>
      <c r="X20" s="189">
        <f t="shared" si="9"/>
        <v>0</v>
      </c>
      <c r="Y20" s="189">
        <f t="shared" si="9"/>
        <v>0</v>
      </c>
      <c r="Z20" s="189">
        <f t="shared" si="9"/>
        <v>0</v>
      </c>
      <c r="AA20" s="189">
        <f t="shared" si="9"/>
        <v>0</v>
      </c>
      <c r="AB20" s="189">
        <f t="shared" si="9"/>
        <v>0</v>
      </c>
      <c r="AC20" s="189">
        <f t="shared" si="9"/>
        <v>0</v>
      </c>
      <c r="AD20" s="189">
        <f t="shared" si="9"/>
        <v>0</v>
      </c>
      <c r="AE20" s="189">
        <f t="shared" si="9"/>
        <v>0</v>
      </c>
      <c r="AF20" s="189">
        <f t="shared" si="9"/>
        <v>0</v>
      </c>
      <c r="AG20" s="189">
        <f t="shared" si="9"/>
        <v>0</v>
      </c>
      <c r="AH20" s="189">
        <f t="shared" si="9"/>
        <v>0</v>
      </c>
      <c r="AI20" s="189">
        <f t="shared" si="9"/>
        <v>0</v>
      </c>
      <c r="AJ20" s="189">
        <f t="shared" si="9"/>
        <v>0</v>
      </c>
      <c r="AK20" s="189">
        <f t="shared" si="9"/>
        <v>0</v>
      </c>
      <c r="AL20" s="189">
        <f t="shared" si="9"/>
        <v>0</v>
      </c>
      <c r="AM20" s="189">
        <f t="shared" si="9"/>
        <v>0</v>
      </c>
      <c r="AN20" s="189">
        <f t="shared" si="9"/>
        <v>0</v>
      </c>
      <c r="AO20" s="189">
        <f t="shared" si="9"/>
        <v>0</v>
      </c>
      <c r="AP20" s="189">
        <f t="shared" si="9"/>
        <v>0</v>
      </c>
      <c r="AQ20" s="189">
        <f t="shared" si="9"/>
        <v>0</v>
      </c>
      <c r="AR20" s="189">
        <f t="shared" si="9"/>
        <v>0</v>
      </c>
      <c r="AS20" s="189">
        <f t="shared" si="9"/>
        <v>0</v>
      </c>
      <c r="AT20" s="189">
        <f t="shared" si="9"/>
        <v>0</v>
      </c>
      <c r="AU20" s="189">
        <f t="shared" si="9"/>
        <v>0</v>
      </c>
      <c r="AV20" s="189">
        <f t="shared" si="9"/>
        <v>0</v>
      </c>
      <c r="AW20" s="189">
        <f t="shared" si="9"/>
        <v>0</v>
      </c>
      <c r="AX20" s="189">
        <f t="shared" si="9"/>
        <v>0</v>
      </c>
      <c r="AY20" s="189">
        <f t="shared" si="9"/>
        <v>0</v>
      </c>
      <c r="AZ20" s="189">
        <f t="shared" si="9"/>
        <v>0</v>
      </c>
      <c r="BA20" s="189">
        <f t="shared" si="9"/>
        <v>0</v>
      </c>
      <c r="BB20" s="189">
        <f t="shared" si="9"/>
        <v>0</v>
      </c>
      <c r="BC20" s="189">
        <f t="shared" si="9"/>
        <v>0</v>
      </c>
      <c r="BD20" s="189">
        <f t="shared" si="9"/>
        <v>0</v>
      </c>
      <c r="BE20" s="189">
        <f t="shared" si="9"/>
        <v>0</v>
      </c>
      <c r="BF20" s="189">
        <f>BF17*BF18*BF19/792</f>
        <v>0</v>
      </c>
      <c r="BG20" s="189">
        <f t="shared" ref="BG20:DC20" si="10">BG17*BG18*BG19/792</f>
        <v>0</v>
      </c>
      <c r="BH20" s="189">
        <f t="shared" si="10"/>
        <v>0</v>
      </c>
      <c r="BI20" s="189">
        <f t="shared" si="10"/>
        <v>0</v>
      </c>
      <c r="BJ20" s="189">
        <f t="shared" si="10"/>
        <v>0</v>
      </c>
      <c r="BK20" s="189">
        <f t="shared" si="10"/>
        <v>0</v>
      </c>
      <c r="BL20" s="189">
        <f t="shared" si="10"/>
        <v>0</v>
      </c>
      <c r="BM20" s="189">
        <f t="shared" si="10"/>
        <v>0</v>
      </c>
      <c r="BN20" s="189">
        <f t="shared" si="10"/>
        <v>0</v>
      </c>
      <c r="BO20" s="189">
        <f t="shared" si="10"/>
        <v>0</v>
      </c>
      <c r="BP20" s="189">
        <f t="shared" si="10"/>
        <v>0</v>
      </c>
      <c r="BQ20" s="189">
        <f t="shared" si="10"/>
        <v>0</v>
      </c>
      <c r="BR20" s="189">
        <f t="shared" si="10"/>
        <v>0</v>
      </c>
      <c r="BS20" s="189">
        <f t="shared" si="10"/>
        <v>0</v>
      </c>
      <c r="BT20" s="189">
        <f t="shared" si="10"/>
        <v>0</v>
      </c>
      <c r="BU20" s="189">
        <f t="shared" si="10"/>
        <v>0</v>
      </c>
      <c r="BV20" s="189">
        <f t="shared" si="10"/>
        <v>0</v>
      </c>
      <c r="BW20" s="189">
        <f t="shared" si="10"/>
        <v>0</v>
      </c>
      <c r="BX20" s="189">
        <f t="shared" si="10"/>
        <v>0</v>
      </c>
      <c r="BY20" s="189">
        <f t="shared" si="10"/>
        <v>0</v>
      </c>
      <c r="BZ20" s="189">
        <f t="shared" si="10"/>
        <v>0</v>
      </c>
      <c r="CA20" s="189">
        <f t="shared" si="10"/>
        <v>0</v>
      </c>
      <c r="CB20" s="189">
        <f t="shared" si="10"/>
        <v>0</v>
      </c>
      <c r="CC20" s="189">
        <f t="shared" si="10"/>
        <v>0</v>
      </c>
      <c r="CD20" s="189">
        <f t="shared" si="10"/>
        <v>0</v>
      </c>
      <c r="CE20" s="189">
        <f t="shared" si="10"/>
        <v>0</v>
      </c>
      <c r="CF20" s="189">
        <f t="shared" si="10"/>
        <v>0</v>
      </c>
      <c r="CG20" s="189">
        <f t="shared" si="10"/>
        <v>0</v>
      </c>
      <c r="CH20" s="189">
        <f t="shared" si="10"/>
        <v>0</v>
      </c>
      <c r="CI20" s="189">
        <f t="shared" si="10"/>
        <v>0</v>
      </c>
      <c r="CJ20" s="189">
        <f t="shared" si="10"/>
        <v>0</v>
      </c>
      <c r="CK20" s="189">
        <f t="shared" si="10"/>
        <v>0</v>
      </c>
      <c r="CL20" s="189">
        <f t="shared" si="10"/>
        <v>0</v>
      </c>
      <c r="CM20" s="189">
        <f t="shared" si="10"/>
        <v>0</v>
      </c>
      <c r="CN20" s="189">
        <f t="shared" si="10"/>
        <v>0</v>
      </c>
      <c r="CO20" s="189">
        <f t="shared" si="10"/>
        <v>0</v>
      </c>
      <c r="CP20" s="189">
        <f t="shared" si="10"/>
        <v>0</v>
      </c>
      <c r="CQ20" s="189">
        <f t="shared" si="10"/>
        <v>0</v>
      </c>
      <c r="CR20" s="189">
        <f t="shared" si="10"/>
        <v>0</v>
      </c>
      <c r="CS20" s="189">
        <f t="shared" si="10"/>
        <v>0</v>
      </c>
      <c r="CT20" s="189">
        <f t="shared" si="10"/>
        <v>0</v>
      </c>
      <c r="CU20" s="189">
        <f t="shared" si="10"/>
        <v>0</v>
      </c>
      <c r="CV20" s="189">
        <f t="shared" si="10"/>
        <v>0</v>
      </c>
      <c r="CW20" s="189">
        <f t="shared" si="10"/>
        <v>0</v>
      </c>
      <c r="CX20" s="189">
        <f t="shared" si="10"/>
        <v>0</v>
      </c>
      <c r="CY20" s="189">
        <f t="shared" si="10"/>
        <v>0</v>
      </c>
      <c r="CZ20" s="189">
        <f t="shared" si="10"/>
        <v>0</v>
      </c>
      <c r="DA20" s="189">
        <f t="shared" si="10"/>
        <v>0</v>
      </c>
      <c r="DB20" s="189">
        <f t="shared" si="10"/>
        <v>0</v>
      </c>
      <c r="DC20" s="189">
        <f t="shared" si="10"/>
        <v>0</v>
      </c>
      <c r="DD20" s="189">
        <f>DD17*DD18*DD19/792</f>
        <v>0</v>
      </c>
      <c r="DE20" s="189">
        <f t="shared" ref="DE20:FA20" si="11">DE17*DE18*DE19/792</f>
        <v>0</v>
      </c>
      <c r="DF20" s="189">
        <f t="shared" si="11"/>
        <v>0</v>
      </c>
      <c r="DG20" s="189">
        <f t="shared" si="11"/>
        <v>0</v>
      </c>
      <c r="DH20" s="189">
        <f t="shared" si="11"/>
        <v>0</v>
      </c>
      <c r="DI20" s="189">
        <f t="shared" si="11"/>
        <v>0</v>
      </c>
      <c r="DJ20" s="189">
        <f t="shared" si="11"/>
        <v>0</v>
      </c>
      <c r="DK20" s="189">
        <f t="shared" si="11"/>
        <v>0</v>
      </c>
      <c r="DL20" s="189">
        <f t="shared" si="11"/>
        <v>0</v>
      </c>
      <c r="DM20" s="189">
        <f t="shared" si="11"/>
        <v>0</v>
      </c>
      <c r="DN20" s="189">
        <f t="shared" si="11"/>
        <v>0</v>
      </c>
      <c r="DO20" s="189">
        <f t="shared" si="11"/>
        <v>0</v>
      </c>
      <c r="DP20" s="189">
        <f t="shared" si="11"/>
        <v>0</v>
      </c>
      <c r="DQ20" s="189">
        <f t="shared" si="11"/>
        <v>0</v>
      </c>
      <c r="DR20" s="189">
        <f t="shared" si="11"/>
        <v>0</v>
      </c>
      <c r="DS20" s="189">
        <f t="shared" si="11"/>
        <v>0</v>
      </c>
      <c r="DT20" s="189">
        <f t="shared" si="11"/>
        <v>0</v>
      </c>
      <c r="DU20" s="189">
        <f t="shared" si="11"/>
        <v>0</v>
      </c>
      <c r="DV20" s="189">
        <f t="shared" si="11"/>
        <v>0</v>
      </c>
      <c r="DW20" s="189">
        <f t="shared" si="11"/>
        <v>0</v>
      </c>
      <c r="DX20" s="189">
        <f t="shared" si="11"/>
        <v>0</v>
      </c>
      <c r="DY20" s="189">
        <f t="shared" si="11"/>
        <v>0</v>
      </c>
      <c r="DZ20" s="189">
        <f t="shared" si="11"/>
        <v>0</v>
      </c>
      <c r="EA20" s="189">
        <f t="shared" si="11"/>
        <v>0</v>
      </c>
      <c r="EB20" s="189">
        <f t="shared" si="11"/>
        <v>0</v>
      </c>
      <c r="EC20" s="189">
        <f t="shared" si="11"/>
        <v>0</v>
      </c>
      <c r="ED20" s="189">
        <f t="shared" si="11"/>
        <v>0</v>
      </c>
      <c r="EE20" s="189">
        <f t="shared" si="11"/>
        <v>0</v>
      </c>
      <c r="EF20" s="189">
        <f t="shared" si="11"/>
        <v>0</v>
      </c>
      <c r="EG20" s="189">
        <f t="shared" si="11"/>
        <v>0</v>
      </c>
      <c r="EH20" s="189">
        <f t="shared" si="11"/>
        <v>0</v>
      </c>
      <c r="EI20" s="189">
        <f t="shared" si="11"/>
        <v>0</v>
      </c>
      <c r="EJ20" s="189">
        <f t="shared" si="11"/>
        <v>0</v>
      </c>
      <c r="EK20" s="189">
        <f t="shared" si="11"/>
        <v>0</v>
      </c>
      <c r="EL20" s="189">
        <f t="shared" si="11"/>
        <v>0</v>
      </c>
      <c r="EM20" s="189">
        <f t="shared" si="11"/>
        <v>0</v>
      </c>
      <c r="EN20" s="189">
        <f t="shared" si="11"/>
        <v>0</v>
      </c>
      <c r="EO20" s="189">
        <f t="shared" si="11"/>
        <v>0</v>
      </c>
      <c r="EP20" s="189">
        <f t="shared" si="11"/>
        <v>0</v>
      </c>
      <c r="EQ20" s="189">
        <f t="shared" si="11"/>
        <v>0</v>
      </c>
      <c r="ER20" s="189">
        <f t="shared" si="11"/>
        <v>0</v>
      </c>
      <c r="ES20" s="189">
        <f t="shared" si="11"/>
        <v>0</v>
      </c>
      <c r="ET20" s="189">
        <f t="shared" si="11"/>
        <v>0</v>
      </c>
      <c r="EU20" s="189">
        <f t="shared" si="11"/>
        <v>0</v>
      </c>
      <c r="EV20" s="189">
        <f t="shared" si="11"/>
        <v>0</v>
      </c>
      <c r="EW20" s="189">
        <f t="shared" si="11"/>
        <v>0</v>
      </c>
      <c r="EX20" s="189">
        <f t="shared" si="11"/>
        <v>0</v>
      </c>
      <c r="EY20" s="189">
        <f t="shared" si="11"/>
        <v>0</v>
      </c>
      <c r="EZ20" s="189">
        <f t="shared" si="11"/>
        <v>0</v>
      </c>
      <c r="FA20" s="189">
        <f t="shared" si="11"/>
        <v>0</v>
      </c>
    </row>
    <row r="21" spans="1:157" ht="15" customHeight="1" x14ac:dyDescent="0.3">
      <c r="B21" s="171">
        <f>B17+1</f>
        <v>10</v>
      </c>
      <c r="C21" s="176" t="s">
        <v>1423</v>
      </c>
      <c r="D21" s="176"/>
      <c r="E21" s="180" t="s">
        <v>298</v>
      </c>
      <c r="F21" s="181" t="s">
        <v>1424</v>
      </c>
      <c r="G21" s="190">
        <f>SUM(H21:FA21)</f>
        <v>0</v>
      </c>
      <c r="H21" s="188">
        <f t="shared" ref="H21:BE21" si="12">H13*H16/1000</f>
        <v>0</v>
      </c>
      <c r="I21" s="188">
        <f t="shared" si="12"/>
        <v>0</v>
      </c>
      <c r="J21" s="188">
        <f t="shared" si="12"/>
        <v>0</v>
      </c>
      <c r="K21" s="188">
        <f t="shared" si="12"/>
        <v>0</v>
      </c>
      <c r="L21" s="188">
        <f t="shared" si="12"/>
        <v>0</v>
      </c>
      <c r="M21" s="188">
        <f t="shared" si="12"/>
        <v>0</v>
      </c>
      <c r="N21" s="188">
        <f t="shared" si="12"/>
        <v>0</v>
      </c>
      <c r="O21" s="188">
        <f t="shared" si="12"/>
        <v>0</v>
      </c>
      <c r="P21" s="188">
        <f t="shared" si="12"/>
        <v>0</v>
      </c>
      <c r="Q21" s="188">
        <f t="shared" si="12"/>
        <v>0</v>
      </c>
      <c r="R21" s="188">
        <f t="shared" si="12"/>
        <v>0</v>
      </c>
      <c r="S21" s="188">
        <f t="shared" si="12"/>
        <v>0</v>
      </c>
      <c r="T21" s="188">
        <f t="shared" si="12"/>
        <v>0</v>
      </c>
      <c r="U21" s="188">
        <f t="shared" si="12"/>
        <v>0</v>
      </c>
      <c r="V21" s="188">
        <f t="shared" si="12"/>
        <v>0</v>
      </c>
      <c r="W21" s="188">
        <f t="shared" si="12"/>
        <v>0</v>
      </c>
      <c r="X21" s="188">
        <f t="shared" si="12"/>
        <v>0</v>
      </c>
      <c r="Y21" s="188">
        <f t="shared" si="12"/>
        <v>0</v>
      </c>
      <c r="Z21" s="188">
        <f t="shared" si="12"/>
        <v>0</v>
      </c>
      <c r="AA21" s="188">
        <f t="shared" si="12"/>
        <v>0</v>
      </c>
      <c r="AB21" s="188">
        <f t="shared" si="12"/>
        <v>0</v>
      </c>
      <c r="AC21" s="188">
        <f t="shared" si="12"/>
        <v>0</v>
      </c>
      <c r="AD21" s="188">
        <f t="shared" si="12"/>
        <v>0</v>
      </c>
      <c r="AE21" s="188">
        <f t="shared" si="12"/>
        <v>0</v>
      </c>
      <c r="AF21" s="188">
        <f t="shared" si="12"/>
        <v>0</v>
      </c>
      <c r="AG21" s="188">
        <f t="shared" si="12"/>
        <v>0</v>
      </c>
      <c r="AH21" s="188">
        <f t="shared" si="12"/>
        <v>0</v>
      </c>
      <c r="AI21" s="188">
        <f t="shared" si="12"/>
        <v>0</v>
      </c>
      <c r="AJ21" s="188">
        <f t="shared" si="12"/>
        <v>0</v>
      </c>
      <c r="AK21" s="188">
        <f t="shared" si="12"/>
        <v>0</v>
      </c>
      <c r="AL21" s="188">
        <f t="shared" si="12"/>
        <v>0</v>
      </c>
      <c r="AM21" s="188">
        <f t="shared" si="12"/>
        <v>0</v>
      </c>
      <c r="AN21" s="188">
        <f t="shared" si="12"/>
        <v>0</v>
      </c>
      <c r="AO21" s="188">
        <f t="shared" si="12"/>
        <v>0</v>
      </c>
      <c r="AP21" s="188">
        <f t="shared" si="12"/>
        <v>0</v>
      </c>
      <c r="AQ21" s="188">
        <f t="shared" si="12"/>
        <v>0</v>
      </c>
      <c r="AR21" s="188">
        <f t="shared" si="12"/>
        <v>0</v>
      </c>
      <c r="AS21" s="188">
        <f t="shared" si="12"/>
        <v>0</v>
      </c>
      <c r="AT21" s="188">
        <f t="shared" si="12"/>
        <v>0</v>
      </c>
      <c r="AU21" s="188">
        <f t="shared" si="12"/>
        <v>0</v>
      </c>
      <c r="AV21" s="188">
        <f t="shared" si="12"/>
        <v>0</v>
      </c>
      <c r="AW21" s="188">
        <f t="shared" si="12"/>
        <v>0</v>
      </c>
      <c r="AX21" s="188">
        <f t="shared" si="12"/>
        <v>0</v>
      </c>
      <c r="AY21" s="188">
        <f t="shared" si="12"/>
        <v>0</v>
      </c>
      <c r="AZ21" s="188">
        <f t="shared" si="12"/>
        <v>0</v>
      </c>
      <c r="BA21" s="188">
        <f t="shared" si="12"/>
        <v>0</v>
      </c>
      <c r="BB21" s="188">
        <f t="shared" si="12"/>
        <v>0</v>
      </c>
      <c r="BC21" s="188">
        <f t="shared" si="12"/>
        <v>0</v>
      </c>
      <c r="BD21" s="188">
        <f t="shared" si="12"/>
        <v>0</v>
      </c>
      <c r="BE21" s="188">
        <f t="shared" si="12"/>
        <v>0</v>
      </c>
      <c r="BF21" s="188">
        <f t="shared" ref="BF21:DQ21" si="13">BF13*BF16/1000</f>
        <v>0</v>
      </c>
      <c r="BG21" s="188">
        <f t="shared" si="13"/>
        <v>0</v>
      </c>
      <c r="BH21" s="188">
        <f t="shared" si="13"/>
        <v>0</v>
      </c>
      <c r="BI21" s="188">
        <f t="shared" si="13"/>
        <v>0</v>
      </c>
      <c r="BJ21" s="188">
        <f t="shared" si="13"/>
        <v>0</v>
      </c>
      <c r="BK21" s="188">
        <f t="shared" si="13"/>
        <v>0</v>
      </c>
      <c r="BL21" s="188">
        <f t="shared" si="13"/>
        <v>0</v>
      </c>
      <c r="BM21" s="188">
        <f t="shared" si="13"/>
        <v>0</v>
      </c>
      <c r="BN21" s="188">
        <f t="shared" si="13"/>
        <v>0</v>
      </c>
      <c r="BO21" s="188">
        <f t="shared" si="13"/>
        <v>0</v>
      </c>
      <c r="BP21" s="188">
        <f t="shared" si="13"/>
        <v>0</v>
      </c>
      <c r="BQ21" s="188">
        <f t="shared" si="13"/>
        <v>0</v>
      </c>
      <c r="BR21" s="188">
        <f t="shared" si="13"/>
        <v>0</v>
      </c>
      <c r="BS21" s="188">
        <f t="shared" si="13"/>
        <v>0</v>
      </c>
      <c r="BT21" s="188">
        <f t="shared" si="13"/>
        <v>0</v>
      </c>
      <c r="BU21" s="188">
        <f t="shared" si="13"/>
        <v>0</v>
      </c>
      <c r="BV21" s="188">
        <f t="shared" si="13"/>
        <v>0</v>
      </c>
      <c r="BW21" s="188">
        <f t="shared" si="13"/>
        <v>0</v>
      </c>
      <c r="BX21" s="188">
        <f t="shared" si="13"/>
        <v>0</v>
      </c>
      <c r="BY21" s="188">
        <f t="shared" si="13"/>
        <v>0</v>
      </c>
      <c r="BZ21" s="188">
        <f t="shared" si="13"/>
        <v>0</v>
      </c>
      <c r="CA21" s="188">
        <f t="shared" si="13"/>
        <v>0</v>
      </c>
      <c r="CB21" s="188">
        <f t="shared" si="13"/>
        <v>0</v>
      </c>
      <c r="CC21" s="188">
        <f t="shared" si="13"/>
        <v>0</v>
      </c>
      <c r="CD21" s="188">
        <f t="shared" si="13"/>
        <v>0</v>
      </c>
      <c r="CE21" s="188">
        <f t="shared" si="13"/>
        <v>0</v>
      </c>
      <c r="CF21" s="188">
        <f t="shared" si="13"/>
        <v>0</v>
      </c>
      <c r="CG21" s="188">
        <f t="shared" si="13"/>
        <v>0</v>
      </c>
      <c r="CH21" s="188">
        <f t="shared" si="13"/>
        <v>0</v>
      </c>
      <c r="CI21" s="188">
        <f t="shared" si="13"/>
        <v>0</v>
      </c>
      <c r="CJ21" s="188">
        <f t="shared" si="13"/>
        <v>0</v>
      </c>
      <c r="CK21" s="188">
        <f t="shared" si="13"/>
        <v>0</v>
      </c>
      <c r="CL21" s="188">
        <f t="shared" si="13"/>
        <v>0</v>
      </c>
      <c r="CM21" s="188">
        <f t="shared" si="13"/>
        <v>0</v>
      </c>
      <c r="CN21" s="188">
        <f t="shared" si="13"/>
        <v>0</v>
      </c>
      <c r="CO21" s="188">
        <f t="shared" si="13"/>
        <v>0</v>
      </c>
      <c r="CP21" s="188">
        <f t="shared" si="13"/>
        <v>0</v>
      </c>
      <c r="CQ21" s="188">
        <f t="shared" si="13"/>
        <v>0</v>
      </c>
      <c r="CR21" s="188">
        <f t="shared" si="13"/>
        <v>0</v>
      </c>
      <c r="CS21" s="188">
        <f t="shared" si="13"/>
        <v>0</v>
      </c>
      <c r="CT21" s="188">
        <f t="shared" si="13"/>
        <v>0</v>
      </c>
      <c r="CU21" s="188">
        <f t="shared" si="13"/>
        <v>0</v>
      </c>
      <c r="CV21" s="188">
        <f t="shared" si="13"/>
        <v>0</v>
      </c>
      <c r="CW21" s="188">
        <f t="shared" si="13"/>
        <v>0</v>
      </c>
      <c r="CX21" s="188">
        <f t="shared" si="13"/>
        <v>0</v>
      </c>
      <c r="CY21" s="188">
        <f t="shared" si="13"/>
        <v>0</v>
      </c>
      <c r="CZ21" s="188">
        <f t="shared" si="13"/>
        <v>0</v>
      </c>
      <c r="DA21" s="188">
        <f t="shared" si="13"/>
        <v>0</v>
      </c>
      <c r="DB21" s="188">
        <f t="shared" si="13"/>
        <v>0</v>
      </c>
      <c r="DC21" s="188">
        <f t="shared" si="13"/>
        <v>0</v>
      </c>
      <c r="DD21" s="188">
        <f t="shared" si="13"/>
        <v>0</v>
      </c>
      <c r="DE21" s="188">
        <f t="shared" si="13"/>
        <v>0</v>
      </c>
      <c r="DF21" s="188">
        <f t="shared" si="13"/>
        <v>0</v>
      </c>
      <c r="DG21" s="188">
        <f t="shared" si="13"/>
        <v>0</v>
      </c>
      <c r="DH21" s="188">
        <f t="shared" si="13"/>
        <v>0</v>
      </c>
      <c r="DI21" s="188">
        <f t="shared" si="13"/>
        <v>0</v>
      </c>
      <c r="DJ21" s="188">
        <f t="shared" si="13"/>
        <v>0</v>
      </c>
      <c r="DK21" s="188">
        <f t="shared" si="13"/>
        <v>0</v>
      </c>
      <c r="DL21" s="188">
        <f t="shared" si="13"/>
        <v>0</v>
      </c>
      <c r="DM21" s="188">
        <f t="shared" si="13"/>
        <v>0</v>
      </c>
      <c r="DN21" s="188">
        <f t="shared" si="13"/>
        <v>0</v>
      </c>
      <c r="DO21" s="188">
        <f t="shared" si="13"/>
        <v>0</v>
      </c>
      <c r="DP21" s="188">
        <f t="shared" si="13"/>
        <v>0</v>
      </c>
      <c r="DQ21" s="188">
        <f t="shared" si="13"/>
        <v>0</v>
      </c>
      <c r="DR21" s="188">
        <f t="shared" ref="DR21:FA21" si="14">DR13*DR16/1000</f>
        <v>0</v>
      </c>
      <c r="DS21" s="188">
        <f t="shared" si="14"/>
        <v>0</v>
      </c>
      <c r="DT21" s="188">
        <f t="shared" si="14"/>
        <v>0</v>
      </c>
      <c r="DU21" s="188">
        <f t="shared" si="14"/>
        <v>0</v>
      </c>
      <c r="DV21" s="188">
        <f t="shared" si="14"/>
        <v>0</v>
      </c>
      <c r="DW21" s="188">
        <f t="shared" si="14"/>
        <v>0</v>
      </c>
      <c r="DX21" s="188">
        <f t="shared" si="14"/>
        <v>0</v>
      </c>
      <c r="DY21" s="188">
        <f t="shared" si="14"/>
        <v>0</v>
      </c>
      <c r="DZ21" s="188">
        <f t="shared" si="14"/>
        <v>0</v>
      </c>
      <c r="EA21" s="188">
        <f t="shared" si="14"/>
        <v>0</v>
      </c>
      <c r="EB21" s="188">
        <f t="shared" si="14"/>
        <v>0</v>
      </c>
      <c r="EC21" s="188">
        <f t="shared" si="14"/>
        <v>0</v>
      </c>
      <c r="ED21" s="188">
        <f t="shared" si="14"/>
        <v>0</v>
      </c>
      <c r="EE21" s="188">
        <f t="shared" si="14"/>
        <v>0</v>
      </c>
      <c r="EF21" s="188">
        <f t="shared" si="14"/>
        <v>0</v>
      </c>
      <c r="EG21" s="188">
        <f t="shared" si="14"/>
        <v>0</v>
      </c>
      <c r="EH21" s="188">
        <f t="shared" si="14"/>
        <v>0</v>
      </c>
      <c r="EI21" s="188">
        <f t="shared" si="14"/>
        <v>0</v>
      </c>
      <c r="EJ21" s="188">
        <f t="shared" si="14"/>
        <v>0</v>
      </c>
      <c r="EK21" s="188">
        <f t="shared" si="14"/>
        <v>0</v>
      </c>
      <c r="EL21" s="188">
        <f t="shared" si="14"/>
        <v>0</v>
      </c>
      <c r="EM21" s="188">
        <f t="shared" si="14"/>
        <v>0</v>
      </c>
      <c r="EN21" s="188">
        <f t="shared" si="14"/>
        <v>0</v>
      </c>
      <c r="EO21" s="188">
        <f t="shared" si="14"/>
        <v>0</v>
      </c>
      <c r="EP21" s="188">
        <f t="shared" si="14"/>
        <v>0</v>
      </c>
      <c r="EQ21" s="188">
        <f t="shared" si="14"/>
        <v>0</v>
      </c>
      <c r="ER21" s="188">
        <f t="shared" si="14"/>
        <v>0</v>
      </c>
      <c r="ES21" s="188">
        <f t="shared" si="14"/>
        <v>0</v>
      </c>
      <c r="ET21" s="188">
        <f t="shared" si="14"/>
        <v>0</v>
      </c>
      <c r="EU21" s="188">
        <f t="shared" si="14"/>
        <v>0</v>
      </c>
      <c r="EV21" s="188">
        <f t="shared" si="14"/>
        <v>0</v>
      </c>
      <c r="EW21" s="188">
        <f t="shared" si="14"/>
        <v>0</v>
      </c>
      <c r="EX21" s="188">
        <f t="shared" si="14"/>
        <v>0</v>
      </c>
      <c r="EY21" s="188">
        <f t="shared" si="14"/>
        <v>0</v>
      </c>
      <c r="EZ21" s="188">
        <f t="shared" si="14"/>
        <v>0</v>
      </c>
      <c r="FA21" s="188">
        <f t="shared" si="14"/>
        <v>0</v>
      </c>
    </row>
    <row r="22" spans="1:157" ht="15" customHeight="1" x14ac:dyDescent="0.3">
      <c r="B22" s="171">
        <f>B21+1</f>
        <v>11</v>
      </c>
      <c r="C22" s="176" t="s">
        <v>1425</v>
      </c>
      <c r="D22" s="176"/>
      <c r="E22" s="177" t="s">
        <v>1195</v>
      </c>
      <c r="F22" s="181" t="s">
        <v>1426</v>
      </c>
      <c r="G22" s="191">
        <f>SUM(H22:FA22)</f>
        <v>0</v>
      </c>
      <c r="H22" s="192">
        <f t="shared" ref="H22:BE22" si="15">H13*H20</f>
        <v>0</v>
      </c>
      <c r="I22" s="192">
        <f t="shared" si="15"/>
        <v>0</v>
      </c>
      <c r="J22" s="192">
        <f t="shared" si="15"/>
        <v>0</v>
      </c>
      <c r="K22" s="192">
        <f t="shared" si="15"/>
        <v>0</v>
      </c>
      <c r="L22" s="192">
        <f t="shared" si="15"/>
        <v>0</v>
      </c>
      <c r="M22" s="192">
        <f t="shared" si="15"/>
        <v>0</v>
      </c>
      <c r="N22" s="192">
        <f t="shared" si="15"/>
        <v>0</v>
      </c>
      <c r="O22" s="192">
        <f t="shared" si="15"/>
        <v>0</v>
      </c>
      <c r="P22" s="192">
        <f t="shared" si="15"/>
        <v>0</v>
      </c>
      <c r="Q22" s="192">
        <f t="shared" si="15"/>
        <v>0</v>
      </c>
      <c r="R22" s="192">
        <f t="shared" si="15"/>
        <v>0</v>
      </c>
      <c r="S22" s="192">
        <f t="shared" si="15"/>
        <v>0</v>
      </c>
      <c r="T22" s="192">
        <f t="shared" si="15"/>
        <v>0</v>
      </c>
      <c r="U22" s="192">
        <f t="shared" si="15"/>
        <v>0</v>
      </c>
      <c r="V22" s="192">
        <f t="shared" si="15"/>
        <v>0</v>
      </c>
      <c r="W22" s="192">
        <f t="shared" si="15"/>
        <v>0</v>
      </c>
      <c r="X22" s="192">
        <f t="shared" si="15"/>
        <v>0</v>
      </c>
      <c r="Y22" s="192">
        <f t="shared" si="15"/>
        <v>0</v>
      </c>
      <c r="Z22" s="192">
        <f t="shared" si="15"/>
        <v>0</v>
      </c>
      <c r="AA22" s="192">
        <f t="shared" si="15"/>
        <v>0</v>
      </c>
      <c r="AB22" s="192">
        <f t="shared" si="15"/>
        <v>0</v>
      </c>
      <c r="AC22" s="192">
        <f t="shared" si="15"/>
        <v>0</v>
      </c>
      <c r="AD22" s="192">
        <f t="shared" si="15"/>
        <v>0</v>
      </c>
      <c r="AE22" s="192">
        <f t="shared" si="15"/>
        <v>0</v>
      </c>
      <c r="AF22" s="192">
        <f t="shared" si="15"/>
        <v>0</v>
      </c>
      <c r="AG22" s="192">
        <f t="shared" si="15"/>
        <v>0</v>
      </c>
      <c r="AH22" s="192">
        <f t="shared" si="15"/>
        <v>0</v>
      </c>
      <c r="AI22" s="192">
        <f t="shared" si="15"/>
        <v>0</v>
      </c>
      <c r="AJ22" s="192">
        <f t="shared" si="15"/>
        <v>0</v>
      </c>
      <c r="AK22" s="192">
        <f t="shared" si="15"/>
        <v>0</v>
      </c>
      <c r="AL22" s="192">
        <f t="shared" si="15"/>
        <v>0</v>
      </c>
      <c r="AM22" s="192">
        <f t="shared" si="15"/>
        <v>0</v>
      </c>
      <c r="AN22" s="192">
        <f t="shared" si="15"/>
        <v>0</v>
      </c>
      <c r="AO22" s="192">
        <f t="shared" si="15"/>
        <v>0</v>
      </c>
      <c r="AP22" s="192">
        <f t="shared" si="15"/>
        <v>0</v>
      </c>
      <c r="AQ22" s="192">
        <f t="shared" si="15"/>
        <v>0</v>
      </c>
      <c r="AR22" s="192">
        <f t="shared" si="15"/>
        <v>0</v>
      </c>
      <c r="AS22" s="192">
        <f t="shared" si="15"/>
        <v>0</v>
      </c>
      <c r="AT22" s="192">
        <f t="shared" si="15"/>
        <v>0</v>
      </c>
      <c r="AU22" s="192">
        <f t="shared" si="15"/>
        <v>0</v>
      </c>
      <c r="AV22" s="192">
        <f t="shared" si="15"/>
        <v>0</v>
      </c>
      <c r="AW22" s="192">
        <f t="shared" si="15"/>
        <v>0</v>
      </c>
      <c r="AX22" s="192">
        <f t="shared" si="15"/>
        <v>0</v>
      </c>
      <c r="AY22" s="192">
        <f t="shared" si="15"/>
        <v>0</v>
      </c>
      <c r="AZ22" s="192">
        <f t="shared" si="15"/>
        <v>0</v>
      </c>
      <c r="BA22" s="192">
        <f t="shared" si="15"/>
        <v>0</v>
      </c>
      <c r="BB22" s="192">
        <f t="shared" si="15"/>
        <v>0</v>
      </c>
      <c r="BC22" s="192">
        <f t="shared" si="15"/>
        <v>0</v>
      </c>
      <c r="BD22" s="192">
        <f t="shared" si="15"/>
        <v>0</v>
      </c>
      <c r="BE22" s="192">
        <f t="shared" si="15"/>
        <v>0</v>
      </c>
      <c r="BF22" s="192">
        <f t="shared" ref="BF22:DQ22" si="16">BF13*BF20</f>
        <v>0</v>
      </c>
      <c r="BG22" s="192">
        <f t="shared" si="16"/>
        <v>0</v>
      </c>
      <c r="BH22" s="192">
        <f t="shared" si="16"/>
        <v>0</v>
      </c>
      <c r="BI22" s="192">
        <f t="shared" si="16"/>
        <v>0</v>
      </c>
      <c r="BJ22" s="192">
        <f t="shared" si="16"/>
        <v>0</v>
      </c>
      <c r="BK22" s="192">
        <f t="shared" si="16"/>
        <v>0</v>
      </c>
      <c r="BL22" s="192">
        <f t="shared" si="16"/>
        <v>0</v>
      </c>
      <c r="BM22" s="192">
        <f t="shared" si="16"/>
        <v>0</v>
      </c>
      <c r="BN22" s="192">
        <f t="shared" si="16"/>
        <v>0</v>
      </c>
      <c r="BO22" s="192">
        <f t="shared" si="16"/>
        <v>0</v>
      </c>
      <c r="BP22" s="192">
        <f t="shared" si="16"/>
        <v>0</v>
      </c>
      <c r="BQ22" s="192">
        <f t="shared" si="16"/>
        <v>0</v>
      </c>
      <c r="BR22" s="192">
        <f t="shared" si="16"/>
        <v>0</v>
      </c>
      <c r="BS22" s="192">
        <f t="shared" si="16"/>
        <v>0</v>
      </c>
      <c r="BT22" s="192">
        <f t="shared" si="16"/>
        <v>0</v>
      </c>
      <c r="BU22" s="192">
        <f t="shared" si="16"/>
        <v>0</v>
      </c>
      <c r="BV22" s="192">
        <f t="shared" si="16"/>
        <v>0</v>
      </c>
      <c r="BW22" s="192">
        <f t="shared" si="16"/>
        <v>0</v>
      </c>
      <c r="BX22" s="192">
        <f t="shared" si="16"/>
        <v>0</v>
      </c>
      <c r="BY22" s="192">
        <f t="shared" si="16"/>
        <v>0</v>
      </c>
      <c r="BZ22" s="192">
        <f t="shared" si="16"/>
        <v>0</v>
      </c>
      <c r="CA22" s="192">
        <f t="shared" si="16"/>
        <v>0</v>
      </c>
      <c r="CB22" s="192">
        <f t="shared" si="16"/>
        <v>0</v>
      </c>
      <c r="CC22" s="192">
        <f t="shared" si="16"/>
        <v>0</v>
      </c>
      <c r="CD22" s="192">
        <f t="shared" si="16"/>
        <v>0</v>
      </c>
      <c r="CE22" s="192">
        <f t="shared" si="16"/>
        <v>0</v>
      </c>
      <c r="CF22" s="192">
        <f t="shared" si="16"/>
        <v>0</v>
      </c>
      <c r="CG22" s="192">
        <f t="shared" si="16"/>
        <v>0</v>
      </c>
      <c r="CH22" s="192">
        <f t="shared" si="16"/>
        <v>0</v>
      </c>
      <c r="CI22" s="192">
        <f t="shared" si="16"/>
        <v>0</v>
      </c>
      <c r="CJ22" s="192">
        <f t="shared" si="16"/>
        <v>0</v>
      </c>
      <c r="CK22" s="192">
        <f t="shared" si="16"/>
        <v>0</v>
      </c>
      <c r="CL22" s="192">
        <f t="shared" si="16"/>
        <v>0</v>
      </c>
      <c r="CM22" s="192">
        <f t="shared" si="16"/>
        <v>0</v>
      </c>
      <c r="CN22" s="192">
        <f t="shared" si="16"/>
        <v>0</v>
      </c>
      <c r="CO22" s="192">
        <f t="shared" si="16"/>
        <v>0</v>
      </c>
      <c r="CP22" s="192">
        <f t="shared" si="16"/>
        <v>0</v>
      </c>
      <c r="CQ22" s="192">
        <f t="shared" si="16"/>
        <v>0</v>
      </c>
      <c r="CR22" s="192">
        <f t="shared" si="16"/>
        <v>0</v>
      </c>
      <c r="CS22" s="192">
        <f t="shared" si="16"/>
        <v>0</v>
      </c>
      <c r="CT22" s="192">
        <f t="shared" si="16"/>
        <v>0</v>
      </c>
      <c r="CU22" s="192">
        <f t="shared" si="16"/>
        <v>0</v>
      </c>
      <c r="CV22" s="192">
        <f t="shared" si="16"/>
        <v>0</v>
      </c>
      <c r="CW22" s="192">
        <f t="shared" si="16"/>
        <v>0</v>
      </c>
      <c r="CX22" s="192">
        <f t="shared" si="16"/>
        <v>0</v>
      </c>
      <c r="CY22" s="192">
        <f t="shared" si="16"/>
        <v>0</v>
      </c>
      <c r="CZ22" s="192">
        <f t="shared" si="16"/>
        <v>0</v>
      </c>
      <c r="DA22" s="192">
        <f t="shared" si="16"/>
        <v>0</v>
      </c>
      <c r="DB22" s="192">
        <f t="shared" si="16"/>
        <v>0</v>
      </c>
      <c r="DC22" s="192">
        <f t="shared" si="16"/>
        <v>0</v>
      </c>
      <c r="DD22" s="192">
        <f t="shared" si="16"/>
        <v>0</v>
      </c>
      <c r="DE22" s="192">
        <f t="shared" si="16"/>
        <v>0</v>
      </c>
      <c r="DF22" s="192">
        <f t="shared" si="16"/>
        <v>0</v>
      </c>
      <c r="DG22" s="192">
        <f t="shared" si="16"/>
        <v>0</v>
      </c>
      <c r="DH22" s="192">
        <f t="shared" si="16"/>
        <v>0</v>
      </c>
      <c r="DI22" s="192">
        <f t="shared" si="16"/>
        <v>0</v>
      </c>
      <c r="DJ22" s="192">
        <f t="shared" si="16"/>
        <v>0</v>
      </c>
      <c r="DK22" s="192">
        <f t="shared" si="16"/>
        <v>0</v>
      </c>
      <c r="DL22" s="192">
        <f t="shared" si="16"/>
        <v>0</v>
      </c>
      <c r="DM22" s="192">
        <f t="shared" si="16"/>
        <v>0</v>
      </c>
      <c r="DN22" s="192">
        <f t="shared" si="16"/>
        <v>0</v>
      </c>
      <c r="DO22" s="192">
        <f t="shared" si="16"/>
        <v>0</v>
      </c>
      <c r="DP22" s="192">
        <f t="shared" si="16"/>
        <v>0</v>
      </c>
      <c r="DQ22" s="192">
        <f t="shared" si="16"/>
        <v>0</v>
      </c>
      <c r="DR22" s="192">
        <f t="shared" ref="DR22:FA22" si="17">DR13*DR20</f>
        <v>0</v>
      </c>
      <c r="DS22" s="192">
        <f t="shared" si="17"/>
        <v>0</v>
      </c>
      <c r="DT22" s="192">
        <f t="shared" si="17"/>
        <v>0</v>
      </c>
      <c r="DU22" s="192">
        <f t="shared" si="17"/>
        <v>0</v>
      </c>
      <c r="DV22" s="192">
        <f t="shared" si="17"/>
        <v>0</v>
      </c>
      <c r="DW22" s="192">
        <f t="shared" si="17"/>
        <v>0</v>
      </c>
      <c r="DX22" s="192">
        <f t="shared" si="17"/>
        <v>0</v>
      </c>
      <c r="DY22" s="192">
        <f t="shared" si="17"/>
        <v>0</v>
      </c>
      <c r="DZ22" s="192">
        <f t="shared" si="17"/>
        <v>0</v>
      </c>
      <c r="EA22" s="192">
        <f t="shared" si="17"/>
        <v>0</v>
      </c>
      <c r="EB22" s="192">
        <f t="shared" si="17"/>
        <v>0</v>
      </c>
      <c r="EC22" s="192">
        <f t="shared" si="17"/>
        <v>0</v>
      </c>
      <c r="ED22" s="192">
        <f t="shared" si="17"/>
        <v>0</v>
      </c>
      <c r="EE22" s="192">
        <f t="shared" si="17"/>
        <v>0</v>
      </c>
      <c r="EF22" s="192">
        <f t="shared" si="17"/>
        <v>0</v>
      </c>
      <c r="EG22" s="192">
        <f t="shared" si="17"/>
        <v>0</v>
      </c>
      <c r="EH22" s="192">
        <f t="shared" si="17"/>
        <v>0</v>
      </c>
      <c r="EI22" s="192">
        <f t="shared" si="17"/>
        <v>0</v>
      </c>
      <c r="EJ22" s="192">
        <f t="shared" si="17"/>
        <v>0</v>
      </c>
      <c r="EK22" s="192">
        <f t="shared" si="17"/>
        <v>0</v>
      </c>
      <c r="EL22" s="192">
        <f t="shared" si="17"/>
        <v>0</v>
      </c>
      <c r="EM22" s="192">
        <f t="shared" si="17"/>
        <v>0</v>
      </c>
      <c r="EN22" s="192">
        <f t="shared" si="17"/>
        <v>0</v>
      </c>
      <c r="EO22" s="192">
        <f t="shared" si="17"/>
        <v>0</v>
      </c>
      <c r="EP22" s="192">
        <f t="shared" si="17"/>
        <v>0</v>
      </c>
      <c r="EQ22" s="192">
        <f t="shared" si="17"/>
        <v>0</v>
      </c>
      <c r="ER22" s="192">
        <f t="shared" si="17"/>
        <v>0</v>
      </c>
      <c r="ES22" s="192">
        <f t="shared" si="17"/>
        <v>0</v>
      </c>
      <c r="ET22" s="192">
        <f t="shared" si="17"/>
        <v>0</v>
      </c>
      <c r="EU22" s="192">
        <f t="shared" si="17"/>
        <v>0</v>
      </c>
      <c r="EV22" s="192">
        <f t="shared" si="17"/>
        <v>0</v>
      </c>
      <c r="EW22" s="192">
        <f t="shared" si="17"/>
        <v>0</v>
      </c>
      <c r="EX22" s="192">
        <f t="shared" si="17"/>
        <v>0</v>
      </c>
      <c r="EY22" s="192">
        <f t="shared" si="17"/>
        <v>0</v>
      </c>
      <c r="EZ22" s="192">
        <f t="shared" si="17"/>
        <v>0</v>
      </c>
      <c r="FA22" s="192">
        <f t="shared" si="17"/>
        <v>0</v>
      </c>
    </row>
    <row r="24" spans="1:157" ht="15" customHeight="1" x14ac:dyDescent="0.3">
      <c r="B24" s="841" t="s">
        <v>1937</v>
      </c>
      <c r="C24" s="842"/>
      <c r="D24" s="842"/>
      <c r="E24" s="842"/>
      <c r="F24" s="842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</row>
    <row r="25" spans="1:157" s="26" customFormat="1" ht="15" customHeight="1" x14ac:dyDescent="0.3">
      <c r="B25" s="171"/>
      <c r="C25" s="172"/>
      <c r="D25" s="172"/>
      <c r="E25" s="172"/>
      <c r="F25" s="193"/>
      <c r="G25" s="174" t="s">
        <v>353</v>
      </c>
      <c r="H25" s="175" t="s">
        <v>1779</v>
      </c>
      <c r="I25" s="175" t="s">
        <v>1780</v>
      </c>
      <c r="J25" s="175" t="s">
        <v>1781</v>
      </c>
      <c r="K25" s="175" t="s">
        <v>1782</v>
      </c>
      <c r="L25" s="175" t="s">
        <v>1783</v>
      </c>
      <c r="M25" s="175" t="s">
        <v>1784</v>
      </c>
      <c r="N25" s="175" t="s">
        <v>1785</v>
      </c>
      <c r="O25" s="175" t="s">
        <v>1786</v>
      </c>
      <c r="P25" s="175" t="s">
        <v>1787</v>
      </c>
      <c r="Q25" s="175" t="s">
        <v>1788</v>
      </c>
      <c r="R25" s="175" t="s">
        <v>1789</v>
      </c>
      <c r="S25" s="175" t="s">
        <v>1790</v>
      </c>
      <c r="T25" s="175" t="s">
        <v>1791</v>
      </c>
      <c r="U25" s="175" t="s">
        <v>1792</v>
      </c>
      <c r="V25" s="175" t="s">
        <v>1793</v>
      </c>
      <c r="W25" s="175" t="s">
        <v>1794</v>
      </c>
      <c r="X25" s="175" t="s">
        <v>1795</v>
      </c>
      <c r="Y25" s="175" t="s">
        <v>1796</v>
      </c>
      <c r="Z25" s="175" t="s">
        <v>1797</v>
      </c>
      <c r="AA25" s="175" t="s">
        <v>1798</v>
      </c>
      <c r="AB25" s="175" t="s">
        <v>1799</v>
      </c>
      <c r="AC25" s="175" t="s">
        <v>1800</v>
      </c>
      <c r="AD25" s="175" t="s">
        <v>1801</v>
      </c>
      <c r="AE25" s="175" t="s">
        <v>1802</v>
      </c>
      <c r="AF25" s="175" t="s">
        <v>1803</v>
      </c>
      <c r="AG25" s="175" t="s">
        <v>1804</v>
      </c>
      <c r="AH25" s="175" t="s">
        <v>1805</v>
      </c>
      <c r="AI25" s="175" t="s">
        <v>1806</v>
      </c>
      <c r="AJ25" s="175" t="s">
        <v>1807</v>
      </c>
      <c r="AK25" s="175" t="s">
        <v>1808</v>
      </c>
      <c r="AL25" s="175" t="s">
        <v>1809</v>
      </c>
      <c r="AM25" s="175" t="s">
        <v>1810</v>
      </c>
      <c r="AN25" s="175" t="s">
        <v>1811</v>
      </c>
      <c r="AO25" s="175" t="s">
        <v>1812</v>
      </c>
      <c r="AP25" s="175" t="s">
        <v>1813</v>
      </c>
      <c r="AQ25" s="175" t="s">
        <v>1814</v>
      </c>
      <c r="AR25" s="175" t="s">
        <v>1815</v>
      </c>
      <c r="AS25" s="175" t="s">
        <v>1816</v>
      </c>
      <c r="AT25" s="175" t="s">
        <v>1817</v>
      </c>
      <c r="AU25" s="175" t="s">
        <v>1818</v>
      </c>
      <c r="AV25" s="175" t="s">
        <v>1819</v>
      </c>
      <c r="AW25" s="175" t="s">
        <v>1820</v>
      </c>
      <c r="AX25" s="175" t="s">
        <v>1821</v>
      </c>
      <c r="AY25" s="175" t="s">
        <v>1822</v>
      </c>
      <c r="AZ25" s="175" t="s">
        <v>1823</v>
      </c>
      <c r="BA25" s="175" t="s">
        <v>1824</v>
      </c>
      <c r="BB25" s="175" t="s">
        <v>1825</v>
      </c>
      <c r="BC25" s="175" t="s">
        <v>1826</v>
      </c>
      <c r="BD25" s="175" t="s">
        <v>1827</v>
      </c>
      <c r="BE25" s="175" t="s">
        <v>1828</v>
      </c>
      <c r="BF25" s="175" t="s">
        <v>1829</v>
      </c>
      <c r="BG25" s="175" t="s">
        <v>1830</v>
      </c>
      <c r="BH25" s="175" t="s">
        <v>1831</v>
      </c>
      <c r="BI25" s="175" t="s">
        <v>1832</v>
      </c>
      <c r="BJ25" s="175" t="s">
        <v>1833</v>
      </c>
      <c r="BK25" s="175" t="s">
        <v>1834</v>
      </c>
      <c r="BL25" s="175" t="s">
        <v>1835</v>
      </c>
      <c r="BM25" s="175" t="s">
        <v>1836</v>
      </c>
      <c r="BN25" s="175" t="s">
        <v>1837</v>
      </c>
      <c r="BO25" s="175" t="s">
        <v>1838</v>
      </c>
      <c r="BP25" s="175" t="s">
        <v>1839</v>
      </c>
      <c r="BQ25" s="175" t="s">
        <v>1840</v>
      </c>
      <c r="BR25" s="175" t="s">
        <v>1841</v>
      </c>
      <c r="BS25" s="175" t="s">
        <v>1842</v>
      </c>
      <c r="BT25" s="175" t="s">
        <v>1843</v>
      </c>
      <c r="BU25" s="175" t="s">
        <v>1844</v>
      </c>
      <c r="BV25" s="175" t="s">
        <v>1845</v>
      </c>
      <c r="BW25" s="175" t="s">
        <v>1846</v>
      </c>
      <c r="BX25" s="175" t="s">
        <v>1847</v>
      </c>
      <c r="BY25" s="175" t="s">
        <v>1848</v>
      </c>
      <c r="BZ25" s="175" t="s">
        <v>1849</v>
      </c>
      <c r="CA25" s="175" t="s">
        <v>1850</v>
      </c>
      <c r="CB25" s="175" t="s">
        <v>1851</v>
      </c>
      <c r="CC25" s="175" t="s">
        <v>1852</v>
      </c>
      <c r="CD25" s="175" t="s">
        <v>1853</v>
      </c>
      <c r="CE25" s="175" t="s">
        <v>1854</v>
      </c>
      <c r="CF25" s="175" t="s">
        <v>1855</v>
      </c>
      <c r="CG25" s="175" t="s">
        <v>1856</v>
      </c>
      <c r="CH25" s="175" t="s">
        <v>1857</v>
      </c>
      <c r="CI25" s="175" t="s">
        <v>1858</v>
      </c>
      <c r="CJ25" s="175" t="s">
        <v>1859</v>
      </c>
      <c r="CK25" s="175" t="s">
        <v>1860</v>
      </c>
      <c r="CL25" s="175" t="s">
        <v>1861</v>
      </c>
      <c r="CM25" s="175" t="s">
        <v>1862</v>
      </c>
      <c r="CN25" s="175" t="s">
        <v>1863</v>
      </c>
      <c r="CO25" s="175" t="s">
        <v>1864</v>
      </c>
      <c r="CP25" s="175" t="s">
        <v>1865</v>
      </c>
      <c r="CQ25" s="175" t="s">
        <v>1866</v>
      </c>
      <c r="CR25" s="175" t="s">
        <v>1867</v>
      </c>
      <c r="CS25" s="175" t="s">
        <v>1868</v>
      </c>
      <c r="CT25" s="175" t="s">
        <v>1869</v>
      </c>
      <c r="CU25" s="175" t="s">
        <v>1870</v>
      </c>
      <c r="CV25" s="175" t="s">
        <v>1871</v>
      </c>
      <c r="CW25" s="175" t="s">
        <v>1872</v>
      </c>
      <c r="CX25" s="175" t="s">
        <v>1873</v>
      </c>
      <c r="CY25" s="175" t="s">
        <v>1874</v>
      </c>
      <c r="CZ25" s="175" t="s">
        <v>1875</v>
      </c>
      <c r="DA25" s="175" t="s">
        <v>1876</v>
      </c>
      <c r="DB25" s="175" t="s">
        <v>1877</v>
      </c>
      <c r="DC25" s="175" t="s">
        <v>1878</v>
      </c>
      <c r="DD25" s="175" t="s">
        <v>1879</v>
      </c>
      <c r="DE25" s="175" t="s">
        <v>1880</v>
      </c>
      <c r="DF25" s="175" t="s">
        <v>1881</v>
      </c>
      <c r="DG25" s="175" t="s">
        <v>1882</v>
      </c>
      <c r="DH25" s="175" t="s">
        <v>1883</v>
      </c>
      <c r="DI25" s="175" t="s">
        <v>1884</v>
      </c>
      <c r="DJ25" s="175" t="s">
        <v>1885</v>
      </c>
      <c r="DK25" s="175" t="s">
        <v>1886</v>
      </c>
      <c r="DL25" s="175" t="s">
        <v>1887</v>
      </c>
      <c r="DM25" s="175" t="s">
        <v>1888</v>
      </c>
      <c r="DN25" s="175" t="s">
        <v>1889</v>
      </c>
      <c r="DO25" s="175" t="s">
        <v>1890</v>
      </c>
      <c r="DP25" s="175" t="s">
        <v>1891</v>
      </c>
      <c r="DQ25" s="175" t="s">
        <v>1892</v>
      </c>
      <c r="DR25" s="175" t="s">
        <v>1893</v>
      </c>
      <c r="DS25" s="175" t="s">
        <v>1894</v>
      </c>
      <c r="DT25" s="175" t="s">
        <v>1895</v>
      </c>
      <c r="DU25" s="175" t="s">
        <v>1896</v>
      </c>
      <c r="DV25" s="175" t="s">
        <v>1897</v>
      </c>
      <c r="DW25" s="175" t="s">
        <v>1898</v>
      </c>
      <c r="DX25" s="175" t="s">
        <v>1899</v>
      </c>
      <c r="DY25" s="175" t="s">
        <v>1900</v>
      </c>
      <c r="DZ25" s="175" t="s">
        <v>1901</v>
      </c>
      <c r="EA25" s="175" t="s">
        <v>1902</v>
      </c>
      <c r="EB25" s="175" t="s">
        <v>1903</v>
      </c>
      <c r="EC25" s="175" t="s">
        <v>1904</v>
      </c>
      <c r="ED25" s="175" t="s">
        <v>1905</v>
      </c>
      <c r="EE25" s="175" t="s">
        <v>1906</v>
      </c>
      <c r="EF25" s="175" t="s">
        <v>1907</v>
      </c>
      <c r="EG25" s="175" t="s">
        <v>1908</v>
      </c>
      <c r="EH25" s="175" t="s">
        <v>1909</v>
      </c>
      <c r="EI25" s="175" t="s">
        <v>1910</v>
      </c>
      <c r="EJ25" s="175" t="s">
        <v>1911</v>
      </c>
      <c r="EK25" s="175" t="s">
        <v>1912</v>
      </c>
      <c r="EL25" s="175" t="s">
        <v>1913</v>
      </c>
      <c r="EM25" s="175" t="s">
        <v>1914</v>
      </c>
      <c r="EN25" s="175" t="s">
        <v>1915</v>
      </c>
      <c r="EO25" s="175" t="s">
        <v>1916</v>
      </c>
      <c r="EP25" s="175" t="s">
        <v>1917</v>
      </c>
      <c r="EQ25" s="175" t="s">
        <v>1918</v>
      </c>
      <c r="ER25" s="175" t="s">
        <v>1919</v>
      </c>
      <c r="ES25" s="175" t="s">
        <v>1920</v>
      </c>
      <c r="ET25" s="175" t="s">
        <v>1921</v>
      </c>
      <c r="EU25" s="175" t="s">
        <v>1922</v>
      </c>
      <c r="EV25" s="175" t="s">
        <v>1923</v>
      </c>
      <c r="EW25" s="175" t="s">
        <v>1924</v>
      </c>
      <c r="EX25" s="175" t="s">
        <v>1925</v>
      </c>
      <c r="EY25" s="175" t="s">
        <v>1926</v>
      </c>
      <c r="EZ25" s="175" t="s">
        <v>1927</v>
      </c>
      <c r="FA25" s="175" t="s">
        <v>1928</v>
      </c>
    </row>
    <row r="26" spans="1:157" s="26" customFormat="1" ht="15" customHeight="1" x14ac:dyDescent="0.3">
      <c r="B26" s="209">
        <f>B22+1</f>
        <v>12</v>
      </c>
      <c r="C26" s="553" t="s">
        <v>2443</v>
      </c>
      <c r="D26" s="172"/>
      <c r="E26" s="172"/>
      <c r="F26" s="173"/>
      <c r="G26" s="174"/>
      <c r="H26" s="683" t="str">
        <f>IF(H6="","",H6)</f>
        <v/>
      </c>
      <c r="I26" s="683" t="str">
        <f t="shared" ref="I26:BT26" si="18">IF(I6="","",I6)</f>
        <v/>
      </c>
      <c r="J26" s="683" t="str">
        <f t="shared" si="18"/>
        <v/>
      </c>
      <c r="K26" s="683" t="str">
        <f t="shared" si="18"/>
        <v/>
      </c>
      <c r="L26" s="683" t="str">
        <f t="shared" si="18"/>
        <v/>
      </c>
      <c r="M26" s="683" t="str">
        <f t="shared" si="18"/>
        <v/>
      </c>
      <c r="N26" s="683" t="str">
        <f t="shared" si="18"/>
        <v/>
      </c>
      <c r="O26" s="683" t="str">
        <f t="shared" si="18"/>
        <v/>
      </c>
      <c r="P26" s="683" t="str">
        <f t="shared" si="18"/>
        <v/>
      </c>
      <c r="Q26" s="683" t="str">
        <f t="shared" si="18"/>
        <v/>
      </c>
      <c r="R26" s="683" t="str">
        <f t="shared" si="18"/>
        <v/>
      </c>
      <c r="S26" s="683" t="str">
        <f t="shared" si="18"/>
        <v/>
      </c>
      <c r="T26" s="683" t="str">
        <f t="shared" si="18"/>
        <v/>
      </c>
      <c r="U26" s="683" t="str">
        <f t="shared" si="18"/>
        <v/>
      </c>
      <c r="V26" s="683" t="str">
        <f t="shared" si="18"/>
        <v/>
      </c>
      <c r="W26" s="683" t="str">
        <f t="shared" si="18"/>
        <v/>
      </c>
      <c r="X26" s="683" t="str">
        <f t="shared" si="18"/>
        <v/>
      </c>
      <c r="Y26" s="683" t="str">
        <f t="shared" si="18"/>
        <v/>
      </c>
      <c r="Z26" s="683" t="str">
        <f t="shared" si="18"/>
        <v/>
      </c>
      <c r="AA26" s="683" t="str">
        <f t="shared" si="18"/>
        <v/>
      </c>
      <c r="AB26" s="683" t="str">
        <f t="shared" si="18"/>
        <v/>
      </c>
      <c r="AC26" s="683" t="str">
        <f t="shared" si="18"/>
        <v/>
      </c>
      <c r="AD26" s="683" t="str">
        <f t="shared" si="18"/>
        <v/>
      </c>
      <c r="AE26" s="683" t="str">
        <f t="shared" si="18"/>
        <v/>
      </c>
      <c r="AF26" s="683" t="str">
        <f t="shared" si="18"/>
        <v/>
      </c>
      <c r="AG26" s="683" t="str">
        <f t="shared" si="18"/>
        <v/>
      </c>
      <c r="AH26" s="683" t="str">
        <f t="shared" si="18"/>
        <v/>
      </c>
      <c r="AI26" s="683" t="str">
        <f t="shared" si="18"/>
        <v/>
      </c>
      <c r="AJ26" s="683" t="str">
        <f t="shared" si="18"/>
        <v/>
      </c>
      <c r="AK26" s="683" t="str">
        <f t="shared" si="18"/>
        <v/>
      </c>
      <c r="AL26" s="683" t="str">
        <f t="shared" si="18"/>
        <v/>
      </c>
      <c r="AM26" s="683" t="str">
        <f t="shared" si="18"/>
        <v/>
      </c>
      <c r="AN26" s="683" t="str">
        <f t="shared" si="18"/>
        <v/>
      </c>
      <c r="AO26" s="683" t="str">
        <f t="shared" si="18"/>
        <v/>
      </c>
      <c r="AP26" s="683" t="str">
        <f t="shared" si="18"/>
        <v/>
      </c>
      <c r="AQ26" s="683" t="str">
        <f t="shared" si="18"/>
        <v/>
      </c>
      <c r="AR26" s="683" t="str">
        <f t="shared" si="18"/>
        <v/>
      </c>
      <c r="AS26" s="683" t="str">
        <f t="shared" si="18"/>
        <v/>
      </c>
      <c r="AT26" s="683" t="str">
        <f t="shared" si="18"/>
        <v/>
      </c>
      <c r="AU26" s="683" t="str">
        <f t="shared" si="18"/>
        <v/>
      </c>
      <c r="AV26" s="683" t="str">
        <f t="shared" si="18"/>
        <v/>
      </c>
      <c r="AW26" s="683" t="str">
        <f t="shared" si="18"/>
        <v/>
      </c>
      <c r="AX26" s="683" t="str">
        <f t="shared" si="18"/>
        <v/>
      </c>
      <c r="AY26" s="683" t="str">
        <f t="shared" si="18"/>
        <v/>
      </c>
      <c r="AZ26" s="683" t="str">
        <f t="shared" si="18"/>
        <v/>
      </c>
      <c r="BA26" s="683" t="str">
        <f t="shared" si="18"/>
        <v/>
      </c>
      <c r="BB26" s="683" t="str">
        <f t="shared" si="18"/>
        <v/>
      </c>
      <c r="BC26" s="683" t="str">
        <f t="shared" si="18"/>
        <v/>
      </c>
      <c r="BD26" s="683" t="str">
        <f t="shared" si="18"/>
        <v/>
      </c>
      <c r="BE26" s="683" t="str">
        <f t="shared" si="18"/>
        <v/>
      </c>
      <c r="BF26" s="683" t="str">
        <f t="shared" si="18"/>
        <v/>
      </c>
      <c r="BG26" s="683" t="str">
        <f t="shared" si="18"/>
        <v/>
      </c>
      <c r="BH26" s="683" t="str">
        <f t="shared" si="18"/>
        <v/>
      </c>
      <c r="BI26" s="683" t="str">
        <f t="shared" si="18"/>
        <v/>
      </c>
      <c r="BJ26" s="683" t="str">
        <f t="shared" si="18"/>
        <v/>
      </c>
      <c r="BK26" s="683" t="str">
        <f t="shared" si="18"/>
        <v/>
      </c>
      <c r="BL26" s="683" t="str">
        <f t="shared" si="18"/>
        <v/>
      </c>
      <c r="BM26" s="683" t="str">
        <f t="shared" si="18"/>
        <v/>
      </c>
      <c r="BN26" s="683" t="str">
        <f t="shared" si="18"/>
        <v/>
      </c>
      <c r="BO26" s="683" t="str">
        <f t="shared" si="18"/>
        <v/>
      </c>
      <c r="BP26" s="683" t="str">
        <f t="shared" si="18"/>
        <v/>
      </c>
      <c r="BQ26" s="683" t="str">
        <f t="shared" si="18"/>
        <v/>
      </c>
      <c r="BR26" s="683" t="str">
        <f t="shared" si="18"/>
        <v/>
      </c>
      <c r="BS26" s="683" t="str">
        <f t="shared" si="18"/>
        <v/>
      </c>
      <c r="BT26" s="683" t="str">
        <f t="shared" si="18"/>
        <v/>
      </c>
      <c r="BU26" s="683" t="str">
        <f t="shared" ref="BU26:EF26" si="19">IF(BU6="","",BU6)</f>
        <v/>
      </c>
      <c r="BV26" s="683" t="str">
        <f t="shared" si="19"/>
        <v/>
      </c>
      <c r="BW26" s="683" t="str">
        <f t="shared" si="19"/>
        <v/>
      </c>
      <c r="BX26" s="683" t="str">
        <f t="shared" si="19"/>
        <v/>
      </c>
      <c r="BY26" s="683" t="str">
        <f t="shared" si="19"/>
        <v/>
      </c>
      <c r="BZ26" s="683" t="str">
        <f t="shared" si="19"/>
        <v/>
      </c>
      <c r="CA26" s="683" t="str">
        <f t="shared" si="19"/>
        <v/>
      </c>
      <c r="CB26" s="683" t="str">
        <f t="shared" si="19"/>
        <v/>
      </c>
      <c r="CC26" s="683" t="str">
        <f t="shared" si="19"/>
        <v/>
      </c>
      <c r="CD26" s="683" t="str">
        <f t="shared" si="19"/>
        <v/>
      </c>
      <c r="CE26" s="683" t="str">
        <f t="shared" si="19"/>
        <v/>
      </c>
      <c r="CF26" s="683" t="str">
        <f t="shared" si="19"/>
        <v/>
      </c>
      <c r="CG26" s="683" t="str">
        <f t="shared" si="19"/>
        <v/>
      </c>
      <c r="CH26" s="683" t="str">
        <f t="shared" si="19"/>
        <v/>
      </c>
      <c r="CI26" s="683" t="str">
        <f t="shared" si="19"/>
        <v/>
      </c>
      <c r="CJ26" s="683" t="str">
        <f t="shared" si="19"/>
        <v/>
      </c>
      <c r="CK26" s="683" t="str">
        <f t="shared" si="19"/>
        <v/>
      </c>
      <c r="CL26" s="683" t="str">
        <f t="shared" si="19"/>
        <v/>
      </c>
      <c r="CM26" s="683" t="str">
        <f t="shared" si="19"/>
        <v/>
      </c>
      <c r="CN26" s="683" t="str">
        <f t="shared" si="19"/>
        <v/>
      </c>
      <c r="CO26" s="683" t="str">
        <f t="shared" si="19"/>
        <v/>
      </c>
      <c r="CP26" s="683" t="str">
        <f t="shared" si="19"/>
        <v/>
      </c>
      <c r="CQ26" s="683" t="str">
        <f t="shared" si="19"/>
        <v/>
      </c>
      <c r="CR26" s="683" t="str">
        <f t="shared" si="19"/>
        <v/>
      </c>
      <c r="CS26" s="683" t="str">
        <f t="shared" si="19"/>
        <v/>
      </c>
      <c r="CT26" s="683" t="str">
        <f t="shared" si="19"/>
        <v/>
      </c>
      <c r="CU26" s="683" t="str">
        <f t="shared" si="19"/>
        <v/>
      </c>
      <c r="CV26" s="683" t="str">
        <f t="shared" si="19"/>
        <v/>
      </c>
      <c r="CW26" s="683" t="str">
        <f t="shared" si="19"/>
        <v/>
      </c>
      <c r="CX26" s="683" t="str">
        <f t="shared" si="19"/>
        <v/>
      </c>
      <c r="CY26" s="683" t="str">
        <f t="shared" si="19"/>
        <v/>
      </c>
      <c r="CZ26" s="683" t="str">
        <f t="shared" si="19"/>
        <v/>
      </c>
      <c r="DA26" s="683" t="str">
        <f t="shared" si="19"/>
        <v/>
      </c>
      <c r="DB26" s="683" t="str">
        <f t="shared" si="19"/>
        <v/>
      </c>
      <c r="DC26" s="683" t="str">
        <f t="shared" si="19"/>
        <v/>
      </c>
      <c r="DD26" s="683" t="str">
        <f t="shared" si="19"/>
        <v/>
      </c>
      <c r="DE26" s="683" t="str">
        <f t="shared" si="19"/>
        <v/>
      </c>
      <c r="DF26" s="683" t="str">
        <f t="shared" si="19"/>
        <v/>
      </c>
      <c r="DG26" s="683" t="str">
        <f t="shared" si="19"/>
        <v/>
      </c>
      <c r="DH26" s="683" t="str">
        <f t="shared" si="19"/>
        <v/>
      </c>
      <c r="DI26" s="683" t="str">
        <f t="shared" si="19"/>
        <v/>
      </c>
      <c r="DJ26" s="683" t="str">
        <f t="shared" si="19"/>
        <v/>
      </c>
      <c r="DK26" s="683" t="str">
        <f t="shared" si="19"/>
        <v/>
      </c>
      <c r="DL26" s="683" t="str">
        <f t="shared" si="19"/>
        <v/>
      </c>
      <c r="DM26" s="683" t="str">
        <f t="shared" si="19"/>
        <v/>
      </c>
      <c r="DN26" s="683" t="str">
        <f t="shared" si="19"/>
        <v/>
      </c>
      <c r="DO26" s="683" t="str">
        <f t="shared" si="19"/>
        <v/>
      </c>
      <c r="DP26" s="683" t="str">
        <f t="shared" si="19"/>
        <v/>
      </c>
      <c r="DQ26" s="683" t="str">
        <f t="shared" si="19"/>
        <v/>
      </c>
      <c r="DR26" s="683" t="str">
        <f t="shared" si="19"/>
        <v/>
      </c>
      <c r="DS26" s="683" t="str">
        <f t="shared" si="19"/>
        <v/>
      </c>
      <c r="DT26" s="683" t="str">
        <f t="shared" si="19"/>
        <v/>
      </c>
      <c r="DU26" s="683" t="str">
        <f t="shared" si="19"/>
        <v/>
      </c>
      <c r="DV26" s="683" t="str">
        <f t="shared" si="19"/>
        <v/>
      </c>
      <c r="DW26" s="683" t="str">
        <f t="shared" si="19"/>
        <v/>
      </c>
      <c r="DX26" s="683" t="str">
        <f t="shared" si="19"/>
        <v/>
      </c>
      <c r="DY26" s="683" t="str">
        <f t="shared" si="19"/>
        <v/>
      </c>
      <c r="DZ26" s="683" t="str">
        <f t="shared" si="19"/>
        <v/>
      </c>
      <c r="EA26" s="683" t="str">
        <f t="shared" si="19"/>
        <v/>
      </c>
      <c r="EB26" s="683" t="str">
        <f t="shared" si="19"/>
        <v/>
      </c>
      <c r="EC26" s="683" t="str">
        <f t="shared" si="19"/>
        <v/>
      </c>
      <c r="ED26" s="683" t="str">
        <f t="shared" si="19"/>
        <v/>
      </c>
      <c r="EE26" s="683" t="str">
        <f t="shared" si="19"/>
        <v/>
      </c>
      <c r="EF26" s="683" t="str">
        <f t="shared" si="19"/>
        <v/>
      </c>
      <c r="EG26" s="683" t="str">
        <f t="shared" ref="EG26:FA26" si="20">IF(EG6="","",EG6)</f>
        <v/>
      </c>
      <c r="EH26" s="683" t="str">
        <f t="shared" si="20"/>
        <v/>
      </c>
      <c r="EI26" s="683" t="str">
        <f t="shared" si="20"/>
        <v/>
      </c>
      <c r="EJ26" s="683" t="str">
        <f t="shared" si="20"/>
        <v/>
      </c>
      <c r="EK26" s="683" t="str">
        <f t="shared" si="20"/>
        <v/>
      </c>
      <c r="EL26" s="683" t="str">
        <f t="shared" si="20"/>
        <v/>
      </c>
      <c r="EM26" s="683" t="str">
        <f t="shared" si="20"/>
        <v/>
      </c>
      <c r="EN26" s="683" t="str">
        <f t="shared" si="20"/>
        <v/>
      </c>
      <c r="EO26" s="683" t="str">
        <f t="shared" si="20"/>
        <v/>
      </c>
      <c r="EP26" s="683" t="str">
        <f t="shared" si="20"/>
        <v/>
      </c>
      <c r="EQ26" s="683" t="str">
        <f t="shared" si="20"/>
        <v/>
      </c>
      <c r="ER26" s="683" t="str">
        <f t="shared" si="20"/>
        <v/>
      </c>
      <c r="ES26" s="683" t="str">
        <f t="shared" si="20"/>
        <v/>
      </c>
      <c r="ET26" s="683" t="str">
        <f t="shared" si="20"/>
        <v/>
      </c>
      <c r="EU26" s="683" t="str">
        <f t="shared" si="20"/>
        <v/>
      </c>
      <c r="EV26" s="683" t="str">
        <f t="shared" si="20"/>
        <v/>
      </c>
      <c r="EW26" s="683" t="str">
        <f t="shared" si="20"/>
        <v/>
      </c>
      <c r="EX26" s="683" t="str">
        <f t="shared" si="20"/>
        <v/>
      </c>
      <c r="EY26" s="683" t="str">
        <f t="shared" si="20"/>
        <v/>
      </c>
      <c r="EZ26" s="683" t="str">
        <f t="shared" si="20"/>
        <v/>
      </c>
      <c r="FA26" s="683" t="str">
        <f t="shared" si="20"/>
        <v/>
      </c>
    </row>
    <row r="27" spans="1:157" s="293" customFormat="1" ht="15" customHeight="1" x14ac:dyDescent="0.3">
      <c r="A27" s="38"/>
      <c r="B27" s="171">
        <f>B26+1</f>
        <v>13</v>
      </c>
      <c r="C27" s="176" t="s">
        <v>1929</v>
      </c>
      <c r="D27" s="176"/>
      <c r="E27" s="177" t="s">
        <v>1930</v>
      </c>
      <c r="F27" s="181" t="s">
        <v>1768</v>
      </c>
      <c r="G27" s="183" t="str">
        <f>IF(COUNTA(H27:FA27)=0,"",IF(SMALL(H27:FA27,1)&lt;0,"ERRO",""))</f>
        <v/>
      </c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2"/>
      <c r="CR27" s="292"/>
      <c r="CS27" s="292"/>
      <c r="CT27" s="292"/>
      <c r="CU27" s="292"/>
      <c r="CV27" s="292"/>
      <c r="CW27" s="292"/>
      <c r="CX27" s="292"/>
      <c r="CY27" s="292"/>
      <c r="CZ27" s="292"/>
      <c r="DA27" s="292"/>
      <c r="DB27" s="292"/>
      <c r="DC27" s="292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2"/>
      <c r="DS27" s="292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2"/>
      <c r="EE27" s="292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2"/>
      <c r="EQ27" s="292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</row>
    <row r="28" spans="1:157" s="293" customFormat="1" ht="15" customHeight="1" x14ac:dyDescent="0.3">
      <c r="A28" s="38"/>
      <c r="B28" s="171">
        <f>B27+1</f>
        <v>14</v>
      </c>
      <c r="C28" s="176" t="s">
        <v>1931</v>
      </c>
      <c r="D28" s="176"/>
      <c r="E28" s="180" t="s">
        <v>1595</v>
      </c>
      <c r="F28" s="210" t="s">
        <v>1938</v>
      </c>
      <c r="G28" s="183" t="str">
        <f>IF(COUNTA(H28:FA28)=0,"",IF(SMALL(H28:FA28,1)&lt;0,"ERRO",""))</f>
        <v/>
      </c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0"/>
      <c r="AO28" s="300"/>
      <c r="AP28" s="300"/>
      <c r="AQ28" s="300"/>
      <c r="AR28" s="300"/>
      <c r="AS28" s="300"/>
      <c r="AT28" s="300"/>
      <c r="AU28" s="300"/>
      <c r="AV28" s="300"/>
      <c r="AW28" s="300"/>
      <c r="AX28" s="300"/>
      <c r="AY28" s="300"/>
      <c r="AZ28" s="300"/>
      <c r="BA28" s="300"/>
      <c r="BB28" s="300"/>
      <c r="BC28" s="300"/>
      <c r="BD28" s="300"/>
      <c r="BE28" s="300"/>
      <c r="BF28" s="300"/>
      <c r="BG28" s="300"/>
      <c r="BH28" s="300"/>
      <c r="BI28" s="300"/>
      <c r="BJ28" s="300"/>
      <c r="BK28" s="300"/>
      <c r="BL28" s="300"/>
      <c r="BM28" s="300"/>
      <c r="BN28" s="300"/>
      <c r="BO28" s="300"/>
      <c r="BP28" s="300"/>
      <c r="BQ28" s="300"/>
      <c r="BR28" s="300"/>
      <c r="BS28" s="300"/>
      <c r="BT28" s="300"/>
      <c r="BU28" s="300"/>
      <c r="BV28" s="300"/>
      <c r="BW28" s="300"/>
      <c r="BX28" s="300"/>
      <c r="BY28" s="300"/>
      <c r="BZ28" s="300"/>
      <c r="CA28" s="300"/>
      <c r="CB28" s="300"/>
      <c r="CC28" s="300"/>
      <c r="CD28" s="300"/>
      <c r="CE28" s="300"/>
      <c r="CF28" s="300"/>
      <c r="CG28" s="300"/>
      <c r="CH28" s="300"/>
      <c r="CI28" s="300"/>
      <c r="CJ28" s="300"/>
      <c r="CK28" s="300"/>
      <c r="CL28" s="300"/>
      <c r="CM28" s="300"/>
      <c r="CN28" s="300"/>
      <c r="CO28" s="300"/>
      <c r="CP28" s="300"/>
      <c r="CQ28" s="300"/>
      <c r="CR28" s="300"/>
      <c r="CS28" s="300"/>
      <c r="CT28" s="300"/>
      <c r="CU28" s="300"/>
      <c r="CV28" s="300"/>
      <c r="CW28" s="300"/>
      <c r="CX28" s="300"/>
      <c r="CY28" s="300"/>
      <c r="CZ28" s="300"/>
      <c r="DA28" s="300"/>
      <c r="DB28" s="300"/>
      <c r="DC28" s="300"/>
      <c r="DD28" s="300"/>
      <c r="DE28" s="300"/>
      <c r="DF28" s="300"/>
      <c r="DG28" s="300"/>
      <c r="DH28" s="300"/>
      <c r="DI28" s="300"/>
      <c r="DJ28" s="300"/>
      <c r="DK28" s="300"/>
      <c r="DL28" s="300"/>
      <c r="DM28" s="300"/>
      <c r="DN28" s="300"/>
      <c r="DO28" s="300"/>
      <c r="DP28" s="300"/>
      <c r="DQ28" s="300"/>
      <c r="DR28" s="300"/>
      <c r="DS28" s="300"/>
      <c r="DT28" s="300"/>
      <c r="DU28" s="300"/>
      <c r="DV28" s="300"/>
      <c r="DW28" s="300"/>
      <c r="DX28" s="300"/>
      <c r="DY28" s="300"/>
      <c r="DZ28" s="300"/>
      <c r="EA28" s="300"/>
      <c r="EB28" s="300"/>
      <c r="EC28" s="300"/>
      <c r="ED28" s="300"/>
      <c r="EE28" s="300"/>
      <c r="EF28" s="300"/>
      <c r="EG28" s="300"/>
      <c r="EH28" s="300"/>
      <c r="EI28" s="300"/>
      <c r="EJ28" s="300"/>
      <c r="EK28" s="300"/>
      <c r="EL28" s="300"/>
      <c r="EM28" s="300"/>
      <c r="EN28" s="300"/>
      <c r="EO28" s="300"/>
      <c r="EP28" s="300"/>
      <c r="EQ28" s="300"/>
      <c r="ER28" s="300"/>
      <c r="ES28" s="300"/>
      <c r="ET28" s="300"/>
      <c r="EU28" s="300"/>
      <c r="EV28" s="300"/>
      <c r="EW28" s="300"/>
      <c r="EX28" s="300"/>
      <c r="EY28" s="300"/>
      <c r="EZ28" s="300"/>
      <c r="FA28" s="300"/>
    </row>
    <row r="29" spans="1:157" s="293" customFormat="1" ht="15" customHeight="1" x14ac:dyDescent="0.3">
      <c r="A29" s="38"/>
      <c r="B29" s="171">
        <f>B28+1</f>
        <v>15</v>
      </c>
      <c r="C29" s="176" t="s">
        <v>1933</v>
      </c>
      <c r="D29" s="176"/>
      <c r="E29" s="180" t="s">
        <v>1595</v>
      </c>
      <c r="F29" s="210" t="s">
        <v>1939</v>
      </c>
      <c r="G29" s="183" t="str">
        <f>IF(COUNTA(H29:FA29)=0,"",IF(OR(SMALL(H29:FA29,1)&lt;0,LARGE(H29:FA29,1)&gt;1),"ERRO",""))</f>
        <v/>
      </c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300"/>
      <c r="AM29" s="300"/>
      <c r="AN29" s="300"/>
      <c r="AO29" s="300"/>
      <c r="AP29" s="300"/>
      <c r="AQ29" s="300"/>
      <c r="AR29" s="300"/>
      <c r="AS29" s="300"/>
      <c r="AT29" s="300"/>
      <c r="AU29" s="300"/>
      <c r="AV29" s="300"/>
      <c r="AW29" s="300"/>
      <c r="AX29" s="300"/>
      <c r="AY29" s="300"/>
      <c r="AZ29" s="300"/>
      <c r="BA29" s="300"/>
      <c r="BB29" s="300"/>
      <c r="BC29" s="300"/>
      <c r="BD29" s="300"/>
      <c r="BE29" s="300"/>
      <c r="BF29" s="300"/>
      <c r="BG29" s="300"/>
      <c r="BH29" s="300"/>
      <c r="BI29" s="300"/>
      <c r="BJ29" s="300"/>
      <c r="BK29" s="300"/>
      <c r="BL29" s="300"/>
      <c r="BM29" s="300"/>
      <c r="BN29" s="300"/>
      <c r="BO29" s="300"/>
      <c r="BP29" s="300"/>
      <c r="BQ29" s="300"/>
      <c r="BR29" s="300"/>
      <c r="BS29" s="300"/>
      <c r="BT29" s="300"/>
      <c r="BU29" s="300"/>
      <c r="BV29" s="300"/>
      <c r="BW29" s="300"/>
      <c r="BX29" s="300"/>
      <c r="BY29" s="300"/>
      <c r="BZ29" s="300"/>
      <c r="CA29" s="300"/>
      <c r="CB29" s="300"/>
      <c r="CC29" s="300"/>
      <c r="CD29" s="300"/>
      <c r="CE29" s="300"/>
      <c r="CF29" s="300"/>
      <c r="CG29" s="300"/>
      <c r="CH29" s="300"/>
      <c r="CI29" s="300"/>
      <c r="CJ29" s="300"/>
      <c r="CK29" s="300"/>
      <c r="CL29" s="300"/>
      <c r="CM29" s="300"/>
      <c r="CN29" s="300"/>
      <c r="CO29" s="300"/>
      <c r="CP29" s="300"/>
      <c r="CQ29" s="300"/>
      <c r="CR29" s="300"/>
      <c r="CS29" s="300"/>
      <c r="CT29" s="300"/>
      <c r="CU29" s="300"/>
      <c r="CV29" s="300"/>
      <c r="CW29" s="300"/>
      <c r="CX29" s="300"/>
      <c r="CY29" s="300"/>
      <c r="CZ29" s="300"/>
      <c r="DA29" s="300"/>
      <c r="DB29" s="300"/>
      <c r="DC29" s="300"/>
      <c r="DD29" s="300"/>
      <c r="DE29" s="300"/>
      <c r="DF29" s="300"/>
      <c r="DG29" s="300"/>
      <c r="DH29" s="300"/>
      <c r="DI29" s="300"/>
      <c r="DJ29" s="300"/>
      <c r="DK29" s="300"/>
      <c r="DL29" s="300"/>
      <c r="DM29" s="300"/>
      <c r="DN29" s="300"/>
      <c r="DO29" s="300"/>
      <c r="DP29" s="300"/>
      <c r="DQ29" s="300"/>
      <c r="DR29" s="300"/>
      <c r="DS29" s="300"/>
      <c r="DT29" s="300"/>
      <c r="DU29" s="300"/>
      <c r="DV29" s="300"/>
      <c r="DW29" s="300"/>
      <c r="DX29" s="300"/>
      <c r="DY29" s="300"/>
      <c r="DZ29" s="300"/>
      <c r="EA29" s="300"/>
      <c r="EB29" s="300"/>
      <c r="EC29" s="300"/>
      <c r="ED29" s="300"/>
      <c r="EE29" s="300"/>
      <c r="EF29" s="300"/>
      <c r="EG29" s="300"/>
      <c r="EH29" s="300"/>
      <c r="EI29" s="300"/>
      <c r="EJ29" s="300"/>
      <c r="EK29" s="300"/>
      <c r="EL29" s="300"/>
      <c r="EM29" s="300"/>
      <c r="EN29" s="300"/>
      <c r="EO29" s="300"/>
      <c r="EP29" s="300"/>
      <c r="EQ29" s="300"/>
      <c r="ER29" s="300"/>
      <c r="ES29" s="300"/>
      <c r="ET29" s="300"/>
      <c r="EU29" s="300"/>
      <c r="EV29" s="300"/>
      <c r="EW29" s="300"/>
      <c r="EX29" s="300"/>
      <c r="EY29" s="300"/>
      <c r="EZ29" s="300"/>
      <c r="FA29" s="300"/>
    </row>
    <row r="30" spans="1:157" s="293" customFormat="1" ht="15" customHeight="1" x14ac:dyDescent="0.3">
      <c r="A30" s="38"/>
      <c r="B30" s="283" t="s">
        <v>3141</v>
      </c>
      <c r="C30" s="176" t="s">
        <v>1935</v>
      </c>
      <c r="D30" s="176"/>
      <c r="E30" s="180" t="s">
        <v>1595</v>
      </c>
      <c r="F30" s="210" t="s">
        <v>1940</v>
      </c>
      <c r="G30" s="183" t="str">
        <f>IF(COUNTA(H30:FA30)=0,"",IF(OR(SMALL(H30:FA30,1)&lt;0,LARGE(H30:FA30,1)&gt;1),"ERRO",""))</f>
        <v/>
      </c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300"/>
      <c r="AM30" s="300"/>
      <c r="AN30" s="300"/>
      <c r="AO30" s="300"/>
      <c r="AP30" s="300"/>
      <c r="AQ30" s="300"/>
      <c r="AR30" s="300"/>
      <c r="AS30" s="300"/>
      <c r="AT30" s="300"/>
      <c r="AU30" s="300"/>
      <c r="AV30" s="300"/>
      <c r="AW30" s="300"/>
      <c r="AX30" s="300"/>
      <c r="AY30" s="300"/>
      <c r="AZ30" s="300"/>
      <c r="BA30" s="300"/>
      <c r="BB30" s="300"/>
      <c r="BC30" s="300"/>
      <c r="BD30" s="300"/>
      <c r="BE30" s="300"/>
      <c r="BF30" s="300"/>
      <c r="BG30" s="300"/>
      <c r="BH30" s="300"/>
      <c r="BI30" s="300"/>
      <c r="BJ30" s="300"/>
      <c r="BK30" s="300"/>
      <c r="BL30" s="300"/>
      <c r="BM30" s="300"/>
      <c r="BN30" s="300"/>
      <c r="BO30" s="300"/>
      <c r="BP30" s="300"/>
      <c r="BQ30" s="300"/>
      <c r="BR30" s="300"/>
      <c r="BS30" s="300"/>
      <c r="BT30" s="300"/>
      <c r="BU30" s="300"/>
      <c r="BV30" s="300"/>
      <c r="BW30" s="300"/>
      <c r="BX30" s="300"/>
      <c r="BY30" s="300"/>
      <c r="BZ30" s="300"/>
      <c r="CA30" s="300"/>
      <c r="CB30" s="300"/>
      <c r="CC30" s="300"/>
      <c r="CD30" s="300"/>
      <c r="CE30" s="300"/>
      <c r="CF30" s="300"/>
      <c r="CG30" s="300"/>
      <c r="CH30" s="300"/>
      <c r="CI30" s="300"/>
      <c r="CJ30" s="300"/>
      <c r="CK30" s="300"/>
      <c r="CL30" s="300"/>
      <c r="CM30" s="300"/>
      <c r="CN30" s="300"/>
      <c r="CO30" s="300"/>
      <c r="CP30" s="300"/>
      <c r="CQ30" s="300"/>
      <c r="CR30" s="300"/>
      <c r="CS30" s="300"/>
      <c r="CT30" s="300"/>
      <c r="CU30" s="300"/>
      <c r="CV30" s="300"/>
      <c r="CW30" s="300"/>
      <c r="CX30" s="300"/>
      <c r="CY30" s="300"/>
      <c r="CZ30" s="300"/>
      <c r="DA30" s="300"/>
      <c r="DB30" s="300"/>
      <c r="DC30" s="300"/>
      <c r="DD30" s="300"/>
      <c r="DE30" s="300"/>
      <c r="DF30" s="300"/>
      <c r="DG30" s="300"/>
      <c r="DH30" s="300"/>
      <c r="DI30" s="300"/>
      <c r="DJ30" s="300"/>
      <c r="DK30" s="300"/>
      <c r="DL30" s="300"/>
      <c r="DM30" s="300"/>
      <c r="DN30" s="300"/>
      <c r="DO30" s="300"/>
      <c r="DP30" s="300"/>
      <c r="DQ30" s="300"/>
      <c r="DR30" s="300"/>
      <c r="DS30" s="300"/>
      <c r="DT30" s="300"/>
      <c r="DU30" s="300"/>
      <c r="DV30" s="300"/>
      <c r="DW30" s="300"/>
      <c r="DX30" s="300"/>
      <c r="DY30" s="300"/>
      <c r="DZ30" s="300"/>
      <c r="EA30" s="300"/>
      <c r="EB30" s="300"/>
      <c r="EC30" s="300"/>
      <c r="ED30" s="300"/>
      <c r="EE30" s="300"/>
      <c r="EF30" s="300"/>
      <c r="EG30" s="300"/>
      <c r="EH30" s="300"/>
      <c r="EI30" s="300"/>
      <c r="EJ30" s="300"/>
      <c r="EK30" s="300"/>
      <c r="EL30" s="300"/>
      <c r="EM30" s="300"/>
      <c r="EN30" s="300"/>
      <c r="EO30" s="300"/>
      <c r="EP30" s="300"/>
      <c r="EQ30" s="300"/>
      <c r="ER30" s="300"/>
      <c r="ES30" s="300"/>
      <c r="ET30" s="300"/>
      <c r="EU30" s="300"/>
      <c r="EV30" s="300"/>
      <c r="EW30" s="300"/>
      <c r="EX30" s="300"/>
      <c r="EY30" s="300"/>
      <c r="EZ30" s="300"/>
      <c r="FA30" s="300"/>
    </row>
    <row r="31" spans="1:157" ht="15" customHeight="1" x14ac:dyDescent="0.3">
      <c r="B31" s="171">
        <f>B29+1</f>
        <v>16</v>
      </c>
      <c r="C31" s="176" t="s">
        <v>1217</v>
      </c>
      <c r="D31" s="176"/>
      <c r="E31" s="180"/>
      <c r="F31" s="181" t="s">
        <v>1770</v>
      </c>
      <c r="G31" s="183" t="str">
        <f>IF(COUNTA(H31:FA31)=0,"",IF(SMALL(H31:FA31,1)&lt;0,"ERRO",SUM(H31:FA31)))</f>
        <v/>
      </c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</row>
    <row r="32" spans="1:157" ht="15" customHeight="1" x14ac:dyDescent="0.3">
      <c r="B32" s="171">
        <f>B31+1</f>
        <v>17</v>
      </c>
      <c r="C32" s="176" t="s">
        <v>1402</v>
      </c>
      <c r="D32" s="176"/>
      <c r="E32" s="180" t="s">
        <v>1195</v>
      </c>
      <c r="F32" s="181" t="s">
        <v>1582</v>
      </c>
      <c r="G32" s="190">
        <f>SUM(H32:FA32)</f>
        <v>0</v>
      </c>
      <c r="H32" s="188">
        <f>IF(H29=0,0,H27*0.736*H31/H29)</f>
        <v>0</v>
      </c>
      <c r="I32" s="188">
        <f t="shared" ref="I32:BE32" si="21">IF(I29=0,0,I27*0.736*I31/I29)</f>
        <v>0</v>
      </c>
      <c r="J32" s="188">
        <f t="shared" si="21"/>
        <v>0</v>
      </c>
      <c r="K32" s="188">
        <f t="shared" si="21"/>
        <v>0</v>
      </c>
      <c r="L32" s="188">
        <f t="shared" si="21"/>
        <v>0</v>
      </c>
      <c r="M32" s="188">
        <f t="shared" si="21"/>
        <v>0</v>
      </c>
      <c r="N32" s="188">
        <f t="shared" si="21"/>
        <v>0</v>
      </c>
      <c r="O32" s="188">
        <f t="shared" si="21"/>
        <v>0</v>
      </c>
      <c r="P32" s="188">
        <f t="shared" si="21"/>
        <v>0</v>
      </c>
      <c r="Q32" s="188">
        <f t="shared" si="21"/>
        <v>0</v>
      </c>
      <c r="R32" s="188">
        <f t="shared" si="21"/>
        <v>0</v>
      </c>
      <c r="S32" s="188">
        <f t="shared" si="21"/>
        <v>0</v>
      </c>
      <c r="T32" s="188">
        <f t="shared" si="21"/>
        <v>0</v>
      </c>
      <c r="U32" s="188">
        <f t="shared" si="21"/>
        <v>0</v>
      </c>
      <c r="V32" s="188">
        <f t="shared" si="21"/>
        <v>0</v>
      </c>
      <c r="W32" s="188">
        <f t="shared" si="21"/>
        <v>0</v>
      </c>
      <c r="X32" s="188">
        <f t="shared" si="21"/>
        <v>0</v>
      </c>
      <c r="Y32" s="188">
        <f t="shared" si="21"/>
        <v>0</v>
      </c>
      <c r="Z32" s="188">
        <f t="shared" si="21"/>
        <v>0</v>
      </c>
      <c r="AA32" s="188">
        <f t="shared" si="21"/>
        <v>0</v>
      </c>
      <c r="AB32" s="188">
        <f t="shared" si="21"/>
        <v>0</v>
      </c>
      <c r="AC32" s="188">
        <f t="shared" si="21"/>
        <v>0</v>
      </c>
      <c r="AD32" s="188">
        <f t="shared" si="21"/>
        <v>0</v>
      </c>
      <c r="AE32" s="188">
        <f t="shared" si="21"/>
        <v>0</v>
      </c>
      <c r="AF32" s="188">
        <f t="shared" si="21"/>
        <v>0</v>
      </c>
      <c r="AG32" s="188">
        <f t="shared" si="21"/>
        <v>0</v>
      </c>
      <c r="AH32" s="188">
        <f t="shared" si="21"/>
        <v>0</v>
      </c>
      <c r="AI32" s="188">
        <f t="shared" si="21"/>
        <v>0</v>
      </c>
      <c r="AJ32" s="188">
        <f t="shared" si="21"/>
        <v>0</v>
      </c>
      <c r="AK32" s="188">
        <f t="shared" si="21"/>
        <v>0</v>
      </c>
      <c r="AL32" s="188">
        <f t="shared" si="21"/>
        <v>0</v>
      </c>
      <c r="AM32" s="188">
        <f t="shared" si="21"/>
        <v>0</v>
      </c>
      <c r="AN32" s="188">
        <f t="shared" si="21"/>
        <v>0</v>
      </c>
      <c r="AO32" s="188">
        <f t="shared" si="21"/>
        <v>0</v>
      </c>
      <c r="AP32" s="188">
        <f t="shared" si="21"/>
        <v>0</v>
      </c>
      <c r="AQ32" s="188">
        <f t="shared" si="21"/>
        <v>0</v>
      </c>
      <c r="AR32" s="188">
        <f t="shared" si="21"/>
        <v>0</v>
      </c>
      <c r="AS32" s="188">
        <f t="shared" si="21"/>
        <v>0</v>
      </c>
      <c r="AT32" s="188">
        <f t="shared" si="21"/>
        <v>0</v>
      </c>
      <c r="AU32" s="188">
        <f t="shared" si="21"/>
        <v>0</v>
      </c>
      <c r="AV32" s="188">
        <f t="shared" si="21"/>
        <v>0</v>
      </c>
      <c r="AW32" s="188">
        <f t="shared" si="21"/>
        <v>0</v>
      </c>
      <c r="AX32" s="188">
        <f t="shared" si="21"/>
        <v>0</v>
      </c>
      <c r="AY32" s="188">
        <f t="shared" si="21"/>
        <v>0</v>
      </c>
      <c r="AZ32" s="188">
        <f t="shared" si="21"/>
        <v>0</v>
      </c>
      <c r="BA32" s="188">
        <f t="shared" si="21"/>
        <v>0</v>
      </c>
      <c r="BB32" s="188">
        <f t="shared" si="21"/>
        <v>0</v>
      </c>
      <c r="BC32" s="188">
        <f t="shared" si="21"/>
        <v>0</v>
      </c>
      <c r="BD32" s="188">
        <f t="shared" si="21"/>
        <v>0</v>
      </c>
      <c r="BE32" s="188">
        <f t="shared" si="21"/>
        <v>0</v>
      </c>
      <c r="BF32" s="188">
        <f>IF(BF29=0,0,BF27*0.736*BF31/BF29)</f>
        <v>0</v>
      </c>
      <c r="BG32" s="188">
        <f t="shared" ref="BG32:DC32" si="22">IF(BG29=0,0,BG27*0.736*BG31/BG29)</f>
        <v>0</v>
      </c>
      <c r="BH32" s="188">
        <f t="shared" si="22"/>
        <v>0</v>
      </c>
      <c r="BI32" s="188">
        <f t="shared" si="22"/>
        <v>0</v>
      </c>
      <c r="BJ32" s="188">
        <f t="shared" si="22"/>
        <v>0</v>
      </c>
      <c r="BK32" s="188">
        <f t="shared" si="22"/>
        <v>0</v>
      </c>
      <c r="BL32" s="188">
        <f t="shared" si="22"/>
        <v>0</v>
      </c>
      <c r="BM32" s="188">
        <f t="shared" si="22"/>
        <v>0</v>
      </c>
      <c r="BN32" s="188">
        <f t="shared" si="22"/>
        <v>0</v>
      </c>
      <c r="BO32" s="188">
        <f t="shared" si="22"/>
        <v>0</v>
      </c>
      <c r="BP32" s="188">
        <f t="shared" si="22"/>
        <v>0</v>
      </c>
      <c r="BQ32" s="188">
        <f t="shared" si="22"/>
        <v>0</v>
      </c>
      <c r="BR32" s="188">
        <f t="shared" si="22"/>
        <v>0</v>
      </c>
      <c r="BS32" s="188">
        <f t="shared" si="22"/>
        <v>0</v>
      </c>
      <c r="BT32" s="188">
        <f t="shared" si="22"/>
        <v>0</v>
      </c>
      <c r="BU32" s="188">
        <f t="shared" si="22"/>
        <v>0</v>
      </c>
      <c r="BV32" s="188">
        <f t="shared" si="22"/>
        <v>0</v>
      </c>
      <c r="BW32" s="188">
        <f t="shared" si="22"/>
        <v>0</v>
      </c>
      <c r="BX32" s="188">
        <f t="shared" si="22"/>
        <v>0</v>
      </c>
      <c r="BY32" s="188">
        <f t="shared" si="22"/>
        <v>0</v>
      </c>
      <c r="BZ32" s="188">
        <f t="shared" si="22"/>
        <v>0</v>
      </c>
      <c r="CA32" s="188">
        <f t="shared" si="22"/>
        <v>0</v>
      </c>
      <c r="CB32" s="188">
        <f t="shared" si="22"/>
        <v>0</v>
      </c>
      <c r="CC32" s="188">
        <f t="shared" si="22"/>
        <v>0</v>
      </c>
      <c r="CD32" s="188">
        <f t="shared" si="22"/>
        <v>0</v>
      </c>
      <c r="CE32" s="188">
        <f t="shared" si="22"/>
        <v>0</v>
      </c>
      <c r="CF32" s="188">
        <f t="shared" si="22"/>
        <v>0</v>
      </c>
      <c r="CG32" s="188">
        <f t="shared" si="22"/>
        <v>0</v>
      </c>
      <c r="CH32" s="188">
        <f t="shared" si="22"/>
        <v>0</v>
      </c>
      <c r="CI32" s="188">
        <f t="shared" si="22"/>
        <v>0</v>
      </c>
      <c r="CJ32" s="188">
        <f t="shared" si="22"/>
        <v>0</v>
      </c>
      <c r="CK32" s="188">
        <f t="shared" si="22"/>
        <v>0</v>
      </c>
      <c r="CL32" s="188">
        <f t="shared" si="22"/>
        <v>0</v>
      </c>
      <c r="CM32" s="188">
        <f t="shared" si="22"/>
        <v>0</v>
      </c>
      <c r="CN32" s="188">
        <f t="shared" si="22"/>
        <v>0</v>
      </c>
      <c r="CO32" s="188">
        <f t="shared" si="22"/>
        <v>0</v>
      </c>
      <c r="CP32" s="188">
        <f t="shared" si="22"/>
        <v>0</v>
      </c>
      <c r="CQ32" s="188">
        <f t="shared" si="22"/>
        <v>0</v>
      </c>
      <c r="CR32" s="188">
        <f t="shared" si="22"/>
        <v>0</v>
      </c>
      <c r="CS32" s="188">
        <f t="shared" si="22"/>
        <v>0</v>
      </c>
      <c r="CT32" s="188">
        <f t="shared" si="22"/>
        <v>0</v>
      </c>
      <c r="CU32" s="188">
        <f t="shared" si="22"/>
        <v>0</v>
      </c>
      <c r="CV32" s="188">
        <f t="shared" si="22"/>
        <v>0</v>
      </c>
      <c r="CW32" s="188">
        <f t="shared" si="22"/>
        <v>0</v>
      </c>
      <c r="CX32" s="188">
        <f t="shared" si="22"/>
        <v>0</v>
      </c>
      <c r="CY32" s="188">
        <f t="shared" si="22"/>
        <v>0</v>
      </c>
      <c r="CZ32" s="188">
        <f t="shared" si="22"/>
        <v>0</v>
      </c>
      <c r="DA32" s="188">
        <f t="shared" si="22"/>
        <v>0</v>
      </c>
      <c r="DB32" s="188">
        <f t="shared" si="22"/>
        <v>0</v>
      </c>
      <c r="DC32" s="188">
        <f t="shared" si="22"/>
        <v>0</v>
      </c>
      <c r="DD32" s="188">
        <f>IF(DD29=0,0,DD27*0.736*DD31/DD29)</f>
        <v>0</v>
      </c>
      <c r="DE32" s="188">
        <f t="shared" ref="DE32:FA32" si="23">IF(DE29=0,0,DE27*0.736*DE31/DE29)</f>
        <v>0</v>
      </c>
      <c r="DF32" s="188">
        <f t="shared" si="23"/>
        <v>0</v>
      </c>
      <c r="DG32" s="188">
        <f t="shared" si="23"/>
        <v>0</v>
      </c>
      <c r="DH32" s="188">
        <f t="shared" si="23"/>
        <v>0</v>
      </c>
      <c r="DI32" s="188">
        <f t="shared" si="23"/>
        <v>0</v>
      </c>
      <c r="DJ32" s="188">
        <f t="shared" si="23"/>
        <v>0</v>
      </c>
      <c r="DK32" s="188">
        <f t="shared" si="23"/>
        <v>0</v>
      </c>
      <c r="DL32" s="188">
        <f t="shared" si="23"/>
        <v>0</v>
      </c>
      <c r="DM32" s="188">
        <f t="shared" si="23"/>
        <v>0</v>
      </c>
      <c r="DN32" s="188">
        <f t="shared" si="23"/>
        <v>0</v>
      </c>
      <c r="DO32" s="188">
        <f t="shared" si="23"/>
        <v>0</v>
      </c>
      <c r="DP32" s="188">
        <f t="shared" si="23"/>
        <v>0</v>
      </c>
      <c r="DQ32" s="188">
        <f t="shared" si="23"/>
        <v>0</v>
      </c>
      <c r="DR32" s="188">
        <f t="shared" si="23"/>
        <v>0</v>
      </c>
      <c r="DS32" s="188">
        <f t="shared" si="23"/>
        <v>0</v>
      </c>
      <c r="DT32" s="188">
        <f t="shared" si="23"/>
        <v>0</v>
      </c>
      <c r="DU32" s="188">
        <f t="shared" si="23"/>
        <v>0</v>
      </c>
      <c r="DV32" s="188">
        <f t="shared" si="23"/>
        <v>0</v>
      </c>
      <c r="DW32" s="188">
        <f t="shared" si="23"/>
        <v>0</v>
      </c>
      <c r="DX32" s="188">
        <f t="shared" si="23"/>
        <v>0</v>
      </c>
      <c r="DY32" s="188">
        <f t="shared" si="23"/>
        <v>0</v>
      </c>
      <c r="DZ32" s="188">
        <f t="shared" si="23"/>
        <v>0</v>
      </c>
      <c r="EA32" s="188">
        <f t="shared" si="23"/>
        <v>0</v>
      </c>
      <c r="EB32" s="188">
        <f t="shared" si="23"/>
        <v>0</v>
      </c>
      <c r="EC32" s="188">
        <f t="shared" si="23"/>
        <v>0</v>
      </c>
      <c r="ED32" s="188">
        <f t="shared" si="23"/>
        <v>0</v>
      </c>
      <c r="EE32" s="188">
        <f t="shared" si="23"/>
        <v>0</v>
      </c>
      <c r="EF32" s="188">
        <f t="shared" si="23"/>
        <v>0</v>
      </c>
      <c r="EG32" s="188">
        <f t="shared" si="23"/>
        <v>0</v>
      </c>
      <c r="EH32" s="188">
        <f t="shared" si="23"/>
        <v>0</v>
      </c>
      <c r="EI32" s="188">
        <f t="shared" si="23"/>
        <v>0</v>
      </c>
      <c r="EJ32" s="188">
        <f t="shared" si="23"/>
        <v>0</v>
      </c>
      <c r="EK32" s="188">
        <f t="shared" si="23"/>
        <v>0</v>
      </c>
      <c r="EL32" s="188">
        <f t="shared" si="23"/>
        <v>0</v>
      </c>
      <c r="EM32" s="188">
        <f t="shared" si="23"/>
        <v>0</v>
      </c>
      <c r="EN32" s="188">
        <f t="shared" si="23"/>
        <v>0</v>
      </c>
      <c r="EO32" s="188">
        <f t="shared" si="23"/>
        <v>0</v>
      </c>
      <c r="EP32" s="188">
        <f t="shared" si="23"/>
        <v>0</v>
      </c>
      <c r="EQ32" s="188">
        <f t="shared" si="23"/>
        <v>0</v>
      </c>
      <c r="ER32" s="188">
        <f t="shared" si="23"/>
        <v>0</v>
      </c>
      <c r="ES32" s="188">
        <f t="shared" si="23"/>
        <v>0</v>
      </c>
      <c r="ET32" s="188">
        <f t="shared" si="23"/>
        <v>0</v>
      </c>
      <c r="EU32" s="188">
        <f t="shared" si="23"/>
        <v>0</v>
      </c>
      <c r="EV32" s="188">
        <f t="shared" si="23"/>
        <v>0</v>
      </c>
      <c r="EW32" s="188">
        <f t="shared" si="23"/>
        <v>0</v>
      </c>
      <c r="EX32" s="188">
        <f t="shared" si="23"/>
        <v>0</v>
      </c>
      <c r="EY32" s="188">
        <f t="shared" si="23"/>
        <v>0</v>
      </c>
      <c r="EZ32" s="188">
        <f t="shared" si="23"/>
        <v>0</v>
      </c>
      <c r="FA32" s="188">
        <f t="shared" si="23"/>
        <v>0</v>
      </c>
    </row>
    <row r="33" spans="1:157" s="293" customFormat="1" ht="15" customHeight="1" x14ac:dyDescent="0.3">
      <c r="A33" s="38"/>
      <c r="B33" s="171">
        <f>B32+1</f>
        <v>18</v>
      </c>
      <c r="C33" s="176" t="s">
        <v>1765</v>
      </c>
      <c r="D33" s="176"/>
      <c r="E33" s="180" t="s">
        <v>1195</v>
      </c>
      <c r="F33" s="181" t="s">
        <v>1771</v>
      </c>
      <c r="G33" s="190">
        <f>SUM(H33:FA33)</f>
        <v>0</v>
      </c>
      <c r="H33" s="188">
        <f>IF(H31=0,0,H27*0.736*H28/H30*H31)</f>
        <v>0</v>
      </c>
      <c r="I33" s="188">
        <f t="shared" ref="I33:BE33" si="24">IF(I31=0,0,I27*0.736*I28/I30*I31)</f>
        <v>0</v>
      </c>
      <c r="J33" s="188">
        <f t="shared" si="24"/>
        <v>0</v>
      </c>
      <c r="K33" s="188">
        <f t="shared" si="24"/>
        <v>0</v>
      </c>
      <c r="L33" s="188">
        <f t="shared" si="24"/>
        <v>0</v>
      </c>
      <c r="M33" s="188">
        <f t="shared" si="24"/>
        <v>0</v>
      </c>
      <c r="N33" s="188">
        <f t="shared" si="24"/>
        <v>0</v>
      </c>
      <c r="O33" s="188">
        <f t="shared" si="24"/>
        <v>0</v>
      </c>
      <c r="P33" s="188">
        <f t="shared" si="24"/>
        <v>0</v>
      </c>
      <c r="Q33" s="188">
        <f t="shared" si="24"/>
        <v>0</v>
      </c>
      <c r="R33" s="188">
        <f t="shared" si="24"/>
        <v>0</v>
      </c>
      <c r="S33" s="188">
        <f t="shared" si="24"/>
        <v>0</v>
      </c>
      <c r="T33" s="188">
        <f t="shared" si="24"/>
        <v>0</v>
      </c>
      <c r="U33" s="188">
        <f t="shared" si="24"/>
        <v>0</v>
      </c>
      <c r="V33" s="188">
        <f t="shared" si="24"/>
        <v>0</v>
      </c>
      <c r="W33" s="188">
        <f t="shared" si="24"/>
        <v>0</v>
      </c>
      <c r="X33" s="188">
        <f t="shared" si="24"/>
        <v>0</v>
      </c>
      <c r="Y33" s="188">
        <f t="shared" si="24"/>
        <v>0</v>
      </c>
      <c r="Z33" s="188">
        <f t="shared" si="24"/>
        <v>0</v>
      </c>
      <c r="AA33" s="188">
        <f t="shared" si="24"/>
        <v>0</v>
      </c>
      <c r="AB33" s="188">
        <f t="shared" si="24"/>
        <v>0</v>
      </c>
      <c r="AC33" s="188">
        <f t="shared" si="24"/>
        <v>0</v>
      </c>
      <c r="AD33" s="188">
        <f t="shared" si="24"/>
        <v>0</v>
      </c>
      <c r="AE33" s="188">
        <f t="shared" si="24"/>
        <v>0</v>
      </c>
      <c r="AF33" s="188">
        <f t="shared" si="24"/>
        <v>0</v>
      </c>
      <c r="AG33" s="188">
        <f t="shared" si="24"/>
        <v>0</v>
      </c>
      <c r="AH33" s="188">
        <f t="shared" si="24"/>
        <v>0</v>
      </c>
      <c r="AI33" s="188">
        <f t="shared" si="24"/>
        <v>0</v>
      </c>
      <c r="AJ33" s="188">
        <f t="shared" si="24"/>
        <v>0</v>
      </c>
      <c r="AK33" s="188">
        <f t="shared" si="24"/>
        <v>0</v>
      </c>
      <c r="AL33" s="188">
        <f t="shared" si="24"/>
        <v>0</v>
      </c>
      <c r="AM33" s="188">
        <f t="shared" si="24"/>
        <v>0</v>
      </c>
      <c r="AN33" s="188">
        <f t="shared" si="24"/>
        <v>0</v>
      </c>
      <c r="AO33" s="188">
        <f t="shared" si="24"/>
        <v>0</v>
      </c>
      <c r="AP33" s="188">
        <f t="shared" si="24"/>
        <v>0</v>
      </c>
      <c r="AQ33" s="188">
        <f t="shared" si="24"/>
        <v>0</v>
      </c>
      <c r="AR33" s="188">
        <f t="shared" si="24"/>
        <v>0</v>
      </c>
      <c r="AS33" s="188">
        <f t="shared" si="24"/>
        <v>0</v>
      </c>
      <c r="AT33" s="188">
        <f t="shared" si="24"/>
        <v>0</v>
      </c>
      <c r="AU33" s="188">
        <f t="shared" si="24"/>
        <v>0</v>
      </c>
      <c r="AV33" s="188">
        <f t="shared" si="24"/>
        <v>0</v>
      </c>
      <c r="AW33" s="188">
        <f t="shared" si="24"/>
        <v>0</v>
      </c>
      <c r="AX33" s="188">
        <f t="shared" si="24"/>
        <v>0</v>
      </c>
      <c r="AY33" s="188">
        <f t="shared" si="24"/>
        <v>0</v>
      </c>
      <c r="AZ33" s="188">
        <f t="shared" si="24"/>
        <v>0</v>
      </c>
      <c r="BA33" s="188">
        <f t="shared" si="24"/>
        <v>0</v>
      </c>
      <c r="BB33" s="188">
        <f t="shared" si="24"/>
        <v>0</v>
      </c>
      <c r="BC33" s="188">
        <f t="shared" si="24"/>
        <v>0</v>
      </c>
      <c r="BD33" s="188">
        <f t="shared" si="24"/>
        <v>0</v>
      </c>
      <c r="BE33" s="188">
        <f t="shared" si="24"/>
        <v>0</v>
      </c>
      <c r="BF33" s="188">
        <f>IF(BF31=0,0,BF27*0.736*BF28/BF30*BF31)</f>
        <v>0</v>
      </c>
      <c r="BG33" s="188">
        <f t="shared" ref="BG33:DC33" si="25">IF(BG31=0,0,BG27*0.736*BG28/BG30*BG31)</f>
        <v>0</v>
      </c>
      <c r="BH33" s="188">
        <f t="shared" si="25"/>
        <v>0</v>
      </c>
      <c r="BI33" s="188">
        <f t="shared" si="25"/>
        <v>0</v>
      </c>
      <c r="BJ33" s="188">
        <f t="shared" si="25"/>
        <v>0</v>
      </c>
      <c r="BK33" s="188">
        <f t="shared" si="25"/>
        <v>0</v>
      </c>
      <c r="BL33" s="188">
        <f t="shared" si="25"/>
        <v>0</v>
      </c>
      <c r="BM33" s="188">
        <f t="shared" si="25"/>
        <v>0</v>
      </c>
      <c r="BN33" s="188">
        <f t="shared" si="25"/>
        <v>0</v>
      </c>
      <c r="BO33" s="188">
        <f t="shared" si="25"/>
        <v>0</v>
      </c>
      <c r="BP33" s="188">
        <f t="shared" si="25"/>
        <v>0</v>
      </c>
      <c r="BQ33" s="188">
        <f t="shared" si="25"/>
        <v>0</v>
      </c>
      <c r="BR33" s="188">
        <f t="shared" si="25"/>
        <v>0</v>
      </c>
      <c r="BS33" s="188">
        <f t="shared" si="25"/>
        <v>0</v>
      </c>
      <c r="BT33" s="188">
        <f t="shared" si="25"/>
        <v>0</v>
      </c>
      <c r="BU33" s="188">
        <f t="shared" si="25"/>
        <v>0</v>
      </c>
      <c r="BV33" s="188">
        <f t="shared" si="25"/>
        <v>0</v>
      </c>
      <c r="BW33" s="188">
        <f t="shared" si="25"/>
        <v>0</v>
      </c>
      <c r="BX33" s="188">
        <f t="shared" si="25"/>
        <v>0</v>
      </c>
      <c r="BY33" s="188">
        <f t="shared" si="25"/>
        <v>0</v>
      </c>
      <c r="BZ33" s="188">
        <f t="shared" si="25"/>
        <v>0</v>
      </c>
      <c r="CA33" s="188">
        <f t="shared" si="25"/>
        <v>0</v>
      </c>
      <c r="CB33" s="188">
        <f t="shared" si="25"/>
        <v>0</v>
      </c>
      <c r="CC33" s="188">
        <f t="shared" si="25"/>
        <v>0</v>
      </c>
      <c r="CD33" s="188">
        <f t="shared" si="25"/>
        <v>0</v>
      </c>
      <c r="CE33" s="188">
        <f t="shared" si="25"/>
        <v>0</v>
      </c>
      <c r="CF33" s="188">
        <f t="shared" si="25"/>
        <v>0</v>
      </c>
      <c r="CG33" s="188">
        <f t="shared" si="25"/>
        <v>0</v>
      </c>
      <c r="CH33" s="188">
        <f t="shared" si="25"/>
        <v>0</v>
      </c>
      <c r="CI33" s="188">
        <f t="shared" si="25"/>
        <v>0</v>
      </c>
      <c r="CJ33" s="188">
        <f t="shared" si="25"/>
        <v>0</v>
      </c>
      <c r="CK33" s="188">
        <f t="shared" si="25"/>
        <v>0</v>
      </c>
      <c r="CL33" s="188">
        <f t="shared" si="25"/>
        <v>0</v>
      </c>
      <c r="CM33" s="188">
        <f t="shared" si="25"/>
        <v>0</v>
      </c>
      <c r="CN33" s="188">
        <f t="shared" si="25"/>
        <v>0</v>
      </c>
      <c r="CO33" s="188">
        <f t="shared" si="25"/>
        <v>0</v>
      </c>
      <c r="CP33" s="188">
        <f t="shared" si="25"/>
        <v>0</v>
      </c>
      <c r="CQ33" s="188">
        <f t="shared" si="25"/>
        <v>0</v>
      </c>
      <c r="CR33" s="188">
        <f t="shared" si="25"/>
        <v>0</v>
      </c>
      <c r="CS33" s="188">
        <f t="shared" si="25"/>
        <v>0</v>
      </c>
      <c r="CT33" s="188">
        <f t="shared" si="25"/>
        <v>0</v>
      </c>
      <c r="CU33" s="188">
        <f t="shared" si="25"/>
        <v>0</v>
      </c>
      <c r="CV33" s="188">
        <f t="shared" si="25"/>
        <v>0</v>
      </c>
      <c r="CW33" s="188">
        <f t="shared" si="25"/>
        <v>0</v>
      </c>
      <c r="CX33" s="188">
        <f t="shared" si="25"/>
        <v>0</v>
      </c>
      <c r="CY33" s="188">
        <f t="shared" si="25"/>
        <v>0</v>
      </c>
      <c r="CZ33" s="188">
        <f t="shared" si="25"/>
        <v>0</v>
      </c>
      <c r="DA33" s="188">
        <f t="shared" si="25"/>
        <v>0</v>
      </c>
      <c r="DB33" s="188">
        <f t="shared" si="25"/>
        <v>0</v>
      </c>
      <c r="DC33" s="188">
        <f t="shared" si="25"/>
        <v>0</v>
      </c>
      <c r="DD33" s="188">
        <f>IF(DD31=0,0,DD27*0.736*DD28/DD30*DD31)</f>
        <v>0</v>
      </c>
      <c r="DE33" s="188">
        <f t="shared" ref="DE33:FA33" si="26">IF(DE31=0,0,DE27*0.736*DE28/DE30*DE31)</f>
        <v>0</v>
      </c>
      <c r="DF33" s="188">
        <f t="shared" si="26"/>
        <v>0</v>
      </c>
      <c r="DG33" s="188">
        <f t="shared" si="26"/>
        <v>0</v>
      </c>
      <c r="DH33" s="188">
        <f t="shared" si="26"/>
        <v>0</v>
      </c>
      <c r="DI33" s="188">
        <f t="shared" si="26"/>
        <v>0</v>
      </c>
      <c r="DJ33" s="188">
        <f t="shared" si="26"/>
        <v>0</v>
      </c>
      <c r="DK33" s="188">
        <f t="shared" si="26"/>
        <v>0</v>
      </c>
      <c r="DL33" s="188">
        <f t="shared" si="26"/>
        <v>0</v>
      </c>
      <c r="DM33" s="188">
        <f t="shared" si="26"/>
        <v>0</v>
      </c>
      <c r="DN33" s="188">
        <f t="shared" si="26"/>
        <v>0</v>
      </c>
      <c r="DO33" s="188">
        <f t="shared" si="26"/>
        <v>0</v>
      </c>
      <c r="DP33" s="188">
        <f t="shared" si="26"/>
        <v>0</v>
      </c>
      <c r="DQ33" s="188">
        <f t="shared" si="26"/>
        <v>0</v>
      </c>
      <c r="DR33" s="188">
        <f t="shared" si="26"/>
        <v>0</v>
      </c>
      <c r="DS33" s="188">
        <f t="shared" si="26"/>
        <v>0</v>
      </c>
      <c r="DT33" s="188">
        <f t="shared" si="26"/>
        <v>0</v>
      </c>
      <c r="DU33" s="188">
        <f t="shared" si="26"/>
        <v>0</v>
      </c>
      <c r="DV33" s="188">
        <f t="shared" si="26"/>
        <v>0</v>
      </c>
      <c r="DW33" s="188">
        <f t="shared" si="26"/>
        <v>0</v>
      </c>
      <c r="DX33" s="188">
        <f t="shared" si="26"/>
        <v>0</v>
      </c>
      <c r="DY33" s="188">
        <f t="shared" si="26"/>
        <v>0</v>
      </c>
      <c r="DZ33" s="188">
        <f t="shared" si="26"/>
        <v>0</v>
      </c>
      <c r="EA33" s="188">
        <f t="shared" si="26"/>
        <v>0</v>
      </c>
      <c r="EB33" s="188">
        <f t="shared" si="26"/>
        <v>0</v>
      </c>
      <c r="EC33" s="188">
        <f t="shared" si="26"/>
        <v>0</v>
      </c>
      <c r="ED33" s="188">
        <f t="shared" si="26"/>
        <v>0</v>
      </c>
      <c r="EE33" s="188">
        <f t="shared" si="26"/>
        <v>0</v>
      </c>
      <c r="EF33" s="188">
        <f t="shared" si="26"/>
        <v>0</v>
      </c>
      <c r="EG33" s="188">
        <f t="shared" si="26"/>
        <v>0</v>
      </c>
      <c r="EH33" s="188">
        <f t="shared" si="26"/>
        <v>0</v>
      </c>
      <c r="EI33" s="188">
        <f t="shared" si="26"/>
        <v>0</v>
      </c>
      <c r="EJ33" s="188">
        <f t="shared" si="26"/>
        <v>0</v>
      </c>
      <c r="EK33" s="188">
        <f t="shared" si="26"/>
        <v>0</v>
      </c>
      <c r="EL33" s="188">
        <f t="shared" si="26"/>
        <v>0</v>
      </c>
      <c r="EM33" s="188">
        <f t="shared" si="26"/>
        <v>0</v>
      </c>
      <c r="EN33" s="188">
        <f t="shared" si="26"/>
        <v>0</v>
      </c>
      <c r="EO33" s="188">
        <f t="shared" si="26"/>
        <v>0</v>
      </c>
      <c r="EP33" s="188">
        <f t="shared" si="26"/>
        <v>0</v>
      </c>
      <c r="EQ33" s="188">
        <f t="shared" si="26"/>
        <v>0</v>
      </c>
      <c r="ER33" s="188">
        <f t="shared" si="26"/>
        <v>0</v>
      </c>
      <c r="ES33" s="188">
        <f t="shared" si="26"/>
        <v>0</v>
      </c>
      <c r="ET33" s="188">
        <f t="shared" si="26"/>
        <v>0</v>
      </c>
      <c r="EU33" s="188">
        <f t="shared" si="26"/>
        <v>0</v>
      </c>
      <c r="EV33" s="188">
        <f t="shared" si="26"/>
        <v>0</v>
      </c>
      <c r="EW33" s="188">
        <f t="shared" si="26"/>
        <v>0</v>
      </c>
      <c r="EX33" s="188">
        <f t="shared" si="26"/>
        <v>0</v>
      </c>
      <c r="EY33" s="188">
        <f t="shared" si="26"/>
        <v>0</v>
      </c>
      <c r="EZ33" s="188">
        <f t="shared" si="26"/>
        <v>0</v>
      </c>
      <c r="FA33" s="188">
        <f t="shared" si="26"/>
        <v>0</v>
      </c>
    </row>
    <row r="34" spans="1:157" s="293" customFormat="1" ht="15" customHeight="1" x14ac:dyDescent="0.3">
      <c r="A34" s="38"/>
      <c r="B34" s="878">
        <f>B33+1</f>
        <v>19</v>
      </c>
      <c r="C34" s="176" t="s">
        <v>1404</v>
      </c>
      <c r="D34" s="176"/>
      <c r="E34" s="180" t="s">
        <v>1405</v>
      </c>
      <c r="F34" s="181"/>
      <c r="G34" s="185" t="str">
        <f>IF(COUNTA(H34:FA34)=0,"",IF(OR(LARGE(H34:FA34,1)&gt;24,SMALL(H34:FA34,1)&lt;0),"ERRO",""))</f>
        <v/>
      </c>
      <c r="H34" s="297"/>
      <c r="I34" s="297"/>
      <c r="J34" s="297"/>
      <c r="K34" s="297"/>
      <c r="L34" s="297"/>
      <c r="M34" s="297"/>
      <c r="N34" s="297"/>
      <c r="O34" s="297"/>
      <c r="P34" s="297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7"/>
      <c r="AM34" s="297"/>
      <c r="AN34" s="297"/>
      <c r="AO34" s="297"/>
      <c r="AP34" s="297"/>
      <c r="AQ34" s="297"/>
      <c r="AR34" s="297"/>
      <c r="AS34" s="297"/>
      <c r="AT34" s="297"/>
      <c r="AU34" s="297"/>
      <c r="AV34" s="297"/>
      <c r="AW34" s="297"/>
      <c r="AX34" s="297"/>
      <c r="AY34" s="297"/>
      <c r="AZ34" s="297"/>
      <c r="BA34" s="297"/>
      <c r="BB34" s="297"/>
      <c r="BC34" s="297"/>
      <c r="BD34" s="297"/>
      <c r="BE34" s="297"/>
      <c r="BF34" s="297"/>
      <c r="BG34" s="297"/>
      <c r="BH34" s="297"/>
      <c r="BI34" s="297"/>
      <c r="BJ34" s="297"/>
      <c r="BK34" s="297"/>
      <c r="BL34" s="297"/>
      <c r="BM34" s="297"/>
      <c r="BN34" s="297"/>
      <c r="BO34" s="297"/>
      <c r="BP34" s="297"/>
      <c r="BQ34" s="297"/>
      <c r="BR34" s="297"/>
      <c r="BS34" s="297"/>
      <c r="BT34" s="297"/>
      <c r="BU34" s="297"/>
      <c r="BV34" s="297"/>
      <c r="BW34" s="297"/>
      <c r="BX34" s="297"/>
      <c r="BY34" s="297"/>
      <c r="BZ34" s="297"/>
      <c r="CA34" s="297"/>
      <c r="CB34" s="297"/>
      <c r="CC34" s="297"/>
      <c r="CD34" s="297"/>
      <c r="CE34" s="297"/>
      <c r="CF34" s="297"/>
      <c r="CG34" s="297"/>
      <c r="CH34" s="297"/>
      <c r="CI34" s="297"/>
      <c r="CJ34" s="297"/>
      <c r="CK34" s="297"/>
      <c r="CL34" s="297"/>
      <c r="CM34" s="297"/>
      <c r="CN34" s="297"/>
      <c r="CO34" s="297"/>
      <c r="CP34" s="297"/>
      <c r="CQ34" s="297"/>
      <c r="CR34" s="297"/>
      <c r="CS34" s="297"/>
      <c r="CT34" s="297"/>
      <c r="CU34" s="297"/>
      <c r="CV34" s="297"/>
      <c r="CW34" s="297"/>
      <c r="CX34" s="297"/>
      <c r="CY34" s="297"/>
      <c r="CZ34" s="297"/>
      <c r="DA34" s="297"/>
      <c r="DB34" s="297"/>
      <c r="DC34" s="297"/>
      <c r="DD34" s="297"/>
      <c r="DE34" s="297"/>
      <c r="DF34" s="297"/>
      <c r="DG34" s="297"/>
      <c r="DH34" s="297"/>
      <c r="DI34" s="297"/>
      <c r="DJ34" s="297"/>
      <c r="DK34" s="297"/>
      <c r="DL34" s="297"/>
      <c r="DM34" s="297"/>
      <c r="DN34" s="297"/>
      <c r="DO34" s="297"/>
      <c r="DP34" s="297"/>
      <c r="DQ34" s="297"/>
      <c r="DR34" s="297"/>
      <c r="DS34" s="297"/>
      <c r="DT34" s="297"/>
      <c r="DU34" s="297"/>
      <c r="DV34" s="297"/>
      <c r="DW34" s="297"/>
      <c r="DX34" s="297"/>
      <c r="DY34" s="297"/>
      <c r="DZ34" s="297"/>
      <c r="EA34" s="297"/>
      <c r="EB34" s="297"/>
      <c r="EC34" s="297"/>
      <c r="ED34" s="297"/>
      <c r="EE34" s="297"/>
      <c r="EF34" s="297"/>
      <c r="EG34" s="297"/>
      <c r="EH34" s="297"/>
      <c r="EI34" s="297"/>
      <c r="EJ34" s="297"/>
      <c r="EK34" s="297"/>
      <c r="EL34" s="297"/>
      <c r="EM34" s="297"/>
      <c r="EN34" s="297"/>
      <c r="EO34" s="297"/>
      <c r="EP34" s="297"/>
      <c r="EQ34" s="297"/>
      <c r="ER34" s="297"/>
      <c r="ES34" s="297"/>
      <c r="ET34" s="297"/>
      <c r="EU34" s="297"/>
      <c r="EV34" s="297"/>
      <c r="EW34" s="297"/>
      <c r="EX34" s="297"/>
      <c r="EY34" s="297"/>
      <c r="EZ34" s="297"/>
      <c r="FA34" s="297"/>
    </row>
    <row r="35" spans="1:157" ht="15" customHeight="1" x14ac:dyDescent="0.3">
      <c r="B35" s="879"/>
      <c r="C35" s="186" t="s">
        <v>1406</v>
      </c>
      <c r="D35" s="186"/>
      <c r="E35" s="187" t="s">
        <v>1407</v>
      </c>
      <c r="F35" s="181"/>
      <c r="G35" s="185" t="str">
        <f>IF(COUNTA(H35:FA35)=0,"",IF(OR(LARGE(H35:FA35,1)&gt;365,SMALL(H35:FA35,1)&lt;0),"ERRO",""))</f>
        <v/>
      </c>
      <c r="H35" s="298"/>
      <c r="I35" s="298"/>
      <c r="J35" s="298"/>
      <c r="K35" s="298"/>
      <c r="L35" s="298"/>
      <c r="M35" s="298"/>
      <c r="N35" s="298"/>
      <c r="O35" s="298"/>
      <c r="P35" s="298"/>
      <c r="Q35" s="298"/>
      <c r="R35" s="298"/>
      <c r="S35" s="298"/>
      <c r="T35" s="298"/>
      <c r="U35" s="298"/>
      <c r="V35" s="298"/>
      <c r="W35" s="298"/>
      <c r="X35" s="298"/>
      <c r="Y35" s="298"/>
      <c r="Z35" s="298"/>
      <c r="AA35" s="298"/>
      <c r="AB35" s="298"/>
      <c r="AC35" s="298"/>
      <c r="AD35" s="298"/>
      <c r="AE35" s="298"/>
      <c r="AF35" s="298"/>
      <c r="AG35" s="298"/>
      <c r="AH35" s="298"/>
      <c r="AI35" s="298"/>
      <c r="AJ35" s="298"/>
      <c r="AK35" s="298"/>
      <c r="AL35" s="298"/>
      <c r="AM35" s="298"/>
      <c r="AN35" s="298"/>
      <c r="AO35" s="298"/>
      <c r="AP35" s="298"/>
      <c r="AQ35" s="298"/>
      <c r="AR35" s="298"/>
      <c r="AS35" s="298"/>
      <c r="AT35" s="298"/>
      <c r="AU35" s="298"/>
      <c r="AV35" s="298"/>
      <c r="AW35" s="298"/>
      <c r="AX35" s="298"/>
      <c r="AY35" s="298"/>
      <c r="AZ35" s="298"/>
      <c r="BA35" s="298"/>
      <c r="BB35" s="298"/>
      <c r="BC35" s="298"/>
      <c r="BD35" s="298"/>
      <c r="BE35" s="298"/>
      <c r="BF35" s="298"/>
      <c r="BG35" s="298"/>
      <c r="BH35" s="298"/>
      <c r="BI35" s="298"/>
      <c r="BJ35" s="298"/>
      <c r="BK35" s="298"/>
      <c r="BL35" s="298"/>
      <c r="BM35" s="298"/>
      <c r="BN35" s="298"/>
      <c r="BO35" s="298"/>
      <c r="BP35" s="298"/>
      <c r="BQ35" s="298"/>
      <c r="BR35" s="298"/>
      <c r="BS35" s="298"/>
      <c r="BT35" s="298"/>
      <c r="BU35" s="298"/>
      <c r="BV35" s="298"/>
      <c r="BW35" s="298"/>
      <c r="BX35" s="298"/>
      <c r="BY35" s="298"/>
      <c r="BZ35" s="298"/>
      <c r="CA35" s="298"/>
      <c r="CB35" s="298"/>
      <c r="CC35" s="298"/>
      <c r="CD35" s="298"/>
      <c r="CE35" s="298"/>
      <c r="CF35" s="298"/>
      <c r="CG35" s="298"/>
      <c r="CH35" s="298"/>
      <c r="CI35" s="298"/>
      <c r="CJ35" s="298"/>
      <c r="CK35" s="298"/>
      <c r="CL35" s="298"/>
      <c r="CM35" s="298"/>
      <c r="CN35" s="298"/>
      <c r="CO35" s="298"/>
      <c r="CP35" s="298"/>
      <c r="CQ35" s="298"/>
      <c r="CR35" s="298"/>
      <c r="CS35" s="298"/>
      <c r="CT35" s="298"/>
      <c r="CU35" s="298"/>
      <c r="CV35" s="298"/>
      <c r="CW35" s="298"/>
      <c r="CX35" s="298"/>
      <c r="CY35" s="298"/>
      <c r="CZ35" s="298"/>
      <c r="DA35" s="298"/>
      <c r="DB35" s="298"/>
      <c r="DC35" s="298"/>
      <c r="DD35" s="298"/>
      <c r="DE35" s="298"/>
      <c r="DF35" s="298"/>
      <c r="DG35" s="298"/>
      <c r="DH35" s="298"/>
      <c r="DI35" s="298"/>
      <c r="DJ35" s="298"/>
      <c r="DK35" s="298"/>
      <c r="DL35" s="298"/>
      <c r="DM35" s="298"/>
      <c r="DN35" s="298"/>
      <c r="DO35" s="298"/>
      <c r="DP35" s="298"/>
      <c r="DQ35" s="298"/>
      <c r="DR35" s="298"/>
      <c r="DS35" s="298"/>
      <c r="DT35" s="298"/>
      <c r="DU35" s="298"/>
      <c r="DV35" s="298"/>
      <c r="DW35" s="298"/>
      <c r="DX35" s="298"/>
      <c r="DY35" s="298"/>
      <c r="DZ35" s="298"/>
      <c r="EA35" s="298"/>
      <c r="EB35" s="298"/>
      <c r="EC35" s="298"/>
      <c r="ED35" s="298"/>
      <c r="EE35" s="298"/>
      <c r="EF35" s="298"/>
      <c r="EG35" s="298"/>
      <c r="EH35" s="298"/>
      <c r="EI35" s="298"/>
      <c r="EJ35" s="298"/>
      <c r="EK35" s="298"/>
      <c r="EL35" s="298"/>
      <c r="EM35" s="298"/>
      <c r="EN35" s="298"/>
      <c r="EO35" s="298"/>
      <c r="EP35" s="298"/>
      <c r="EQ35" s="298"/>
      <c r="ER35" s="298"/>
      <c r="ES35" s="298"/>
      <c r="ET35" s="298"/>
      <c r="EU35" s="298"/>
      <c r="EV35" s="298"/>
      <c r="EW35" s="298"/>
      <c r="EX35" s="298"/>
      <c r="EY35" s="298"/>
      <c r="EZ35" s="298"/>
      <c r="FA35" s="298"/>
    </row>
    <row r="36" spans="1:157" s="293" customFormat="1" ht="15" customHeight="1" x14ac:dyDescent="0.3">
      <c r="A36" s="38"/>
      <c r="B36" s="880"/>
      <c r="C36" s="176" t="s">
        <v>1408</v>
      </c>
      <c r="D36" s="176"/>
      <c r="E36" s="180" t="s">
        <v>1409</v>
      </c>
      <c r="F36" s="181" t="s">
        <v>1583</v>
      </c>
      <c r="G36" s="185" t="str">
        <f>IF(COUNTA(H36:FA36)=0,"",IF(OR(LARGE(H36:FA36,1)&gt;8760,SMALL(H36:FA36,1)&lt;0),"ERRO",""))</f>
        <v/>
      </c>
      <c r="H36" s="188">
        <f>H34*H35</f>
        <v>0</v>
      </c>
      <c r="I36" s="188">
        <f t="shared" ref="I36:BE36" si="27">I34*I35</f>
        <v>0</v>
      </c>
      <c r="J36" s="188">
        <f t="shared" si="27"/>
        <v>0</v>
      </c>
      <c r="K36" s="188">
        <f t="shared" si="27"/>
        <v>0</v>
      </c>
      <c r="L36" s="188">
        <f t="shared" si="27"/>
        <v>0</v>
      </c>
      <c r="M36" s="188">
        <f t="shared" si="27"/>
        <v>0</v>
      </c>
      <c r="N36" s="188">
        <f t="shared" si="27"/>
        <v>0</v>
      </c>
      <c r="O36" s="188">
        <f t="shared" si="27"/>
        <v>0</v>
      </c>
      <c r="P36" s="188">
        <f t="shared" si="27"/>
        <v>0</v>
      </c>
      <c r="Q36" s="188">
        <f t="shared" si="27"/>
        <v>0</v>
      </c>
      <c r="R36" s="188">
        <f t="shared" si="27"/>
        <v>0</v>
      </c>
      <c r="S36" s="188">
        <f t="shared" si="27"/>
        <v>0</v>
      </c>
      <c r="T36" s="188">
        <f t="shared" si="27"/>
        <v>0</v>
      </c>
      <c r="U36" s="188">
        <f t="shared" si="27"/>
        <v>0</v>
      </c>
      <c r="V36" s="188">
        <f t="shared" si="27"/>
        <v>0</v>
      </c>
      <c r="W36" s="188">
        <f t="shared" si="27"/>
        <v>0</v>
      </c>
      <c r="X36" s="188">
        <f t="shared" si="27"/>
        <v>0</v>
      </c>
      <c r="Y36" s="188">
        <f t="shared" si="27"/>
        <v>0</v>
      </c>
      <c r="Z36" s="188">
        <f t="shared" si="27"/>
        <v>0</v>
      </c>
      <c r="AA36" s="188">
        <f t="shared" si="27"/>
        <v>0</v>
      </c>
      <c r="AB36" s="188">
        <f t="shared" si="27"/>
        <v>0</v>
      </c>
      <c r="AC36" s="188">
        <f t="shared" si="27"/>
        <v>0</v>
      </c>
      <c r="AD36" s="188">
        <f t="shared" si="27"/>
        <v>0</v>
      </c>
      <c r="AE36" s="188">
        <f t="shared" si="27"/>
        <v>0</v>
      </c>
      <c r="AF36" s="188">
        <f t="shared" si="27"/>
        <v>0</v>
      </c>
      <c r="AG36" s="188">
        <f t="shared" si="27"/>
        <v>0</v>
      </c>
      <c r="AH36" s="188">
        <f t="shared" si="27"/>
        <v>0</v>
      </c>
      <c r="AI36" s="188">
        <f t="shared" si="27"/>
        <v>0</v>
      </c>
      <c r="AJ36" s="188">
        <f t="shared" si="27"/>
        <v>0</v>
      </c>
      <c r="AK36" s="188">
        <f t="shared" si="27"/>
        <v>0</v>
      </c>
      <c r="AL36" s="188">
        <f t="shared" si="27"/>
        <v>0</v>
      </c>
      <c r="AM36" s="188">
        <f t="shared" si="27"/>
        <v>0</v>
      </c>
      <c r="AN36" s="188">
        <f t="shared" si="27"/>
        <v>0</v>
      </c>
      <c r="AO36" s="188">
        <f t="shared" si="27"/>
        <v>0</v>
      </c>
      <c r="AP36" s="188">
        <f t="shared" si="27"/>
        <v>0</v>
      </c>
      <c r="AQ36" s="188">
        <f t="shared" si="27"/>
        <v>0</v>
      </c>
      <c r="AR36" s="188">
        <f t="shared" si="27"/>
        <v>0</v>
      </c>
      <c r="AS36" s="188">
        <f t="shared" si="27"/>
        <v>0</v>
      </c>
      <c r="AT36" s="188">
        <f t="shared" si="27"/>
        <v>0</v>
      </c>
      <c r="AU36" s="188">
        <f t="shared" si="27"/>
        <v>0</v>
      </c>
      <c r="AV36" s="188">
        <f t="shared" si="27"/>
        <v>0</v>
      </c>
      <c r="AW36" s="188">
        <f t="shared" si="27"/>
        <v>0</v>
      </c>
      <c r="AX36" s="188">
        <f t="shared" si="27"/>
        <v>0</v>
      </c>
      <c r="AY36" s="188">
        <f t="shared" si="27"/>
        <v>0</v>
      </c>
      <c r="AZ36" s="188">
        <f t="shared" si="27"/>
        <v>0</v>
      </c>
      <c r="BA36" s="188">
        <f t="shared" si="27"/>
        <v>0</v>
      </c>
      <c r="BB36" s="188">
        <f t="shared" si="27"/>
        <v>0</v>
      </c>
      <c r="BC36" s="188">
        <f t="shared" si="27"/>
        <v>0</v>
      </c>
      <c r="BD36" s="188">
        <f t="shared" si="27"/>
        <v>0</v>
      </c>
      <c r="BE36" s="188">
        <f t="shared" si="27"/>
        <v>0</v>
      </c>
      <c r="BF36" s="188">
        <f>BF34*BF35</f>
        <v>0</v>
      </c>
      <c r="BG36" s="188">
        <f t="shared" ref="BG36:DC36" si="28">BG34*BG35</f>
        <v>0</v>
      </c>
      <c r="BH36" s="188">
        <f t="shared" si="28"/>
        <v>0</v>
      </c>
      <c r="BI36" s="188">
        <f t="shared" si="28"/>
        <v>0</v>
      </c>
      <c r="BJ36" s="188">
        <f t="shared" si="28"/>
        <v>0</v>
      </c>
      <c r="BK36" s="188">
        <f t="shared" si="28"/>
        <v>0</v>
      </c>
      <c r="BL36" s="188">
        <f t="shared" si="28"/>
        <v>0</v>
      </c>
      <c r="BM36" s="188">
        <f t="shared" si="28"/>
        <v>0</v>
      </c>
      <c r="BN36" s="188">
        <f t="shared" si="28"/>
        <v>0</v>
      </c>
      <c r="BO36" s="188">
        <f t="shared" si="28"/>
        <v>0</v>
      </c>
      <c r="BP36" s="188">
        <f t="shared" si="28"/>
        <v>0</v>
      </c>
      <c r="BQ36" s="188">
        <f t="shared" si="28"/>
        <v>0</v>
      </c>
      <c r="BR36" s="188">
        <f t="shared" si="28"/>
        <v>0</v>
      </c>
      <c r="BS36" s="188">
        <f t="shared" si="28"/>
        <v>0</v>
      </c>
      <c r="BT36" s="188">
        <f t="shared" si="28"/>
        <v>0</v>
      </c>
      <c r="BU36" s="188">
        <f t="shared" si="28"/>
        <v>0</v>
      </c>
      <c r="BV36" s="188">
        <f t="shared" si="28"/>
        <v>0</v>
      </c>
      <c r="BW36" s="188">
        <f t="shared" si="28"/>
        <v>0</v>
      </c>
      <c r="BX36" s="188">
        <f t="shared" si="28"/>
        <v>0</v>
      </c>
      <c r="BY36" s="188">
        <f t="shared" si="28"/>
        <v>0</v>
      </c>
      <c r="BZ36" s="188">
        <f t="shared" si="28"/>
        <v>0</v>
      </c>
      <c r="CA36" s="188">
        <f t="shared" si="28"/>
        <v>0</v>
      </c>
      <c r="CB36" s="188">
        <f t="shared" si="28"/>
        <v>0</v>
      </c>
      <c r="CC36" s="188">
        <f t="shared" si="28"/>
        <v>0</v>
      </c>
      <c r="CD36" s="188">
        <f t="shared" si="28"/>
        <v>0</v>
      </c>
      <c r="CE36" s="188">
        <f t="shared" si="28"/>
        <v>0</v>
      </c>
      <c r="CF36" s="188">
        <f t="shared" si="28"/>
        <v>0</v>
      </c>
      <c r="CG36" s="188">
        <f t="shared" si="28"/>
        <v>0</v>
      </c>
      <c r="CH36" s="188">
        <f t="shared" si="28"/>
        <v>0</v>
      </c>
      <c r="CI36" s="188">
        <f t="shared" si="28"/>
        <v>0</v>
      </c>
      <c r="CJ36" s="188">
        <f t="shared" si="28"/>
        <v>0</v>
      </c>
      <c r="CK36" s="188">
        <f t="shared" si="28"/>
        <v>0</v>
      </c>
      <c r="CL36" s="188">
        <f t="shared" si="28"/>
        <v>0</v>
      </c>
      <c r="CM36" s="188">
        <f t="shared" si="28"/>
        <v>0</v>
      </c>
      <c r="CN36" s="188">
        <f t="shared" si="28"/>
        <v>0</v>
      </c>
      <c r="CO36" s="188">
        <f t="shared" si="28"/>
        <v>0</v>
      </c>
      <c r="CP36" s="188">
        <f t="shared" si="28"/>
        <v>0</v>
      </c>
      <c r="CQ36" s="188">
        <f t="shared" si="28"/>
        <v>0</v>
      </c>
      <c r="CR36" s="188">
        <f t="shared" si="28"/>
        <v>0</v>
      </c>
      <c r="CS36" s="188">
        <f t="shared" si="28"/>
        <v>0</v>
      </c>
      <c r="CT36" s="188">
        <f t="shared" si="28"/>
        <v>0</v>
      </c>
      <c r="CU36" s="188">
        <f t="shared" si="28"/>
        <v>0</v>
      </c>
      <c r="CV36" s="188">
        <f t="shared" si="28"/>
        <v>0</v>
      </c>
      <c r="CW36" s="188">
        <f t="shared" si="28"/>
        <v>0</v>
      </c>
      <c r="CX36" s="188">
        <f t="shared" si="28"/>
        <v>0</v>
      </c>
      <c r="CY36" s="188">
        <f t="shared" si="28"/>
        <v>0</v>
      </c>
      <c r="CZ36" s="188">
        <f t="shared" si="28"/>
        <v>0</v>
      </c>
      <c r="DA36" s="188">
        <f t="shared" si="28"/>
        <v>0</v>
      </c>
      <c r="DB36" s="188">
        <f t="shared" si="28"/>
        <v>0</v>
      </c>
      <c r="DC36" s="188">
        <f t="shared" si="28"/>
        <v>0</v>
      </c>
      <c r="DD36" s="188">
        <f>DD34*DD35</f>
        <v>0</v>
      </c>
      <c r="DE36" s="188">
        <f t="shared" ref="DE36:FA36" si="29">DE34*DE35</f>
        <v>0</v>
      </c>
      <c r="DF36" s="188">
        <f t="shared" si="29"/>
        <v>0</v>
      </c>
      <c r="DG36" s="188">
        <f t="shared" si="29"/>
        <v>0</v>
      </c>
      <c r="DH36" s="188">
        <f t="shared" si="29"/>
        <v>0</v>
      </c>
      <c r="DI36" s="188">
        <f t="shared" si="29"/>
        <v>0</v>
      </c>
      <c r="DJ36" s="188">
        <f t="shared" si="29"/>
        <v>0</v>
      </c>
      <c r="DK36" s="188">
        <f t="shared" si="29"/>
        <v>0</v>
      </c>
      <c r="DL36" s="188">
        <f t="shared" si="29"/>
        <v>0</v>
      </c>
      <c r="DM36" s="188">
        <f t="shared" si="29"/>
        <v>0</v>
      </c>
      <c r="DN36" s="188">
        <f t="shared" si="29"/>
        <v>0</v>
      </c>
      <c r="DO36" s="188">
        <f t="shared" si="29"/>
        <v>0</v>
      </c>
      <c r="DP36" s="188">
        <f t="shared" si="29"/>
        <v>0</v>
      </c>
      <c r="DQ36" s="188">
        <f t="shared" si="29"/>
        <v>0</v>
      </c>
      <c r="DR36" s="188">
        <f t="shared" si="29"/>
        <v>0</v>
      </c>
      <c r="DS36" s="188">
        <f t="shared" si="29"/>
        <v>0</v>
      </c>
      <c r="DT36" s="188">
        <f t="shared" si="29"/>
        <v>0</v>
      </c>
      <c r="DU36" s="188">
        <f t="shared" si="29"/>
        <v>0</v>
      </c>
      <c r="DV36" s="188">
        <f t="shared" si="29"/>
        <v>0</v>
      </c>
      <c r="DW36" s="188">
        <f t="shared" si="29"/>
        <v>0</v>
      </c>
      <c r="DX36" s="188">
        <f t="shared" si="29"/>
        <v>0</v>
      </c>
      <c r="DY36" s="188">
        <f t="shared" si="29"/>
        <v>0</v>
      </c>
      <c r="DZ36" s="188">
        <f t="shared" si="29"/>
        <v>0</v>
      </c>
      <c r="EA36" s="188">
        <f t="shared" si="29"/>
        <v>0</v>
      </c>
      <c r="EB36" s="188">
        <f t="shared" si="29"/>
        <v>0</v>
      </c>
      <c r="EC36" s="188">
        <f t="shared" si="29"/>
        <v>0</v>
      </c>
      <c r="ED36" s="188">
        <f t="shared" si="29"/>
        <v>0</v>
      </c>
      <c r="EE36" s="188">
        <f t="shared" si="29"/>
        <v>0</v>
      </c>
      <c r="EF36" s="188">
        <f t="shared" si="29"/>
        <v>0</v>
      </c>
      <c r="EG36" s="188">
        <f t="shared" si="29"/>
        <v>0</v>
      </c>
      <c r="EH36" s="188">
        <f t="shared" si="29"/>
        <v>0</v>
      </c>
      <c r="EI36" s="188">
        <f t="shared" si="29"/>
        <v>0</v>
      </c>
      <c r="EJ36" s="188">
        <f t="shared" si="29"/>
        <v>0</v>
      </c>
      <c r="EK36" s="188">
        <f t="shared" si="29"/>
        <v>0</v>
      </c>
      <c r="EL36" s="188">
        <f t="shared" si="29"/>
        <v>0</v>
      </c>
      <c r="EM36" s="188">
        <f t="shared" si="29"/>
        <v>0</v>
      </c>
      <c r="EN36" s="188">
        <f t="shared" si="29"/>
        <v>0</v>
      </c>
      <c r="EO36" s="188">
        <f t="shared" si="29"/>
        <v>0</v>
      </c>
      <c r="EP36" s="188">
        <f t="shared" si="29"/>
        <v>0</v>
      </c>
      <c r="EQ36" s="188">
        <f t="shared" si="29"/>
        <v>0</v>
      </c>
      <c r="ER36" s="188">
        <f t="shared" si="29"/>
        <v>0</v>
      </c>
      <c r="ES36" s="188">
        <f t="shared" si="29"/>
        <v>0</v>
      </c>
      <c r="ET36" s="188">
        <f t="shared" si="29"/>
        <v>0</v>
      </c>
      <c r="EU36" s="188">
        <f t="shared" si="29"/>
        <v>0</v>
      </c>
      <c r="EV36" s="188">
        <f t="shared" si="29"/>
        <v>0</v>
      </c>
      <c r="EW36" s="188">
        <f t="shared" si="29"/>
        <v>0</v>
      </c>
      <c r="EX36" s="188">
        <f t="shared" si="29"/>
        <v>0</v>
      </c>
      <c r="EY36" s="188">
        <f t="shared" si="29"/>
        <v>0</v>
      </c>
      <c r="EZ36" s="188">
        <f t="shared" si="29"/>
        <v>0</v>
      </c>
      <c r="FA36" s="188">
        <f t="shared" si="29"/>
        <v>0</v>
      </c>
    </row>
    <row r="37" spans="1:157" s="293" customFormat="1" ht="15" customHeight="1" x14ac:dyDescent="0.3">
      <c r="A37" s="38"/>
      <c r="B37" s="878">
        <f>B34+1</f>
        <v>20</v>
      </c>
      <c r="C37" s="176" t="s">
        <v>1411</v>
      </c>
      <c r="D37" s="176"/>
      <c r="E37" s="180" t="s">
        <v>1405</v>
      </c>
      <c r="F37" s="181" t="s">
        <v>1584</v>
      </c>
      <c r="G37" s="185" t="str">
        <f>IF(COUNTA(H37:FA37)=0,"",IF(OR(LARGE(H37:FA37,1)&gt;3,SMALL(H37:FA37,1)&lt;0),"ERRO",""))</f>
        <v/>
      </c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  <c r="CV37" s="295"/>
      <c r="CW37" s="295"/>
      <c r="CX37" s="295"/>
      <c r="CY37" s="295"/>
      <c r="CZ37" s="295"/>
      <c r="DA37" s="295"/>
      <c r="DB37" s="295"/>
      <c r="DC37" s="295"/>
      <c r="DD37" s="295"/>
      <c r="DE37" s="295"/>
      <c r="DF37" s="295"/>
      <c r="DG37" s="295"/>
      <c r="DH37" s="295"/>
      <c r="DI37" s="295"/>
      <c r="DJ37" s="295"/>
      <c r="DK37" s="295"/>
      <c r="DL37" s="295"/>
      <c r="DM37" s="295"/>
      <c r="DN37" s="295"/>
      <c r="DO37" s="295"/>
      <c r="DP37" s="295"/>
      <c r="DQ37" s="295"/>
      <c r="DR37" s="295"/>
      <c r="DS37" s="295"/>
      <c r="DT37" s="295"/>
      <c r="DU37" s="295"/>
      <c r="DV37" s="295"/>
      <c r="DW37" s="295"/>
      <c r="DX37" s="295"/>
      <c r="DY37" s="295"/>
      <c r="DZ37" s="295"/>
      <c r="EA37" s="295"/>
      <c r="EB37" s="295"/>
      <c r="EC37" s="295"/>
      <c r="ED37" s="295"/>
      <c r="EE37" s="295"/>
      <c r="EF37" s="295"/>
      <c r="EG37" s="295"/>
      <c r="EH37" s="295"/>
      <c r="EI37" s="295"/>
      <c r="EJ37" s="295"/>
      <c r="EK37" s="295"/>
      <c r="EL37" s="295"/>
      <c r="EM37" s="295"/>
      <c r="EN37" s="295"/>
      <c r="EO37" s="295"/>
      <c r="EP37" s="295"/>
      <c r="EQ37" s="295"/>
      <c r="ER37" s="295"/>
      <c r="ES37" s="295"/>
      <c r="ET37" s="295"/>
      <c r="EU37" s="295"/>
      <c r="EV37" s="295"/>
      <c r="EW37" s="295"/>
      <c r="EX37" s="295"/>
      <c r="EY37" s="295"/>
      <c r="EZ37" s="295"/>
      <c r="FA37" s="295"/>
    </row>
    <row r="38" spans="1:157" s="293" customFormat="1" ht="15" customHeight="1" x14ac:dyDescent="0.3">
      <c r="A38" s="38"/>
      <c r="B38" s="879"/>
      <c r="C38" s="176" t="s">
        <v>1413</v>
      </c>
      <c r="D38" s="176"/>
      <c r="E38" s="177" t="s">
        <v>1414</v>
      </c>
      <c r="F38" s="181" t="s">
        <v>1585</v>
      </c>
      <c r="G38" s="185" t="str">
        <f>IF(COUNTA(H38:FA38)=0,"",IF(OR(LARGE(H38:FA38,1)&gt;22,SMALL(H38:FA38,1)&lt;0),"ERRO",""))</f>
        <v/>
      </c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  <c r="CV38" s="295"/>
      <c r="CW38" s="295"/>
      <c r="CX38" s="295"/>
      <c r="CY38" s="295"/>
      <c r="CZ38" s="295"/>
      <c r="DA38" s="295"/>
      <c r="DB38" s="295"/>
      <c r="DC38" s="295"/>
      <c r="DD38" s="295"/>
      <c r="DE38" s="295"/>
      <c r="DF38" s="295"/>
      <c r="DG38" s="295"/>
      <c r="DH38" s="295"/>
      <c r="DI38" s="295"/>
      <c r="DJ38" s="295"/>
      <c r="DK38" s="295"/>
      <c r="DL38" s="295"/>
      <c r="DM38" s="295"/>
      <c r="DN38" s="295"/>
      <c r="DO38" s="295"/>
      <c r="DP38" s="295"/>
      <c r="DQ38" s="295"/>
      <c r="DR38" s="295"/>
      <c r="DS38" s="295"/>
      <c r="DT38" s="295"/>
      <c r="DU38" s="295"/>
      <c r="DV38" s="295"/>
      <c r="DW38" s="295"/>
      <c r="DX38" s="295"/>
      <c r="DY38" s="295"/>
      <c r="DZ38" s="295"/>
      <c r="EA38" s="295"/>
      <c r="EB38" s="295"/>
      <c r="EC38" s="295"/>
      <c r="ED38" s="295"/>
      <c r="EE38" s="295"/>
      <c r="EF38" s="295"/>
      <c r="EG38" s="295"/>
      <c r="EH38" s="295"/>
      <c r="EI38" s="295"/>
      <c r="EJ38" s="295"/>
      <c r="EK38" s="295"/>
      <c r="EL38" s="295"/>
      <c r="EM38" s="295"/>
      <c r="EN38" s="295"/>
      <c r="EO38" s="295"/>
      <c r="EP38" s="295"/>
      <c r="EQ38" s="295"/>
      <c r="ER38" s="295"/>
      <c r="ES38" s="295"/>
      <c r="ET38" s="295"/>
      <c r="EU38" s="295"/>
      <c r="EV38" s="295"/>
      <c r="EW38" s="295"/>
      <c r="EX38" s="295"/>
      <c r="EY38" s="295"/>
      <c r="EZ38" s="295"/>
      <c r="FA38" s="295"/>
    </row>
    <row r="39" spans="1:157" ht="15" customHeight="1" x14ac:dyDescent="0.3">
      <c r="B39" s="879"/>
      <c r="C39" s="176" t="s">
        <v>1416</v>
      </c>
      <c r="D39" s="176"/>
      <c r="E39" s="177" t="s">
        <v>1417</v>
      </c>
      <c r="F39" s="181" t="s">
        <v>1586</v>
      </c>
      <c r="G39" s="185" t="str">
        <f>IF(COUNTA(H39:FA39)=0,"",IF(OR(LARGE(H39:FA39,1)&gt;12,SMALL(H39:FA39,1)&lt;0),"ERRO",""))</f>
        <v/>
      </c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  <c r="CY39" s="295"/>
      <c r="CZ39" s="295"/>
      <c r="DA39" s="295"/>
      <c r="DB39" s="295"/>
      <c r="DC39" s="295"/>
      <c r="DD39" s="295"/>
      <c r="DE39" s="295"/>
      <c r="DF39" s="295"/>
      <c r="DG39" s="295"/>
      <c r="DH39" s="295"/>
      <c r="DI39" s="295"/>
      <c r="DJ39" s="295"/>
      <c r="DK39" s="295"/>
      <c r="DL39" s="295"/>
      <c r="DM39" s="295"/>
      <c r="DN39" s="295"/>
      <c r="DO39" s="295"/>
      <c r="DP39" s="295"/>
      <c r="DQ39" s="295"/>
      <c r="DR39" s="295"/>
      <c r="DS39" s="295"/>
      <c r="DT39" s="295"/>
      <c r="DU39" s="295"/>
      <c r="DV39" s="295"/>
      <c r="DW39" s="295"/>
      <c r="DX39" s="295"/>
      <c r="DY39" s="295"/>
      <c r="DZ39" s="295"/>
      <c r="EA39" s="295"/>
      <c r="EB39" s="295"/>
      <c r="EC39" s="295"/>
      <c r="ED39" s="295"/>
      <c r="EE39" s="295"/>
      <c r="EF39" s="295"/>
      <c r="EG39" s="295"/>
      <c r="EH39" s="295"/>
      <c r="EI39" s="295"/>
      <c r="EJ39" s="295"/>
      <c r="EK39" s="295"/>
      <c r="EL39" s="295"/>
      <c r="EM39" s="295"/>
      <c r="EN39" s="295"/>
      <c r="EO39" s="295"/>
      <c r="EP39" s="295"/>
      <c r="EQ39" s="295"/>
      <c r="ER39" s="295"/>
      <c r="ES39" s="295"/>
      <c r="ET39" s="295"/>
      <c r="EU39" s="295"/>
      <c r="EV39" s="295"/>
      <c r="EW39" s="295"/>
      <c r="EX39" s="295"/>
      <c r="EY39" s="295"/>
      <c r="EZ39" s="295"/>
      <c r="FA39" s="295"/>
    </row>
    <row r="40" spans="1:157" ht="15" customHeight="1" x14ac:dyDescent="0.3">
      <c r="B40" s="880"/>
      <c r="C40" s="176" t="s">
        <v>1421</v>
      </c>
      <c r="D40" s="176"/>
      <c r="E40" s="176"/>
      <c r="F40" s="181" t="s">
        <v>1588</v>
      </c>
      <c r="G40" s="185" t="str">
        <f>IF(COUNTA(H40:FA40)=0,"",IF(OR(LARGE(H40:FA40,1)&gt;1,SMALL(H40:FA40,1)&lt;0),"ERRO",""))</f>
        <v/>
      </c>
      <c r="H40" s="189">
        <f>H37*H38*H39/792</f>
        <v>0</v>
      </c>
      <c r="I40" s="189">
        <f t="shared" ref="I40:BE40" si="30">I37*I38*I39/792</f>
        <v>0</v>
      </c>
      <c r="J40" s="189">
        <f t="shared" si="30"/>
        <v>0</v>
      </c>
      <c r="K40" s="189">
        <f t="shared" si="30"/>
        <v>0</v>
      </c>
      <c r="L40" s="189">
        <f t="shared" si="30"/>
        <v>0</v>
      </c>
      <c r="M40" s="189">
        <f t="shared" si="30"/>
        <v>0</v>
      </c>
      <c r="N40" s="189">
        <f t="shared" si="30"/>
        <v>0</v>
      </c>
      <c r="O40" s="189">
        <f t="shared" si="30"/>
        <v>0</v>
      </c>
      <c r="P40" s="189">
        <f t="shared" si="30"/>
        <v>0</v>
      </c>
      <c r="Q40" s="189">
        <f t="shared" si="30"/>
        <v>0</v>
      </c>
      <c r="R40" s="189">
        <f t="shared" si="30"/>
        <v>0</v>
      </c>
      <c r="S40" s="189">
        <f t="shared" si="30"/>
        <v>0</v>
      </c>
      <c r="T40" s="189">
        <f t="shared" si="30"/>
        <v>0</v>
      </c>
      <c r="U40" s="189">
        <f t="shared" si="30"/>
        <v>0</v>
      </c>
      <c r="V40" s="189">
        <f t="shared" si="30"/>
        <v>0</v>
      </c>
      <c r="W40" s="189">
        <f t="shared" si="30"/>
        <v>0</v>
      </c>
      <c r="X40" s="189">
        <f t="shared" si="30"/>
        <v>0</v>
      </c>
      <c r="Y40" s="189">
        <f t="shared" si="30"/>
        <v>0</v>
      </c>
      <c r="Z40" s="189">
        <f t="shared" si="30"/>
        <v>0</v>
      </c>
      <c r="AA40" s="189">
        <f t="shared" si="30"/>
        <v>0</v>
      </c>
      <c r="AB40" s="189">
        <f t="shared" si="30"/>
        <v>0</v>
      </c>
      <c r="AC40" s="189">
        <f t="shared" si="30"/>
        <v>0</v>
      </c>
      <c r="AD40" s="189">
        <f t="shared" si="30"/>
        <v>0</v>
      </c>
      <c r="AE40" s="189">
        <f t="shared" si="30"/>
        <v>0</v>
      </c>
      <c r="AF40" s="189">
        <f t="shared" si="30"/>
        <v>0</v>
      </c>
      <c r="AG40" s="189">
        <f t="shared" si="30"/>
        <v>0</v>
      </c>
      <c r="AH40" s="189">
        <f t="shared" si="30"/>
        <v>0</v>
      </c>
      <c r="AI40" s="189">
        <f t="shared" si="30"/>
        <v>0</v>
      </c>
      <c r="AJ40" s="189">
        <f t="shared" si="30"/>
        <v>0</v>
      </c>
      <c r="AK40" s="189">
        <f t="shared" si="30"/>
        <v>0</v>
      </c>
      <c r="AL40" s="189">
        <f t="shared" si="30"/>
        <v>0</v>
      </c>
      <c r="AM40" s="189">
        <f t="shared" si="30"/>
        <v>0</v>
      </c>
      <c r="AN40" s="189">
        <f t="shared" si="30"/>
        <v>0</v>
      </c>
      <c r="AO40" s="189">
        <f t="shared" si="30"/>
        <v>0</v>
      </c>
      <c r="AP40" s="189">
        <f t="shared" si="30"/>
        <v>0</v>
      </c>
      <c r="AQ40" s="189">
        <f t="shared" si="30"/>
        <v>0</v>
      </c>
      <c r="AR40" s="189">
        <f t="shared" si="30"/>
        <v>0</v>
      </c>
      <c r="AS40" s="189">
        <f t="shared" si="30"/>
        <v>0</v>
      </c>
      <c r="AT40" s="189">
        <f t="shared" si="30"/>
        <v>0</v>
      </c>
      <c r="AU40" s="189">
        <f t="shared" si="30"/>
        <v>0</v>
      </c>
      <c r="AV40" s="189">
        <f t="shared" si="30"/>
        <v>0</v>
      </c>
      <c r="AW40" s="189">
        <f t="shared" si="30"/>
        <v>0</v>
      </c>
      <c r="AX40" s="189">
        <f t="shared" si="30"/>
        <v>0</v>
      </c>
      <c r="AY40" s="189">
        <f t="shared" si="30"/>
        <v>0</v>
      </c>
      <c r="AZ40" s="189">
        <f t="shared" si="30"/>
        <v>0</v>
      </c>
      <c r="BA40" s="189">
        <f t="shared" si="30"/>
        <v>0</v>
      </c>
      <c r="BB40" s="189">
        <f t="shared" si="30"/>
        <v>0</v>
      </c>
      <c r="BC40" s="189">
        <f t="shared" si="30"/>
        <v>0</v>
      </c>
      <c r="BD40" s="189">
        <f t="shared" si="30"/>
        <v>0</v>
      </c>
      <c r="BE40" s="189">
        <f t="shared" si="30"/>
        <v>0</v>
      </c>
      <c r="BF40" s="189">
        <f>BF37*BF38*BF39/792</f>
        <v>0</v>
      </c>
      <c r="BG40" s="189">
        <f t="shared" ref="BG40:DC40" si="31">BG37*BG38*BG39/792</f>
        <v>0</v>
      </c>
      <c r="BH40" s="189">
        <f t="shared" si="31"/>
        <v>0</v>
      </c>
      <c r="BI40" s="189">
        <f t="shared" si="31"/>
        <v>0</v>
      </c>
      <c r="BJ40" s="189">
        <f t="shared" si="31"/>
        <v>0</v>
      </c>
      <c r="BK40" s="189">
        <f t="shared" si="31"/>
        <v>0</v>
      </c>
      <c r="BL40" s="189">
        <f t="shared" si="31"/>
        <v>0</v>
      </c>
      <c r="BM40" s="189">
        <f t="shared" si="31"/>
        <v>0</v>
      </c>
      <c r="BN40" s="189">
        <f t="shared" si="31"/>
        <v>0</v>
      </c>
      <c r="BO40" s="189">
        <f t="shared" si="31"/>
        <v>0</v>
      </c>
      <c r="BP40" s="189">
        <f t="shared" si="31"/>
        <v>0</v>
      </c>
      <c r="BQ40" s="189">
        <f t="shared" si="31"/>
        <v>0</v>
      </c>
      <c r="BR40" s="189">
        <f t="shared" si="31"/>
        <v>0</v>
      </c>
      <c r="BS40" s="189">
        <f t="shared" si="31"/>
        <v>0</v>
      </c>
      <c r="BT40" s="189">
        <f t="shared" si="31"/>
        <v>0</v>
      </c>
      <c r="BU40" s="189">
        <f t="shared" si="31"/>
        <v>0</v>
      </c>
      <c r="BV40" s="189">
        <f t="shared" si="31"/>
        <v>0</v>
      </c>
      <c r="BW40" s="189">
        <f t="shared" si="31"/>
        <v>0</v>
      </c>
      <c r="BX40" s="189">
        <f t="shared" si="31"/>
        <v>0</v>
      </c>
      <c r="BY40" s="189">
        <f t="shared" si="31"/>
        <v>0</v>
      </c>
      <c r="BZ40" s="189">
        <f t="shared" si="31"/>
        <v>0</v>
      </c>
      <c r="CA40" s="189">
        <f t="shared" si="31"/>
        <v>0</v>
      </c>
      <c r="CB40" s="189">
        <f t="shared" si="31"/>
        <v>0</v>
      </c>
      <c r="CC40" s="189">
        <f t="shared" si="31"/>
        <v>0</v>
      </c>
      <c r="CD40" s="189">
        <f t="shared" si="31"/>
        <v>0</v>
      </c>
      <c r="CE40" s="189">
        <f t="shared" si="31"/>
        <v>0</v>
      </c>
      <c r="CF40" s="189">
        <f t="shared" si="31"/>
        <v>0</v>
      </c>
      <c r="CG40" s="189">
        <f t="shared" si="31"/>
        <v>0</v>
      </c>
      <c r="CH40" s="189">
        <f t="shared" si="31"/>
        <v>0</v>
      </c>
      <c r="CI40" s="189">
        <f t="shared" si="31"/>
        <v>0</v>
      </c>
      <c r="CJ40" s="189">
        <f t="shared" si="31"/>
        <v>0</v>
      </c>
      <c r="CK40" s="189">
        <f t="shared" si="31"/>
        <v>0</v>
      </c>
      <c r="CL40" s="189">
        <f t="shared" si="31"/>
        <v>0</v>
      </c>
      <c r="CM40" s="189">
        <f t="shared" si="31"/>
        <v>0</v>
      </c>
      <c r="CN40" s="189">
        <f t="shared" si="31"/>
        <v>0</v>
      </c>
      <c r="CO40" s="189">
        <f t="shared" si="31"/>
        <v>0</v>
      </c>
      <c r="CP40" s="189">
        <f t="shared" si="31"/>
        <v>0</v>
      </c>
      <c r="CQ40" s="189">
        <f t="shared" si="31"/>
        <v>0</v>
      </c>
      <c r="CR40" s="189">
        <f t="shared" si="31"/>
        <v>0</v>
      </c>
      <c r="CS40" s="189">
        <f t="shared" si="31"/>
        <v>0</v>
      </c>
      <c r="CT40" s="189">
        <f t="shared" si="31"/>
        <v>0</v>
      </c>
      <c r="CU40" s="189">
        <f t="shared" si="31"/>
        <v>0</v>
      </c>
      <c r="CV40" s="189">
        <f t="shared" si="31"/>
        <v>0</v>
      </c>
      <c r="CW40" s="189">
        <f t="shared" si="31"/>
        <v>0</v>
      </c>
      <c r="CX40" s="189">
        <f t="shared" si="31"/>
        <v>0</v>
      </c>
      <c r="CY40" s="189">
        <f t="shared" si="31"/>
        <v>0</v>
      </c>
      <c r="CZ40" s="189">
        <f t="shared" si="31"/>
        <v>0</v>
      </c>
      <c r="DA40" s="189">
        <f t="shared" si="31"/>
        <v>0</v>
      </c>
      <c r="DB40" s="189">
        <f t="shared" si="31"/>
        <v>0</v>
      </c>
      <c r="DC40" s="189">
        <f t="shared" si="31"/>
        <v>0</v>
      </c>
      <c r="DD40" s="189">
        <f>DD37*DD38*DD39/792</f>
        <v>0</v>
      </c>
      <c r="DE40" s="189">
        <f t="shared" ref="DE40:FA40" si="32">DE37*DE38*DE39/792</f>
        <v>0</v>
      </c>
      <c r="DF40" s="189">
        <f t="shared" si="32"/>
        <v>0</v>
      </c>
      <c r="DG40" s="189">
        <f t="shared" si="32"/>
        <v>0</v>
      </c>
      <c r="DH40" s="189">
        <f t="shared" si="32"/>
        <v>0</v>
      </c>
      <c r="DI40" s="189">
        <f t="shared" si="32"/>
        <v>0</v>
      </c>
      <c r="DJ40" s="189">
        <f t="shared" si="32"/>
        <v>0</v>
      </c>
      <c r="DK40" s="189">
        <f t="shared" si="32"/>
        <v>0</v>
      </c>
      <c r="DL40" s="189">
        <f t="shared" si="32"/>
        <v>0</v>
      </c>
      <c r="DM40" s="189">
        <f t="shared" si="32"/>
        <v>0</v>
      </c>
      <c r="DN40" s="189">
        <f t="shared" si="32"/>
        <v>0</v>
      </c>
      <c r="DO40" s="189">
        <f t="shared" si="32"/>
        <v>0</v>
      </c>
      <c r="DP40" s="189">
        <f t="shared" si="32"/>
        <v>0</v>
      </c>
      <c r="DQ40" s="189">
        <f t="shared" si="32"/>
        <v>0</v>
      </c>
      <c r="DR40" s="189">
        <f t="shared" si="32"/>
        <v>0</v>
      </c>
      <c r="DS40" s="189">
        <f t="shared" si="32"/>
        <v>0</v>
      </c>
      <c r="DT40" s="189">
        <f t="shared" si="32"/>
        <v>0</v>
      </c>
      <c r="DU40" s="189">
        <f t="shared" si="32"/>
        <v>0</v>
      </c>
      <c r="DV40" s="189">
        <f t="shared" si="32"/>
        <v>0</v>
      </c>
      <c r="DW40" s="189">
        <f t="shared" si="32"/>
        <v>0</v>
      </c>
      <c r="DX40" s="189">
        <f t="shared" si="32"/>
        <v>0</v>
      </c>
      <c r="DY40" s="189">
        <f t="shared" si="32"/>
        <v>0</v>
      </c>
      <c r="DZ40" s="189">
        <f t="shared" si="32"/>
        <v>0</v>
      </c>
      <c r="EA40" s="189">
        <f t="shared" si="32"/>
        <v>0</v>
      </c>
      <c r="EB40" s="189">
        <f t="shared" si="32"/>
        <v>0</v>
      </c>
      <c r="EC40" s="189">
        <f t="shared" si="32"/>
        <v>0</v>
      </c>
      <c r="ED40" s="189">
        <f t="shared" si="32"/>
        <v>0</v>
      </c>
      <c r="EE40" s="189">
        <f t="shared" si="32"/>
        <v>0</v>
      </c>
      <c r="EF40" s="189">
        <f t="shared" si="32"/>
        <v>0</v>
      </c>
      <c r="EG40" s="189">
        <f t="shared" si="32"/>
        <v>0</v>
      </c>
      <c r="EH40" s="189">
        <f t="shared" si="32"/>
        <v>0</v>
      </c>
      <c r="EI40" s="189">
        <f t="shared" si="32"/>
        <v>0</v>
      </c>
      <c r="EJ40" s="189">
        <f t="shared" si="32"/>
        <v>0</v>
      </c>
      <c r="EK40" s="189">
        <f t="shared" si="32"/>
        <v>0</v>
      </c>
      <c r="EL40" s="189">
        <f t="shared" si="32"/>
        <v>0</v>
      </c>
      <c r="EM40" s="189">
        <f t="shared" si="32"/>
        <v>0</v>
      </c>
      <c r="EN40" s="189">
        <f t="shared" si="32"/>
        <v>0</v>
      </c>
      <c r="EO40" s="189">
        <f t="shared" si="32"/>
        <v>0</v>
      </c>
      <c r="EP40" s="189">
        <f t="shared" si="32"/>
        <v>0</v>
      </c>
      <c r="EQ40" s="189">
        <f t="shared" si="32"/>
        <v>0</v>
      </c>
      <c r="ER40" s="189">
        <f t="shared" si="32"/>
        <v>0</v>
      </c>
      <c r="ES40" s="189">
        <f t="shared" si="32"/>
        <v>0</v>
      </c>
      <c r="ET40" s="189">
        <f t="shared" si="32"/>
        <v>0</v>
      </c>
      <c r="EU40" s="189">
        <f t="shared" si="32"/>
        <v>0</v>
      </c>
      <c r="EV40" s="189">
        <f t="shared" si="32"/>
        <v>0</v>
      </c>
      <c r="EW40" s="189">
        <f t="shared" si="32"/>
        <v>0</v>
      </c>
      <c r="EX40" s="189">
        <f t="shared" si="32"/>
        <v>0</v>
      </c>
      <c r="EY40" s="189">
        <f t="shared" si="32"/>
        <v>0</v>
      </c>
      <c r="EZ40" s="189">
        <f t="shared" si="32"/>
        <v>0</v>
      </c>
      <c r="FA40" s="189">
        <f t="shared" si="32"/>
        <v>0</v>
      </c>
    </row>
    <row r="41" spans="1:157" ht="15" customHeight="1" x14ac:dyDescent="0.3">
      <c r="B41" s="171">
        <f>B37+1</f>
        <v>21</v>
      </c>
      <c r="C41" s="176" t="s">
        <v>1423</v>
      </c>
      <c r="D41" s="176"/>
      <c r="E41" s="180" t="s">
        <v>298</v>
      </c>
      <c r="F41" s="181" t="s">
        <v>1589</v>
      </c>
      <c r="G41" s="190">
        <f>SUM(H41:FA41)</f>
        <v>0</v>
      </c>
      <c r="H41" s="188">
        <f t="shared" ref="H41:BE41" si="33">H33*H36/1000</f>
        <v>0</v>
      </c>
      <c r="I41" s="188">
        <f t="shared" si="33"/>
        <v>0</v>
      </c>
      <c r="J41" s="188">
        <f t="shared" si="33"/>
        <v>0</v>
      </c>
      <c r="K41" s="188">
        <f t="shared" si="33"/>
        <v>0</v>
      </c>
      <c r="L41" s="188">
        <f t="shared" si="33"/>
        <v>0</v>
      </c>
      <c r="M41" s="188">
        <f t="shared" si="33"/>
        <v>0</v>
      </c>
      <c r="N41" s="188">
        <f t="shared" si="33"/>
        <v>0</v>
      </c>
      <c r="O41" s="188">
        <f t="shared" si="33"/>
        <v>0</v>
      </c>
      <c r="P41" s="188">
        <f t="shared" si="33"/>
        <v>0</v>
      </c>
      <c r="Q41" s="188">
        <f t="shared" si="33"/>
        <v>0</v>
      </c>
      <c r="R41" s="188">
        <f t="shared" si="33"/>
        <v>0</v>
      </c>
      <c r="S41" s="188">
        <f t="shared" si="33"/>
        <v>0</v>
      </c>
      <c r="T41" s="188">
        <f t="shared" si="33"/>
        <v>0</v>
      </c>
      <c r="U41" s="188">
        <f t="shared" si="33"/>
        <v>0</v>
      </c>
      <c r="V41" s="188">
        <f t="shared" si="33"/>
        <v>0</v>
      </c>
      <c r="W41" s="188">
        <f t="shared" si="33"/>
        <v>0</v>
      </c>
      <c r="X41" s="188">
        <f t="shared" si="33"/>
        <v>0</v>
      </c>
      <c r="Y41" s="188">
        <f t="shared" si="33"/>
        <v>0</v>
      </c>
      <c r="Z41" s="188">
        <f t="shared" si="33"/>
        <v>0</v>
      </c>
      <c r="AA41" s="188">
        <f t="shared" si="33"/>
        <v>0</v>
      </c>
      <c r="AB41" s="188">
        <f t="shared" si="33"/>
        <v>0</v>
      </c>
      <c r="AC41" s="188">
        <f t="shared" si="33"/>
        <v>0</v>
      </c>
      <c r="AD41" s="188">
        <f t="shared" si="33"/>
        <v>0</v>
      </c>
      <c r="AE41" s="188">
        <f t="shared" si="33"/>
        <v>0</v>
      </c>
      <c r="AF41" s="188">
        <f t="shared" si="33"/>
        <v>0</v>
      </c>
      <c r="AG41" s="188">
        <f t="shared" si="33"/>
        <v>0</v>
      </c>
      <c r="AH41" s="188">
        <f t="shared" si="33"/>
        <v>0</v>
      </c>
      <c r="AI41" s="188">
        <f t="shared" si="33"/>
        <v>0</v>
      </c>
      <c r="AJ41" s="188">
        <f t="shared" si="33"/>
        <v>0</v>
      </c>
      <c r="AK41" s="188">
        <f t="shared" si="33"/>
        <v>0</v>
      </c>
      <c r="AL41" s="188">
        <f t="shared" si="33"/>
        <v>0</v>
      </c>
      <c r="AM41" s="188">
        <f t="shared" si="33"/>
        <v>0</v>
      </c>
      <c r="AN41" s="188">
        <f t="shared" si="33"/>
        <v>0</v>
      </c>
      <c r="AO41" s="188">
        <f t="shared" si="33"/>
        <v>0</v>
      </c>
      <c r="AP41" s="188">
        <f t="shared" si="33"/>
        <v>0</v>
      </c>
      <c r="AQ41" s="188">
        <f t="shared" si="33"/>
        <v>0</v>
      </c>
      <c r="AR41" s="188">
        <f t="shared" si="33"/>
        <v>0</v>
      </c>
      <c r="AS41" s="188">
        <f t="shared" si="33"/>
        <v>0</v>
      </c>
      <c r="AT41" s="188">
        <f t="shared" si="33"/>
        <v>0</v>
      </c>
      <c r="AU41" s="188">
        <f t="shared" si="33"/>
        <v>0</v>
      </c>
      <c r="AV41" s="188">
        <f t="shared" si="33"/>
        <v>0</v>
      </c>
      <c r="AW41" s="188">
        <f t="shared" si="33"/>
        <v>0</v>
      </c>
      <c r="AX41" s="188">
        <f t="shared" si="33"/>
        <v>0</v>
      </c>
      <c r="AY41" s="188">
        <f t="shared" si="33"/>
        <v>0</v>
      </c>
      <c r="AZ41" s="188">
        <f t="shared" si="33"/>
        <v>0</v>
      </c>
      <c r="BA41" s="188">
        <f t="shared" si="33"/>
        <v>0</v>
      </c>
      <c r="BB41" s="188">
        <f t="shared" si="33"/>
        <v>0</v>
      </c>
      <c r="BC41" s="188">
        <f t="shared" si="33"/>
        <v>0</v>
      </c>
      <c r="BD41" s="188">
        <f t="shared" si="33"/>
        <v>0</v>
      </c>
      <c r="BE41" s="188">
        <f t="shared" si="33"/>
        <v>0</v>
      </c>
      <c r="BF41" s="188">
        <f t="shared" ref="BF41:DQ41" si="34">BF33*BF36/1000</f>
        <v>0</v>
      </c>
      <c r="BG41" s="188">
        <f t="shared" si="34"/>
        <v>0</v>
      </c>
      <c r="BH41" s="188">
        <f t="shared" si="34"/>
        <v>0</v>
      </c>
      <c r="BI41" s="188">
        <f t="shared" si="34"/>
        <v>0</v>
      </c>
      <c r="BJ41" s="188">
        <f t="shared" si="34"/>
        <v>0</v>
      </c>
      <c r="BK41" s="188">
        <f t="shared" si="34"/>
        <v>0</v>
      </c>
      <c r="BL41" s="188">
        <f t="shared" si="34"/>
        <v>0</v>
      </c>
      <c r="BM41" s="188">
        <f t="shared" si="34"/>
        <v>0</v>
      </c>
      <c r="BN41" s="188">
        <f t="shared" si="34"/>
        <v>0</v>
      </c>
      <c r="BO41" s="188">
        <f t="shared" si="34"/>
        <v>0</v>
      </c>
      <c r="BP41" s="188">
        <f t="shared" si="34"/>
        <v>0</v>
      </c>
      <c r="BQ41" s="188">
        <f t="shared" si="34"/>
        <v>0</v>
      </c>
      <c r="BR41" s="188">
        <f t="shared" si="34"/>
        <v>0</v>
      </c>
      <c r="BS41" s="188">
        <f t="shared" si="34"/>
        <v>0</v>
      </c>
      <c r="BT41" s="188">
        <f t="shared" si="34"/>
        <v>0</v>
      </c>
      <c r="BU41" s="188">
        <f t="shared" si="34"/>
        <v>0</v>
      </c>
      <c r="BV41" s="188">
        <f t="shared" si="34"/>
        <v>0</v>
      </c>
      <c r="BW41" s="188">
        <f t="shared" si="34"/>
        <v>0</v>
      </c>
      <c r="BX41" s="188">
        <f t="shared" si="34"/>
        <v>0</v>
      </c>
      <c r="BY41" s="188">
        <f t="shared" si="34"/>
        <v>0</v>
      </c>
      <c r="BZ41" s="188">
        <f t="shared" si="34"/>
        <v>0</v>
      </c>
      <c r="CA41" s="188">
        <f t="shared" si="34"/>
        <v>0</v>
      </c>
      <c r="CB41" s="188">
        <f t="shared" si="34"/>
        <v>0</v>
      </c>
      <c r="CC41" s="188">
        <f t="shared" si="34"/>
        <v>0</v>
      </c>
      <c r="CD41" s="188">
        <f t="shared" si="34"/>
        <v>0</v>
      </c>
      <c r="CE41" s="188">
        <f t="shared" si="34"/>
        <v>0</v>
      </c>
      <c r="CF41" s="188">
        <f t="shared" si="34"/>
        <v>0</v>
      </c>
      <c r="CG41" s="188">
        <f t="shared" si="34"/>
        <v>0</v>
      </c>
      <c r="CH41" s="188">
        <f t="shared" si="34"/>
        <v>0</v>
      </c>
      <c r="CI41" s="188">
        <f t="shared" si="34"/>
        <v>0</v>
      </c>
      <c r="CJ41" s="188">
        <f t="shared" si="34"/>
        <v>0</v>
      </c>
      <c r="CK41" s="188">
        <f t="shared" si="34"/>
        <v>0</v>
      </c>
      <c r="CL41" s="188">
        <f t="shared" si="34"/>
        <v>0</v>
      </c>
      <c r="CM41" s="188">
        <f t="shared" si="34"/>
        <v>0</v>
      </c>
      <c r="CN41" s="188">
        <f t="shared" si="34"/>
        <v>0</v>
      </c>
      <c r="CO41" s="188">
        <f t="shared" si="34"/>
        <v>0</v>
      </c>
      <c r="CP41" s="188">
        <f t="shared" si="34"/>
        <v>0</v>
      </c>
      <c r="CQ41" s="188">
        <f t="shared" si="34"/>
        <v>0</v>
      </c>
      <c r="CR41" s="188">
        <f t="shared" si="34"/>
        <v>0</v>
      </c>
      <c r="CS41" s="188">
        <f t="shared" si="34"/>
        <v>0</v>
      </c>
      <c r="CT41" s="188">
        <f t="shared" si="34"/>
        <v>0</v>
      </c>
      <c r="CU41" s="188">
        <f t="shared" si="34"/>
        <v>0</v>
      </c>
      <c r="CV41" s="188">
        <f t="shared" si="34"/>
        <v>0</v>
      </c>
      <c r="CW41" s="188">
        <f t="shared" si="34"/>
        <v>0</v>
      </c>
      <c r="CX41" s="188">
        <f t="shared" si="34"/>
        <v>0</v>
      </c>
      <c r="CY41" s="188">
        <f t="shared" si="34"/>
        <v>0</v>
      </c>
      <c r="CZ41" s="188">
        <f t="shared" si="34"/>
        <v>0</v>
      </c>
      <c r="DA41" s="188">
        <f t="shared" si="34"/>
        <v>0</v>
      </c>
      <c r="DB41" s="188">
        <f t="shared" si="34"/>
        <v>0</v>
      </c>
      <c r="DC41" s="188">
        <f t="shared" si="34"/>
        <v>0</v>
      </c>
      <c r="DD41" s="188">
        <f t="shared" si="34"/>
        <v>0</v>
      </c>
      <c r="DE41" s="188">
        <f t="shared" si="34"/>
        <v>0</v>
      </c>
      <c r="DF41" s="188">
        <f t="shared" si="34"/>
        <v>0</v>
      </c>
      <c r="DG41" s="188">
        <f t="shared" si="34"/>
        <v>0</v>
      </c>
      <c r="DH41" s="188">
        <f t="shared" si="34"/>
        <v>0</v>
      </c>
      <c r="DI41" s="188">
        <f t="shared" si="34"/>
        <v>0</v>
      </c>
      <c r="DJ41" s="188">
        <f t="shared" si="34"/>
        <v>0</v>
      </c>
      <c r="DK41" s="188">
        <f t="shared" si="34"/>
        <v>0</v>
      </c>
      <c r="DL41" s="188">
        <f t="shared" si="34"/>
        <v>0</v>
      </c>
      <c r="DM41" s="188">
        <f t="shared" si="34"/>
        <v>0</v>
      </c>
      <c r="DN41" s="188">
        <f t="shared" si="34"/>
        <v>0</v>
      </c>
      <c r="DO41" s="188">
        <f t="shared" si="34"/>
        <v>0</v>
      </c>
      <c r="DP41" s="188">
        <f t="shared" si="34"/>
        <v>0</v>
      </c>
      <c r="DQ41" s="188">
        <f t="shared" si="34"/>
        <v>0</v>
      </c>
      <c r="DR41" s="188">
        <f t="shared" ref="DR41:FA41" si="35">DR33*DR36/1000</f>
        <v>0</v>
      </c>
      <c r="DS41" s="188">
        <f t="shared" si="35"/>
        <v>0</v>
      </c>
      <c r="DT41" s="188">
        <f t="shared" si="35"/>
        <v>0</v>
      </c>
      <c r="DU41" s="188">
        <f t="shared" si="35"/>
        <v>0</v>
      </c>
      <c r="DV41" s="188">
        <f t="shared" si="35"/>
        <v>0</v>
      </c>
      <c r="DW41" s="188">
        <f t="shared" si="35"/>
        <v>0</v>
      </c>
      <c r="DX41" s="188">
        <f t="shared" si="35"/>
        <v>0</v>
      </c>
      <c r="DY41" s="188">
        <f t="shared" si="35"/>
        <v>0</v>
      </c>
      <c r="DZ41" s="188">
        <f t="shared" si="35"/>
        <v>0</v>
      </c>
      <c r="EA41" s="188">
        <f t="shared" si="35"/>
        <v>0</v>
      </c>
      <c r="EB41" s="188">
        <f t="shared" si="35"/>
        <v>0</v>
      </c>
      <c r="EC41" s="188">
        <f t="shared" si="35"/>
        <v>0</v>
      </c>
      <c r="ED41" s="188">
        <f t="shared" si="35"/>
        <v>0</v>
      </c>
      <c r="EE41" s="188">
        <f t="shared" si="35"/>
        <v>0</v>
      </c>
      <c r="EF41" s="188">
        <f t="shared" si="35"/>
        <v>0</v>
      </c>
      <c r="EG41" s="188">
        <f t="shared" si="35"/>
        <v>0</v>
      </c>
      <c r="EH41" s="188">
        <f t="shared" si="35"/>
        <v>0</v>
      </c>
      <c r="EI41" s="188">
        <f t="shared" si="35"/>
        <v>0</v>
      </c>
      <c r="EJ41" s="188">
        <f t="shared" si="35"/>
        <v>0</v>
      </c>
      <c r="EK41" s="188">
        <f t="shared" si="35"/>
        <v>0</v>
      </c>
      <c r="EL41" s="188">
        <f t="shared" si="35"/>
        <v>0</v>
      </c>
      <c r="EM41" s="188">
        <f t="shared" si="35"/>
        <v>0</v>
      </c>
      <c r="EN41" s="188">
        <f t="shared" si="35"/>
        <v>0</v>
      </c>
      <c r="EO41" s="188">
        <f t="shared" si="35"/>
        <v>0</v>
      </c>
      <c r="EP41" s="188">
        <f t="shared" si="35"/>
        <v>0</v>
      </c>
      <c r="EQ41" s="188">
        <f t="shared" si="35"/>
        <v>0</v>
      </c>
      <c r="ER41" s="188">
        <f t="shared" si="35"/>
        <v>0</v>
      </c>
      <c r="ES41" s="188">
        <f t="shared" si="35"/>
        <v>0</v>
      </c>
      <c r="ET41" s="188">
        <f t="shared" si="35"/>
        <v>0</v>
      </c>
      <c r="EU41" s="188">
        <f t="shared" si="35"/>
        <v>0</v>
      </c>
      <c r="EV41" s="188">
        <f t="shared" si="35"/>
        <v>0</v>
      </c>
      <c r="EW41" s="188">
        <f t="shared" si="35"/>
        <v>0</v>
      </c>
      <c r="EX41" s="188">
        <f t="shared" si="35"/>
        <v>0</v>
      </c>
      <c r="EY41" s="188">
        <f t="shared" si="35"/>
        <v>0</v>
      </c>
      <c r="EZ41" s="188">
        <f t="shared" si="35"/>
        <v>0</v>
      </c>
      <c r="FA41" s="188">
        <f t="shared" si="35"/>
        <v>0</v>
      </c>
    </row>
    <row r="42" spans="1:157" ht="15" customHeight="1" x14ac:dyDescent="0.3">
      <c r="B42" s="171">
        <f>B41+1</f>
        <v>22</v>
      </c>
      <c r="C42" s="176" t="s">
        <v>1425</v>
      </c>
      <c r="D42" s="176"/>
      <c r="E42" s="177" t="s">
        <v>1195</v>
      </c>
      <c r="F42" s="181" t="s">
        <v>1590</v>
      </c>
      <c r="G42" s="191">
        <f>SUM(H42:FA42)</f>
        <v>0</v>
      </c>
      <c r="H42" s="192">
        <f t="shared" ref="H42:BE42" si="36">H33*H40</f>
        <v>0</v>
      </c>
      <c r="I42" s="192">
        <f t="shared" si="36"/>
        <v>0</v>
      </c>
      <c r="J42" s="192">
        <f t="shared" si="36"/>
        <v>0</v>
      </c>
      <c r="K42" s="192">
        <f t="shared" si="36"/>
        <v>0</v>
      </c>
      <c r="L42" s="192">
        <f t="shared" si="36"/>
        <v>0</v>
      </c>
      <c r="M42" s="192">
        <f t="shared" si="36"/>
        <v>0</v>
      </c>
      <c r="N42" s="192">
        <f t="shared" si="36"/>
        <v>0</v>
      </c>
      <c r="O42" s="192">
        <f t="shared" si="36"/>
        <v>0</v>
      </c>
      <c r="P42" s="192">
        <f t="shared" si="36"/>
        <v>0</v>
      </c>
      <c r="Q42" s="192">
        <f t="shared" si="36"/>
        <v>0</v>
      </c>
      <c r="R42" s="192">
        <f t="shared" si="36"/>
        <v>0</v>
      </c>
      <c r="S42" s="192">
        <f t="shared" si="36"/>
        <v>0</v>
      </c>
      <c r="T42" s="192">
        <f t="shared" si="36"/>
        <v>0</v>
      </c>
      <c r="U42" s="192">
        <f t="shared" si="36"/>
        <v>0</v>
      </c>
      <c r="V42" s="192">
        <f t="shared" si="36"/>
        <v>0</v>
      </c>
      <c r="W42" s="192">
        <f t="shared" si="36"/>
        <v>0</v>
      </c>
      <c r="X42" s="192">
        <f t="shared" si="36"/>
        <v>0</v>
      </c>
      <c r="Y42" s="192">
        <f t="shared" si="36"/>
        <v>0</v>
      </c>
      <c r="Z42" s="192">
        <f t="shared" si="36"/>
        <v>0</v>
      </c>
      <c r="AA42" s="192">
        <f t="shared" si="36"/>
        <v>0</v>
      </c>
      <c r="AB42" s="192">
        <f t="shared" si="36"/>
        <v>0</v>
      </c>
      <c r="AC42" s="192">
        <f t="shared" si="36"/>
        <v>0</v>
      </c>
      <c r="AD42" s="192">
        <f t="shared" si="36"/>
        <v>0</v>
      </c>
      <c r="AE42" s="192">
        <f t="shared" si="36"/>
        <v>0</v>
      </c>
      <c r="AF42" s="192">
        <f t="shared" si="36"/>
        <v>0</v>
      </c>
      <c r="AG42" s="192">
        <f t="shared" si="36"/>
        <v>0</v>
      </c>
      <c r="AH42" s="192">
        <f t="shared" si="36"/>
        <v>0</v>
      </c>
      <c r="AI42" s="192">
        <f t="shared" si="36"/>
        <v>0</v>
      </c>
      <c r="AJ42" s="192">
        <f t="shared" si="36"/>
        <v>0</v>
      </c>
      <c r="AK42" s="192">
        <f t="shared" si="36"/>
        <v>0</v>
      </c>
      <c r="AL42" s="192">
        <f t="shared" si="36"/>
        <v>0</v>
      </c>
      <c r="AM42" s="192">
        <f t="shared" si="36"/>
        <v>0</v>
      </c>
      <c r="AN42" s="192">
        <f t="shared" si="36"/>
        <v>0</v>
      </c>
      <c r="AO42" s="192">
        <f t="shared" si="36"/>
        <v>0</v>
      </c>
      <c r="AP42" s="192">
        <f t="shared" si="36"/>
        <v>0</v>
      </c>
      <c r="AQ42" s="192">
        <f t="shared" si="36"/>
        <v>0</v>
      </c>
      <c r="AR42" s="192">
        <f t="shared" si="36"/>
        <v>0</v>
      </c>
      <c r="AS42" s="192">
        <f t="shared" si="36"/>
        <v>0</v>
      </c>
      <c r="AT42" s="192">
        <f t="shared" si="36"/>
        <v>0</v>
      </c>
      <c r="AU42" s="192">
        <f t="shared" si="36"/>
        <v>0</v>
      </c>
      <c r="AV42" s="192">
        <f t="shared" si="36"/>
        <v>0</v>
      </c>
      <c r="AW42" s="192">
        <f t="shared" si="36"/>
        <v>0</v>
      </c>
      <c r="AX42" s="192">
        <f t="shared" si="36"/>
        <v>0</v>
      </c>
      <c r="AY42" s="192">
        <f t="shared" si="36"/>
        <v>0</v>
      </c>
      <c r="AZ42" s="192">
        <f t="shared" si="36"/>
        <v>0</v>
      </c>
      <c r="BA42" s="192">
        <f t="shared" si="36"/>
        <v>0</v>
      </c>
      <c r="BB42" s="192">
        <f t="shared" si="36"/>
        <v>0</v>
      </c>
      <c r="BC42" s="192">
        <f t="shared" si="36"/>
        <v>0</v>
      </c>
      <c r="BD42" s="192">
        <f t="shared" si="36"/>
        <v>0</v>
      </c>
      <c r="BE42" s="192">
        <f t="shared" si="36"/>
        <v>0</v>
      </c>
      <c r="BF42" s="192">
        <f t="shared" ref="BF42:DQ42" si="37">BF33*BF40</f>
        <v>0</v>
      </c>
      <c r="BG42" s="192">
        <f t="shared" si="37"/>
        <v>0</v>
      </c>
      <c r="BH42" s="192">
        <f t="shared" si="37"/>
        <v>0</v>
      </c>
      <c r="BI42" s="192">
        <f t="shared" si="37"/>
        <v>0</v>
      </c>
      <c r="BJ42" s="192">
        <f t="shared" si="37"/>
        <v>0</v>
      </c>
      <c r="BK42" s="192">
        <f t="shared" si="37"/>
        <v>0</v>
      </c>
      <c r="BL42" s="192">
        <f t="shared" si="37"/>
        <v>0</v>
      </c>
      <c r="BM42" s="192">
        <f t="shared" si="37"/>
        <v>0</v>
      </c>
      <c r="BN42" s="192">
        <f t="shared" si="37"/>
        <v>0</v>
      </c>
      <c r="BO42" s="192">
        <f t="shared" si="37"/>
        <v>0</v>
      </c>
      <c r="BP42" s="192">
        <f t="shared" si="37"/>
        <v>0</v>
      </c>
      <c r="BQ42" s="192">
        <f t="shared" si="37"/>
        <v>0</v>
      </c>
      <c r="BR42" s="192">
        <f t="shared" si="37"/>
        <v>0</v>
      </c>
      <c r="BS42" s="192">
        <f t="shared" si="37"/>
        <v>0</v>
      </c>
      <c r="BT42" s="192">
        <f t="shared" si="37"/>
        <v>0</v>
      </c>
      <c r="BU42" s="192">
        <f t="shared" si="37"/>
        <v>0</v>
      </c>
      <c r="BV42" s="192">
        <f t="shared" si="37"/>
        <v>0</v>
      </c>
      <c r="BW42" s="192">
        <f t="shared" si="37"/>
        <v>0</v>
      </c>
      <c r="BX42" s="192">
        <f t="shared" si="37"/>
        <v>0</v>
      </c>
      <c r="BY42" s="192">
        <f t="shared" si="37"/>
        <v>0</v>
      </c>
      <c r="BZ42" s="192">
        <f t="shared" si="37"/>
        <v>0</v>
      </c>
      <c r="CA42" s="192">
        <f t="shared" si="37"/>
        <v>0</v>
      </c>
      <c r="CB42" s="192">
        <f t="shared" si="37"/>
        <v>0</v>
      </c>
      <c r="CC42" s="192">
        <f t="shared" si="37"/>
        <v>0</v>
      </c>
      <c r="CD42" s="192">
        <f t="shared" si="37"/>
        <v>0</v>
      </c>
      <c r="CE42" s="192">
        <f t="shared" si="37"/>
        <v>0</v>
      </c>
      <c r="CF42" s="192">
        <f t="shared" si="37"/>
        <v>0</v>
      </c>
      <c r="CG42" s="192">
        <f t="shared" si="37"/>
        <v>0</v>
      </c>
      <c r="CH42" s="192">
        <f t="shared" si="37"/>
        <v>0</v>
      </c>
      <c r="CI42" s="192">
        <f t="shared" si="37"/>
        <v>0</v>
      </c>
      <c r="CJ42" s="192">
        <f t="shared" si="37"/>
        <v>0</v>
      </c>
      <c r="CK42" s="192">
        <f t="shared" si="37"/>
        <v>0</v>
      </c>
      <c r="CL42" s="192">
        <f t="shared" si="37"/>
        <v>0</v>
      </c>
      <c r="CM42" s="192">
        <f t="shared" si="37"/>
        <v>0</v>
      </c>
      <c r="CN42" s="192">
        <f t="shared" si="37"/>
        <v>0</v>
      </c>
      <c r="CO42" s="192">
        <f t="shared" si="37"/>
        <v>0</v>
      </c>
      <c r="CP42" s="192">
        <f t="shared" si="37"/>
        <v>0</v>
      </c>
      <c r="CQ42" s="192">
        <f t="shared" si="37"/>
        <v>0</v>
      </c>
      <c r="CR42" s="192">
        <f t="shared" si="37"/>
        <v>0</v>
      </c>
      <c r="CS42" s="192">
        <f t="shared" si="37"/>
        <v>0</v>
      </c>
      <c r="CT42" s="192">
        <f t="shared" si="37"/>
        <v>0</v>
      </c>
      <c r="CU42" s="192">
        <f t="shared" si="37"/>
        <v>0</v>
      </c>
      <c r="CV42" s="192">
        <f t="shared" si="37"/>
        <v>0</v>
      </c>
      <c r="CW42" s="192">
        <f t="shared" si="37"/>
        <v>0</v>
      </c>
      <c r="CX42" s="192">
        <f t="shared" si="37"/>
        <v>0</v>
      </c>
      <c r="CY42" s="192">
        <f t="shared" si="37"/>
        <v>0</v>
      </c>
      <c r="CZ42" s="192">
        <f t="shared" si="37"/>
        <v>0</v>
      </c>
      <c r="DA42" s="192">
        <f t="shared" si="37"/>
        <v>0</v>
      </c>
      <c r="DB42" s="192">
        <f t="shared" si="37"/>
        <v>0</v>
      </c>
      <c r="DC42" s="192">
        <f t="shared" si="37"/>
        <v>0</v>
      </c>
      <c r="DD42" s="192">
        <f t="shared" si="37"/>
        <v>0</v>
      </c>
      <c r="DE42" s="192">
        <f t="shared" si="37"/>
        <v>0</v>
      </c>
      <c r="DF42" s="192">
        <f t="shared" si="37"/>
        <v>0</v>
      </c>
      <c r="DG42" s="192">
        <f t="shared" si="37"/>
        <v>0</v>
      </c>
      <c r="DH42" s="192">
        <f t="shared" si="37"/>
        <v>0</v>
      </c>
      <c r="DI42" s="192">
        <f t="shared" si="37"/>
        <v>0</v>
      </c>
      <c r="DJ42" s="192">
        <f t="shared" si="37"/>
        <v>0</v>
      </c>
      <c r="DK42" s="192">
        <f t="shared" si="37"/>
        <v>0</v>
      </c>
      <c r="DL42" s="192">
        <f t="shared" si="37"/>
        <v>0</v>
      </c>
      <c r="DM42" s="192">
        <f t="shared" si="37"/>
        <v>0</v>
      </c>
      <c r="DN42" s="192">
        <f t="shared" si="37"/>
        <v>0</v>
      </c>
      <c r="DO42" s="192">
        <f t="shared" si="37"/>
        <v>0</v>
      </c>
      <c r="DP42" s="192">
        <f t="shared" si="37"/>
        <v>0</v>
      </c>
      <c r="DQ42" s="192">
        <f t="shared" si="37"/>
        <v>0</v>
      </c>
      <c r="DR42" s="192">
        <f t="shared" ref="DR42:FA42" si="38">DR33*DR40</f>
        <v>0</v>
      </c>
      <c r="DS42" s="192">
        <f t="shared" si="38"/>
        <v>0</v>
      </c>
      <c r="DT42" s="192">
        <f t="shared" si="38"/>
        <v>0</v>
      </c>
      <c r="DU42" s="192">
        <f t="shared" si="38"/>
        <v>0</v>
      </c>
      <c r="DV42" s="192">
        <f t="shared" si="38"/>
        <v>0</v>
      </c>
      <c r="DW42" s="192">
        <f t="shared" si="38"/>
        <v>0</v>
      </c>
      <c r="DX42" s="192">
        <f t="shared" si="38"/>
        <v>0</v>
      </c>
      <c r="DY42" s="192">
        <f t="shared" si="38"/>
        <v>0</v>
      </c>
      <c r="DZ42" s="192">
        <f t="shared" si="38"/>
        <v>0</v>
      </c>
      <c r="EA42" s="192">
        <f t="shared" si="38"/>
        <v>0</v>
      </c>
      <c r="EB42" s="192">
        <f t="shared" si="38"/>
        <v>0</v>
      </c>
      <c r="EC42" s="192">
        <f t="shared" si="38"/>
        <v>0</v>
      </c>
      <c r="ED42" s="192">
        <f t="shared" si="38"/>
        <v>0</v>
      </c>
      <c r="EE42" s="192">
        <f t="shared" si="38"/>
        <v>0</v>
      </c>
      <c r="EF42" s="192">
        <f t="shared" si="38"/>
        <v>0</v>
      </c>
      <c r="EG42" s="192">
        <f t="shared" si="38"/>
        <v>0</v>
      </c>
      <c r="EH42" s="192">
        <f t="shared" si="38"/>
        <v>0</v>
      </c>
      <c r="EI42" s="192">
        <f t="shared" si="38"/>
        <v>0</v>
      </c>
      <c r="EJ42" s="192">
        <f t="shared" si="38"/>
        <v>0</v>
      </c>
      <c r="EK42" s="192">
        <f t="shared" si="38"/>
        <v>0</v>
      </c>
      <c r="EL42" s="192">
        <f t="shared" si="38"/>
        <v>0</v>
      </c>
      <c r="EM42" s="192">
        <f t="shared" si="38"/>
        <v>0</v>
      </c>
      <c r="EN42" s="192">
        <f t="shared" si="38"/>
        <v>0</v>
      </c>
      <c r="EO42" s="192">
        <f t="shared" si="38"/>
        <v>0</v>
      </c>
      <c r="EP42" s="192">
        <f t="shared" si="38"/>
        <v>0</v>
      </c>
      <c r="EQ42" s="192">
        <f t="shared" si="38"/>
        <v>0</v>
      </c>
      <c r="ER42" s="192">
        <f t="shared" si="38"/>
        <v>0</v>
      </c>
      <c r="ES42" s="192">
        <f t="shared" si="38"/>
        <v>0</v>
      </c>
      <c r="ET42" s="192">
        <f t="shared" si="38"/>
        <v>0</v>
      </c>
      <c r="EU42" s="192">
        <f t="shared" si="38"/>
        <v>0</v>
      </c>
      <c r="EV42" s="192">
        <f t="shared" si="38"/>
        <v>0</v>
      </c>
      <c r="EW42" s="192">
        <f t="shared" si="38"/>
        <v>0</v>
      </c>
      <c r="EX42" s="192">
        <f t="shared" si="38"/>
        <v>0</v>
      </c>
      <c r="EY42" s="192">
        <f t="shared" si="38"/>
        <v>0</v>
      </c>
      <c r="EZ42" s="192">
        <f t="shared" si="38"/>
        <v>0</v>
      </c>
      <c r="FA42" s="192">
        <f t="shared" si="38"/>
        <v>0</v>
      </c>
    </row>
    <row r="44" spans="1:157" ht="15" customHeight="1" x14ac:dyDescent="0.3">
      <c r="B44" s="841" t="s">
        <v>1941</v>
      </c>
      <c r="C44" s="842"/>
      <c r="D44" s="842"/>
      <c r="E44" s="842"/>
      <c r="F44" s="842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70"/>
      <c r="CU44" s="170"/>
      <c r="CV44" s="170"/>
      <c r="CW44" s="170"/>
      <c r="CX44" s="170"/>
      <c r="CY44" s="170"/>
      <c r="CZ44" s="170"/>
      <c r="DA44" s="170"/>
      <c r="DB44" s="170"/>
      <c r="DC44" s="170"/>
      <c r="DD44" s="170"/>
      <c r="DE44" s="170"/>
      <c r="DF44" s="170"/>
      <c r="DG44" s="170"/>
      <c r="DH44" s="170"/>
      <c r="DI44" s="170"/>
      <c r="DJ44" s="170"/>
      <c r="DK44" s="170"/>
      <c r="DL44" s="170"/>
      <c r="DM44" s="170"/>
      <c r="DN44" s="170"/>
      <c r="DO44" s="170"/>
      <c r="DP44" s="170"/>
      <c r="DQ44" s="170"/>
      <c r="DR44" s="170"/>
      <c r="DS44" s="170"/>
      <c r="DT44" s="170"/>
      <c r="DU44" s="170"/>
      <c r="DV44" s="170"/>
      <c r="DW44" s="170"/>
      <c r="DX44" s="170"/>
      <c r="DY44" s="170"/>
      <c r="DZ44" s="170"/>
      <c r="EA44" s="170"/>
      <c r="EB44" s="170"/>
      <c r="EC44" s="170"/>
      <c r="ED44" s="170"/>
      <c r="EE44" s="170"/>
      <c r="EF44" s="170"/>
      <c r="EG44" s="170"/>
      <c r="EH44" s="170"/>
      <c r="EI44" s="170"/>
      <c r="EJ44" s="170"/>
      <c r="EK44" s="170"/>
      <c r="EL44" s="170"/>
      <c r="EM44" s="170"/>
      <c r="EN44" s="170"/>
      <c r="EO44" s="170"/>
      <c r="EP44" s="170"/>
      <c r="EQ44" s="170"/>
      <c r="ER44" s="170"/>
      <c r="ES44" s="170"/>
      <c r="ET44" s="170"/>
      <c r="EU44" s="170"/>
      <c r="EV44" s="170"/>
      <c r="EW44" s="170"/>
      <c r="EX44" s="170"/>
      <c r="EY44" s="170"/>
      <c r="EZ44" s="170"/>
      <c r="FA44" s="170"/>
    </row>
    <row r="45" spans="1:157" s="26" customFormat="1" ht="15" customHeight="1" x14ac:dyDescent="0.3">
      <c r="B45" s="171"/>
      <c r="C45" s="195"/>
      <c r="D45" s="195"/>
      <c r="E45" s="195"/>
      <c r="F45" s="193"/>
      <c r="G45" s="174" t="s">
        <v>353</v>
      </c>
      <c r="H45" s="175" t="s">
        <v>1779</v>
      </c>
      <c r="I45" s="175" t="s">
        <v>1780</v>
      </c>
      <c r="J45" s="175" t="s">
        <v>1781</v>
      </c>
      <c r="K45" s="175" t="s">
        <v>1782</v>
      </c>
      <c r="L45" s="175" t="s">
        <v>1783</v>
      </c>
      <c r="M45" s="175" t="s">
        <v>1784</v>
      </c>
      <c r="N45" s="175" t="s">
        <v>1785</v>
      </c>
      <c r="O45" s="175" t="s">
        <v>1786</v>
      </c>
      <c r="P45" s="175" t="s">
        <v>1787</v>
      </c>
      <c r="Q45" s="175" t="s">
        <v>1788</v>
      </c>
      <c r="R45" s="175" t="s">
        <v>1789</v>
      </c>
      <c r="S45" s="175" t="s">
        <v>1790</v>
      </c>
      <c r="T45" s="175" t="s">
        <v>1791</v>
      </c>
      <c r="U45" s="175" t="s">
        <v>1792</v>
      </c>
      <c r="V45" s="175" t="s">
        <v>1793</v>
      </c>
      <c r="W45" s="175" t="s">
        <v>1794</v>
      </c>
      <c r="X45" s="175" t="s">
        <v>1795</v>
      </c>
      <c r="Y45" s="175" t="s">
        <v>1796</v>
      </c>
      <c r="Z45" s="175" t="s">
        <v>1797</v>
      </c>
      <c r="AA45" s="175" t="s">
        <v>1798</v>
      </c>
      <c r="AB45" s="175" t="s">
        <v>1799</v>
      </c>
      <c r="AC45" s="175" t="s">
        <v>1800</v>
      </c>
      <c r="AD45" s="175" t="s">
        <v>1801</v>
      </c>
      <c r="AE45" s="175" t="s">
        <v>1802</v>
      </c>
      <c r="AF45" s="175" t="s">
        <v>1803</v>
      </c>
      <c r="AG45" s="175" t="s">
        <v>1804</v>
      </c>
      <c r="AH45" s="175" t="s">
        <v>1805</v>
      </c>
      <c r="AI45" s="175" t="s">
        <v>1806</v>
      </c>
      <c r="AJ45" s="175" t="s">
        <v>1807</v>
      </c>
      <c r="AK45" s="175" t="s">
        <v>1808</v>
      </c>
      <c r="AL45" s="175" t="s">
        <v>1809</v>
      </c>
      <c r="AM45" s="175" t="s">
        <v>1810</v>
      </c>
      <c r="AN45" s="175" t="s">
        <v>1811</v>
      </c>
      <c r="AO45" s="175" t="s">
        <v>1812</v>
      </c>
      <c r="AP45" s="175" t="s">
        <v>1813</v>
      </c>
      <c r="AQ45" s="175" t="s">
        <v>1814</v>
      </c>
      <c r="AR45" s="175" t="s">
        <v>1815</v>
      </c>
      <c r="AS45" s="175" t="s">
        <v>1816</v>
      </c>
      <c r="AT45" s="175" t="s">
        <v>1817</v>
      </c>
      <c r="AU45" s="175" t="s">
        <v>1818</v>
      </c>
      <c r="AV45" s="175" t="s">
        <v>1819</v>
      </c>
      <c r="AW45" s="175" t="s">
        <v>1820</v>
      </c>
      <c r="AX45" s="175" t="s">
        <v>1821</v>
      </c>
      <c r="AY45" s="175" t="s">
        <v>1822</v>
      </c>
      <c r="AZ45" s="175" t="s">
        <v>1823</v>
      </c>
      <c r="BA45" s="175" t="s">
        <v>1824</v>
      </c>
      <c r="BB45" s="175" t="s">
        <v>1825</v>
      </c>
      <c r="BC45" s="175" t="s">
        <v>1826</v>
      </c>
      <c r="BD45" s="175" t="s">
        <v>1827</v>
      </c>
      <c r="BE45" s="175" t="s">
        <v>1828</v>
      </c>
      <c r="BF45" s="175" t="s">
        <v>1829</v>
      </c>
      <c r="BG45" s="175" t="s">
        <v>1830</v>
      </c>
      <c r="BH45" s="175" t="s">
        <v>1831</v>
      </c>
      <c r="BI45" s="175" t="s">
        <v>1832</v>
      </c>
      <c r="BJ45" s="175" t="s">
        <v>1833</v>
      </c>
      <c r="BK45" s="175" t="s">
        <v>1834</v>
      </c>
      <c r="BL45" s="175" t="s">
        <v>1835</v>
      </c>
      <c r="BM45" s="175" t="s">
        <v>1836</v>
      </c>
      <c r="BN45" s="175" t="s">
        <v>1837</v>
      </c>
      <c r="BO45" s="175" t="s">
        <v>1838</v>
      </c>
      <c r="BP45" s="175" t="s">
        <v>1839</v>
      </c>
      <c r="BQ45" s="175" t="s">
        <v>1840</v>
      </c>
      <c r="BR45" s="175" t="s">
        <v>1841</v>
      </c>
      <c r="BS45" s="175" t="s">
        <v>1842</v>
      </c>
      <c r="BT45" s="175" t="s">
        <v>1843</v>
      </c>
      <c r="BU45" s="175" t="s">
        <v>1844</v>
      </c>
      <c r="BV45" s="175" t="s">
        <v>1845</v>
      </c>
      <c r="BW45" s="175" t="s">
        <v>1846</v>
      </c>
      <c r="BX45" s="175" t="s">
        <v>1847</v>
      </c>
      <c r="BY45" s="175" t="s">
        <v>1848</v>
      </c>
      <c r="BZ45" s="175" t="s">
        <v>1849</v>
      </c>
      <c r="CA45" s="175" t="s">
        <v>1850</v>
      </c>
      <c r="CB45" s="175" t="s">
        <v>1851</v>
      </c>
      <c r="CC45" s="175" t="s">
        <v>1852</v>
      </c>
      <c r="CD45" s="175" t="s">
        <v>1853</v>
      </c>
      <c r="CE45" s="175" t="s">
        <v>1854</v>
      </c>
      <c r="CF45" s="175" t="s">
        <v>1855</v>
      </c>
      <c r="CG45" s="175" t="s">
        <v>1856</v>
      </c>
      <c r="CH45" s="175" t="s">
        <v>1857</v>
      </c>
      <c r="CI45" s="175" t="s">
        <v>1858</v>
      </c>
      <c r="CJ45" s="175" t="s">
        <v>1859</v>
      </c>
      <c r="CK45" s="175" t="s">
        <v>1860</v>
      </c>
      <c r="CL45" s="175" t="s">
        <v>1861</v>
      </c>
      <c r="CM45" s="175" t="s">
        <v>1862</v>
      </c>
      <c r="CN45" s="175" t="s">
        <v>1863</v>
      </c>
      <c r="CO45" s="175" t="s">
        <v>1864</v>
      </c>
      <c r="CP45" s="175" t="s">
        <v>1865</v>
      </c>
      <c r="CQ45" s="175" t="s">
        <v>1866</v>
      </c>
      <c r="CR45" s="175" t="s">
        <v>1867</v>
      </c>
      <c r="CS45" s="175" t="s">
        <v>1868</v>
      </c>
      <c r="CT45" s="175" t="s">
        <v>1869</v>
      </c>
      <c r="CU45" s="175" t="s">
        <v>1870</v>
      </c>
      <c r="CV45" s="175" t="s">
        <v>1871</v>
      </c>
      <c r="CW45" s="175" t="s">
        <v>1872</v>
      </c>
      <c r="CX45" s="175" t="s">
        <v>1873</v>
      </c>
      <c r="CY45" s="175" t="s">
        <v>1874</v>
      </c>
      <c r="CZ45" s="175" t="s">
        <v>1875</v>
      </c>
      <c r="DA45" s="175" t="s">
        <v>1876</v>
      </c>
      <c r="DB45" s="175" t="s">
        <v>1877</v>
      </c>
      <c r="DC45" s="175" t="s">
        <v>1878</v>
      </c>
      <c r="DD45" s="175" t="s">
        <v>1879</v>
      </c>
      <c r="DE45" s="175" t="s">
        <v>1880</v>
      </c>
      <c r="DF45" s="175" t="s">
        <v>1881</v>
      </c>
      <c r="DG45" s="175" t="s">
        <v>1882</v>
      </c>
      <c r="DH45" s="175" t="s">
        <v>1883</v>
      </c>
      <c r="DI45" s="175" t="s">
        <v>1884</v>
      </c>
      <c r="DJ45" s="175" t="s">
        <v>1885</v>
      </c>
      <c r="DK45" s="175" t="s">
        <v>1886</v>
      </c>
      <c r="DL45" s="175" t="s">
        <v>1887</v>
      </c>
      <c r="DM45" s="175" t="s">
        <v>1888</v>
      </c>
      <c r="DN45" s="175" t="s">
        <v>1889</v>
      </c>
      <c r="DO45" s="175" t="s">
        <v>1890</v>
      </c>
      <c r="DP45" s="175" t="s">
        <v>1891</v>
      </c>
      <c r="DQ45" s="175" t="s">
        <v>1892</v>
      </c>
      <c r="DR45" s="175" t="s">
        <v>1893</v>
      </c>
      <c r="DS45" s="175" t="s">
        <v>1894</v>
      </c>
      <c r="DT45" s="175" t="s">
        <v>1895</v>
      </c>
      <c r="DU45" s="175" t="s">
        <v>1896</v>
      </c>
      <c r="DV45" s="175" t="s">
        <v>1897</v>
      </c>
      <c r="DW45" s="175" t="s">
        <v>1898</v>
      </c>
      <c r="DX45" s="175" t="s">
        <v>1899</v>
      </c>
      <c r="DY45" s="175" t="s">
        <v>1900</v>
      </c>
      <c r="DZ45" s="175" t="s">
        <v>1901</v>
      </c>
      <c r="EA45" s="175" t="s">
        <v>1902</v>
      </c>
      <c r="EB45" s="175" t="s">
        <v>1903</v>
      </c>
      <c r="EC45" s="175" t="s">
        <v>1904</v>
      </c>
      <c r="ED45" s="175" t="s">
        <v>1905</v>
      </c>
      <c r="EE45" s="175" t="s">
        <v>1906</v>
      </c>
      <c r="EF45" s="175" t="s">
        <v>1907</v>
      </c>
      <c r="EG45" s="175" t="s">
        <v>1908</v>
      </c>
      <c r="EH45" s="175" t="s">
        <v>1909</v>
      </c>
      <c r="EI45" s="175" t="s">
        <v>1910</v>
      </c>
      <c r="EJ45" s="175" t="s">
        <v>1911</v>
      </c>
      <c r="EK45" s="175" t="s">
        <v>1912</v>
      </c>
      <c r="EL45" s="175" t="s">
        <v>1913</v>
      </c>
      <c r="EM45" s="175" t="s">
        <v>1914</v>
      </c>
      <c r="EN45" s="175" t="s">
        <v>1915</v>
      </c>
      <c r="EO45" s="175" t="s">
        <v>1916</v>
      </c>
      <c r="EP45" s="175" t="s">
        <v>1917</v>
      </c>
      <c r="EQ45" s="175" t="s">
        <v>1918</v>
      </c>
      <c r="ER45" s="175" t="s">
        <v>1919</v>
      </c>
      <c r="ES45" s="175" t="s">
        <v>1920</v>
      </c>
      <c r="ET45" s="175" t="s">
        <v>1921</v>
      </c>
      <c r="EU45" s="175" t="s">
        <v>1922</v>
      </c>
      <c r="EV45" s="175" t="s">
        <v>1923</v>
      </c>
      <c r="EW45" s="175" t="s">
        <v>1924</v>
      </c>
      <c r="EX45" s="175" t="s">
        <v>1925</v>
      </c>
      <c r="EY45" s="175" t="s">
        <v>1926</v>
      </c>
      <c r="EZ45" s="175" t="s">
        <v>1927</v>
      </c>
      <c r="FA45" s="175" t="s">
        <v>1928</v>
      </c>
    </row>
    <row r="46" spans="1:157" ht="15" customHeight="1" x14ac:dyDescent="0.3">
      <c r="B46" s="171">
        <f>B42+1</f>
        <v>23</v>
      </c>
      <c r="C46" s="196" t="s">
        <v>1592</v>
      </c>
      <c r="D46" s="196"/>
      <c r="E46" s="197" t="s">
        <v>1195</v>
      </c>
      <c r="F46" s="181" t="s">
        <v>1593</v>
      </c>
      <c r="G46" s="191">
        <f>SUM(H46:FA46)</f>
        <v>0</v>
      </c>
      <c r="H46" s="188">
        <f t="shared" ref="H46:AM46" si="39">H22-H42</f>
        <v>0</v>
      </c>
      <c r="I46" s="188">
        <f t="shared" si="39"/>
        <v>0</v>
      </c>
      <c r="J46" s="188">
        <f t="shared" si="39"/>
        <v>0</v>
      </c>
      <c r="K46" s="188">
        <f t="shared" si="39"/>
        <v>0</v>
      </c>
      <c r="L46" s="188">
        <f t="shared" si="39"/>
        <v>0</v>
      </c>
      <c r="M46" s="188">
        <f t="shared" si="39"/>
        <v>0</v>
      </c>
      <c r="N46" s="188">
        <f t="shared" si="39"/>
        <v>0</v>
      </c>
      <c r="O46" s="188">
        <f t="shared" si="39"/>
        <v>0</v>
      </c>
      <c r="P46" s="188">
        <f t="shared" si="39"/>
        <v>0</v>
      </c>
      <c r="Q46" s="188">
        <f t="shared" si="39"/>
        <v>0</v>
      </c>
      <c r="R46" s="188">
        <f t="shared" si="39"/>
        <v>0</v>
      </c>
      <c r="S46" s="188">
        <f t="shared" si="39"/>
        <v>0</v>
      </c>
      <c r="T46" s="188">
        <f t="shared" si="39"/>
        <v>0</v>
      </c>
      <c r="U46" s="188">
        <f t="shared" si="39"/>
        <v>0</v>
      </c>
      <c r="V46" s="188">
        <f t="shared" si="39"/>
        <v>0</v>
      </c>
      <c r="W46" s="188">
        <f t="shared" si="39"/>
        <v>0</v>
      </c>
      <c r="X46" s="188">
        <f t="shared" si="39"/>
        <v>0</v>
      </c>
      <c r="Y46" s="188">
        <f t="shared" si="39"/>
        <v>0</v>
      </c>
      <c r="Z46" s="188">
        <f t="shared" si="39"/>
        <v>0</v>
      </c>
      <c r="AA46" s="188">
        <f t="shared" si="39"/>
        <v>0</v>
      </c>
      <c r="AB46" s="188">
        <f t="shared" si="39"/>
        <v>0</v>
      </c>
      <c r="AC46" s="188">
        <f t="shared" si="39"/>
        <v>0</v>
      </c>
      <c r="AD46" s="188">
        <f t="shared" si="39"/>
        <v>0</v>
      </c>
      <c r="AE46" s="188">
        <f t="shared" si="39"/>
        <v>0</v>
      </c>
      <c r="AF46" s="188">
        <f t="shared" si="39"/>
        <v>0</v>
      </c>
      <c r="AG46" s="188">
        <f t="shared" si="39"/>
        <v>0</v>
      </c>
      <c r="AH46" s="188">
        <f t="shared" si="39"/>
        <v>0</v>
      </c>
      <c r="AI46" s="188">
        <f t="shared" si="39"/>
        <v>0</v>
      </c>
      <c r="AJ46" s="188">
        <f t="shared" si="39"/>
        <v>0</v>
      </c>
      <c r="AK46" s="188">
        <f t="shared" si="39"/>
        <v>0</v>
      </c>
      <c r="AL46" s="188">
        <f t="shared" si="39"/>
        <v>0</v>
      </c>
      <c r="AM46" s="188">
        <f t="shared" si="39"/>
        <v>0</v>
      </c>
      <c r="AN46" s="188">
        <f t="shared" ref="AN46:CK46" si="40">AN22-AN42</f>
        <v>0</v>
      </c>
      <c r="AO46" s="188">
        <f t="shared" si="40"/>
        <v>0</v>
      </c>
      <c r="AP46" s="188">
        <f t="shared" si="40"/>
        <v>0</v>
      </c>
      <c r="AQ46" s="188">
        <f t="shared" si="40"/>
        <v>0</v>
      </c>
      <c r="AR46" s="188">
        <f t="shared" si="40"/>
        <v>0</v>
      </c>
      <c r="AS46" s="188">
        <f t="shared" si="40"/>
        <v>0</v>
      </c>
      <c r="AT46" s="188">
        <f t="shared" si="40"/>
        <v>0</v>
      </c>
      <c r="AU46" s="188">
        <f t="shared" si="40"/>
        <v>0</v>
      </c>
      <c r="AV46" s="188">
        <f t="shared" si="40"/>
        <v>0</v>
      </c>
      <c r="AW46" s="188">
        <f t="shared" si="40"/>
        <v>0</v>
      </c>
      <c r="AX46" s="188">
        <f t="shared" si="40"/>
        <v>0</v>
      </c>
      <c r="AY46" s="188">
        <f t="shared" si="40"/>
        <v>0</v>
      </c>
      <c r="AZ46" s="188">
        <f t="shared" si="40"/>
        <v>0</v>
      </c>
      <c r="BA46" s="188">
        <f t="shared" si="40"/>
        <v>0</v>
      </c>
      <c r="BB46" s="188">
        <f t="shared" si="40"/>
        <v>0</v>
      </c>
      <c r="BC46" s="188">
        <f t="shared" si="40"/>
        <v>0</v>
      </c>
      <c r="BD46" s="188">
        <f t="shared" si="40"/>
        <v>0</v>
      </c>
      <c r="BE46" s="188">
        <f t="shared" si="40"/>
        <v>0</v>
      </c>
      <c r="BF46" s="188">
        <f t="shared" si="40"/>
        <v>0</v>
      </c>
      <c r="BG46" s="188">
        <f t="shared" si="40"/>
        <v>0</v>
      </c>
      <c r="BH46" s="188">
        <f t="shared" si="40"/>
        <v>0</v>
      </c>
      <c r="BI46" s="188">
        <f t="shared" si="40"/>
        <v>0</v>
      </c>
      <c r="BJ46" s="188">
        <f t="shared" si="40"/>
        <v>0</v>
      </c>
      <c r="BK46" s="188">
        <f t="shared" si="40"/>
        <v>0</v>
      </c>
      <c r="BL46" s="188">
        <f t="shared" si="40"/>
        <v>0</v>
      </c>
      <c r="BM46" s="188">
        <f t="shared" si="40"/>
        <v>0</v>
      </c>
      <c r="BN46" s="188">
        <f t="shared" si="40"/>
        <v>0</v>
      </c>
      <c r="BO46" s="188">
        <f t="shared" si="40"/>
        <v>0</v>
      </c>
      <c r="BP46" s="188">
        <f t="shared" si="40"/>
        <v>0</v>
      </c>
      <c r="BQ46" s="188">
        <f t="shared" si="40"/>
        <v>0</v>
      </c>
      <c r="BR46" s="188">
        <f t="shared" si="40"/>
        <v>0</v>
      </c>
      <c r="BS46" s="188">
        <f t="shared" si="40"/>
        <v>0</v>
      </c>
      <c r="BT46" s="188">
        <f t="shared" si="40"/>
        <v>0</v>
      </c>
      <c r="BU46" s="188">
        <f t="shared" si="40"/>
        <v>0</v>
      </c>
      <c r="BV46" s="188">
        <f t="shared" si="40"/>
        <v>0</v>
      </c>
      <c r="BW46" s="188">
        <f t="shared" si="40"/>
        <v>0</v>
      </c>
      <c r="BX46" s="188">
        <f t="shared" si="40"/>
        <v>0</v>
      </c>
      <c r="BY46" s="188">
        <f t="shared" si="40"/>
        <v>0</v>
      </c>
      <c r="BZ46" s="188">
        <f t="shared" si="40"/>
        <v>0</v>
      </c>
      <c r="CA46" s="188">
        <f t="shared" si="40"/>
        <v>0</v>
      </c>
      <c r="CB46" s="188">
        <f t="shared" si="40"/>
        <v>0</v>
      </c>
      <c r="CC46" s="188">
        <f t="shared" si="40"/>
        <v>0</v>
      </c>
      <c r="CD46" s="188">
        <f t="shared" si="40"/>
        <v>0</v>
      </c>
      <c r="CE46" s="188">
        <f t="shared" si="40"/>
        <v>0</v>
      </c>
      <c r="CF46" s="188">
        <f t="shared" si="40"/>
        <v>0</v>
      </c>
      <c r="CG46" s="188">
        <f t="shared" si="40"/>
        <v>0</v>
      </c>
      <c r="CH46" s="188">
        <f t="shared" si="40"/>
        <v>0</v>
      </c>
      <c r="CI46" s="188">
        <f t="shared" si="40"/>
        <v>0</v>
      </c>
      <c r="CJ46" s="188">
        <f t="shared" si="40"/>
        <v>0</v>
      </c>
      <c r="CK46" s="188">
        <f t="shared" si="40"/>
        <v>0</v>
      </c>
      <c r="CL46" s="188">
        <f t="shared" ref="CL46:EW46" si="41">CL22-CL42</f>
        <v>0</v>
      </c>
      <c r="CM46" s="188">
        <f t="shared" si="41"/>
        <v>0</v>
      </c>
      <c r="CN46" s="188">
        <f t="shared" si="41"/>
        <v>0</v>
      </c>
      <c r="CO46" s="188">
        <f t="shared" si="41"/>
        <v>0</v>
      </c>
      <c r="CP46" s="188">
        <f t="shared" si="41"/>
        <v>0</v>
      </c>
      <c r="CQ46" s="188">
        <f t="shared" si="41"/>
        <v>0</v>
      </c>
      <c r="CR46" s="188">
        <f t="shared" si="41"/>
        <v>0</v>
      </c>
      <c r="CS46" s="188">
        <f t="shared" si="41"/>
        <v>0</v>
      </c>
      <c r="CT46" s="188">
        <f t="shared" si="41"/>
        <v>0</v>
      </c>
      <c r="CU46" s="188">
        <f t="shared" si="41"/>
        <v>0</v>
      </c>
      <c r="CV46" s="188">
        <f t="shared" si="41"/>
        <v>0</v>
      </c>
      <c r="CW46" s="188">
        <f t="shared" si="41"/>
        <v>0</v>
      </c>
      <c r="CX46" s="188">
        <f t="shared" si="41"/>
        <v>0</v>
      </c>
      <c r="CY46" s="188">
        <f t="shared" si="41"/>
        <v>0</v>
      </c>
      <c r="CZ46" s="188">
        <f t="shared" si="41"/>
        <v>0</v>
      </c>
      <c r="DA46" s="188">
        <f t="shared" si="41"/>
        <v>0</v>
      </c>
      <c r="DB46" s="188">
        <f t="shared" si="41"/>
        <v>0</v>
      </c>
      <c r="DC46" s="188">
        <f t="shared" si="41"/>
        <v>0</v>
      </c>
      <c r="DD46" s="188">
        <f t="shared" si="41"/>
        <v>0</v>
      </c>
      <c r="DE46" s="188">
        <f t="shared" si="41"/>
        <v>0</v>
      </c>
      <c r="DF46" s="188">
        <f t="shared" si="41"/>
        <v>0</v>
      </c>
      <c r="DG46" s="188">
        <f t="shared" si="41"/>
        <v>0</v>
      </c>
      <c r="DH46" s="188">
        <f t="shared" si="41"/>
        <v>0</v>
      </c>
      <c r="DI46" s="188">
        <f t="shared" si="41"/>
        <v>0</v>
      </c>
      <c r="DJ46" s="188">
        <f t="shared" si="41"/>
        <v>0</v>
      </c>
      <c r="DK46" s="188">
        <f t="shared" si="41"/>
        <v>0</v>
      </c>
      <c r="DL46" s="188">
        <f t="shared" si="41"/>
        <v>0</v>
      </c>
      <c r="DM46" s="188">
        <f t="shared" si="41"/>
        <v>0</v>
      </c>
      <c r="DN46" s="188">
        <f t="shared" si="41"/>
        <v>0</v>
      </c>
      <c r="DO46" s="188">
        <f t="shared" si="41"/>
        <v>0</v>
      </c>
      <c r="DP46" s="188">
        <f t="shared" si="41"/>
        <v>0</v>
      </c>
      <c r="DQ46" s="188">
        <f t="shared" si="41"/>
        <v>0</v>
      </c>
      <c r="DR46" s="188">
        <f t="shared" si="41"/>
        <v>0</v>
      </c>
      <c r="DS46" s="188">
        <f t="shared" si="41"/>
        <v>0</v>
      </c>
      <c r="DT46" s="188">
        <f t="shared" si="41"/>
        <v>0</v>
      </c>
      <c r="DU46" s="188">
        <f t="shared" si="41"/>
        <v>0</v>
      </c>
      <c r="DV46" s="188">
        <f t="shared" si="41"/>
        <v>0</v>
      </c>
      <c r="DW46" s="188">
        <f t="shared" si="41"/>
        <v>0</v>
      </c>
      <c r="DX46" s="188">
        <f t="shared" si="41"/>
        <v>0</v>
      </c>
      <c r="DY46" s="188">
        <f t="shared" si="41"/>
        <v>0</v>
      </c>
      <c r="DZ46" s="188">
        <f t="shared" si="41"/>
        <v>0</v>
      </c>
      <c r="EA46" s="188">
        <f t="shared" si="41"/>
        <v>0</v>
      </c>
      <c r="EB46" s="188">
        <f t="shared" si="41"/>
        <v>0</v>
      </c>
      <c r="EC46" s="188">
        <f t="shared" si="41"/>
        <v>0</v>
      </c>
      <c r="ED46" s="188">
        <f t="shared" si="41"/>
        <v>0</v>
      </c>
      <c r="EE46" s="188">
        <f t="shared" si="41"/>
        <v>0</v>
      </c>
      <c r="EF46" s="188">
        <f t="shared" si="41"/>
        <v>0</v>
      </c>
      <c r="EG46" s="188">
        <f t="shared" si="41"/>
        <v>0</v>
      </c>
      <c r="EH46" s="188">
        <f t="shared" si="41"/>
        <v>0</v>
      </c>
      <c r="EI46" s="188">
        <f t="shared" si="41"/>
        <v>0</v>
      </c>
      <c r="EJ46" s="188">
        <f t="shared" si="41"/>
        <v>0</v>
      </c>
      <c r="EK46" s="188">
        <f t="shared" si="41"/>
        <v>0</v>
      </c>
      <c r="EL46" s="188">
        <f t="shared" si="41"/>
        <v>0</v>
      </c>
      <c r="EM46" s="188">
        <f t="shared" si="41"/>
        <v>0</v>
      </c>
      <c r="EN46" s="188">
        <f t="shared" si="41"/>
        <v>0</v>
      </c>
      <c r="EO46" s="188">
        <f t="shared" si="41"/>
        <v>0</v>
      </c>
      <c r="EP46" s="188">
        <f t="shared" si="41"/>
        <v>0</v>
      </c>
      <c r="EQ46" s="188">
        <f t="shared" si="41"/>
        <v>0</v>
      </c>
      <c r="ER46" s="188">
        <f t="shared" si="41"/>
        <v>0</v>
      </c>
      <c r="ES46" s="188">
        <f t="shared" si="41"/>
        <v>0</v>
      </c>
      <c r="ET46" s="188">
        <f t="shared" si="41"/>
        <v>0</v>
      </c>
      <c r="EU46" s="188">
        <f t="shared" si="41"/>
        <v>0</v>
      </c>
      <c r="EV46" s="188">
        <f t="shared" si="41"/>
        <v>0</v>
      </c>
      <c r="EW46" s="188">
        <f t="shared" si="41"/>
        <v>0</v>
      </c>
      <c r="EX46" s="188">
        <f t="shared" ref="EX46:FA46" si="42">EX22-EX42</f>
        <v>0</v>
      </c>
      <c r="EY46" s="188">
        <f t="shared" si="42"/>
        <v>0</v>
      </c>
      <c r="EZ46" s="188">
        <f t="shared" si="42"/>
        <v>0</v>
      </c>
      <c r="FA46" s="188">
        <f t="shared" si="42"/>
        <v>0</v>
      </c>
    </row>
    <row r="47" spans="1:157" ht="15" customHeight="1" x14ac:dyDescent="0.3">
      <c r="B47" s="171">
        <f>B46+1</f>
        <v>24</v>
      </c>
      <c r="C47" s="198" t="s">
        <v>1594</v>
      </c>
      <c r="D47" s="199">
        <f>Projeto!$L$44</f>
        <v>0</v>
      </c>
      <c r="E47" s="187" t="s">
        <v>1595</v>
      </c>
      <c r="F47" s="181" t="s">
        <v>1596</v>
      </c>
      <c r="G47" s="200">
        <f t="shared" ref="G47:AL47" si="43">IF(G22=0,0,G46/G22)</f>
        <v>0</v>
      </c>
      <c r="H47" s="201">
        <f t="shared" si="43"/>
        <v>0</v>
      </c>
      <c r="I47" s="201">
        <f t="shared" si="43"/>
        <v>0</v>
      </c>
      <c r="J47" s="201">
        <f t="shared" si="43"/>
        <v>0</v>
      </c>
      <c r="K47" s="201">
        <f t="shared" si="43"/>
        <v>0</v>
      </c>
      <c r="L47" s="201">
        <f t="shared" si="43"/>
        <v>0</v>
      </c>
      <c r="M47" s="201">
        <f t="shared" si="43"/>
        <v>0</v>
      </c>
      <c r="N47" s="201">
        <f t="shared" si="43"/>
        <v>0</v>
      </c>
      <c r="O47" s="201">
        <f t="shared" si="43"/>
        <v>0</v>
      </c>
      <c r="P47" s="201">
        <f t="shared" si="43"/>
        <v>0</v>
      </c>
      <c r="Q47" s="201">
        <f t="shared" si="43"/>
        <v>0</v>
      </c>
      <c r="R47" s="201">
        <f t="shared" si="43"/>
        <v>0</v>
      </c>
      <c r="S47" s="201">
        <f t="shared" si="43"/>
        <v>0</v>
      </c>
      <c r="T47" s="201">
        <f t="shared" si="43"/>
        <v>0</v>
      </c>
      <c r="U47" s="201">
        <f t="shared" si="43"/>
        <v>0</v>
      </c>
      <c r="V47" s="201">
        <f t="shared" si="43"/>
        <v>0</v>
      </c>
      <c r="W47" s="201">
        <f t="shared" si="43"/>
        <v>0</v>
      </c>
      <c r="X47" s="201">
        <f t="shared" si="43"/>
        <v>0</v>
      </c>
      <c r="Y47" s="201">
        <f t="shared" si="43"/>
        <v>0</v>
      </c>
      <c r="Z47" s="201">
        <f t="shared" si="43"/>
        <v>0</v>
      </c>
      <c r="AA47" s="201">
        <f t="shared" si="43"/>
        <v>0</v>
      </c>
      <c r="AB47" s="201">
        <f t="shared" si="43"/>
        <v>0</v>
      </c>
      <c r="AC47" s="201">
        <f t="shared" si="43"/>
        <v>0</v>
      </c>
      <c r="AD47" s="201">
        <f t="shared" si="43"/>
        <v>0</v>
      </c>
      <c r="AE47" s="201">
        <f t="shared" si="43"/>
        <v>0</v>
      </c>
      <c r="AF47" s="201">
        <f t="shared" si="43"/>
        <v>0</v>
      </c>
      <c r="AG47" s="201">
        <f t="shared" si="43"/>
        <v>0</v>
      </c>
      <c r="AH47" s="201">
        <f t="shared" si="43"/>
        <v>0</v>
      </c>
      <c r="AI47" s="201">
        <f t="shared" si="43"/>
        <v>0</v>
      </c>
      <c r="AJ47" s="201">
        <f t="shared" si="43"/>
        <v>0</v>
      </c>
      <c r="AK47" s="201">
        <f t="shared" si="43"/>
        <v>0</v>
      </c>
      <c r="AL47" s="201">
        <f t="shared" si="43"/>
        <v>0</v>
      </c>
      <c r="AM47" s="201">
        <f t="shared" ref="AM47:CJ47" si="44">IF(AM22=0,0,AM46/AM22)</f>
        <v>0</v>
      </c>
      <c r="AN47" s="201">
        <f t="shared" si="44"/>
        <v>0</v>
      </c>
      <c r="AO47" s="201">
        <f t="shared" si="44"/>
        <v>0</v>
      </c>
      <c r="AP47" s="201">
        <f t="shared" si="44"/>
        <v>0</v>
      </c>
      <c r="AQ47" s="201">
        <f t="shared" si="44"/>
        <v>0</v>
      </c>
      <c r="AR47" s="201">
        <f t="shared" si="44"/>
        <v>0</v>
      </c>
      <c r="AS47" s="201">
        <f t="shared" si="44"/>
        <v>0</v>
      </c>
      <c r="AT47" s="201">
        <f t="shared" si="44"/>
        <v>0</v>
      </c>
      <c r="AU47" s="201">
        <f t="shared" si="44"/>
        <v>0</v>
      </c>
      <c r="AV47" s="201">
        <f t="shared" si="44"/>
        <v>0</v>
      </c>
      <c r="AW47" s="201">
        <f t="shared" si="44"/>
        <v>0</v>
      </c>
      <c r="AX47" s="201">
        <f t="shared" si="44"/>
        <v>0</v>
      </c>
      <c r="AY47" s="201">
        <f t="shared" si="44"/>
        <v>0</v>
      </c>
      <c r="AZ47" s="201">
        <f t="shared" si="44"/>
        <v>0</v>
      </c>
      <c r="BA47" s="201">
        <f t="shared" si="44"/>
        <v>0</v>
      </c>
      <c r="BB47" s="201">
        <f t="shared" si="44"/>
        <v>0</v>
      </c>
      <c r="BC47" s="201">
        <f t="shared" si="44"/>
        <v>0</v>
      </c>
      <c r="BD47" s="201">
        <f t="shared" si="44"/>
        <v>0</v>
      </c>
      <c r="BE47" s="201">
        <f t="shared" si="44"/>
        <v>0</v>
      </c>
      <c r="BF47" s="201">
        <f t="shared" si="44"/>
        <v>0</v>
      </c>
      <c r="BG47" s="201">
        <f t="shared" si="44"/>
        <v>0</v>
      </c>
      <c r="BH47" s="201">
        <f t="shared" si="44"/>
        <v>0</v>
      </c>
      <c r="BI47" s="201">
        <f t="shared" si="44"/>
        <v>0</v>
      </c>
      <c r="BJ47" s="201">
        <f t="shared" si="44"/>
        <v>0</v>
      </c>
      <c r="BK47" s="201">
        <f t="shared" si="44"/>
        <v>0</v>
      </c>
      <c r="BL47" s="201">
        <f t="shared" si="44"/>
        <v>0</v>
      </c>
      <c r="BM47" s="201">
        <f t="shared" si="44"/>
        <v>0</v>
      </c>
      <c r="BN47" s="201">
        <f t="shared" si="44"/>
        <v>0</v>
      </c>
      <c r="BO47" s="201">
        <f t="shared" si="44"/>
        <v>0</v>
      </c>
      <c r="BP47" s="201">
        <f t="shared" si="44"/>
        <v>0</v>
      </c>
      <c r="BQ47" s="201">
        <f t="shared" si="44"/>
        <v>0</v>
      </c>
      <c r="BR47" s="201">
        <f t="shared" si="44"/>
        <v>0</v>
      </c>
      <c r="BS47" s="201">
        <f t="shared" si="44"/>
        <v>0</v>
      </c>
      <c r="BT47" s="201">
        <f t="shared" si="44"/>
        <v>0</v>
      </c>
      <c r="BU47" s="201">
        <f t="shared" si="44"/>
        <v>0</v>
      </c>
      <c r="BV47" s="201">
        <f t="shared" si="44"/>
        <v>0</v>
      </c>
      <c r="BW47" s="201">
        <f t="shared" si="44"/>
        <v>0</v>
      </c>
      <c r="BX47" s="201">
        <f t="shared" si="44"/>
        <v>0</v>
      </c>
      <c r="BY47" s="201">
        <f t="shared" si="44"/>
        <v>0</v>
      </c>
      <c r="BZ47" s="201">
        <f t="shared" si="44"/>
        <v>0</v>
      </c>
      <c r="CA47" s="201">
        <f t="shared" si="44"/>
        <v>0</v>
      </c>
      <c r="CB47" s="201">
        <f t="shared" si="44"/>
        <v>0</v>
      </c>
      <c r="CC47" s="201">
        <f t="shared" si="44"/>
        <v>0</v>
      </c>
      <c r="CD47" s="201">
        <f t="shared" si="44"/>
        <v>0</v>
      </c>
      <c r="CE47" s="201">
        <f t="shared" si="44"/>
        <v>0</v>
      </c>
      <c r="CF47" s="201">
        <f t="shared" si="44"/>
        <v>0</v>
      </c>
      <c r="CG47" s="201">
        <f t="shared" si="44"/>
        <v>0</v>
      </c>
      <c r="CH47" s="201">
        <f t="shared" si="44"/>
        <v>0</v>
      </c>
      <c r="CI47" s="201">
        <f t="shared" si="44"/>
        <v>0</v>
      </c>
      <c r="CJ47" s="201">
        <f t="shared" si="44"/>
        <v>0</v>
      </c>
      <c r="CK47" s="201">
        <f t="shared" ref="CK47:EV47" si="45">IF(CK22=0,0,CK46/CK22)</f>
        <v>0</v>
      </c>
      <c r="CL47" s="201">
        <f t="shared" si="45"/>
        <v>0</v>
      </c>
      <c r="CM47" s="201">
        <f t="shared" si="45"/>
        <v>0</v>
      </c>
      <c r="CN47" s="201">
        <f t="shared" si="45"/>
        <v>0</v>
      </c>
      <c r="CO47" s="201">
        <f t="shared" si="45"/>
        <v>0</v>
      </c>
      <c r="CP47" s="201">
        <f t="shared" si="45"/>
        <v>0</v>
      </c>
      <c r="CQ47" s="201">
        <f t="shared" si="45"/>
        <v>0</v>
      </c>
      <c r="CR47" s="201">
        <f t="shared" si="45"/>
        <v>0</v>
      </c>
      <c r="CS47" s="201">
        <f t="shared" si="45"/>
        <v>0</v>
      </c>
      <c r="CT47" s="201">
        <f t="shared" si="45"/>
        <v>0</v>
      </c>
      <c r="CU47" s="201">
        <f t="shared" si="45"/>
        <v>0</v>
      </c>
      <c r="CV47" s="201">
        <f t="shared" si="45"/>
        <v>0</v>
      </c>
      <c r="CW47" s="201">
        <f t="shared" si="45"/>
        <v>0</v>
      </c>
      <c r="CX47" s="201">
        <f t="shared" si="45"/>
        <v>0</v>
      </c>
      <c r="CY47" s="201">
        <f t="shared" si="45"/>
        <v>0</v>
      </c>
      <c r="CZ47" s="201">
        <f t="shared" si="45"/>
        <v>0</v>
      </c>
      <c r="DA47" s="201">
        <f t="shared" si="45"/>
        <v>0</v>
      </c>
      <c r="DB47" s="201">
        <f t="shared" si="45"/>
        <v>0</v>
      </c>
      <c r="DC47" s="201">
        <f t="shared" si="45"/>
        <v>0</v>
      </c>
      <c r="DD47" s="201">
        <f t="shared" si="45"/>
        <v>0</v>
      </c>
      <c r="DE47" s="201">
        <f t="shared" si="45"/>
        <v>0</v>
      </c>
      <c r="DF47" s="201">
        <f t="shared" si="45"/>
        <v>0</v>
      </c>
      <c r="DG47" s="201">
        <f t="shared" si="45"/>
        <v>0</v>
      </c>
      <c r="DH47" s="201">
        <f t="shared" si="45"/>
        <v>0</v>
      </c>
      <c r="DI47" s="201">
        <f t="shared" si="45"/>
        <v>0</v>
      </c>
      <c r="DJ47" s="201">
        <f t="shared" si="45"/>
        <v>0</v>
      </c>
      <c r="DK47" s="201">
        <f t="shared" si="45"/>
        <v>0</v>
      </c>
      <c r="DL47" s="201">
        <f t="shared" si="45"/>
        <v>0</v>
      </c>
      <c r="DM47" s="201">
        <f t="shared" si="45"/>
        <v>0</v>
      </c>
      <c r="DN47" s="201">
        <f t="shared" si="45"/>
        <v>0</v>
      </c>
      <c r="DO47" s="201">
        <f t="shared" si="45"/>
        <v>0</v>
      </c>
      <c r="DP47" s="201">
        <f t="shared" si="45"/>
        <v>0</v>
      </c>
      <c r="DQ47" s="201">
        <f t="shared" si="45"/>
        <v>0</v>
      </c>
      <c r="DR47" s="201">
        <f t="shared" si="45"/>
        <v>0</v>
      </c>
      <c r="DS47" s="201">
        <f t="shared" si="45"/>
        <v>0</v>
      </c>
      <c r="DT47" s="201">
        <f t="shared" si="45"/>
        <v>0</v>
      </c>
      <c r="DU47" s="201">
        <f t="shared" si="45"/>
        <v>0</v>
      </c>
      <c r="DV47" s="201">
        <f t="shared" si="45"/>
        <v>0</v>
      </c>
      <c r="DW47" s="201">
        <f t="shared" si="45"/>
        <v>0</v>
      </c>
      <c r="DX47" s="201">
        <f t="shared" si="45"/>
        <v>0</v>
      </c>
      <c r="DY47" s="201">
        <f t="shared" si="45"/>
        <v>0</v>
      </c>
      <c r="DZ47" s="201">
        <f t="shared" si="45"/>
        <v>0</v>
      </c>
      <c r="EA47" s="201">
        <f t="shared" si="45"/>
        <v>0</v>
      </c>
      <c r="EB47" s="201">
        <f t="shared" si="45"/>
        <v>0</v>
      </c>
      <c r="EC47" s="201">
        <f t="shared" si="45"/>
        <v>0</v>
      </c>
      <c r="ED47" s="201">
        <f t="shared" si="45"/>
        <v>0</v>
      </c>
      <c r="EE47" s="201">
        <f t="shared" si="45"/>
        <v>0</v>
      </c>
      <c r="EF47" s="201">
        <f t="shared" si="45"/>
        <v>0</v>
      </c>
      <c r="EG47" s="201">
        <f t="shared" si="45"/>
        <v>0</v>
      </c>
      <c r="EH47" s="201">
        <f t="shared" si="45"/>
        <v>0</v>
      </c>
      <c r="EI47" s="201">
        <f t="shared" si="45"/>
        <v>0</v>
      </c>
      <c r="EJ47" s="201">
        <f t="shared" si="45"/>
        <v>0</v>
      </c>
      <c r="EK47" s="201">
        <f t="shared" si="45"/>
        <v>0</v>
      </c>
      <c r="EL47" s="201">
        <f t="shared" si="45"/>
        <v>0</v>
      </c>
      <c r="EM47" s="201">
        <f t="shared" si="45"/>
        <v>0</v>
      </c>
      <c r="EN47" s="201">
        <f t="shared" si="45"/>
        <v>0</v>
      </c>
      <c r="EO47" s="201">
        <f t="shared" si="45"/>
        <v>0</v>
      </c>
      <c r="EP47" s="201">
        <f t="shared" si="45"/>
        <v>0</v>
      </c>
      <c r="EQ47" s="201">
        <f t="shared" si="45"/>
        <v>0</v>
      </c>
      <c r="ER47" s="201">
        <f t="shared" si="45"/>
        <v>0</v>
      </c>
      <c r="ES47" s="201">
        <f t="shared" si="45"/>
        <v>0</v>
      </c>
      <c r="ET47" s="201">
        <f t="shared" si="45"/>
        <v>0</v>
      </c>
      <c r="EU47" s="201">
        <f t="shared" si="45"/>
        <v>0</v>
      </c>
      <c r="EV47" s="201">
        <f t="shared" si="45"/>
        <v>0</v>
      </c>
      <c r="EW47" s="201">
        <f t="shared" ref="EW47:FA47" si="46">IF(EW22=0,0,EW46/EW22)</f>
        <v>0</v>
      </c>
      <c r="EX47" s="201">
        <f t="shared" si="46"/>
        <v>0</v>
      </c>
      <c r="EY47" s="201">
        <f t="shared" si="46"/>
        <v>0</v>
      </c>
      <c r="EZ47" s="201">
        <f t="shared" si="46"/>
        <v>0</v>
      </c>
      <c r="FA47" s="201">
        <f t="shared" si="46"/>
        <v>0</v>
      </c>
    </row>
    <row r="48" spans="1:157" ht="15" customHeight="1" x14ac:dyDescent="0.3">
      <c r="B48" s="171">
        <f t="shared" ref="B48:B49" si="47">B47+1</f>
        <v>25</v>
      </c>
      <c r="C48" s="196" t="s">
        <v>1597</v>
      </c>
      <c r="D48" s="196"/>
      <c r="E48" s="197" t="s">
        <v>298</v>
      </c>
      <c r="F48" s="181" t="s">
        <v>1598</v>
      </c>
      <c r="G48" s="191">
        <f>SUM(H48:FA48)</f>
        <v>0</v>
      </c>
      <c r="H48" s="188">
        <f t="shared" ref="H48:AM48" si="48">H21-H41</f>
        <v>0</v>
      </c>
      <c r="I48" s="188">
        <f t="shared" si="48"/>
        <v>0</v>
      </c>
      <c r="J48" s="188">
        <f t="shared" si="48"/>
        <v>0</v>
      </c>
      <c r="K48" s="188">
        <f t="shared" si="48"/>
        <v>0</v>
      </c>
      <c r="L48" s="188">
        <f t="shared" si="48"/>
        <v>0</v>
      </c>
      <c r="M48" s="188">
        <f t="shared" si="48"/>
        <v>0</v>
      </c>
      <c r="N48" s="188">
        <f t="shared" si="48"/>
        <v>0</v>
      </c>
      <c r="O48" s="188">
        <f t="shared" si="48"/>
        <v>0</v>
      </c>
      <c r="P48" s="188">
        <f t="shared" si="48"/>
        <v>0</v>
      </c>
      <c r="Q48" s="188">
        <f t="shared" si="48"/>
        <v>0</v>
      </c>
      <c r="R48" s="188">
        <f t="shared" si="48"/>
        <v>0</v>
      </c>
      <c r="S48" s="188">
        <f t="shared" si="48"/>
        <v>0</v>
      </c>
      <c r="T48" s="188">
        <f t="shared" si="48"/>
        <v>0</v>
      </c>
      <c r="U48" s="188">
        <f t="shared" si="48"/>
        <v>0</v>
      </c>
      <c r="V48" s="188">
        <f t="shared" si="48"/>
        <v>0</v>
      </c>
      <c r="W48" s="188">
        <f t="shared" si="48"/>
        <v>0</v>
      </c>
      <c r="X48" s="188">
        <f t="shared" si="48"/>
        <v>0</v>
      </c>
      <c r="Y48" s="188">
        <f t="shared" si="48"/>
        <v>0</v>
      </c>
      <c r="Z48" s="188">
        <f t="shared" si="48"/>
        <v>0</v>
      </c>
      <c r="AA48" s="188">
        <f t="shared" si="48"/>
        <v>0</v>
      </c>
      <c r="AB48" s="188">
        <f t="shared" si="48"/>
        <v>0</v>
      </c>
      <c r="AC48" s="188">
        <f t="shared" si="48"/>
        <v>0</v>
      </c>
      <c r="AD48" s="188">
        <f t="shared" si="48"/>
        <v>0</v>
      </c>
      <c r="AE48" s="188">
        <f t="shared" si="48"/>
        <v>0</v>
      </c>
      <c r="AF48" s="188">
        <f t="shared" si="48"/>
        <v>0</v>
      </c>
      <c r="AG48" s="188">
        <f t="shared" si="48"/>
        <v>0</v>
      </c>
      <c r="AH48" s="188">
        <f t="shared" si="48"/>
        <v>0</v>
      </c>
      <c r="AI48" s="188">
        <f t="shared" si="48"/>
        <v>0</v>
      </c>
      <c r="AJ48" s="188">
        <f t="shared" si="48"/>
        <v>0</v>
      </c>
      <c r="AK48" s="188">
        <f t="shared" si="48"/>
        <v>0</v>
      </c>
      <c r="AL48" s="188">
        <f t="shared" si="48"/>
        <v>0</v>
      </c>
      <c r="AM48" s="188">
        <f t="shared" si="48"/>
        <v>0</v>
      </c>
      <c r="AN48" s="188">
        <f t="shared" ref="AN48:CK48" si="49">AN21-AN41</f>
        <v>0</v>
      </c>
      <c r="AO48" s="188">
        <f t="shared" si="49"/>
        <v>0</v>
      </c>
      <c r="AP48" s="188">
        <f t="shared" si="49"/>
        <v>0</v>
      </c>
      <c r="AQ48" s="188">
        <f t="shared" si="49"/>
        <v>0</v>
      </c>
      <c r="AR48" s="188">
        <f t="shared" si="49"/>
        <v>0</v>
      </c>
      <c r="AS48" s="188">
        <f t="shared" si="49"/>
        <v>0</v>
      </c>
      <c r="AT48" s="188">
        <f t="shared" si="49"/>
        <v>0</v>
      </c>
      <c r="AU48" s="188">
        <f t="shared" si="49"/>
        <v>0</v>
      </c>
      <c r="AV48" s="188">
        <f t="shared" si="49"/>
        <v>0</v>
      </c>
      <c r="AW48" s="188">
        <f t="shared" si="49"/>
        <v>0</v>
      </c>
      <c r="AX48" s="188">
        <f t="shared" si="49"/>
        <v>0</v>
      </c>
      <c r="AY48" s="188">
        <f t="shared" si="49"/>
        <v>0</v>
      </c>
      <c r="AZ48" s="188">
        <f t="shared" si="49"/>
        <v>0</v>
      </c>
      <c r="BA48" s="188">
        <f t="shared" si="49"/>
        <v>0</v>
      </c>
      <c r="BB48" s="188">
        <f t="shared" si="49"/>
        <v>0</v>
      </c>
      <c r="BC48" s="188">
        <f t="shared" si="49"/>
        <v>0</v>
      </c>
      <c r="BD48" s="188">
        <f t="shared" si="49"/>
        <v>0</v>
      </c>
      <c r="BE48" s="188">
        <f t="shared" si="49"/>
        <v>0</v>
      </c>
      <c r="BF48" s="188">
        <f t="shared" si="49"/>
        <v>0</v>
      </c>
      <c r="BG48" s="188">
        <f t="shared" si="49"/>
        <v>0</v>
      </c>
      <c r="BH48" s="188">
        <f t="shared" si="49"/>
        <v>0</v>
      </c>
      <c r="BI48" s="188">
        <f t="shared" si="49"/>
        <v>0</v>
      </c>
      <c r="BJ48" s="188">
        <f t="shared" si="49"/>
        <v>0</v>
      </c>
      <c r="BK48" s="188">
        <f t="shared" si="49"/>
        <v>0</v>
      </c>
      <c r="BL48" s="188">
        <f t="shared" si="49"/>
        <v>0</v>
      </c>
      <c r="BM48" s="188">
        <f t="shared" si="49"/>
        <v>0</v>
      </c>
      <c r="BN48" s="188">
        <f t="shared" si="49"/>
        <v>0</v>
      </c>
      <c r="BO48" s="188">
        <f t="shared" si="49"/>
        <v>0</v>
      </c>
      <c r="BP48" s="188">
        <f t="shared" si="49"/>
        <v>0</v>
      </c>
      <c r="BQ48" s="188">
        <f t="shared" si="49"/>
        <v>0</v>
      </c>
      <c r="BR48" s="188">
        <f t="shared" si="49"/>
        <v>0</v>
      </c>
      <c r="BS48" s="188">
        <f t="shared" si="49"/>
        <v>0</v>
      </c>
      <c r="BT48" s="188">
        <f t="shared" si="49"/>
        <v>0</v>
      </c>
      <c r="BU48" s="188">
        <f t="shared" si="49"/>
        <v>0</v>
      </c>
      <c r="BV48" s="188">
        <f t="shared" si="49"/>
        <v>0</v>
      </c>
      <c r="BW48" s="188">
        <f t="shared" si="49"/>
        <v>0</v>
      </c>
      <c r="BX48" s="188">
        <f t="shared" si="49"/>
        <v>0</v>
      </c>
      <c r="BY48" s="188">
        <f t="shared" si="49"/>
        <v>0</v>
      </c>
      <c r="BZ48" s="188">
        <f t="shared" si="49"/>
        <v>0</v>
      </c>
      <c r="CA48" s="188">
        <f t="shared" si="49"/>
        <v>0</v>
      </c>
      <c r="CB48" s="188">
        <f t="shared" si="49"/>
        <v>0</v>
      </c>
      <c r="CC48" s="188">
        <f t="shared" si="49"/>
        <v>0</v>
      </c>
      <c r="CD48" s="188">
        <f t="shared" si="49"/>
        <v>0</v>
      </c>
      <c r="CE48" s="188">
        <f t="shared" si="49"/>
        <v>0</v>
      </c>
      <c r="CF48" s="188">
        <f t="shared" si="49"/>
        <v>0</v>
      </c>
      <c r="CG48" s="188">
        <f t="shared" si="49"/>
        <v>0</v>
      </c>
      <c r="CH48" s="188">
        <f t="shared" si="49"/>
        <v>0</v>
      </c>
      <c r="CI48" s="188">
        <f t="shared" si="49"/>
        <v>0</v>
      </c>
      <c r="CJ48" s="188">
        <f t="shared" si="49"/>
        <v>0</v>
      </c>
      <c r="CK48" s="188">
        <f t="shared" si="49"/>
        <v>0</v>
      </c>
      <c r="CL48" s="188">
        <f t="shared" ref="CL48:EW48" si="50">CL21-CL41</f>
        <v>0</v>
      </c>
      <c r="CM48" s="188">
        <f t="shared" si="50"/>
        <v>0</v>
      </c>
      <c r="CN48" s="188">
        <f t="shared" si="50"/>
        <v>0</v>
      </c>
      <c r="CO48" s="188">
        <f t="shared" si="50"/>
        <v>0</v>
      </c>
      <c r="CP48" s="188">
        <f t="shared" si="50"/>
        <v>0</v>
      </c>
      <c r="CQ48" s="188">
        <f t="shared" si="50"/>
        <v>0</v>
      </c>
      <c r="CR48" s="188">
        <f t="shared" si="50"/>
        <v>0</v>
      </c>
      <c r="CS48" s="188">
        <f t="shared" si="50"/>
        <v>0</v>
      </c>
      <c r="CT48" s="188">
        <f t="shared" si="50"/>
        <v>0</v>
      </c>
      <c r="CU48" s="188">
        <f t="shared" si="50"/>
        <v>0</v>
      </c>
      <c r="CV48" s="188">
        <f t="shared" si="50"/>
        <v>0</v>
      </c>
      <c r="CW48" s="188">
        <f t="shared" si="50"/>
        <v>0</v>
      </c>
      <c r="CX48" s="188">
        <f t="shared" si="50"/>
        <v>0</v>
      </c>
      <c r="CY48" s="188">
        <f t="shared" si="50"/>
        <v>0</v>
      </c>
      <c r="CZ48" s="188">
        <f t="shared" si="50"/>
        <v>0</v>
      </c>
      <c r="DA48" s="188">
        <f t="shared" si="50"/>
        <v>0</v>
      </c>
      <c r="DB48" s="188">
        <f t="shared" si="50"/>
        <v>0</v>
      </c>
      <c r="DC48" s="188">
        <f t="shared" si="50"/>
        <v>0</v>
      </c>
      <c r="DD48" s="188">
        <f t="shared" si="50"/>
        <v>0</v>
      </c>
      <c r="DE48" s="188">
        <f t="shared" si="50"/>
        <v>0</v>
      </c>
      <c r="DF48" s="188">
        <f t="shared" si="50"/>
        <v>0</v>
      </c>
      <c r="DG48" s="188">
        <f t="shared" si="50"/>
        <v>0</v>
      </c>
      <c r="DH48" s="188">
        <f t="shared" si="50"/>
        <v>0</v>
      </c>
      <c r="DI48" s="188">
        <f t="shared" si="50"/>
        <v>0</v>
      </c>
      <c r="DJ48" s="188">
        <f t="shared" si="50"/>
        <v>0</v>
      </c>
      <c r="DK48" s="188">
        <f t="shared" si="50"/>
        <v>0</v>
      </c>
      <c r="DL48" s="188">
        <f t="shared" si="50"/>
        <v>0</v>
      </c>
      <c r="DM48" s="188">
        <f t="shared" si="50"/>
        <v>0</v>
      </c>
      <c r="DN48" s="188">
        <f t="shared" si="50"/>
        <v>0</v>
      </c>
      <c r="DO48" s="188">
        <f t="shared" si="50"/>
        <v>0</v>
      </c>
      <c r="DP48" s="188">
        <f t="shared" si="50"/>
        <v>0</v>
      </c>
      <c r="DQ48" s="188">
        <f t="shared" si="50"/>
        <v>0</v>
      </c>
      <c r="DR48" s="188">
        <f t="shared" si="50"/>
        <v>0</v>
      </c>
      <c r="DS48" s="188">
        <f t="shared" si="50"/>
        <v>0</v>
      </c>
      <c r="DT48" s="188">
        <f t="shared" si="50"/>
        <v>0</v>
      </c>
      <c r="DU48" s="188">
        <f t="shared" si="50"/>
        <v>0</v>
      </c>
      <c r="DV48" s="188">
        <f t="shared" si="50"/>
        <v>0</v>
      </c>
      <c r="DW48" s="188">
        <f t="shared" si="50"/>
        <v>0</v>
      </c>
      <c r="DX48" s="188">
        <f t="shared" si="50"/>
        <v>0</v>
      </c>
      <c r="DY48" s="188">
        <f t="shared" si="50"/>
        <v>0</v>
      </c>
      <c r="DZ48" s="188">
        <f t="shared" si="50"/>
        <v>0</v>
      </c>
      <c r="EA48" s="188">
        <f t="shared" si="50"/>
        <v>0</v>
      </c>
      <c r="EB48" s="188">
        <f t="shared" si="50"/>
        <v>0</v>
      </c>
      <c r="EC48" s="188">
        <f t="shared" si="50"/>
        <v>0</v>
      </c>
      <c r="ED48" s="188">
        <f t="shared" si="50"/>
        <v>0</v>
      </c>
      <c r="EE48" s="188">
        <f t="shared" si="50"/>
        <v>0</v>
      </c>
      <c r="EF48" s="188">
        <f t="shared" si="50"/>
        <v>0</v>
      </c>
      <c r="EG48" s="188">
        <f t="shared" si="50"/>
        <v>0</v>
      </c>
      <c r="EH48" s="188">
        <f t="shared" si="50"/>
        <v>0</v>
      </c>
      <c r="EI48" s="188">
        <f t="shared" si="50"/>
        <v>0</v>
      </c>
      <c r="EJ48" s="188">
        <f t="shared" si="50"/>
        <v>0</v>
      </c>
      <c r="EK48" s="188">
        <f t="shared" si="50"/>
        <v>0</v>
      </c>
      <c r="EL48" s="188">
        <f t="shared" si="50"/>
        <v>0</v>
      </c>
      <c r="EM48" s="188">
        <f t="shared" si="50"/>
        <v>0</v>
      </c>
      <c r="EN48" s="188">
        <f t="shared" si="50"/>
        <v>0</v>
      </c>
      <c r="EO48" s="188">
        <f t="shared" si="50"/>
        <v>0</v>
      </c>
      <c r="EP48" s="188">
        <f t="shared" si="50"/>
        <v>0</v>
      </c>
      <c r="EQ48" s="188">
        <f t="shared" si="50"/>
        <v>0</v>
      </c>
      <c r="ER48" s="188">
        <f t="shared" si="50"/>
        <v>0</v>
      </c>
      <c r="ES48" s="188">
        <f t="shared" si="50"/>
        <v>0</v>
      </c>
      <c r="ET48" s="188">
        <f t="shared" si="50"/>
        <v>0</v>
      </c>
      <c r="EU48" s="188">
        <f t="shared" si="50"/>
        <v>0</v>
      </c>
      <c r="EV48" s="188">
        <f t="shared" si="50"/>
        <v>0</v>
      </c>
      <c r="EW48" s="188">
        <f t="shared" si="50"/>
        <v>0</v>
      </c>
      <c r="EX48" s="188">
        <f t="shared" ref="EX48:FA48" si="51">EX21-EX41</f>
        <v>0</v>
      </c>
      <c r="EY48" s="188">
        <f t="shared" si="51"/>
        <v>0</v>
      </c>
      <c r="EZ48" s="188">
        <f t="shared" si="51"/>
        <v>0</v>
      </c>
      <c r="FA48" s="188">
        <f t="shared" si="51"/>
        <v>0</v>
      </c>
    </row>
    <row r="49" spans="2:157" ht="15" customHeight="1" x14ac:dyDescent="0.3">
      <c r="B49" s="171">
        <f t="shared" si="47"/>
        <v>26</v>
      </c>
      <c r="C49" s="198" t="s">
        <v>1599</v>
      </c>
      <c r="D49" s="199">
        <f>Projeto!$L$43</f>
        <v>0</v>
      </c>
      <c r="E49" s="187" t="s">
        <v>1595</v>
      </c>
      <c r="F49" s="181" t="s">
        <v>1600</v>
      </c>
      <c r="G49" s="200">
        <f t="shared" ref="G49:AL49" si="52">IF(G21=0,0,G48/G21)</f>
        <v>0</v>
      </c>
      <c r="H49" s="201">
        <f t="shared" si="52"/>
        <v>0</v>
      </c>
      <c r="I49" s="201">
        <f t="shared" si="52"/>
        <v>0</v>
      </c>
      <c r="J49" s="201">
        <f t="shared" si="52"/>
        <v>0</v>
      </c>
      <c r="K49" s="201">
        <f t="shared" si="52"/>
        <v>0</v>
      </c>
      <c r="L49" s="201">
        <f t="shared" si="52"/>
        <v>0</v>
      </c>
      <c r="M49" s="201">
        <f t="shared" si="52"/>
        <v>0</v>
      </c>
      <c r="N49" s="201">
        <f t="shared" si="52"/>
        <v>0</v>
      </c>
      <c r="O49" s="201">
        <f t="shared" si="52"/>
        <v>0</v>
      </c>
      <c r="P49" s="201">
        <f t="shared" si="52"/>
        <v>0</v>
      </c>
      <c r="Q49" s="201">
        <f t="shared" si="52"/>
        <v>0</v>
      </c>
      <c r="R49" s="201">
        <f t="shared" si="52"/>
        <v>0</v>
      </c>
      <c r="S49" s="201">
        <f t="shared" si="52"/>
        <v>0</v>
      </c>
      <c r="T49" s="201">
        <f t="shared" si="52"/>
        <v>0</v>
      </c>
      <c r="U49" s="201">
        <f t="shared" si="52"/>
        <v>0</v>
      </c>
      <c r="V49" s="201">
        <f t="shared" si="52"/>
        <v>0</v>
      </c>
      <c r="W49" s="201">
        <f t="shared" si="52"/>
        <v>0</v>
      </c>
      <c r="X49" s="201">
        <f t="shared" si="52"/>
        <v>0</v>
      </c>
      <c r="Y49" s="201">
        <f t="shared" si="52"/>
        <v>0</v>
      </c>
      <c r="Z49" s="201">
        <f t="shared" si="52"/>
        <v>0</v>
      </c>
      <c r="AA49" s="201">
        <f t="shared" si="52"/>
        <v>0</v>
      </c>
      <c r="AB49" s="201">
        <f t="shared" si="52"/>
        <v>0</v>
      </c>
      <c r="AC49" s="201">
        <f t="shared" si="52"/>
        <v>0</v>
      </c>
      <c r="AD49" s="201">
        <f t="shared" si="52"/>
        <v>0</v>
      </c>
      <c r="AE49" s="201">
        <f t="shared" si="52"/>
        <v>0</v>
      </c>
      <c r="AF49" s="201">
        <f t="shared" si="52"/>
        <v>0</v>
      </c>
      <c r="AG49" s="201">
        <f t="shared" si="52"/>
        <v>0</v>
      </c>
      <c r="AH49" s="201">
        <f t="shared" si="52"/>
        <v>0</v>
      </c>
      <c r="AI49" s="201">
        <f t="shared" si="52"/>
        <v>0</v>
      </c>
      <c r="AJ49" s="201">
        <f t="shared" si="52"/>
        <v>0</v>
      </c>
      <c r="AK49" s="201">
        <f t="shared" si="52"/>
        <v>0</v>
      </c>
      <c r="AL49" s="201">
        <f t="shared" si="52"/>
        <v>0</v>
      </c>
      <c r="AM49" s="201">
        <f t="shared" ref="AM49:CJ49" si="53">IF(AM21=0,0,AM48/AM21)</f>
        <v>0</v>
      </c>
      <c r="AN49" s="201">
        <f t="shared" si="53"/>
        <v>0</v>
      </c>
      <c r="AO49" s="201">
        <f t="shared" si="53"/>
        <v>0</v>
      </c>
      <c r="AP49" s="201">
        <f t="shared" si="53"/>
        <v>0</v>
      </c>
      <c r="AQ49" s="201">
        <f t="shared" si="53"/>
        <v>0</v>
      </c>
      <c r="AR49" s="201">
        <f t="shared" si="53"/>
        <v>0</v>
      </c>
      <c r="AS49" s="201">
        <f t="shared" si="53"/>
        <v>0</v>
      </c>
      <c r="AT49" s="201">
        <f t="shared" si="53"/>
        <v>0</v>
      </c>
      <c r="AU49" s="201">
        <f t="shared" si="53"/>
        <v>0</v>
      </c>
      <c r="AV49" s="201">
        <f t="shared" si="53"/>
        <v>0</v>
      </c>
      <c r="AW49" s="201">
        <f t="shared" si="53"/>
        <v>0</v>
      </c>
      <c r="AX49" s="201">
        <f t="shared" si="53"/>
        <v>0</v>
      </c>
      <c r="AY49" s="201">
        <f t="shared" si="53"/>
        <v>0</v>
      </c>
      <c r="AZ49" s="201">
        <f t="shared" si="53"/>
        <v>0</v>
      </c>
      <c r="BA49" s="201">
        <f t="shared" si="53"/>
        <v>0</v>
      </c>
      <c r="BB49" s="201">
        <f t="shared" si="53"/>
        <v>0</v>
      </c>
      <c r="BC49" s="201">
        <f t="shared" si="53"/>
        <v>0</v>
      </c>
      <c r="BD49" s="201">
        <f t="shared" si="53"/>
        <v>0</v>
      </c>
      <c r="BE49" s="201">
        <f t="shared" si="53"/>
        <v>0</v>
      </c>
      <c r="BF49" s="201">
        <f t="shared" si="53"/>
        <v>0</v>
      </c>
      <c r="BG49" s="201">
        <f t="shared" si="53"/>
        <v>0</v>
      </c>
      <c r="BH49" s="201">
        <f t="shared" si="53"/>
        <v>0</v>
      </c>
      <c r="BI49" s="201">
        <f t="shared" si="53"/>
        <v>0</v>
      </c>
      <c r="BJ49" s="201">
        <f t="shared" si="53"/>
        <v>0</v>
      </c>
      <c r="BK49" s="201">
        <f t="shared" si="53"/>
        <v>0</v>
      </c>
      <c r="BL49" s="201">
        <f t="shared" si="53"/>
        <v>0</v>
      </c>
      <c r="BM49" s="201">
        <f t="shared" si="53"/>
        <v>0</v>
      </c>
      <c r="BN49" s="201">
        <f t="shared" si="53"/>
        <v>0</v>
      </c>
      <c r="BO49" s="201">
        <f t="shared" si="53"/>
        <v>0</v>
      </c>
      <c r="BP49" s="201">
        <f t="shared" si="53"/>
        <v>0</v>
      </c>
      <c r="BQ49" s="201">
        <f t="shared" si="53"/>
        <v>0</v>
      </c>
      <c r="BR49" s="201">
        <f t="shared" si="53"/>
        <v>0</v>
      </c>
      <c r="BS49" s="201">
        <f t="shared" si="53"/>
        <v>0</v>
      </c>
      <c r="BT49" s="201">
        <f t="shared" si="53"/>
        <v>0</v>
      </c>
      <c r="BU49" s="201">
        <f t="shared" si="53"/>
        <v>0</v>
      </c>
      <c r="BV49" s="201">
        <f t="shared" si="53"/>
        <v>0</v>
      </c>
      <c r="BW49" s="201">
        <f t="shared" si="53"/>
        <v>0</v>
      </c>
      <c r="BX49" s="201">
        <f t="shared" si="53"/>
        <v>0</v>
      </c>
      <c r="BY49" s="201">
        <f t="shared" si="53"/>
        <v>0</v>
      </c>
      <c r="BZ49" s="201">
        <f t="shared" si="53"/>
        <v>0</v>
      </c>
      <c r="CA49" s="201">
        <f t="shared" si="53"/>
        <v>0</v>
      </c>
      <c r="CB49" s="201">
        <f t="shared" si="53"/>
        <v>0</v>
      </c>
      <c r="CC49" s="201">
        <f t="shared" si="53"/>
        <v>0</v>
      </c>
      <c r="CD49" s="201">
        <f t="shared" si="53"/>
        <v>0</v>
      </c>
      <c r="CE49" s="201">
        <f t="shared" si="53"/>
        <v>0</v>
      </c>
      <c r="CF49" s="201">
        <f t="shared" si="53"/>
        <v>0</v>
      </c>
      <c r="CG49" s="201">
        <f t="shared" si="53"/>
        <v>0</v>
      </c>
      <c r="CH49" s="201">
        <f t="shared" si="53"/>
        <v>0</v>
      </c>
      <c r="CI49" s="201">
        <f t="shared" si="53"/>
        <v>0</v>
      </c>
      <c r="CJ49" s="201">
        <f t="shared" si="53"/>
        <v>0</v>
      </c>
      <c r="CK49" s="201">
        <f t="shared" ref="CK49:EV49" si="54">IF(CK21=0,0,CK48/CK21)</f>
        <v>0</v>
      </c>
      <c r="CL49" s="201">
        <f t="shared" si="54"/>
        <v>0</v>
      </c>
      <c r="CM49" s="201">
        <f t="shared" si="54"/>
        <v>0</v>
      </c>
      <c r="CN49" s="201">
        <f t="shared" si="54"/>
        <v>0</v>
      </c>
      <c r="CO49" s="201">
        <f t="shared" si="54"/>
        <v>0</v>
      </c>
      <c r="CP49" s="201">
        <f t="shared" si="54"/>
        <v>0</v>
      </c>
      <c r="CQ49" s="201">
        <f t="shared" si="54"/>
        <v>0</v>
      </c>
      <c r="CR49" s="201">
        <f t="shared" si="54"/>
        <v>0</v>
      </c>
      <c r="CS49" s="201">
        <f t="shared" si="54"/>
        <v>0</v>
      </c>
      <c r="CT49" s="201">
        <f t="shared" si="54"/>
        <v>0</v>
      </c>
      <c r="CU49" s="201">
        <f t="shared" si="54"/>
        <v>0</v>
      </c>
      <c r="CV49" s="201">
        <f t="shared" si="54"/>
        <v>0</v>
      </c>
      <c r="CW49" s="201">
        <f t="shared" si="54"/>
        <v>0</v>
      </c>
      <c r="CX49" s="201">
        <f t="shared" si="54"/>
        <v>0</v>
      </c>
      <c r="CY49" s="201">
        <f t="shared" si="54"/>
        <v>0</v>
      </c>
      <c r="CZ49" s="201">
        <f t="shared" si="54"/>
        <v>0</v>
      </c>
      <c r="DA49" s="201">
        <f t="shared" si="54"/>
        <v>0</v>
      </c>
      <c r="DB49" s="201">
        <f t="shared" si="54"/>
        <v>0</v>
      </c>
      <c r="DC49" s="201">
        <f t="shared" si="54"/>
        <v>0</v>
      </c>
      <c r="DD49" s="201">
        <f t="shared" si="54"/>
        <v>0</v>
      </c>
      <c r="DE49" s="201">
        <f t="shared" si="54"/>
        <v>0</v>
      </c>
      <c r="DF49" s="201">
        <f t="shared" si="54"/>
        <v>0</v>
      </c>
      <c r="DG49" s="201">
        <f t="shared" si="54"/>
        <v>0</v>
      </c>
      <c r="DH49" s="201">
        <f t="shared" si="54"/>
        <v>0</v>
      </c>
      <c r="DI49" s="201">
        <f t="shared" si="54"/>
        <v>0</v>
      </c>
      <c r="DJ49" s="201">
        <f t="shared" si="54"/>
        <v>0</v>
      </c>
      <c r="DK49" s="201">
        <f t="shared" si="54"/>
        <v>0</v>
      </c>
      <c r="DL49" s="201">
        <f t="shared" si="54"/>
        <v>0</v>
      </c>
      <c r="DM49" s="201">
        <f t="shared" si="54"/>
        <v>0</v>
      </c>
      <c r="DN49" s="201">
        <f t="shared" si="54"/>
        <v>0</v>
      </c>
      <c r="DO49" s="201">
        <f t="shared" si="54"/>
        <v>0</v>
      </c>
      <c r="DP49" s="201">
        <f t="shared" si="54"/>
        <v>0</v>
      </c>
      <c r="DQ49" s="201">
        <f t="shared" si="54"/>
        <v>0</v>
      </c>
      <c r="DR49" s="201">
        <f t="shared" si="54"/>
        <v>0</v>
      </c>
      <c r="DS49" s="201">
        <f t="shared" si="54"/>
        <v>0</v>
      </c>
      <c r="DT49" s="201">
        <f t="shared" si="54"/>
        <v>0</v>
      </c>
      <c r="DU49" s="201">
        <f t="shared" si="54"/>
        <v>0</v>
      </c>
      <c r="DV49" s="201">
        <f t="shared" si="54"/>
        <v>0</v>
      </c>
      <c r="DW49" s="201">
        <f t="shared" si="54"/>
        <v>0</v>
      </c>
      <c r="DX49" s="201">
        <f t="shared" si="54"/>
        <v>0</v>
      </c>
      <c r="DY49" s="201">
        <f t="shared" si="54"/>
        <v>0</v>
      </c>
      <c r="DZ49" s="201">
        <f t="shared" si="54"/>
        <v>0</v>
      </c>
      <c r="EA49" s="201">
        <f t="shared" si="54"/>
        <v>0</v>
      </c>
      <c r="EB49" s="201">
        <f t="shared" si="54"/>
        <v>0</v>
      </c>
      <c r="EC49" s="201">
        <f t="shared" si="54"/>
        <v>0</v>
      </c>
      <c r="ED49" s="201">
        <f t="shared" si="54"/>
        <v>0</v>
      </c>
      <c r="EE49" s="201">
        <f t="shared" si="54"/>
        <v>0</v>
      </c>
      <c r="EF49" s="201">
        <f t="shared" si="54"/>
        <v>0</v>
      </c>
      <c r="EG49" s="201">
        <f t="shared" si="54"/>
        <v>0</v>
      </c>
      <c r="EH49" s="201">
        <f t="shared" si="54"/>
        <v>0</v>
      </c>
      <c r="EI49" s="201">
        <f t="shared" si="54"/>
        <v>0</v>
      </c>
      <c r="EJ49" s="201">
        <f t="shared" si="54"/>
        <v>0</v>
      </c>
      <c r="EK49" s="201">
        <f t="shared" si="54"/>
        <v>0</v>
      </c>
      <c r="EL49" s="201">
        <f t="shared" si="54"/>
        <v>0</v>
      </c>
      <c r="EM49" s="201">
        <f t="shared" si="54"/>
        <v>0</v>
      </c>
      <c r="EN49" s="201">
        <f t="shared" si="54"/>
        <v>0</v>
      </c>
      <c r="EO49" s="201">
        <f t="shared" si="54"/>
        <v>0</v>
      </c>
      <c r="EP49" s="201">
        <f t="shared" si="54"/>
        <v>0</v>
      </c>
      <c r="EQ49" s="201">
        <f t="shared" si="54"/>
        <v>0</v>
      </c>
      <c r="ER49" s="201">
        <f t="shared" si="54"/>
        <v>0</v>
      </c>
      <c r="ES49" s="201">
        <f t="shared" si="54"/>
        <v>0</v>
      </c>
      <c r="ET49" s="201">
        <f t="shared" si="54"/>
        <v>0</v>
      </c>
      <c r="EU49" s="201">
        <f t="shared" si="54"/>
        <v>0</v>
      </c>
      <c r="EV49" s="201">
        <f t="shared" si="54"/>
        <v>0</v>
      </c>
      <c r="EW49" s="201">
        <f t="shared" ref="EW49:FA49" si="55">IF(EW21=0,0,EW48/EW21)</f>
        <v>0</v>
      </c>
      <c r="EX49" s="201">
        <f t="shared" si="55"/>
        <v>0</v>
      </c>
      <c r="EY49" s="201">
        <f t="shared" si="55"/>
        <v>0</v>
      </c>
      <c r="EZ49" s="201">
        <f t="shared" si="55"/>
        <v>0</v>
      </c>
      <c r="FA49" s="201">
        <f t="shared" si="55"/>
        <v>0</v>
      </c>
    </row>
    <row r="50" spans="2:157" ht="15" customHeight="1" x14ac:dyDescent="0.3">
      <c r="B50" s="202"/>
      <c r="C50" s="203" t="s">
        <v>3369</v>
      </c>
      <c r="D50" s="203"/>
      <c r="E50" s="204" t="s">
        <v>1601</v>
      </c>
      <c r="F50" s="205" t="s">
        <v>1942</v>
      </c>
      <c r="G50" s="206">
        <f>SUM(H50:FA50)</f>
        <v>0</v>
      </c>
      <c r="H50" s="207">
        <f>H46*$D$47+H48*$D$49</f>
        <v>0</v>
      </c>
      <c r="I50" s="207">
        <f t="shared" ref="I50:BE50" si="56">I46*$D$47+I48*$D$49</f>
        <v>0</v>
      </c>
      <c r="J50" s="207">
        <f t="shared" si="56"/>
        <v>0</v>
      </c>
      <c r="K50" s="207">
        <f t="shared" si="56"/>
        <v>0</v>
      </c>
      <c r="L50" s="207">
        <f t="shared" si="56"/>
        <v>0</v>
      </c>
      <c r="M50" s="207">
        <f t="shared" si="56"/>
        <v>0</v>
      </c>
      <c r="N50" s="207">
        <f t="shared" si="56"/>
        <v>0</v>
      </c>
      <c r="O50" s="207">
        <f t="shared" si="56"/>
        <v>0</v>
      </c>
      <c r="P50" s="207">
        <f t="shared" si="56"/>
        <v>0</v>
      </c>
      <c r="Q50" s="207">
        <f t="shared" si="56"/>
        <v>0</v>
      </c>
      <c r="R50" s="207">
        <f t="shared" si="56"/>
        <v>0</v>
      </c>
      <c r="S50" s="207">
        <f t="shared" si="56"/>
        <v>0</v>
      </c>
      <c r="T50" s="207">
        <f t="shared" si="56"/>
        <v>0</v>
      </c>
      <c r="U50" s="207">
        <f t="shared" si="56"/>
        <v>0</v>
      </c>
      <c r="V50" s="207">
        <f t="shared" si="56"/>
        <v>0</v>
      </c>
      <c r="W50" s="207">
        <f t="shared" si="56"/>
        <v>0</v>
      </c>
      <c r="X50" s="207">
        <f t="shared" si="56"/>
        <v>0</v>
      </c>
      <c r="Y50" s="207">
        <f t="shared" si="56"/>
        <v>0</v>
      </c>
      <c r="Z50" s="207">
        <f t="shared" si="56"/>
        <v>0</v>
      </c>
      <c r="AA50" s="207">
        <f t="shared" si="56"/>
        <v>0</v>
      </c>
      <c r="AB50" s="207">
        <f t="shared" si="56"/>
        <v>0</v>
      </c>
      <c r="AC50" s="207">
        <f t="shared" si="56"/>
        <v>0</v>
      </c>
      <c r="AD50" s="207">
        <f t="shared" si="56"/>
        <v>0</v>
      </c>
      <c r="AE50" s="207">
        <f t="shared" si="56"/>
        <v>0</v>
      </c>
      <c r="AF50" s="207">
        <f t="shared" si="56"/>
        <v>0</v>
      </c>
      <c r="AG50" s="207">
        <f t="shared" si="56"/>
        <v>0</v>
      </c>
      <c r="AH50" s="207">
        <f t="shared" si="56"/>
        <v>0</v>
      </c>
      <c r="AI50" s="207">
        <f t="shared" si="56"/>
        <v>0</v>
      </c>
      <c r="AJ50" s="207">
        <f t="shared" si="56"/>
        <v>0</v>
      </c>
      <c r="AK50" s="207">
        <f t="shared" si="56"/>
        <v>0</v>
      </c>
      <c r="AL50" s="207">
        <f t="shared" si="56"/>
        <v>0</v>
      </c>
      <c r="AM50" s="207">
        <f t="shared" si="56"/>
        <v>0</v>
      </c>
      <c r="AN50" s="207">
        <f t="shared" si="56"/>
        <v>0</v>
      </c>
      <c r="AO50" s="207">
        <f t="shared" si="56"/>
        <v>0</v>
      </c>
      <c r="AP50" s="207">
        <f t="shared" si="56"/>
        <v>0</v>
      </c>
      <c r="AQ50" s="207">
        <f t="shared" si="56"/>
        <v>0</v>
      </c>
      <c r="AR50" s="207">
        <f t="shared" si="56"/>
        <v>0</v>
      </c>
      <c r="AS50" s="207">
        <f t="shared" si="56"/>
        <v>0</v>
      </c>
      <c r="AT50" s="207">
        <f t="shared" si="56"/>
        <v>0</v>
      </c>
      <c r="AU50" s="207">
        <f t="shared" si="56"/>
        <v>0</v>
      </c>
      <c r="AV50" s="207">
        <f t="shared" si="56"/>
        <v>0</v>
      </c>
      <c r="AW50" s="207">
        <f t="shared" si="56"/>
        <v>0</v>
      </c>
      <c r="AX50" s="207">
        <f t="shared" si="56"/>
        <v>0</v>
      </c>
      <c r="AY50" s="207">
        <f t="shared" si="56"/>
        <v>0</v>
      </c>
      <c r="AZ50" s="207">
        <f t="shared" si="56"/>
        <v>0</v>
      </c>
      <c r="BA50" s="207">
        <f t="shared" si="56"/>
        <v>0</v>
      </c>
      <c r="BB50" s="207">
        <f t="shared" si="56"/>
        <v>0</v>
      </c>
      <c r="BC50" s="207">
        <f t="shared" si="56"/>
        <v>0</v>
      </c>
      <c r="BD50" s="207">
        <f t="shared" si="56"/>
        <v>0</v>
      </c>
      <c r="BE50" s="207">
        <f t="shared" si="56"/>
        <v>0</v>
      </c>
      <c r="BF50" s="207">
        <f>BF46*$D$47+BF48*$D$49</f>
        <v>0</v>
      </c>
      <c r="BG50" s="207">
        <f t="shared" ref="BG50:DC50" si="57">BG46*$D$47+BG48*$D$49</f>
        <v>0</v>
      </c>
      <c r="BH50" s="207">
        <f t="shared" si="57"/>
        <v>0</v>
      </c>
      <c r="BI50" s="207">
        <f t="shared" si="57"/>
        <v>0</v>
      </c>
      <c r="BJ50" s="207">
        <f t="shared" si="57"/>
        <v>0</v>
      </c>
      <c r="BK50" s="207">
        <f t="shared" si="57"/>
        <v>0</v>
      </c>
      <c r="BL50" s="207">
        <f t="shared" si="57"/>
        <v>0</v>
      </c>
      <c r="BM50" s="207">
        <f t="shared" si="57"/>
        <v>0</v>
      </c>
      <c r="BN50" s="207">
        <f t="shared" si="57"/>
        <v>0</v>
      </c>
      <c r="BO50" s="207">
        <f t="shared" si="57"/>
        <v>0</v>
      </c>
      <c r="BP50" s="207">
        <f t="shared" si="57"/>
        <v>0</v>
      </c>
      <c r="BQ50" s="207">
        <f t="shared" si="57"/>
        <v>0</v>
      </c>
      <c r="BR50" s="207">
        <f t="shared" si="57"/>
        <v>0</v>
      </c>
      <c r="BS50" s="207">
        <f t="shared" si="57"/>
        <v>0</v>
      </c>
      <c r="BT50" s="207">
        <f t="shared" si="57"/>
        <v>0</v>
      </c>
      <c r="BU50" s="207">
        <f t="shared" si="57"/>
        <v>0</v>
      </c>
      <c r="BV50" s="207">
        <f t="shared" si="57"/>
        <v>0</v>
      </c>
      <c r="BW50" s="207">
        <f t="shared" si="57"/>
        <v>0</v>
      </c>
      <c r="BX50" s="207">
        <f t="shared" si="57"/>
        <v>0</v>
      </c>
      <c r="BY50" s="207">
        <f t="shared" si="57"/>
        <v>0</v>
      </c>
      <c r="BZ50" s="207">
        <f t="shared" si="57"/>
        <v>0</v>
      </c>
      <c r="CA50" s="207">
        <f t="shared" si="57"/>
        <v>0</v>
      </c>
      <c r="CB50" s="207">
        <f t="shared" si="57"/>
        <v>0</v>
      </c>
      <c r="CC50" s="207">
        <f t="shared" si="57"/>
        <v>0</v>
      </c>
      <c r="CD50" s="207">
        <f t="shared" si="57"/>
        <v>0</v>
      </c>
      <c r="CE50" s="207">
        <f t="shared" si="57"/>
        <v>0</v>
      </c>
      <c r="CF50" s="207">
        <f t="shared" si="57"/>
        <v>0</v>
      </c>
      <c r="CG50" s="207">
        <f t="shared" si="57"/>
        <v>0</v>
      </c>
      <c r="CH50" s="207">
        <f t="shared" si="57"/>
        <v>0</v>
      </c>
      <c r="CI50" s="207">
        <f t="shared" si="57"/>
        <v>0</v>
      </c>
      <c r="CJ50" s="207">
        <f t="shared" si="57"/>
        <v>0</v>
      </c>
      <c r="CK50" s="207">
        <f t="shared" si="57"/>
        <v>0</v>
      </c>
      <c r="CL50" s="207">
        <f t="shared" si="57"/>
        <v>0</v>
      </c>
      <c r="CM50" s="207">
        <f t="shared" si="57"/>
        <v>0</v>
      </c>
      <c r="CN50" s="207">
        <f t="shared" si="57"/>
        <v>0</v>
      </c>
      <c r="CO50" s="207">
        <f t="shared" si="57"/>
        <v>0</v>
      </c>
      <c r="CP50" s="207">
        <f t="shared" si="57"/>
        <v>0</v>
      </c>
      <c r="CQ50" s="207">
        <f t="shared" si="57"/>
        <v>0</v>
      </c>
      <c r="CR50" s="207">
        <f t="shared" si="57"/>
        <v>0</v>
      </c>
      <c r="CS50" s="207">
        <f t="shared" si="57"/>
        <v>0</v>
      </c>
      <c r="CT50" s="207">
        <f t="shared" si="57"/>
        <v>0</v>
      </c>
      <c r="CU50" s="207">
        <f t="shared" si="57"/>
        <v>0</v>
      </c>
      <c r="CV50" s="207">
        <f t="shared" si="57"/>
        <v>0</v>
      </c>
      <c r="CW50" s="207">
        <f t="shared" si="57"/>
        <v>0</v>
      </c>
      <c r="CX50" s="207">
        <f t="shared" si="57"/>
        <v>0</v>
      </c>
      <c r="CY50" s="207">
        <f t="shared" si="57"/>
        <v>0</v>
      </c>
      <c r="CZ50" s="207">
        <f t="shared" si="57"/>
        <v>0</v>
      </c>
      <c r="DA50" s="207">
        <f t="shared" si="57"/>
        <v>0</v>
      </c>
      <c r="DB50" s="207">
        <f t="shared" si="57"/>
        <v>0</v>
      </c>
      <c r="DC50" s="207">
        <f t="shared" si="57"/>
        <v>0</v>
      </c>
      <c r="DD50" s="207">
        <f>DD46*$D$47+DD48*$D$49</f>
        <v>0</v>
      </c>
      <c r="DE50" s="207">
        <f t="shared" ref="DE50:FA50" si="58">DE46*$D$47+DE48*$D$49</f>
        <v>0</v>
      </c>
      <c r="DF50" s="207">
        <f t="shared" si="58"/>
        <v>0</v>
      </c>
      <c r="DG50" s="207">
        <f t="shared" si="58"/>
        <v>0</v>
      </c>
      <c r="DH50" s="207">
        <f t="shared" si="58"/>
        <v>0</v>
      </c>
      <c r="DI50" s="207">
        <f t="shared" si="58"/>
        <v>0</v>
      </c>
      <c r="DJ50" s="207">
        <f t="shared" si="58"/>
        <v>0</v>
      </c>
      <c r="DK50" s="207">
        <f t="shared" si="58"/>
        <v>0</v>
      </c>
      <c r="DL50" s="207">
        <f t="shared" si="58"/>
        <v>0</v>
      </c>
      <c r="DM50" s="207">
        <f t="shared" si="58"/>
        <v>0</v>
      </c>
      <c r="DN50" s="207">
        <f t="shared" si="58"/>
        <v>0</v>
      </c>
      <c r="DO50" s="207">
        <f t="shared" si="58"/>
        <v>0</v>
      </c>
      <c r="DP50" s="207">
        <f t="shared" si="58"/>
        <v>0</v>
      </c>
      <c r="DQ50" s="207">
        <f t="shared" si="58"/>
        <v>0</v>
      </c>
      <c r="DR50" s="207">
        <f t="shared" si="58"/>
        <v>0</v>
      </c>
      <c r="DS50" s="207">
        <f t="shared" si="58"/>
        <v>0</v>
      </c>
      <c r="DT50" s="207">
        <f t="shared" si="58"/>
        <v>0</v>
      </c>
      <c r="DU50" s="207">
        <f t="shared" si="58"/>
        <v>0</v>
      </c>
      <c r="DV50" s="207">
        <f t="shared" si="58"/>
        <v>0</v>
      </c>
      <c r="DW50" s="207">
        <f t="shared" si="58"/>
        <v>0</v>
      </c>
      <c r="DX50" s="207">
        <f t="shared" si="58"/>
        <v>0</v>
      </c>
      <c r="DY50" s="207">
        <f t="shared" si="58"/>
        <v>0</v>
      </c>
      <c r="DZ50" s="207">
        <f t="shared" si="58"/>
        <v>0</v>
      </c>
      <c r="EA50" s="207">
        <f t="shared" si="58"/>
        <v>0</v>
      </c>
      <c r="EB50" s="207">
        <f t="shared" si="58"/>
        <v>0</v>
      </c>
      <c r="EC50" s="207">
        <f t="shared" si="58"/>
        <v>0</v>
      </c>
      <c r="ED50" s="207">
        <f t="shared" si="58"/>
        <v>0</v>
      </c>
      <c r="EE50" s="207">
        <f t="shared" si="58"/>
        <v>0</v>
      </c>
      <c r="EF50" s="207">
        <f t="shared" si="58"/>
        <v>0</v>
      </c>
      <c r="EG50" s="207">
        <f t="shared" si="58"/>
        <v>0</v>
      </c>
      <c r="EH50" s="207">
        <f t="shared" si="58"/>
        <v>0</v>
      </c>
      <c r="EI50" s="207">
        <f t="shared" si="58"/>
        <v>0</v>
      </c>
      <c r="EJ50" s="207">
        <f t="shared" si="58"/>
        <v>0</v>
      </c>
      <c r="EK50" s="207">
        <f t="shared" si="58"/>
        <v>0</v>
      </c>
      <c r="EL50" s="207">
        <f t="shared" si="58"/>
        <v>0</v>
      </c>
      <c r="EM50" s="207">
        <f t="shared" si="58"/>
        <v>0</v>
      </c>
      <c r="EN50" s="207">
        <f t="shared" si="58"/>
        <v>0</v>
      </c>
      <c r="EO50" s="207">
        <f t="shared" si="58"/>
        <v>0</v>
      </c>
      <c r="EP50" s="207">
        <f t="shared" si="58"/>
        <v>0</v>
      </c>
      <c r="EQ50" s="207">
        <f t="shared" si="58"/>
        <v>0</v>
      </c>
      <c r="ER50" s="207">
        <f t="shared" si="58"/>
        <v>0</v>
      </c>
      <c r="ES50" s="207">
        <f t="shared" si="58"/>
        <v>0</v>
      </c>
      <c r="ET50" s="207">
        <f t="shared" si="58"/>
        <v>0</v>
      </c>
      <c r="EU50" s="207">
        <f t="shared" si="58"/>
        <v>0</v>
      </c>
      <c r="EV50" s="207">
        <f t="shared" si="58"/>
        <v>0</v>
      </c>
      <c r="EW50" s="207">
        <f t="shared" si="58"/>
        <v>0</v>
      </c>
      <c r="EX50" s="207">
        <f t="shared" si="58"/>
        <v>0</v>
      </c>
      <c r="EY50" s="207">
        <f t="shared" si="58"/>
        <v>0</v>
      </c>
      <c r="EZ50" s="207">
        <f t="shared" si="58"/>
        <v>0</v>
      </c>
      <c r="FA50" s="207">
        <f t="shared" si="58"/>
        <v>0</v>
      </c>
    </row>
    <row r="52" spans="2:157" ht="15" customHeight="1" x14ac:dyDescent="0.35">
      <c r="F52" s="158" t="s">
        <v>1776</v>
      </c>
      <c r="G52" s="159">
        <f>RCB!$G$11</f>
        <v>0</v>
      </c>
    </row>
    <row r="53" spans="2:157" ht="15" customHeight="1" x14ac:dyDescent="0.35">
      <c r="F53" s="158" t="s">
        <v>1232</v>
      </c>
      <c r="G53" s="159">
        <f>RCB!$H$9</f>
        <v>0</v>
      </c>
      <c r="I53" s="1"/>
      <c r="J53" s="1"/>
      <c r="K53" s="252"/>
      <c r="BG53" s="1"/>
      <c r="BH53" s="1"/>
      <c r="BI53" s="252"/>
      <c r="DE53" s="1"/>
      <c r="DF53" s="1"/>
      <c r="DG53" s="252"/>
    </row>
  </sheetData>
  <sheetProtection algorithmName="SHA-512" hashValue="lk6eNR7HUqQXOXAS9g4GUQ1oUgX3dYsnsmwEI64XlItHD3nnBWq26kmsP6V61LOzTcCYUQ9+aMvoGliyQEowKg==" saltValue="aFrtAL7z9MRx3+9ss4wrOA==" spinCount="100000" sheet="1" formatColumns="0" formatRows="0"/>
  <mergeCells count="8">
    <mergeCell ref="E2:G2"/>
    <mergeCell ref="B44:F44"/>
    <mergeCell ref="B4:F4"/>
    <mergeCell ref="B24:F24"/>
    <mergeCell ref="B14:B16"/>
    <mergeCell ref="B17:B20"/>
    <mergeCell ref="B34:B36"/>
    <mergeCell ref="B37:B40"/>
  </mergeCells>
  <conditionalFormatting sqref="G7:G22">
    <cfRule type="expression" dxfId="148" priority="50">
      <formula>G7="ERRO"</formula>
    </cfRule>
  </conditionalFormatting>
  <conditionalFormatting sqref="G27:G42">
    <cfRule type="expression" dxfId="147" priority="1">
      <formula>G27="ERRO"</formula>
    </cfRule>
  </conditionalFormatting>
  <conditionalFormatting sqref="G46:G50">
    <cfRule type="expression" dxfId="146" priority="97">
      <formula>G46="ERRO"</formula>
    </cfRule>
  </conditionalFormatting>
  <conditionalFormatting sqref="H14:FA14">
    <cfRule type="expression" dxfId="145" priority="25">
      <formula>OR(H14&gt;24,H14&lt;0)</formula>
    </cfRule>
  </conditionalFormatting>
  <conditionalFormatting sqref="H15:FA15">
    <cfRule type="expression" dxfId="144" priority="24">
      <formula>OR(H15&gt;365,H15&lt;0)</formula>
    </cfRule>
  </conditionalFormatting>
  <conditionalFormatting sqref="H16:FA16">
    <cfRule type="expression" dxfId="143" priority="20">
      <formula>OR(H16&gt;8760,H16&lt;0)</formula>
    </cfRule>
  </conditionalFormatting>
  <conditionalFormatting sqref="H17:FA17">
    <cfRule type="expression" dxfId="142" priority="23">
      <formula>OR(H17&gt;3,H17&lt;0)</formula>
    </cfRule>
  </conditionalFormatting>
  <conditionalFormatting sqref="H18:FA18">
    <cfRule type="expression" dxfId="141" priority="22">
      <formula>OR(H18&gt;22,H18&lt;0)</formula>
    </cfRule>
  </conditionalFormatting>
  <conditionalFormatting sqref="H19:FA19">
    <cfRule type="expression" dxfId="140" priority="21">
      <formula>OR(H19&gt;12,H19&lt;0)</formula>
    </cfRule>
  </conditionalFormatting>
  <conditionalFormatting sqref="H20:FA20">
    <cfRule type="expression" dxfId="139" priority="19">
      <formula>OR(H20&gt;1,H20&lt;0)</formula>
    </cfRule>
  </conditionalFormatting>
  <conditionalFormatting sqref="H34:FA34">
    <cfRule type="expression" dxfId="138" priority="12">
      <formula>OR(H34&gt;24,H34&lt;0)</formula>
    </cfRule>
  </conditionalFormatting>
  <conditionalFormatting sqref="H35:FA35">
    <cfRule type="expression" dxfId="137" priority="11">
      <formula>OR(H35&gt;365,H35&lt;0)</formula>
    </cfRule>
  </conditionalFormatting>
  <conditionalFormatting sqref="H36:FA36">
    <cfRule type="expression" dxfId="136" priority="13">
      <formula>OR(H36&gt;8760,H36&lt;0)</formula>
    </cfRule>
  </conditionalFormatting>
  <conditionalFormatting sqref="H37:FA37">
    <cfRule type="expression" dxfId="135" priority="10">
      <formula>OR(H37&gt;3,H37&lt;0)</formula>
    </cfRule>
  </conditionalFormatting>
  <conditionalFormatting sqref="H38:FA38">
    <cfRule type="expression" dxfId="134" priority="9">
      <formula>OR(H38&gt;22,H38&lt;0)</formula>
    </cfRule>
  </conditionalFormatting>
  <conditionalFormatting sqref="H39:FA39">
    <cfRule type="expression" dxfId="133" priority="8">
      <formula>OR(H39&gt;12,H39&lt;0)</formula>
    </cfRule>
  </conditionalFormatting>
  <conditionalFormatting sqref="H40:FA40">
    <cfRule type="expression" dxfId="132" priority="7">
      <formula>OR(H40&gt;1,H40&lt;0)</formula>
    </cfRule>
  </conditionalFormatting>
  <pageMargins left="0.59055118110236227" right="0.59055118110236227" top="0.98425196850393704" bottom="0.59055118110236227" header="0.19685039370078741" footer="0.19685039370078741"/>
  <pageSetup paperSize="9" scale="64" pageOrder="overThenDown" orientation="landscape" r:id="rId1"/>
  <headerFooter>
    <oddFooter>&amp;L&amp;F / &amp;A_x000D_&amp;1#&amp;"Calibri"&amp;10&amp;K000000 Classificação: Público&amp;R&amp;P</oddFooter>
  </headerFooter>
  <ignoredErrors>
    <ignoredError sqref="FB1:XFD1 A23:F23 A54:F54 A52:D53 H52:H53 A43:F43 A27:A42 A45:F45 A44 A7:A22 A51:F51 A50:B50 D50:F50 FB27:XFD1048576 C4:BE4 H46:BE51 H43:BE43 A55:BE1048576 L52:BE53 H54 H23:BE23 A1:BE1 FB4:XFD5 A4:A5 A46:A49 C46:F49 FB7:XFD25 A24:A25 J54:BE54" unlockedFormula="1"/>
    <ignoredError sqref="G23 G43 G54 G45 G47 G49 G51" formula="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3ED615-CC0D-4B67-A488-274BB2AACA50}">
          <x14:formula1>
            <xm:f>UCs!$C$24:$C$43</xm:f>
          </x14:formula1>
          <xm:sqref>H6:FA6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2">
    <tabColor theme="7" tint="0.39997558519241921"/>
  </sheetPr>
  <dimension ref="B4:Z116"/>
  <sheetViews>
    <sheetView showGridLines="0" zoomScale="70" zoomScaleNormal="70" workbookViewId="0">
      <selection activeCell="W107" sqref="W107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9.109375" style="1" customWidth="1"/>
    <col min="9" max="9" width="16.44140625" style="1" customWidth="1"/>
    <col min="10" max="10" width="18.6640625" style="1" customWidth="1"/>
    <col min="11" max="11" width="17.6640625" style="1" customWidth="1"/>
    <col min="12" max="13" width="14.6640625" style="1" customWidth="1"/>
    <col min="14" max="14" width="17.6640625" style="1" customWidth="1"/>
    <col min="15" max="16" width="3.6640625" style="1" customWidth="1"/>
    <col min="17" max="21" width="10.6640625" style="1" customWidth="1"/>
    <col min="22" max="22" width="11.6640625" style="1" customWidth="1"/>
    <col min="23" max="23" width="14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1943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 xml:space="preserve">SISTEMAS DE REFRIGERAÇÃO 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1944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90"/>
      <c r="J9" s="286"/>
      <c r="K9" s="139">
        <f t="shared" ref="K9:K27" si="0">N9-L9-M9</f>
        <v>0</v>
      </c>
      <c r="L9" s="286"/>
      <c r="M9" s="286"/>
      <c r="N9" s="139">
        <f t="shared" ref="N9:N27" si="1">I9*J9</f>
        <v>0</v>
      </c>
      <c r="P9" s="142">
        <f t="shared" ref="P9:P57" si="2">B9</f>
        <v>2</v>
      </c>
      <c r="Q9" s="862" t="str">
        <f t="shared" ref="Q9:Q27" si="3">IF(OR(C9=0,C9=""),"",C9)</f>
        <v/>
      </c>
      <c r="R9" s="862"/>
      <c r="S9" s="862"/>
      <c r="T9" s="862"/>
      <c r="U9" s="863"/>
      <c r="V9" s="143" t="str">
        <f t="shared" ref="V9:V2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60"/>
      <c r="D20" s="861"/>
      <c r="E20" s="861"/>
      <c r="F20" s="861"/>
      <c r="G20" s="861"/>
      <c r="H20" s="291"/>
      <c r="I20" s="290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2"/>
        <v>13</v>
      </c>
      <c r="Q20" s="862" t="str">
        <f t="shared" si="3"/>
        <v/>
      </c>
      <c r="R20" s="862"/>
      <c r="S20" s="862"/>
      <c r="T20" s="862"/>
      <c r="U20" s="863"/>
      <c r="V20" s="143" t="str">
        <f t="shared" si="4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60"/>
      <c r="D21" s="861"/>
      <c r="E21" s="861"/>
      <c r="F21" s="861"/>
      <c r="G21" s="861"/>
      <c r="H21" s="289"/>
      <c r="I21" s="290"/>
      <c r="J21" s="286"/>
      <c r="K21" s="139">
        <f t="shared" si="0"/>
        <v>0</v>
      </c>
      <c r="L21" s="286"/>
      <c r="M21" s="286"/>
      <c r="N21" s="139">
        <f t="shared" si="1"/>
        <v>0</v>
      </c>
      <c r="P21" s="142">
        <f t="shared" si="2"/>
        <v>14</v>
      </c>
      <c r="Q21" s="862" t="str">
        <f t="shared" si="3"/>
        <v/>
      </c>
      <c r="R21" s="862"/>
      <c r="S21" s="862"/>
      <c r="T21" s="862"/>
      <c r="U21" s="863"/>
      <c r="V21" s="143" t="str">
        <f t="shared" si="4"/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60"/>
      <c r="D22" s="861"/>
      <c r="E22" s="861"/>
      <c r="F22" s="861"/>
      <c r="G22" s="861"/>
      <c r="H22" s="289"/>
      <c r="I22" s="290"/>
      <c r="J22" s="286"/>
      <c r="K22" s="139">
        <f t="shared" si="0"/>
        <v>0</v>
      </c>
      <c r="L22" s="286"/>
      <c r="M22" s="286"/>
      <c r="N22" s="139">
        <f t="shared" si="1"/>
        <v>0</v>
      </c>
      <c r="P22" s="142">
        <f t="shared" si="2"/>
        <v>15</v>
      </c>
      <c r="Q22" s="862" t="str">
        <f t="shared" si="3"/>
        <v/>
      </c>
      <c r="R22" s="862"/>
      <c r="S22" s="862"/>
      <c r="T22" s="862"/>
      <c r="U22" s="863"/>
      <c r="V22" s="143" t="str">
        <f t="shared" si="4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60"/>
      <c r="D23" s="861"/>
      <c r="E23" s="861"/>
      <c r="F23" s="861"/>
      <c r="G23" s="861"/>
      <c r="H23" s="289"/>
      <c r="I23" s="290"/>
      <c r="J23" s="286"/>
      <c r="K23" s="139">
        <f t="shared" si="0"/>
        <v>0</v>
      </c>
      <c r="L23" s="286"/>
      <c r="M23" s="286"/>
      <c r="N23" s="139">
        <f t="shared" si="1"/>
        <v>0</v>
      </c>
      <c r="P23" s="142">
        <f t="shared" si="2"/>
        <v>16</v>
      </c>
      <c r="Q23" s="862" t="str">
        <f t="shared" si="3"/>
        <v/>
      </c>
      <c r="R23" s="862"/>
      <c r="S23" s="862"/>
      <c r="T23" s="862"/>
      <c r="U23" s="863"/>
      <c r="V23" s="143" t="str">
        <f t="shared" si="4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60"/>
      <c r="D24" s="861"/>
      <c r="E24" s="861"/>
      <c r="F24" s="861"/>
      <c r="G24" s="861"/>
      <c r="H24" s="289"/>
      <c r="I24" s="290"/>
      <c r="J24" s="286"/>
      <c r="K24" s="139">
        <f t="shared" si="0"/>
        <v>0</v>
      </c>
      <c r="L24" s="286"/>
      <c r="M24" s="286"/>
      <c r="N24" s="139">
        <f t="shared" si="1"/>
        <v>0</v>
      </c>
      <c r="P24" s="142">
        <f t="shared" si="2"/>
        <v>17</v>
      </c>
      <c r="Q24" s="862" t="str">
        <f t="shared" si="3"/>
        <v/>
      </c>
      <c r="R24" s="862"/>
      <c r="S24" s="862"/>
      <c r="T24" s="862"/>
      <c r="U24" s="863"/>
      <c r="V24" s="143" t="str">
        <f t="shared" si="4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60"/>
      <c r="D25" s="861"/>
      <c r="E25" s="861"/>
      <c r="F25" s="861"/>
      <c r="G25" s="861"/>
      <c r="H25" s="289"/>
      <c r="I25" s="290"/>
      <c r="J25" s="286"/>
      <c r="K25" s="139">
        <f t="shared" si="0"/>
        <v>0</v>
      </c>
      <c r="L25" s="286"/>
      <c r="M25" s="286"/>
      <c r="N25" s="139">
        <f t="shared" si="1"/>
        <v>0</v>
      </c>
      <c r="P25" s="142">
        <f t="shared" si="2"/>
        <v>18</v>
      </c>
      <c r="Q25" s="862" t="str">
        <f t="shared" si="3"/>
        <v/>
      </c>
      <c r="R25" s="862"/>
      <c r="S25" s="862"/>
      <c r="T25" s="862"/>
      <c r="U25" s="863"/>
      <c r="V25" s="143" t="str">
        <f t="shared" si="4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60"/>
      <c r="D26" s="861"/>
      <c r="E26" s="861"/>
      <c r="F26" s="861"/>
      <c r="G26" s="861"/>
      <c r="H26" s="289"/>
      <c r="I26" s="290"/>
      <c r="J26" s="286"/>
      <c r="K26" s="139">
        <f t="shared" si="0"/>
        <v>0</v>
      </c>
      <c r="L26" s="286"/>
      <c r="M26" s="286"/>
      <c r="N26" s="139">
        <f t="shared" si="1"/>
        <v>0</v>
      </c>
      <c r="P26" s="142">
        <f t="shared" si="2"/>
        <v>19</v>
      </c>
      <c r="Q26" s="862" t="str">
        <f t="shared" si="3"/>
        <v/>
      </c>
      <c r="R26" s="862"/>
      <c r="S26" s="862"/>
      <c r="T26" s="862"/>
      <c r="U26" s="863"/>
      <c r="V26" s="143" t="str">
        <f t="shared" si="4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60"/>
      <c r="D27" s="861"/>
      <c r="E27" s="861"/>
      <c r="F27" s="861"/>
      <c r="G27" s="861"/>
      <c r="H27" s="289"/>
      <c r="I27" s="290"/>
      <c r="J27" s="286"/>
      <c r="K27" s="139">
        <f t="shared" si="0"/>
        <v>0</v>
      </c>
      <c r="L27" s="286"/>
      <c r="M27" s="286"/>
      <c r="N27" s="139">
        <f t="shared" si="1"/>
        <v>0</v>
      </c>
      <c r="P27" s="142">
        <f t="shared" si="2"/>
        <v>20</v>
      </c>
      <c r="Q27" s="862" t="str">
        <f t="shared" si="3"/>
        <v/>
      </c>
      <c r="R27" s="862"/>
      <c r="S27" s="862"/>
      <c r="T27" s="862"/>
      <c r="U27" s="863"/>
      <c r="V27" s="143" t="str">
        <f t="shared" si="4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60"/>
      <c r="D28" s="861"/>
      <c r="E28" s="861"/>
      <c r="F28" s="861"/>
      <c r="G28" s="861"/>
      <c r="H28" s="287"/>
      <c r="I28" s="288"/>
      <c r="J28" s="286"/>
      <c r="K28" s="139">
        <f>N28-L28-M28</f>
        <v>0</v>
      </c>
      <c r="L28" s="286"/>
      <c r="M28" s="286"/>
      <c r="N28" s="139">
        <f>I28*J28</f>
        <v>0</v>
      </c>
      <c r="P28" s="142">
        <f t="shared" si="2"/>
        <v>21</v>
      </c>
      <c r="Q28" s="862" t="str">
        <f>IF(OR(C28=0,C28=""),"",C28)</f>
        <v/>
      </c>
      <c r="R28" s="862"/>
      <c r="S28" s="862"/>
      <c r="T28" s="862"/>
      <c r="U28" s="863"/>
      <c r="V28" s="143" t="str">
        <f>IF(N28=0,"",H28)</f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60"/>
      <c r="D29" s="861"/>
      <c r="E29" s="861"/>
      <c r="F29" s="861"/>
      <c r="G29" s="861"/>
      <c r="H29" s="289"/>
      <c r="I29" s="290"/>
      <c r="J29" s="286"/>
      <c r="K29" s="139">
        <f t="shared" ref="K29:K57" si="5">N29-L29-M29</f>
        <v>0</v>
      </c>
      <c r="L29" s="286"/>
      <c r="M29" s="286"/>
      <c r="N29" s="139">
        <f t="shared" ref="N29:N57" si="6">I29*J29</f>
        <v>0</v>
      </c>
      <c r="P29" s="142">
        <f t="shared" si="2"/>
        <v>22</v>
      </c>
      <c r="Q29" s="862" t="str">
        <f t="shared" ref="Q29:Q57" si="7">IF(OR(C29=0,C29=""),"",C29)</f>
        <v/>
      </c>
      <c r="R29" s="862"/>
      <c r="S29" s="862"/>
      <c r="T29" s="862"/>
      <c r="U29" s="863"/>
      <c r="V29" s="143" t="str">
        <f t="shared" ref="V29:V57" si="8">IF(N29=0,"",H29)</f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89"/>
      <c r="I30" s="290"/>
      <c r="J30" s="286"/>
      <c r="K30" s="139">
        <f t="shared" si="5"/>
        <v>0</v>
      </c>
      <c r="L30" s="286"/>
      <c r="M30" s="286"/>
      <c r="N30" s="139">
        <f t="shared" si="6"/>
        <v>0</v>
      </c>
      <c r="P30" s="142">
        <f t="shared" si="2"/>
        <v>23</v>
      </c>
      <c r="Q30" s="862" t="str">
        <f t="shared" si="7"/>
        <v/>
      </c>
      <c r="R30" s="862"/>
      <c r="S30" s="862"/>
      <c r="T30" s="862"/>
      <c r="U30" s="863"/>
      <c r="V30" s="143" t="str">
        <f t="shared" si="8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9"/>
      <c r="I31" s="290"/>
      <c r="J31" s="286"/>
      <c r="K31" s="139">
        <f t="shared" si="5"/>
        <v>0</v>
      </c>
      <c r="L31" s="286"/>
      <c r="M31" s="286"/>
      <c r="N31" s="139">
        <f t="shared" si="6"/>
        <v>0</v>
      </c>
      <c r="P31" s="142">
        <f t="shared" si="2"/>
        <v>24</v>
      </c>
      <c r="Q31" s="862" t="str">
        <f t="shared" si="7"/>
        <v/>
      </c>
      <c r="R31" s="862"/>
      <c r="S31" s="862"/>
      <c r="T31" s="862"/>
      <c r="U31" s="863"/>
      <c r="V31" s="143" t="str">
        <f t="shared" si="8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si="5"/>
        <v>0</v>
      </c>
      <c r="L32" s="286"/>
      <c r="M32" s="286"/>
      <c r="N32" s="139">
        <f t="shared" si="6"/>
        <v>0</v>
      </c>
      <c r="P32" s="142">
        <f t="shared" si="2"/>
        <v>25</v>
      </c>
      <c r="Q32" s="862" t="str">
        <f t="shared" si="7"/>
        <v/>
      </c>
      <c r="R32" s="862"/>
      <c r="S32" s="862"/>
      <c r="T32" s="862"/>
      <c r="U32" s="863"/>
      <c r="V32" s="143" t="str">
        <f t="shared" si="8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5"/>
        <v>0</v>
      </c>
      <c r="L33" s="286"/>
      <c r="M33" s="286"/>
      <c r="N33" s="139">
        <f t="shared" si="6"/>
        <v>0</v>
      </c>
      <c r="P33" s="142">
        <f t="shared" si="2"/>
        <v>26</v>
      </c>
      <c r="Q33" s="862" t="str">
        <f t="shared" si="7"/>
        <v/>
      </c>
      <c r="R33" s="862"/>
      <c r="S33" s="862"/>
      <c r="T33" s="862"/>
      <c r="U33" s="863"/>
      <c r="V33" s="143" t="str">
        <f t="shared" si="8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9"/>
      <c r="I34" s="290"/>
      <c r="J34" s="286"/>
      <c r="K34" s="139">
        <f t="shared" si="5"/>
        <v>0</v>
      </c>
      <c r="L34" s="286"/>
      <c r="M34" s="286"/>
      <c r="N34" s="139">
        <f t="shared" si="6"/>
        <v>0</v>
      </c>
      <c r="P34" s="142">
        <f t="shared" si="2"/>
        <v>27</v>
      </c>
      <c r="Q34" s="862" t="str">
        <f t="shared" si="7"/>
        <v/>
      </c>
      <c r="R34" s="862"/>
      <c r="S34" s="862"/>
      <c r="T34" s="862"/>
      <c r="U34" s="863"/>
      <c r="V34" s="143" t="str">
        <f t="shared" si="8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si="5"/>
        <v>0</v>
      </c>
      <c r="L35" s="286"/>
      <c r="M35" s="286"/>
      <c r="N35" s="139">
        <f t="shared" si="6"/>
        <v>0</v>
      </c>
      <c r="P35" s="142">
        <f t="shared" si="2"/>
        <v>28</v>
      </c>
      <c r="Q35" s="862" t="str">
        <f t="shared" si="7"/>
        <v/>
      </c>
      <c r="R35" s="862"/>
      <c r="S35" s="862"/>
      <c r="T35" s="862"/>
      <c r="U35" s="863"/>
      <c r="V35" s="143" t="str">
        <f t="shared" si="8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5"/>
        <v>0</v>
      </c>
      <c r="L36" s="286"/>
      <c r="M36" s="286"/>
      <c r="N36" s="139">
        <f t="shared" si="6"/>
        <v>0</v>
      </c>
      <c r="P36" s="142">
        <f t="shared" si="2"/>
        <v>29</v>
      </c>
      <c r="Q36" s="862" t="str">
        <f t="shared" si="7"/>
        <v/>
      </c>
      <c r="R36" s="862"/>
      <c r="S36" s="862"/>
      <c r="T36" s="862"/>
      <c r="U36" s="863"/>
      <c r="V36" s="143" t="str">
        <f t="shared" si="8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91"/>
      <c r="I37" s="290"/>
      <c r="J37" s="286"/>
      <c r="K37" s="139">
        <f t="shared" si="5"/>
        <v>0</v>
      </c>
      <c r="L37" s="286"/>
      <c r="M37" s="286"/>
      <c r="N37" s="139">
        <f t="shared" si="6"/>
        <v>0</v>
      </c>
      <c r="P37" s="142">
        <f t="shared" si="2"/>
        <v>30</v>
      </c>
      <c r="Q37" s="862" t="str">
        <f t="shared" si="7"/>
        <v/>
      </c>
      <c r="R37" s="862"/>
      <c r="S37" s="862"/>
      <c r="T37" s="862"/>
      <c r="U37" s="863"/>
      <c r="V37" s="143" t="str">
        <f t="shared" si="8"/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si="5"/>
        <v>0</v>
      </c>
      <c r="L38" s="286"/>
      <c r="M38" s="286"/>
      <c r="N38" s="139">
        <f t="shared" si="6"/>
        <v>0</v>
      </c>
      <c r="P38" s="142">
        <f t="shared" si="2"/>
        <v>31</v>
      </c>
      <c r="Q38" s="862" t="str">
        <f t="shared" si="7"/>
        <v/>
      </c>
      <c r="R38" s="862"/>
      <c r="S38" s="862"/>
      <c r="T38" s="862"/>
      <c r="U38" s="863"/>
      <c r="V38" s="143" t="str">
        <f t="shared" si="8"/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5"/>
        <v>0</v>
      </c>
      <c r="L39" s="286"/>
      <c r="M39" s="286"/>
      <c r="N39" s="139">
        <f t="shared" si="6"/>
        <v>0</v>
      </c>
      <c r="P39" s="142">
        <f t="shared" si="2"/>
        <v>32</v>
      </c>
      <c r="Q39" s="862" t="str">
        <f t="shared" si="7"/>
        <v/>
      </c>
      <c r="R39" s="862"/>
      <c r="S39" s="862"/>
      <c r="T39" s="862"/>
      <c r="U39" s="863"/>
      <c r="V39" s="143" t="str">
        <f t="shared" si="8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91"/>
      <c r="I40" s="290"/>
      <c r="J40" s="286"/>
      <c r="K40" s="139">
        <f t="shared" si="5"/>
        <v>0</v>
      </c>
      <c r="L40" s="286"/>
      <c r="M40" s="286"/>
      <c r="N40" s="139">
        <f t="shared" si="6"/>
        <v>0</v>
      </c>
      <c r="P40" s="142">
        <f t="shared" si="2"/>
        <v>33</v>
      </c>
      <c r="Q40" s="862" t="str">
        <f t="shared" si="7"/>
        <v/>
      </c>
      <c r="R40" s="862"/>
      <c r="S40" s="862"/>
      <c r="T40" s="862"/>
      <c r="U40" s="863"/>
      <c r="V40" s="143" t="str">
        <f t="shared" si="8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9"/>
      <c r="I41" s="290"/>
      <c r="J41" s="286"/>
      <c r="K41" s="139">
        <f t="shared" si="5"/>
        <v>0</v>
      </c>
      <c r="L41" s="286"/>
      <c r="M41" s="286"/>
      <c r="N41" s="139">
        <f t="shared" si="6"/>
        <v>0</v>
      </c>
      <c r="P41" s="142">
        <f t="shared" si="2"/>
        <v>34</v>
      </c>
      <c r="Q41" s="862" t="str">
        <f t="shared" si="7"/>
        <v/>
      </c>
      <c r="R41" s="862"/>
      <c r="S41" s="862"/>
      <c r="T41" s="862"/>
      <c r="U41" s="863"/>
      <c r="V41" s="143" t="str">
        <f t="shared" si="8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si="5"/>
        <v>0</v>
      </c>
      <c r="L42" s="286"/>
      <c r="M42" s="286"/>
      <c r="N42" s="139">
        <f t="shared" si="6"/>
        <v>0</v>
      </c>
      <c r="P42" s="142">
        <f t="shared" si="2"/>
        <v>35</v>
      </c>
      <c r="Q42" s="862" t="str">
        <f t="shared" si="7"/>
        <v/>
      </c>
      <c r="R42" s="862"/>
      <c r="S42" s="862"/>
      <c r="T42" s="862"/>
      <c r="U42" s="863"/>
      <c r="V42" s="143" t="str">
        <f t="shared" si="8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89"/>
      <c r="I43" s="290"/>
      <c r="J43" s="286"/>
      <c r="K43" s="139">
        <f t="shared" si="5"/>
        <v>0</v>
      </c>
      <c r="L43" s="286"/>
      <c r="M43" s="286"/>
      <c r="N43" s="139">
        <f t="shared" si="6"/>
        <v>0</v>
      </c>
      <c r="P43" s="142">
        <f t="shared" si="2"/>
        <v>36</v>
      </c>
      <c r="Q43" s="862" t="str">
        <f t="shared" si="7"/>
        <v/>
      </c>
      <c r="R43" s="862"/>
      <c r="S43" s="862"/>
      <c r="T43" s="862"/>
      <c r="U43" s="863"/>
      <c r="V43" s="143" t="str">
        <f t="shared" si="8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5"/>
        <v>0</v>
      </c>
      <c r="L44" s="286"/>
      <c r="M44" s="286"/>
      <c r="N44" s="139">
        <f t="shared" si="6"/>
        <v>0</v>
      </c>
      <c r="P44" s="142">
        <f t="shared" si="2"/>
        <v>37</v>
      </c>
      <c r="Q44" s="862" t="str">
        <f t="shared" si="7"/>
        <v/>
      </c>
      <c r="R44" s="862"/>
      <c r="S44" s="862"/>
      <c r="T44" s="862"/>
      <c r="U44" s="863"/>
      <c r="V44" s="143" t="str">
        <f t="shared" si="8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5"/>
        <v>0</v>
      </c>
      <c r="L45" s="286"/>
      <c r="M45" s="286"/>
      <c r="N45" s="139">
        <f t="shared" si="6"/>
        <v>0</v>
      </c>
      <c r="P45" s="142">
        <f t="shared" si="2"/>
        <v>38</v>
      </c>
      <c r="Q45" s="862" t="str">
        <f t="shared" si="7"/>
        <v/>
      </c>
      <c r="R45" s="862"/>
      <c r="S45" s="862"/>
      <c r="T45" s="862"/>
      <c r="U45" s="863"/>
      <c r="V45" s="143" t="str">
        <f t="shared" si="8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89"/>
      <c r="I46" s="290"/>
      <c r="J46" s="286"/>
      <c r="K46" s="139">
        <f t="shared" si="5"/>
        <v>0</v>
      </c>
      <c r="L46" s="286"/>
      <c r="M46" s="286"/>
      <c r="N46" s="139">
        <f t="shared" si="6"/>
        <v>0</v>
      </c>
      <c r="P46" s="142">
        <f t="shared" si="2"/>
        <v>39</v>
      </c>
      <c r="Q46" s="862" t="str">
        <f t="shared" si="7"/>
        <v/>
      </c>
      <c r="R46" s="862"/>
      <c r="S46" s="862"/>
      <c r="T46" s="862"/>
      <c r="U46" s="863"/>
      <c r="V46" s="143" t="str">
        <f t="shared" si="8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7"/>
      <c r="I47" s="288"/>
      <c r="J47" s="286"/>
      <c r="K47" s="139">
        <f>N47-L47-M47</f>
        <v>0</v>
      </c>
      <c r="L47" s="286"/>
      <c r="M47" s="286"/>
      <c r="N47" s="139">
        <f>I47*J47</f>
        <v>0</v>
      </c>
      <c r="P47" s="142">
        <f t="shared" si="2"/>
        <v>40</v>
      </c>
      <c r="Q47" s="862" t="str">
        <f>IF(OR(C47=0,C47=""),"",C47)</f>
        <v/>
      </c>
      <c r="R47" s="862"/>
      <c r="S47" s="862"/>
      <c r="T47" s="862"/>
      <c r="U47" s="863"/>
      <c r="V47" s="143" t="str">
        <f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ref="K48:K56" si="9">N48-L48-M48</f>
        <v>0</v>
      </c>
      <c r="L48" s="286"/>
      <c r="M48" s="286"/>
      <c r="N48" s="139">
        <f t="shared" ref="N48:N56" si="10">I48*J48</f>
        <v>0</v>
      </c>
      <c r="P48" s="142">
        <f t="shared" si="2"/>
        <v>41</v>
      </c>
      <c r="Q48" s="862" t="str">
        <f t="shared" ref="Q48:Q56" si="11">IF(OR(C48=0,C48=""),"",C48)</f>
        <v/>
      </c>
      <c r="R48" s="862"/>
      <c r="S48" s="862"/>
      <c r="T48" s="862"/>
      <c r="U48" s="863"/>
      <c r="V48" s="143" t="str">
        <f t="shared" ref="V48:V56" si="12">IF(N48=0,"",H48)</f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9"/>
        <v>0</v>
      </c>
      <c r="L49" s="286"/>
      <c r="M49" s="286"/>
      <c r="N49" s="139">
        <f t="shared" si="10"/>
        <v>0</v>
      </c>
      <c r="P49" s="142">
        <f t="shared" si="2"/>
        <v>42</v>
      </c>
      <c r="Q49" s="862" t="str">
        <f t="shared" si="11"/>
        <v/>
      </c>
      <c r="R49" s="862"/>
      <c r="S49" s="862"/>
      <c r="T49" s="862"/>
      <c r="U49" s="863"/>
      <c r="V49" s="143" t="str">
        <f t="shared" si="12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89"/>
      <c r="I50" s="290"/>
      <c r="J50" s="286"/>
      <c r="K50" s="139">
        <f t="shared" si="9"/>
        <v>0</v>
      </c>
      <c r="L50" s="286"/>
      <c r="M50" s="286"/>
      <c r="N50" s="139">
        <f t="shared" si="10"/>
        <v>0</v>
      </c>
      <c r="P50" s="142">
        <f t="shared" si="2"/>
        <v>43</v>
      </c>
      <c r="Q50" s="862" t="str">
        <f t="shared" si="11"/>
        <v/>
      </c>
      <c r="R50" s="862"/>
      <c r="S50" s="862"/>
      <c r="T50" s="862"/>
      <c r="U50" s="863"/>
      <c r="V50" s="143" t="str">
        <f t="shared" si="12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9"/>
        <v>0</v>
      </c>
      <c r="L51" s="286"/>
      <c r="M51" s="286"/>
      <c r="N51" s="139">
        <f t="shared" si="10"/>
        <v>0</v>
      </c>
      <c r="P51" s="142">
        <f t="shared" si="2"/>
        <v>44</v>
      </c>
      <c r="Q51" s="862" t="str">
        <f t="shared" si="11"/>
        <v/>
      </c>
      <c r="R51" s="862"/>
      <c r="S51" s="862"/>
      <c r="T51" s="862"/>
      <c r="U51" s="863"/>
      <c r="V51" s="143" t="str">
        <f t="shared" si="12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9"/>
        <v>0</v>
      </c>
      <c r="L52" s="286"/>
      <c r="M52" s="286"/>
      <c r="N52" s="139">
        <f t="shared" si="10"/>
        <v>0</v>
      </c>
      <c r="P52" s="142">
        <f t="shared" si="2"/>
        <v>45</v>
      </c>
      <c r="Q52" s="862" t="str">
        <f t="shared" si="11"/>
        <v/>
      </c>
      <c r="R52" s="862"/>
      <c r="S52" s="862"/>
      <c r="T52" s="862"/>
      <c r="U52" s="863"/>
      <c r="V52" s="143" t="str">
        <f t="shared" si="12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9"/>
        <v>0</v>
      </c>
      <c r="L53" s="286"/>
      <c r="M53" s="286"/>
      <c r="N53" s="139">
        <f t="shared" si="10"/>
        <v>0</v>
      </c>
      <c r="P53" s="142">
        <f t="shared" si="2"/>
        <v>46</v>
      </c>
      <c r="Q53" s="862" t="str">
        <f t="shared" si="11"/>
        <v/>
      </c>
      <c r="R53" s="862"/>
      <c r="S53" s="862"/>
      <c r="T53" s="862"/>
      <c r="U53" s="863"/>
      <c r="V53" s="143" t="str">
        <f t="shared" si="12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9"/>
        <v>0</v>
      </c>
      <c r="L54" s="286"/>
      <c r="M54" s="286"/>
      <c r="N54" s="139">
        <f t="shared" si="10"/>
        <v>0</v>
      </c>
      <c r="P54" s="142">
        <f t="shared" si="2"/>
        <v>47</v>
      </c>
      <c r="Q54" s="862" t="str">
        <f t="shared" si="11"/>
        <v/>
      </c>
      <c r="R54" s="862"/>
      <c r="S54" s="862"/>
      <c r="T54" s="862"/>
      <c r="U54" s="863"/>
      <c r="V54" s="143" t="str">
        <f t="shared" si="12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89"/>
      <c r="I55" s="290"/>
      <c r="J55" s="286"/>
      <c r="K55" s="139">
        <f t="shared" si="9"/>
        <v>0</v>
      </c>
      <c r="L55" s="286"/>
      <c r="M55" s="286"/>
      <c r="N55" s="139">
        <f t="shared" si="10"/>
        <v>0</v>
      </c>
      <c r="P55" s="142">
        <f t="shared" si="2"/>
        <v>48</v>
      </c>
      <c r="Q55" s="862" t="str">
        <f t="shared" si="11"/>
        <v/>
      </c>
      <c r="R55" s="862"/>
      <c r="S55" s="862"/>
      <c r="T55" s="862"/>
      <c r="U55" s="863"/>
      <c r="V55" s="143" t="str">
        <f t="shared" si="12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89"/>
      <c r="I56" s="290"/>
      <c r="J56" s="286"/>
      <c r="K56" s="139">
        <f t="shared" si="9"/>
        <v>0</v>
      </c>
      <c r="L56" s="286"/>
      <c r="M56" s="286"/>
      <c r="N56" s="139">
        <f t="shared" si="10"/>
        <v>0</v>
      </c>
      <c r="P56" s="142">
        <f t="shared" si="2"/>
        <v>49</v>
      </c>
      <c r="Q56" s="862" t="str">
        <f t="shared" si="11"/>
        <v/>
      </c>
      <c r="R56" s="862"/>
      <c r="S56" s="862"/>
      <c r="T56" s="862"/>
      <c r="U56" s="863"/>
      <c r="V56" s="143" t="str">
        <f t="shared" si="12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60"/>
      <c r="D57" s="861"/>
      <c r="E57" s="861"/>
      <c r="F57" s="861"/>
      <c r="G57" s="861"/>
      <c r="H57" s="289"/>
      <c r="I57" s="290"/>
      <c r="J57" s="286"/>
      <c r="K57" s="139">
        <f t="shared" si="5"/>
        <v>0</v>
      </c>
      <c r="L57" s="286"/>
      <c r="M57" s="286"/>
      <c r="N57" s="139">
        <f t="shared" si="6"/>
        <v>0</v>
      </c>
      <c r="P57" s="142">
        <f t="shared" si="2"/>
        <v>50</v>
      </c>
      <c r="Q57" s="862" t="str">
        <f t="shared" si="7"/>
        <v/>
      </c>
      <c r="R57" s="862"/>
      <c r="S57" s="862"/>
      <c r="T57" s="862"/>
      <c r="U57" s="863"/>
      <c r="V57" s="143" t="str">
        <f t="shared" si="8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4.25" customHeight="1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3388</v>
      </c>
      <c r="W58" s="151" t="s">
        <v>1945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Apoio!AY7</f>
        <v>0</v>
      </c>
      <c r="L60" s="523"/>
      <c r="M60" s="524"/>
      <c r="N60" s="139">
        <f>K60</f>
        <v>0</v>
      </c>
      <c r="Q60" s="158" t="s">
        <v>1946</v>
      </c>
      <c r="R60" s="159">
        <f>RCB!$G$12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Apoio!BH7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Terceiros!K17</f>
        <v>0</v>
      </c>
      <c r="L63" s="139">
        <f>Terceiros!L17</f>
        <v>0</v>
      </c>
      <c r="M63" s="139">
        <f>Terceiros!M17</f>
        <v>0</v>
      </c>
      <c r="N63" s="139">
        <f>Terceiros!N17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Terceiros!K28</f>
        <v>0</v>
      </c>
      <c r="L64" s="139">
        <f>Terceiros!L28</f>
        <v>0</v>
      </c>
      <c r="M64" s="139">
        <f>Terceiros!M28</f>
        <v>0</v>
      </c>
      <c r="N64" s="139">
        <f>Terceiros!N28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Terceiros!K39</f>
        <v>0</v>
      </c>
      <c r="L65" s="139">
        <f>Terceiros!L39</f>
        <v>0</v>
      </c>
      <c r="M65" s="139">
        <f>Terceiros!M39</f>
        <v>0</v>
      </c>
      <c r="N65" s="139">
        <f>Terceiros!N39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82" si="13">N66-L66-M66</f>
        <v>0</v>
      </c>
      <c r="L66" s="286"/>
      <c r="M66" s="286"/>
      <c r="N66" s="139">
        <f t="shared" ref="N66:N82" si="14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13"/>
        <v>0</v>
      </c>
      <c r="L67" s="286"/>
      <c r="M67" s="286"/>
      <c r="N67" s="139">
        <f t="shared" si="14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13"/>
        <v>0</v>
      </c>
      <c r="L68" s="286"/>
      <c r="M68" s="286"/>
      <c r="N68" s="139">
        <f t="shared" si="14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13"/>
        <v>0</v>
      </c>
      <c r="L69" s="286"/>
      <c r="M69" s="286"/>
      <c r="N69" s="139">
        <f t="shared" si="14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13"/>
        <v>0</v>
      </c>
      <c r="L70" s="286"/>
      <c r="M70" s="286"/>
      <c r="N70" s="139">
        <f t="shared" si="14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13"/>
        <v>0</v>
      </c>
      <c r="L71" s="286"/>
      <c r="M71" s="286"/>
      <c r="N71" s="139">
        <f t="shared" si="14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13"/>
        <v>0</v>
      </c>
      <c r="L72" s="286"/>
      <c r="M72" s="286"/>
      <c r="N72" s="139">
        <f t="shared" si="14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13"/>
        <v>0</v>
      </c>
      <c r="L73" s="286"/>
      <c r="M73" s="286"/>
      <c r="N73" s="139">
        <f t="shared" si="14"/>
        <v>0</v>
      </c>
    </row>
    <row r="74" spans="2:14" ht="15" customHeight="1" x14ac:dyDescent="0.3">
      <c r="B74" s="142">
        <v>12</v>
      </c>
      <c r="C74" s="886"/>
      <c r="D74" s="886"/>
      <c r="E74" s="886"/>
      <c r="F74" s="886"/>
      <c r="G74" s="886"/>
      <c r="H74" s="860"/>
      <c r="I74" s="288"/>
      <c r="J74" s="286"/>
      <c r="K74" s="139">
        <f t="shared" si="13"/>
        <v>0</v>
      </c>
      <c r="L74" s="286"/>
      <c r="M74" s="286"/>
      <c r="N74" s="139">
        <f t="shared" si="14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88"/>
      <c r="J75" s="286"/>
      <c r="K75" s="139">
        <f t="shared" si="13"/>
        <v>0</v>
      </c>
      <c r="L75" s="286"/>
      <c r="M75" s="286"/>
      <c r="N75" s="139">
        <f t="shared" si="14"/>
        <v>0</v>
      </c>
    </row>
    <row r="76" spans="2:14" ht="15" customHeight="1" x14ac:dyDescent="0.3">
      <c r="B76" s="142">
        <v>14</v>
      </c>
      <c r="C76" s="886"/>
      <c r="D76" s="886"/>
      <c r="E76" s="886"/>
      <c r="F76" s="886"/>
      <c r="G76" s="886"/>
      <c r="H76" s="860"/>
      <c r="I76" s="288"/>
      <c r="J76" s="286"/>
      <c r="K76" s="139">
        <f t="shared" si="13"/>
        <v>0</v>
      </c>
      <c r="L76" s="286"/>
      <c r="M76" s="286"/>
      <c r="N76" s="139">
        <f t="shared" si="14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88"/>
      <c r="J77" s="286"/>
      <c r="K77" s="139">
        <f t="shared" si="13"/>
        <v>0</v>
      </c>
      <c r="L77" s="286"/>
      <c r="M77" s="286"/>
      <c r="N77" s="139">
        <f t="shared" si="14"/>
        <v>0</v>
      </c>
    </row>
    <row r="78" spans="2:14" ht="15" customHeight="1" x14ac:dyDescent="0.3">
      <c r="B78" s="142">
        <v>16</v>
      </c>
      <c r="C78" s="886"/>
      <c r="D78" s="886"/>
      <c r="E78" s="886"/>
      <c r="F78" s="886"/>
      <c r="G78" s="886"/>
      <c r="H78" s="860"/>
      <c r="I78" s="288"/>
      <c r="J78" s="286"/>
      <c r="K78" s="139">
        <f t="shared" si="13"/>
        <v>0</v>
      </c>
      <c r="L78" s="286"/>
      <c r="M78" s="286"/>
      <c r="N78" s="139">
        <f t="shared" si="14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13"/>
        <v>0</v>
      </c>
      <c r="L79" s="286"/>
      <c r="M79" s="286"/>
      <c r="N79" s="139">
        <f t="shared" si="14"/>
        <v>0</v>
      </c>
    </row>
    <row r="80" spans="2:14" ht="15" customHeight="1" x14ac:dyDescent="0.3">
      <c r="B80" s="142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13"/>
        <v>0</v>
      </c>
      <c r="L80" s="286"/>
      <c r="M80" s="286"/>
      <c r="N80" s="139">
        <f t="shared" si="14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13"/>
        <v>0</v>
      </c>
      <c r="L81" s="286"/>
      <c r="M81" s="286"/>
      <c r="N81" s="139">
        <f t="shared" si="14"/>
        <v>0</v>
      </c>
    </row>
    <row r="82" spans="2:16" ht="15" customHeight="1" x14ac:dyDescent="0.3">
      <c r="B82" s="142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13"/>
        <v>0</v>
      </c>
      <c r="L82" s="286"/>
      <c r="M82" s="286"/>
      <c r="N82" s="139">
        <f t="shared" si="14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Apoio!BE7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Marketing!K33</f>
        <v>0</v>
      </c>
      <c r="L89" s="139">
        <f>Marketing!L33</f>
        <v>0</v>
      </c>
      <c r="M89" s="139">
        <f>Marketing!M33</f>
        <v>0</v>
      </c>
      <c r="N89" s="139">
        <f>Marketing!N33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Treinamento!K33</f>
        <v>0</v>
      </c>
      <c r="L90" s="139">
        <f>Treinamento!L33</f>
        <v>0</v>
      </c>
      <c r="M90" s="139">
        <f>Treinamento!M33</f>
        <v>0</v>
      </c>
      <c r="N90" s="139">
        <f>Treinamento!N33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15">N92-L92-M92</f>
        <v>0</v>
      </c>
      <c r="L92" s="286"/>
      <c r="M92" s="286"/>
      <c r="N92" s="139">
        <f t="shared" ref="N92:N111" si="16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15"/>
        <v>0</v>
      </c>
      <c r="L93" s="286"/>
      <c r="M93" s="286"/>
      <c r="N93" s="139">
        <f t="shared" si="16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15"/>
        <v>0</v>
      </c>
      <c r="L94" s="286"/>
      <c r="M94" s="286"/>
      <c r="N94" s="139">
        <f t="shared" si="16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15"/>
        <v>0</v>
      </c>
      <c r="L95" s="286"/>
      <c r="M95" s="286"/>
      <c r="N95" s="139">
        <f t="shared" si="16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15"/>
        <v>0</v>
      </c>
      <c r="L96" s="286"/>
      <c r="M96" s="286"/>
      <c r="N96" s="139">
        <f t="shared" si="16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15"/>
        <v>0</v>
      </c>
      <c r="L97" s="286"/>
      <c r="M97" s="286"/>
      <c r="N97" s="139">
        <f t="shared" si="16"/>
        <v>0</v>
      </c>
    </row>
    <row r="98" spans="2:14" ht="15.7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15"/>
        <v>0</v>
      </c>
      <c r="L98" s="286"/>
      <c r="M98" s="286"/>
      <c r="N98" s="139">
        <f t="shared" si="16"/>
        <v>0</v>
      </c>
    </row>
    <row r="99" spans="2:14" ht="15.7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15"/>
        <v>0</v>
      </c>
      <c r="L99" s="286"/>
      <c r="M99" s="286"/>
      <c r="N99" s="139">
        <f t="shared" si="16"/>
        <v>0</v>
      </c>
    </row>
    <row r="100" spans="2:14" ht="15.7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15"/>
        <v>0</v>
      </c>
      <c r="L100" s="286"/>
      <c r="M100" s="286"/>
      <c r="N100" s="139">
        <f t="shared" si="16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15"/>
        <v>0</v>
      </c>
      <c r="L101" s="286"/>
      <c r="M101" s="286"/>
      <c r="N101" s="139">
        <f t="shared" si="16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15"/>
        <v>0</v>
      </c>
      <c r="L102" s="286"/>
      <c r="M102" s="286"/>
      <c r="N102" s="139">
        <f t="shared" si="16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15"/>
        <v>0</v>
      </c>
      <c r="L103" s="286"/>
      <c r="M103" s="286"/>
      <c r="N103" s="139">
        <f t="shared" si="16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15"/>
        <v>0</v>
      </c>
      <c r="L104" s="286"/>
      <c r="M104" s="286"/>
      <c r="N104" s="139">
        <f t="shared" si="16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15"/>
        <v>0</v>
      </c>
      <c r="L105" s="286"/>
      <c r="M105" s="286"/>
      <c r="N105" s="139">
        <f t="shared" si="16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15"/>
        <v>0</v>
      </c>
      <c r="L106" s="286"/>
      <c r="M106" s="286"/>
      <c r="N106" s="139">
        <f t="shared" si="16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15"/>
        <v>0</v>
      </c>
      <c r="L107" s="286"/>
      <c r="M107" s="286"/>
      <c r="N107" s="139">
        <f t="shared" si="16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15"/>
        <v>0</v>
      </c>
      <c r="L108" s="286"/>
      <c r="M108" s="286"/>
      <c r="N108" s="139">
        <f t="shared" si="16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15"/>
        <v>0</v>
      </c>
      <c r="L109" s="286"/>
      <c r="M109" s="286"/>
      <c r="N109" s="139">
        <f t="shared" si="16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15"/>
        <v>0</v>
      </c>
      <c r="L110" s="286"/>
      <c r="M110" s="286"/>
      <c r="N110" s="139">
        <f t="shared" si="16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15"/>
        <v>0</v>
      </c>
      <c r="L111" s="286"/>
      <c r="M111" s="286"/>
      <c r="N111" s="139">
        <f t="shared" si="16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'M&amp;V'!J56</f>
        <v>0</v>
      </c>
      <c r="L113" s="139">
        <f>'M&amp;V'!K56</f>
        <v>0</v>
      </c>
      <c r="M113" s="139">
        <f>'M&amp;V'!L56</f>
        <v>0</v>
      </c>
      <c r="N113" s="139">
        <f>'M&amp;V'!M56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3380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F8Ds7uZ24iV/cbIU7FymSNidg9wbfxHTOy2xCerEeXK5s7sXxUCAC2Cmlz07DG3Ro1tQQbEew2dZf7AcfhtZAQ==" saltValue="qhLftCUHrluBetV69vAxfQ==" spinCount="100000" sheet="1" formatColumns="0" formatRows="0"/>
  <mergeCells count="157">
    <mergeCell ref="C110:H110"/>
    <mergeCell ref="C93:H93"/>
    <mergeCell ref="C94:H94"/>
    <mergeCell ref="C95:H95"/>
    <mergeCell ref="C96:H96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C105:H105"/>
    <mergeCell ref="C106:H106"/>
    <mergeCell ref="C107:H107"/>
    <mergeCell ref="C71:H71"/>
    <mergeCell ref="C72:H72"/>
    <mergeCell ref="C73:H73"/>
    <mergeCell ref="C63:J63"/>
    <mergeCell ref="B88:J88"/>
    <mergeCell ref="B91:H91"/>
    <mergeCell ref="C92:H92"/>
    <mergeCell ref="C108:H108"/>
    <mergeCell ref="C109:H109"/>
    <mergeCell ref="Q39:U39"/>
    <mergeCell ref="C40:G40"/>
    <mergeCell ref="Q40:U40"/>
    <mergeCell ref="C41:G41"/>
    <mergeCell ref="Q41:U41"/>
    <mergeCell ref="Q53:U53"/>
    <mergeCell ref="C54:G54"/>
    <mergeCell ref="Q54:U54"/>
    <mergeCell ref="C55:G55"/>
    <mergeCell ref="Q55:U55"/>
    <mergeCell ref="C42:G42"/>
    <mergeCell ref="Q42:U42"/>
    <mergeCell ref="C43:G43"/>
    <mergeCell ref="Q43:U43"/>
    <mergeCell ref="C47:G47"/>
    <mergeCell ref="Q47:U47"/>
    <mergeCell ref="C48:G48"/>
    <mergeCell ref="Q48:U48"/>
    <mergeCell ref="C49:G49"/>
    <mergeCell ref="Q49:U49"/>
    <mergeCell ref="C44:G44"/>
    <mergeCell ref="Q44:U44"/>
    <mergeCell ref="C45:G45"/>
    <mergeCell ref="Q45:U45"/>
    <mergeCell ref="C46:G46"/>
    <mergeCell ref="Q46:U46"/>
    <mergeCell ref="C50:G50"/>
    <mergeCell ref="Q50:U50"/>
    <mergeCell ref="C51:G51"/>
    <mergeCell ref="Q51:U51"/>
    <mergeCell ref="C52:G52"/>
    <mergeCell ref="Q52:U52"/>
    <mergeCell ref="C53:G53"/>
    <mergeCell ref="C111:H111"/>
    <mergeCell ref="B59:J59"/>
    <mergeCell ref="K59:N59"/>
    <mergeCell ref="C56:G56"/>
    <mergeCell ref="Q56:U56"/>
    <mergeCell ref="C57:G57"/>
    <mergeCell ref="Q57:U57"/>
    <mergeCell ref="K88:N88"/>
    <mergeCell ref="B87:N87"/>
    <mergeCell ref="B62:H62"/>
    <mergeCell ref="C74:H74"/>
    <mergeCell ref="C75:H75"/>
    <mergeCell ref="C76:H76"/>
    <mergeCell ref="C77:H77"/>
    <mergeCell ref="C78:H78"/>
    <mergeCell ref="C79:H79"/>
    <mergeCell ref="C80:H80"/>
    <mergeCell ref="C81:H81"/>
    <mergeCell ref="C82:H82"/>
    <mergeCell ref="C66:H66"/>
    <mergeCell ref="C67:H67"/>
    <mergeCell ref="C68:H68"/>
    <mergeCell ref="C69:H69"/>
    <mergeCell ref="C70:H70"/>
    <mergeCell ref="B4:N4"/>
    <mergeCell ref="B5:N5"/>
    <mergeCell ref="P4:Y4"/>
    <mergeCell ref="P5:Y5"/>
    <mergeCell ref="B6:J6"/>
    <mergeCell ref="K6:N6"/>
    <mergeCell ref="P6:W6"/>
    <mergeCell ref="X6:Y6"/>
    <mergeCell ref="Q36:U36"/>
    <mergeCell ref="C14:G14"/>
    <mergeCell ref="Q14:U14"/>
    <mergeCell ref="C15:G15"/>
    <mergeCell ref="Q15:U15"/>
    <mergeCell ref="C16:G16"/>
    <mergeCell ref="Q16:U16"/>
    <mergeCell ref="C17:G17"/>
    <mergeCell ref="Q17:U17"/>
    <mergeCell ref="C18:G18"/>
    <mergeCell ref="Q18:U18"/>
    <mergeCell ref="C19:G19"/>
    <mergeCell ref="Q19:U19"/>
    <mergeCell ref="C20:G20"/>
    <mergeCell ref="Q20:U20"/>
    <mergeCell ref="C21:G21"/>
    <mergeCell ref="B7:G7"/>
    <mergeCell ref="P7:U7"/>
    <mergeCell ref="C28:G28"/>
    <mergeCell ref="Q28:U28"/>
    <mergeCell ref="C29:G29"/>
    <mergeCell ref="C8:G8"/>
    <mergeCell ref="Q8:U8"/>
    <mergeCell ref="C9:G9"/>
    <mergeCell ref="Q9:U9"/>
    <mergeCell ref="C10:G10"/>
    <mergeCell ref="Q10:U10"/>
    <mergeCell ref="C11:G11"/>
    <mergeCell ref="Q11:U11"/>
    <mergeCell ref="C12:G12"/>
    <mergeCell ref="Q12:U12"/>
    <mergeCell ref="C13:G13"/>
    <mergeCell ref="Q13:U13"/>
    <mergeCell ref="Q33:U33"/>
    <mergeCell ref="C34:G34"/>
    <mergeCell ref="Q34:U34"/>
    <mergeCell ref="C37:G37"/>
    <mergeCell ref="C36:G36"/>
    <mergeCell ref="C35:G35"/>
    <mergeCell ref="Q35:U35"/>
    <mergeCell ref="Q37:U37"/>
    <mergeCell ref="C31:G31"/>
    <mergeCell ref="Q31:U31"/>
    <mergeCell ref="C38:G38"/>
    <mergeCell ref="Q38:U38"/>
    <mergeCell ref="C39:G39"/>
    <mergeCell ref="Q21:U21"/>
    <mergeCell ref="C22:G22"/>
    <mergeCell ref="Q22:U22"/>
    <mergeCell ref="C64:J64"/>
    <mergeCell ref="C65:J65"/>
    <mergeCell ref="C23:G23"/>
    <mergeCell ref="Q23:U23"/>
    <mergeCell ref="C24:G24"/>
    <mergeCell ref="Q24:U24"/>
    <mergeCell ref="C25:G25"/>
    <mergeCell ref="Q25:U25"/>
    <mergeCell ref="C26:G26"/>
    <mergeCell ref="Q26:U26"/>
    <mergeCell ref="C27:G27"/>
    <mergeCell ref="Q27:U27"/>
    <mergeCell ref="Q29:U29"/>
    <mergeCell ref="C30:G30"/>
    <mergeCell ref="Q30:U30"/>
    <mergeCell ref="C32:G32"/>
    <mergeCell ref="Q32:U32"/>
    <mergeCell ref="C33:G33"/>
  </mergeCells>
  <conditionalFormatting sqref="K8:N58">
    <cfRule type="cellIs" dxfId="131" priority="7" operator="lessThan">
      <formula>0</formula>
    </cfRule>
  </conditionalFormatting>
  <conditionalFormatting sqref="K60:N61">
    <cfRule type="cellIs" dxfId="130" priority="2" operator="lessThan">
      <formula>0</formula>
    </cfRule>
  </conditionalFormatting>
  <conditionalFormatting sqref="K63:N86">
    <cfRule type="cellIs" dxfId="129" priority="1" operator="lessThan">
      <formula>0</formula>
    </cfRule>
  </conditionalFormatting>
  <conditionalFormatting sqref="K89:N90 K92:N115">
    <cfRule type="cellIs" dxfId="128" priority="46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ignoredErrors>
    <ignoredError sqref="O4:XFD4 B85:B86 A7:G7 L7:M7 B62 L62:M62 O7:XFD7 B58 B83 D85:I86 B114:B115 D114:I115 O59:Y59 B112:J112 L115:N115 D83:J83 D58:J58 C57:N57 B116:N116 B84 B88:N88 C59:N59 B60 B113:N113 B89:J90 Q58:U58 W62:Y62 O62 R61 Q111:R113 I7:J7 B63 C82 A4:A5 C4:N4 C5:N5 C87:N87 O5 Q5:XFD5 C79 C80 C81 I79:J82 L79:M82 A1:XFD1 Z83:XFD86 Z103:XFD113 Z49:XFD57 A83:A86 A8:A33 Z8:XFD33 A58:A60 C28:N46 O28:O46 O57 Q57:Y57 Q28:Y46 O58 Q78:R89 R60:S60 L60:O60 W60:Y60 O79:P90 S79:Y90 O63:P63 S63:Y63 S112:Y113 B117:P1048576 Q62:S62 O112:P116 Q114:XFD1048576 A103:A1048576 D84:J84 L84:N84 Z58:XFD60 A49:A57 L83:N83 D60:J60" unlockedFormula="1"/>
  </ignoredErrors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3">
    <tabColor theme="7" tint="0.39997558519241921"/>
  </sheetPr>
  <dimension ref="A1:FA53"/>
  <sheetViews>
    <sheetView showGridLines="0" zoomScale="85" zoomScaleNormal="85" workbookViewId="0">
      <selection activeCell="M55" sqref="M55"/>
    </sheetView>
  </sheetViews>
  <sheetFormatPr defaultColWidth="9.109375" defaultRowHeight="15" customHeight="1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4.5546875" style="38" bestFit="1" customWidth="1"/>
    <col min="5" max="5" width="9.88671875" style="168" bestFit="1" customWidth="1"/>
    <col min="6" max="6" width="11.44140625" style="169" bestFit="1" customWidth="1"/>
    <col min="7" max="7" width="12.6640625" style="38" customWidth="1"/>
    <col min="8" max="157" width="16.6640625" style="38" customWidth="1"/>
    <col min="158" max="16384" width="9.109375" style="38"/>
  </cols>
  <sheetData>
    <row r="1" spans="1:157" ht="15" customHeight="1" thickBot="1" x14ac:dyDescent="0.35">
      <c r="A1" s="1"/>
    </row>
    <row r="2" spans="1:157" ht="15" customHeight="1" thickBot="1" x14ac:dyDescent="0.35">
      <c r="A2" s="1"/>
      <c r="C2" s="168" t="s">
        <v>3327</v>
      </c>
      <c r="D2" s="711" t="s">
        <v>3331</v>
      </c>
      <c r="E2" s="887"/>
      <c r="F2" s="888"/>
      <c r="G2" s="889"/>
    </row>
    <row r="3" spans="1:157" ht="15" customHeight="1" x14ac:dyDescent="0.3">
      <c r="A3" s="1"/>
    </row>
    <row r="4" spans="1:157" ht="15" customHeight="1" x14ac:dyDescent="0.3">
      <c r="B4" s="841" t="s">
        <v>1947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57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1948</v>
      </c>
      <c r="I5" s="175" t="s">
        <v>1949</v>
      </c>
      <c r="J5" s="175" t="s">
        <v>1950</v>
      </c>
      <c r="K5" s="175" t="s">
        <v>1951</v>
      </c>
      <c r="L5" s="175" t="s">
        <v>1952</v>
      </c>
      <c r="M5" s="175" t="s">
        <v>1953</v>
      </c>
      <c r="N5" s="175" t="s">
        <v>1954</v>
      </c>
      <c r="O5" s="175" t="s">
        <v>1955</v>
      </c>
      <c r="P5" s="175" t="s">
        <v>1956</v>
      </c>
      <c r="Q5" s="175" t="s">
        <v>1957</v>
      </c>
      <c r="R5" s="175" t="s">
        <v>1958</v>
      </c>
      <c r="S5" s="175" t="s">
        <v>1959</v>
      </c>
      <c r="T5" s="175" t="s">
        <v>1960</v>
      </c>
      <c r="U5" s="175" t="s">
        <v>1961</v>
      </c>
      <c r="V5" s="175" t="s">
        <v>1962</v>
      </c>
      <c r="W5" s="175" t="s">
        <v>1963</v>
      </c>
      <c r="X5" s="175" t="s">
        <v>1964</v>
      </c>
      <c r="Y5" s="175" t="s">
        <v>1965</v>
      </c>
      <c r="Z5" s="175" t="s">
        <v>1966</v>
      </c>
      <c r="AA5" s="175" t="s">
        <v>1967</v>
      </c>
      <c r="AB5" s="175" t="s">
        <v>1968</v>
      </c>
      <c r="AC5" s="175" t="s">
        <v>1969</v>
      </c>
      <c r="AD5" s="175" t="s">
        <v>1970</v>
      </c>
      <c r="AE5" s="175" t="s">
        <v>1971</v>
      </c>
      <c r="AF5" s="175" t="s">
        <v>1972</v>
      </c>
      <c r="AG5" s="175" t="s">
        <v>1973</v>
      </c>
      <c r="AH5" s="175" t="s">
        <v>1974</v>
      </c>
      <c r="AI5" s="175" t="s">
        <v>1975</v>
      </c>
      <c r="AJ5" s="175" t="s">
        <v>1976</v>
      </c>
      <c r="AK5" s="175" t="s">
        <v>1977</v>
      </c>
      <c r="AL5" s="175" t="s">
        <v>1978</v>
      </c>
      <c r="AM5" s="175" t="s">
        <v>1979</v>
      </c>
      <c r="AN5" s="175" t="s">
        <v>1980</v>
      </c>
      <c r="AO5" s="175" t="s">
        <v>1981</v>
      </c>
      <c r="AP5" s="175" t="s">
        <v>1982</v>
      </c>
      <c r="AQ5" s="175" t="s">
        <v>1983</v>
      </c>
      <c r="AR5" s="175" t="s">
        <v>1984</v>
      </c>
      <c r="AS5" s="175" t="s">
        <v>1985</v>
      </c>
      <c r="AT5" s="175" t="s">
        <v>1986</v>
      </c>
      <c r="AU5" s="175" t="s">
        <v>1987</v>
      </c>
      <c r="AV5" s="175" t="s">
        <v>1988</v>
      </c>
      <c r="AW5" s="175" t="s">
        <v>1989</v>
      </c>
      <c r="AX5" s="175" t="s">
        <v>1990</v>
      </c>
      <c r="AY5" s="175" t="s">
        <v>1991</v>
      </c>
      <c r="AZ5" s="175" t="s">
        <v>1992</v>
      </c>
      <c r="BA5" s="175" t="s">
        <v>1993</v>
      </c>
      <c r="BB5" s="175" t="s">
        <v>1994</v>
      </c>
      <c r="BC5" s="175" t="s">
        <v>1995</v>
      </c>
      <c r="BD5" s="175" t="s">
        <v>1996</v>
      </c>
      <c r="BE5" s="175" t="s">
        <v>1997</v>
      </c>
      <c r="BF5" s="175" t="s">
        <v>1998</v>
      </c>
      <c r="BG5" s="175" t="s">
        <v>1999</v>
      </c>
      <c r="BH5" s="175" t="s">
        <v>2000</v>
      </c>
      <c r="BI5" s="175" t="s">
        <v>2001</v>
      </c>
      <c r="BJ5" s="175" t="s">
        <v>2002</v>
      </c>
      <c r="BK5" s="175" t="s">
        <v>2003</v>
      </c>
      <c r="BL5" s="175" t="s">
        <v>2004</v>
      </c>
      <c r="BM5" s="175" t="s">
        <v>2005</v>
      </c>
      <c r="BN5" s="175" t="s">
        <v>2006</v>
      </c>
      <c r="BO5" s="175" t="s">
        <v>2007</v>
      </c>
      <c r="BP5" s="175" t="s">
        <v>2008</v>
      </c>
      <c r="BQ5" s="175" t="s">
        <v>2009</v>
      </c>
      <c r="BR5" s="175" t="s">
        <v>2010</v>
      </c>
      <c r="BS5" s="175" t="s">
        <v>2011</v>
      </c>
      <c r="BT5" s="175" t="s">
        <v>2012</v>
      </c>
      <c r="BU5" s="175" t="s">
        <v>2013</v>
      </c>
      <c r="BV5" s="175" t="s">
        <v>2014</v>
      </c>
      <c r="BW5" s="175" t="s">
        <v>2015</v>
      </c>
      <c r="BX5" s="175" t="s">
        <v>2016</v>
      </c>
      <c r="BY5" s="175" t="s">
        <v>2017</v>
      </c>
      <c r="BZ5" s="175" t="s">
        <v>2018</v>
      </c>
      <c r="CA5" s="175" t="s">
        <v>2019</v>
      </c>
      <c r="CB5" s="175" t="s">
        <v>2020</v>
      </c>
      <c r="CC5" s="175" t="s">
        <v>2021</v>
      </c>
      <c r="CD5" s="175" t="s">
        <v>2022</v>
      </c>
      <c r="CE5" s="175" t="s">
        <v>2023</v>
      </c>
      <c r="CF5" s="175" t="s">
        <v>2024</v>
      </c>
      <c r="CG5" s="175" t="s">
        <v>2025</v>
      </c>
      <c r="CH5" s="175" t="s">
        <v>2026</v>
      </c>
      <c r="CI5" s="175" t="s">
        <v>2027</v>
      </c>
      <c r="CJ5" s="175" t="s">
        <v>2028</v>
      </c>
      <c r="CK5" s="175" t="s">
        <v>2029</v>
      </c>
      <c r="CL5" s="175" t="s">
        <v>2030</v>
      </c>
      <c r="CM5" s="175" t="s">
        <v>2031</v>
      </c>
      <c r="CN5" s="175" t="s">
        <v>2032</v>
      </c>
      <c r="CO5" s="175" t="s">
        <v>2033</v>
      </c>
      <c r="CP5" s="175" t="s">
        <v>2034</v>
      </c>
      <c r="CQ5" s="175" t="s">
        <v>2035</v>
      </c>
      <c r="CR5" s="175" t="s">
        <v>2036</v>
      </c>
      <c r="CS5" s="175" t="s">
        <v>2037</v>
      </c>
      <c r="CT5" s="175" t="s">
        <v>2038</v>
      </c>
      <c r="CU5" s="175" t="s">
        <v>2039</v>
      </c>
      <c r="CV5" s="175" t="s">
        <v>2040</v>
      </c>
      <c r="CW5" s="175" t="s">
        <v>2041</v>
      </c>
      <c r="CX5" s="175" t="s">
        <v>2042</v>
      </c>
      <c r="CY5" s="175" t="s">
        <v>2043</v>
      </c>
      <c r="CZ5" s="175" t="s">
        <v>2044</v>
      </c>
      <c r="DA5" s="175" t="s">
        <v>2045</v>
      </c>
      <c r="DB5" s="175" t="s">
        <v>2046</v>
      </c>
      <c r="DC5" s="175" t="s">
        <v>2047</v>
      </c>
      <c r="DD5" s="175" t="s">
        <v>2048</v>
      </c>
      <c r="DE5" s="175" t="s">
        <v>2049</v>
      </c>
      <c r="DF5" s="175" t="s">
        <v>2050</v>
      </c>
      <c r="DG5" s="175" t="s">
        <v>2051</v>
      </c>
      <c r="DH5" s="175" t="s">
        <v>2052</v>
      </c>
      <c r="DI5" s="175" t="s">
        <v>2053</v>
      </c>
      <c r="DJ5" s="175" t="s">
        <v>2054</v>
      </c>
      <c r="DK5" s="175" t="s">
        <v>2055</v>
      </c>
      <c r="DL5" s="175" t="s">
        <v>2056</v>
      </c>
      <c r="DM5" s="175" t="s">
        <v>2057</v>
      </c>
      <c r="DN5" s="175" t="s">
        <v>2058</v>
      </c>
      <c r="DO5" s="175" t="s">
        <v>2059</v>
      </c>
      <c r="DP5" s="175" t="s">
        <v>2060</v>
      </c>
      <c r="DQ5" s="175" t="s">
        <v>2061</v>
      </c>
      <c r="DR5" s="175" t="s">
        <v>2062</v>
      </c>
      <c r="DS5" s="175" t="s">
        <v>2063</v>
      </c>
      <c r="DT5" s="175" t="s">
        <v>2064</v>
      </c>
      <c r="DU5" s="175" t="s">
        <v>2065</v>
      </c>
      <c r="DV5" s="175" t="s">
        <v>2066</v>
      </c>
      <c r="DW5" s="175" t="s">
        <v>2067</v>
      </c>
      <c r="DX5" s="175" t="s">
        <v>2068</v>
      </c>
      <c r="DY5" s="175" t="s">
        <v>2069</v>
      </c>
      <c r="DZ5" s="175" t="s">
        <v>2070</v>
      </c>
      <c r="EA5" s="175" t="s">
        <v>2071</v>
      </c>
      <c r="EB5" s="175" t="s">
        <v>2072</v>
      </c>
      <c r="EC5" s="175" t="s">
        <v>2073</v>
      </c>
      <c r="ED5" s="175" t="s">
        <v>2074</v>
      </c>
      <c r="EE5" s="175" t="s">
        <v>2075</v>
      </c>
      <c r="EF5" s="175" t="s">
        <v>2076</v>
      </c>
      <c r="EG5" s="175" t="s">
        <v>2077</v>
      </c>
      <c r="EH5" s="175" t="s">
        <v>2078</v>
      </c>
      <c r="EI5" s="175" t="s">
        <v>2079</v>
      </c>
      <c r="EJ5" s="175" t="s">
        <v>2080</v>
      </c>
      <c r="EK5" s="175" t="s">
        <v>2081</v>
      </c>
      <c r="EL5" s="175" t="s">
        <v>2082</v>
      </c>
      <c r="EM5" s="175" t="s">
        <v>2083</v>
      </c>
      <c r="EN5" s="175" t="s">
        <v>2084</v>
      </c>
      <c r="EO5" s="175" t="s">
        <v>2085</v>
      </c>
      <c r="EP5" s="175" t="s">
        <v>2086</v>
      </c>
      <c r="EQ5" s="175" t="s">
        <v>2087</v>
      </c>
      <c r="ER5" s="175" t="s">
        <v>2088</v>
      </c>
      <c r="ES5" s="175" t="s">
        <v>2089</v>
      </c>
      <c r="ET5" s="175" t="s">
        <v>2090</v>
      </c>
      <c r="EU5" s="175" t="s">
        <v>2091</v>
      </c>
      <c r="EV5" s="175" t="s">
        <v>2092</v>
      </c>
      <c r="EW5" s="175" t="s">
        <v>2093</v>
      </c>
      <c r="EX5" s="175" t="s">
        <v>2094</v>
      </c>
      <c r="EY5" s="175" t="s">
        <v>2095</v>
      </c>
      <c r="EZ5" s="175" t="s">
        <v>2096</v>
      </c>
      <c r="FA5" s="175" t="s">
        <v>2097</v>
      </c>
    </row>
    <row r="6" spans="1:157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57" ht="15" customHeight="1" x14ac:dyDescent="0.3">
      <c r="B7" s="171">
        <v>2</v>
      </c>
      <c r="C7" s="176" t="s">
        <v>1392</v>
      </c>
      <c r="D7" s="176"/>
      <c r="E7" s="177"/>
      <c r="F7" s="178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1:157" ht="15" customHeight="1" x14ac:dyDescent="0.3">
      <c r="B8" s="171">
        <f>B7+1</f>
        <v>3</v>
      </c>
      <c r="C8" s="176" t="s">
        <v>2098</v>
      </c>
      <c r="D8" s="176"/>
      <c r="E8" s="177" t="s">
        <v>1195</v>
      </c>
      <c r="F8" s="181" t="s">
        <v>1403</v>
      </c>
      <c r="G8" s="183" t="str">
        <f>IF(COUNTA(H8:FA8)=0,"",IF(SMALL(H8:FA8,1)&lt;0,"ERRO",""))</f>
        <v/>
      </c>
      <c r="H8" s="292"/>
      <c r="I8" s="292"/>
      <c r="J8" s="292"/>
      <c r="K8" s="292"/>
      <c r="L8" s="292"/>
      <c r="M8" s="292"/>
      <c r="N8" s="292"/>
      <c r="O8" s="292"/>
      <c r="P8" s="292"/>
      <c r="Q8" s="292"/>
      <c r="R8" s="292"/>
      <c r="S8" s="292"/>
      <c r="T8" s="292"/>
      <c r="U8" s="292"/>
      <c r="V8" s="292"/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2"/>
      <c r="AI8" s="292"/>
      <c r="AJ8" s="292"/>
      <c r="AK8" s="292"/>
      <c r="AL8" s="292"/>
      <c r="AM8" s="292"/>
      <c r="AN8" s="292"/>
      <c r="AO8" s="292"/>
      <c r="AP8" s="292"/>
      <c r="AQ8" s="292"/>
      <c r="AR8" s="292"/>
      <c r="AS8" s="292"/>
      <c r="AT8" s="292"/>
      <c r="AU8" s="292"/>
      <c r="AV8" s="292"/>
      <c r="AW8" s="292"/>
      <c r="AX8" s="292"/>
      <c r="AY8" s="292"/>
      <c r="AZ8" s="292"/>
      <c r="BA8" s="292"/>
      <c r="BB8" s="292"/>
      <c r="BC8" s="292"/>
      <c r="BD8" s="292"/>
      <c r="BE8" s="292"/>
      <c r="BF8" s="292"/>
      <c r="BG8" s="292"/>
      <c r="BH8" s="292"/>
      <c r="BI8" s="292"/>
      <c r="BJ8" s="292"/>
      <c r="BK8" s="292"/>
      <c r="BL8" s="292"/>
      <c r="BM8" s="292"/>
      <c r="BN8" s="292"/>
      <c r="BO8" s="292"/>
      <c r="BP8" s="292"/>
      <c r="BQ8" s="292"/>
      <c r="BR8" s="292"/>
      <c r="BS8" s="292"/>
      <c r="BT8" s="292"/>
      <c r="BU8" s="292"/>
      <c r="BV8" s="292"/>
      <c r="BW8" s="292"/>
      <c r="BX8" s="292"/>
      <c r="BY8" s="292"/>
      <c r="BZ8" s="292"/>
      <c r="CA8" s="292"/>
      <c r="CB8" s="292"/>
      <c r="CC8" s="292"/>
      <c r="CD8" s="292"/>
      <c r="CE8" s="292"/>
      <c r="CF8" s="292"/>
      <c r="CG8" s="292"/>
      <c r="CH8" s="292"/>
      <c r="CI8" s="292"/>
      <c r="CJ8" s="292"/>
      <c r="CK8" s="292"/>
      <c r="CL8" s="292"/>
      <c r="CM8" s="292"/>
      <c r="CN8" s="292"/>
      <c r="CO8" s="292"/>
      <c r="CP8" s="292"/>
      <c r="CQ8" s="292"/>
      <c r="CR8" s="292"/>
      <c r="CS8" s="292"/>
      <c r="CT8" s="292"/>
      <c r="CU8" s="292"/>
      <c r="CV8" s="292"/>
      <c r="CW8" s="292"/>
      <c r="CX8" s="292"/>
      <c r="CY8" s="292"/>
      <c r="CZ8" s="292"/>
      <c r="DA8" s="292"/>
      <c r="DB8" s="292"/>
      <c r="DC8" s="292"/>
      <c r="DD8" s="292"/>
      <c r="DE8" s="292"/>
      <c r="DF8" s="292"/>
      <c r="DG8" s="292"/>
      <c r="DH8" s="292"/>
      <c r="DI8" s="292"/>
      <c r="DJ8" s="292"/>
      <c r="DK8" s="292"/>
      <c r="DL8" s="292"/>
      <c r="DM8" s="292"/>
      <c r="DN8" s="292"/>
      <c r="DO8" s="292"/>
      <c r="DP8" s="292"/>
      <c r="DQ8" s="292"/>
      <c r="DR8" s="292"/>
      <c r="DS8" s="292"/>
      <c r="DT8" s="292"/>
      <c r="DU8" s="292"/>
      <c r="DV8" s="292"/>
      <c r="DW8" s="292"/>
      <c r="DX8" s="292"/>
      <c r="DY8" s="292"/>
      <c r="DZ8" s="292"/>
      <c r="EA8" s="292"/>
      <c r="EB8" s="292"/>
      <c r="EC8" s="292"/>
      <c r="ED8" s="292"/>
      <c r="EE8" s="292"/>
      <c r="EF8" s="292"/>
      <c r="EG8" s="292"/>
      <c r="EH8" s="292"/>
      <c r="EI8" s="292"/>
      <c r="EJ8" s="292"/>
      <c r="EK8" s="292"/>
      <c r="EL8" s="292"/>
      <c r="EM8" s="292"/>
      <c r="EN8" s="292"/>
      <c r="EO8" s="292"/>
      <c r="EP8" s="292"/>
      <c r="EQ8" s="292"/>
      <c r="ER8" s="292"/>
      <c r="ES8" s="292"/>
      <c r="ET8" s="292"/>
      <c r="EU8" s="292"/>
      <c r="EV8" s="292"/>
      <c r="EW8" s="292"/>
      <c r="EX8" s="292"/>
      <c r="EY8" s="292"/>
      <c r="EZ8" s="292"/>
      <c r="FA8" s="292"/>
    </row>
    <row r="9" spans="1:157" ht="15" customHeight="1" x14ac:dyDescent="0.3">
      <c r="B9" s="171">
        <f t="shared" ref="B9:B12" si="0">B8+1</f>
        <v>4</v>
      </c>
      <c r="C9" s="176" t="s">
        <v>1764</v>
      </c>
      <c r="D9" s="176"/>
      <c r="E9" s="177"/>
      <c r="F9" s="178"/>
      <c r="G9" s="183" t="str">
        <f>IF(COUNTA(H9:FA9)=0,"",IF(OR(SMALL(H9:FA9,1)&lt;0,LARGE(H9:FA9,1)&gt;1),"ERRO",""))</f>
        <v/>
      </c>
      <c r="H9" s="292"/>
      <c r="I9" s="292"/>
      <c r="J9" s="292"/>
      <c r="K9" s="292"/>
      <c r="L9" s="292"/>
      <c r="M9" s="292"/>
      <c r="N9" s="292"/>
      <c r="O9" s="292"/>
      <c r="P9" s="292"/>
      <c r="Q9" s="292"/>
      <c r="R9" s="292"/>
      <c r="S9" s="292"/>
      <c r="T9" s="292"/>
      <c r="U9" s="29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2"/>
      <c r="AI9" s="292"/>
      <c r="AJ9" s="292"/>
      <c r="AK9" s="292"/>
      <c r="AL9" s="292"/>
      <c r="AM9" s="292"/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292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  <c r="BR9" s="292"/>
      <c r="BS9" s="292"/>
      <c r="BT9" s="292"/>
      <c r="BU9" s="292"/>
      <c r="BV9" s="292"/>
      <c r="BW9" s="292"/>
      <c r="BX9" s="292"/>
      <c r="BY9" s="292"/>
      <c r="BZ9" s="292"/>
      <c r="CA9" s="292"/>
      <c r="CB9" s="292"/>
      <c r="CC9" s="292"/>
      <c r="CD9" s="292"/>
      <c r="CE9" s="292"/>
      <c r="CF9" s="292"/>
      <c r="CG9" s="292"/>
      <c r="CH9" s="292"/>
      <c r="CI9" s="292"/>
      <c r="CJ9" s="292"/>
      <c r="CK9" s="292"/>
      <c r="CL9" s="292"/>
      <c r="CM9" s="292"/>
      <c r="CN9" s="292"/>
      <c r="CO9" s="292"/>
      <c r="CP9" s="292"/>
      <c r="CQ9" s="292"/>
      <c r="CR9" s="292"/>
      <c r="CS9" s="292"/>
      <c r="CT9" s="292"/>
      <c r="CU9" s="292"/>
      <c r="CV9" s="292"/>
      <c r="CW9" s="292"/>
      <c r="CX9" s="292"/>
      <c r="CY9" s="292"/>
      <c r="CZ9" s="292"/>
      <c r="DA9" s="292"/>
      <c r="DB9" s="292"/>
      <c r="DC9" s="292"/>
      <c r="DD9" s="292"/>
      <c r="DE9" s="292"/>
      <c r="DF9" s="292"/>
      <c r="DG9" s="292"/>
      <c r="DH9" s="292"/>
      <c r="DI9" s="292"/>
      <c r="DJ9" s="292"/>
      <c r="DK9" s="292"/>
      <c r="DL9" s="292"/>
      <c r="DM9" s="292"/>
      <c r="DN9" s="292"/>
      <c r="DO9" s="292"/>
      <c r="DP9" s="292"/>
      <c r="DQ9" s="292"/>
      <c r="DR9" s="292"/>
      <c r="DS9" s="292"/>
      <c r="DT9" s="292"/>
      <c r="DU9" s="292"/>
      <c r="DV9" s="292"/>
      <c r="DW9" s="292"/>
      <c r="DX9" s="292"/>
      <c r="DY9" s="292"/>
      <c r="DZ9" s="292"/>
      <c r="EA9" s="292"/>
      <c r="EB9" s="292"/>
      <c r="EC9" s="292"/>
      <c r="ED9" s="292"/>
      <c r="EE9" s="292"/>
      <c r="EF9" s="292"/>
      <c r="EG9" s="292"/>
      <c r="EH9" s="292"/>
      <c r="EI9" s="292"/>
      <c r="EJ9" s="292"/>
      <c r="EK9" s="292"/>
      <c r="EL9" s="292"/>
      <c r="EM9" s="292"/>
      <c r="EN9" s="292"/>
      <c r="EO9" s="292"/>
      <c r="EP9" s="292"/>
      <c r="EQ9" s="292"/>
      <c r="ER9" s="292"/>
      <c r="ES9" s="292"/>
      <c r="ET9" s="292"/>
      <c r="EU9" s="292"/>
      <c r="EV9" s="292"/>
      <c r="EW9" s="292"/>
      <c r="EX9" s="292"/>
      <c r="EY9" s="292"/>
      <c r="EZ9" s="292"/>
      <c r="FA9" s="292"/>
    </row>
    <row r="10" spans="1:157" ht="15" customHeight="1" x14ac:dyDescent="0.3">
      <c r="B10" s="171">
        <f t="shared" si="0"/>
        <v>5</v>
      </c>
      <c r="C10" s="176" t="s">
        <v>2099</v>
      </c>
      <c r="D10" s="176"/>
      <c r="E10" s="180" t="s">
        <v>2100</v>
      </c>
      <c r="F10" s="181" t="s">
        <v>2101</v>
      </c>
      <c r="G10" s="183" t="str">
        <f>IF(COUNTA(H10:FA10)=0,"",IF(SMALL(H10:FA10,1)&lt;0,"ERRO",""))</f>
        <v/>
      </c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5"/>
      <c r="AE10" s="295"/>
      <c r="AF10" s="295"/>
      <c r="AG10" s="295"/>
      <c r="AH10" s="295"/>
      <c r="AI10" s="295"/>
      <c r="AJ10" s="295"/>
      <c r="AK10" s="295"/>
      <c r="AL10" s="295"/>
      <c r="AM10" s="295"/>
      <c r="AN10" s="295"/>
      <c r="AO10" s="295"/>
      <c r="AP10" s="295"/>
      <c r="AQ10" s="295"/>
      <c r="AR10" s="295"/>
      <c r="AS10" s="295"/>
      <c r="AT10" s="295"/>
      <c r="AU10" s="295"/>
      <c r="AV10" s="295"/>
      <c r="AW10" s="295"/>
      <c r="AX10" s="295"/>
      <c r="AY10" s="295"/>
      <c r="AZ10" s="295"/>
      <c r="BA10" s="295"/>
      <c r="BB10" s="295"/>
      <c r="BC10" s="295"/>
      <c r="BD10" s="295"/>
      <c r="BE10" s="295"/>
      <c r="BF10" s="295"/>
      <c r="BG10" s="295"/>
      <c r="BH10" s="295"/>
      <c r="BI10" s="295"/>
      <c r="BJ10" s="295"/>
      <c r="BK10" s="295"/>
      <c r="BL10" s="295"/>
      <c r="BM10" s="295"/>
      <c r="BN10" s="295"/>
      <c r="BO10" s="295"/>
      <c r="BP10" s="295"/>
      <c r="BQ10" s="295"/>
      <c r="BR10" s="295"/>
      <c r="BS10" s="295"/>
      <c r="BT10" s="295"/>
      <c r="BU10" s="295"/>
      <c r="BV10" s="295"/>
      <c r="BW10" s="295"/>
      <c r="BX10" s="295"/>
      <c r="BY10" s="295"/>
      <c r="BZ10" s="295"/>
      <c r="CA10" s="295"/>
      <c r="CB10" s="295"/>
      <c r="CC10" s="295"/>
      <c r="CD10" s="295"/>
      <c r="CE10" s="295"/>
      <c r="CF10" s="295"/>
      <c r="CG10" s="295"/>
      <c r="CH10" s="295"/>
      <c r="CI10" s="295"/>
      <c r="CJ10" s="295"/>
      <c r="CK10" s="295"/>
      <c r="CL10" s="295"/>
      <c r="CM10" s="295"/>
      <c r="CN10" s="295"/>
      <c r="CO10" s="295"/>
      <c r="CP10" s="295"/>
      <c r="CQ10" s="295"/>
      <c r="CR10" s="295"/>
      <c r="CS10" s="295"/>
      <c r="CT10" s="295"/>
      <c r="CU10" s="295"/>
      <c r="CV10" s="295"/>
      <c r="CW10" s="295"/>
      <c r="CX10" s="295"/>
      <c r="CY10" s="295"/>
      <c r="CZ10" s="295"/>
      <c r="DA10" s="295"/>
      <c r="DB10" s="295"/>
      <c r="DC10" s="295"/>
      <c r="DD10" s="295"/>
      <c r="DE10" s="295"/>
      <c r="DF10" s="295"/>
      <c r="DG10" s="295"/>
      <c r="DH10" s="295"/>
      <c r="DI10" s="295"/>
      <c r="DJ10" s="295"/>
      <c r="DK10" s="295"/>
      <c r="DL10" s="295"/>
      <c r="DM10" s="295"/>
      <c r="DN10" s="295"/>
      <c r="DO10" s="295"/>
      <c r="DP10" s="295"/>
      <c r="DQ10" s="295"/>
      <c r="DR10" s="295"/>
      <c r="DS10" s="295"/>
      <c r="DT10" s="295"/>
      <c r="DU10" s="295"/>
      <c r="DV10" s="295"/>
      <c r="DW10" s="295"/>
      <c r="DX10" s="295"/>
      <c r="DY10" s="295"/>
      <c r="DZ10" s="295"/>
      <c r="EA10" s="295"/>
      <c r="EB10" s="295"/>
      <c r="EC10" s="295"/>
      <c r="ED10" s="295"/>
      <c r="EE10" s="295"/>
      <c r="EF10" s="295"/>
      <c r="EG10" s="295"/>
      <c r="EH10" s="295"/>
      <c r="EI10" s="295"/>
      <c r="EJ10" s="295"/>
      <c r="EK10" s="295"/>
      <c r="EL10" s="295"/>
      <c r="EM10" s="295"/>
      <c r="EN10" s="295"/>
      <c r="EO10" s="295"/>
      <c r="EP10" s="295"/>
      <c r="EQ10" s="295"/>
      <c r="ER10" s="295"/>
      <c r="ES10" s="295"/>
      <c r="ET10" s="295"/>
      <c r="EU10" s="295"/>
      <c r="EV10" s="295"/>
      <c r="EW10" s="295"/>
      <c r="EX10" s="295"/>
      <c r="EY10" s="295"/>
      <c r="EZ10" s="295"/>
      <c r="FA10" s="295"/>
    </row>
    <row r="11" spans="1:157" ht="15" customHeight="1" x14ac:dyDescent="0.3">
      <c r="B11" s="171">
        <f t="shared" si="0"/>
        <v>6</v>
      </c>
      <c r="C11" s="176" t="s">
        <v>1765</v>
      </c>
      <c r="D11" s="176"/>
      <c r="E11" s="180" t="s">
        <v>1195</v>
      </c>
      <c r="F11" s="181" t="s">
        <v>1766</v>
      </c>
      <c r="G11" s="190">
        <f>SUM(H11:FA11)</f>
        <v>0</v>
      </c>
      <c r="H11" s="184">
        <f>IF(H8&gt;0,H8*H9,H10/730)</f>
        <v>0</v>
      </c>
      <c r="I11" s="184">
        <f t="shared" ref="I11:AA11" si="1">IF(I8&gt;0,I8*I9,I10/730)</f>
        <v>0</v>
      </c>
      <c r="J11" s="184">
        <f t="shared" si="1"/>
        <v>0</v>
      </c>
      <c r="K11" s="184">
        <f t="shared" si="1"/>
        <v>0</v>
      </c>
      <c r="L11" s="184">
        <f t="shared" si="1"/>
        <v>0</v>
      </c>
      <c r="M11" s="184">
        <f t="shared" si="1"/>
        <v>0</v>
      </c>
      <c r="N11" s="184">
        <f t="shared" si="1"/>
        <v>0</v>
      </c>
      <c r="O11" s="184">
        <f t="shared" si="1"/>
        <v>0</v>
      </c>
      <c r="P11" s="184">
        <f t="shared" si="1"/>
        <v>0</v>
      </c>
      <c r="Q11" s="184">
        <f t="shared" si="1"/>
        <v>0</v>
      </c>
      <c r="R11" s="184">
        <f t="shared" si="1"/>
        <v>0</v>
      </c>
      <c r="S11" s="184">
        <f t="shared" si="1"/>
        <v>0</v>
      </c>
      <c r="T11" s="184">
        <f t="shared" si="1"/>
        <v>0</v>
      </c>
      <c r="U11" s="184">
        <f t="shared" si="1"/>
        <v>0</v>
      </c>
      <c r="V11" s="184">
        <f t="shared" si="1"/>
        <v>0</v>
      </c>
      <c r="W11" s="184">
        <f t="shared" si="1"/>
        <v>0</v>
      </c>
      <c r="X11" s="184">
        <f t="shared" si="1"/>
        <v>0</v>
      </c>
      <c r="Y11" s="184">
        <f t="shared" si="1"/>
        <v>0</v>
      </c>
      <c r="Z11" s="184">
        <f t="shared" si="1"/>
        <v>0</v>
      </c>
      <c r="AA11" s="184">
        <f t="shared" si="1"/>
        <v>0</v>
      </c>
      <c r="AB11" s="184">
        <f>IF(AB8&gt;0,AB8*AB9,AB10/730)</f>
        <v>0</v>
      </c>
      <c r="AC11" s="184">
        <f t="shared" ref="AC11:AU11" si="2">IF(AC8&gt;0,AC8*AC9,AC10/730)</f>
        <v>0</v>
      </c>
      <c r="AD11" s="184">
        <f t="shared" si="2"/>
        <v>0</v>
      </c>
      <c r="AE11" s="184">
        <f t="shared" si="2"/>
        <v>0</v>
      </c>
      <c r="AF11" s="184">
        <f t="shared" si="2"/>
        <v>0</v>
      </c>
      <c r="AG11" s="184">
        <f t="shared" si="2"/>
        <v>0</v>
      </c>
      <c r="AH11" s="184">
        <f t="shared" si="2"/>
        <v>0</v>
      </c>
      <c r="AI11" s="184">
        <f t="shared" si="2"/>
        <v>0</v>
      </c>
      <c r="AJ11" s="184">
        <f t="shared" si="2"/>
        <v>0</v>
      </c>
      <c r="AK11" s="184">
        <f t="shared" si="2"/>
        <v>0</v>
      </c>
      <c r="AL11" s="184">
        <f t="shared" si="2"/>
        <v>0</v>
      </c>
      <c r="AM11" s="184">
        <f t="shared" si="2"/>
        <v>0</v>
      </c>
      <c r="AN11" s="184">
        <f t="shared" si="2"/>
        <v>0</v>
      </c>
      <c r="AO11" s="184">
        <f t="shared" si="2"/>
        <v>0</v>
      </c>
      <c r="AP11" s="184">
        <f t="shared" si="2"/>
        <v>0</v>
      </c>
      <c r="AQ11" s="184">
        <f t="shared" si="2"/>
        <v>0</v>
      </c>
      <c r="AR11" s="184">
        <f t="shared" si="2"/>
        <v>0</v>
      </c>
      <c r="AS11" s="184">
        <f t="shared" si="2"/>
        <v>0</v>
      </c>
      <c r="AT11" s="184">
        <f t="shared" si="2"/>
        <v>0</v>
      </c>
      <c r="AU11" s="184">
        <f t="shared" si="2"/>
        <v>0</v>
      </c>
      <c r="AV11" s="184">
        <f t="shared" ref="AV11:BE11" si="3">IF(AV8&gt;0,AV8*AV9,AV10/730)</f>
        <v>0</v>
      </c>
      <c r="AW11" s="184">
        <f t="shared" si="3"/>
        <v>0</v>
      </c>
      <c r="AX11" s="184">
        <f t="shared" si="3"/>
        <v>0</v>
      </c>
      <c r="AY11" s="184">
        <f t="shared" si="3"/>
        <v>0</v>
      </c>
      <c r="AZ11" s="184">
        <f t="shared" si="3"/>
        <v>0</v>
      </c>
      <c r="BA11" s="184">
        <f t="shared" si="3"/>
        <v>0</v>
      </c>
      <c r="BB11" s="184">
        <f t="shared" si="3"/>
        <v>0</v>
      </c>
      <c r="BC11" s="184">
        <f t="shared" si="3"/>
        <v>0</v>
      </c>
      <c r="BD11" s="184">
        <f t="shared" si="3"/>
        <v>0</v>
      </c>
      <c r="BE11" s="184">
        <f t="shared" si="3"/>
        <v>0</v>
      </c>
      <c r="BF11" s="184">
        <f>IF(BF8&gt;0,BF8*BF9,BF10/730)</f>
        <v>0</v>
      </c>
      <c r="BG11" s="184">
        <f t="shared" ref="BG11:BY11" si="4">IF(BG8&gt;0,BG8*BG9,BG10/730)</f>
        <v>0</v>
      </c>
      <c r="BH11" s="184">
        <f t="shared" si="4"/>
        <v>0</v>
      </c>
      <c r="BI11" s="184">
        <f t="shared" si="4"/>
        <v>0</v>
      </c>
      <c r="BJ11" s="184">
        <f t="shared" si="4"/>
        <v>0</v>
      </c>
      <c r="BK11" s="184">
        <f t="shared" si="4"/>
        <v>0</v>
      </c>
      <c r="BL11" s="184">
        <f t="shared" si="4"/>
        <v>0</v>
      </c>
      <c r="BM11" s="184">
        <f t="shared" si="4"/>
        <v>0</v>
      </c>
      <c r="BN11" s="184">
        <f t="shared" si="4"/>
        <v>0</v>
      </c>
      <c r="BO11" s="184">
        <f t="shared" si="4"/>
        <v>0</v>
      </c>
      <c r="BP11" s="184">
        <f t="shared" si="4"/>
        <v>0</v>
      </c>
      <c r="BQ11" s="184">
        <f t="shared" si="4"/>
        <v>0</v>
      </c>
      <c r="BR11" s="184">
        <f t="shared" si="4"/>
        <v>0</v>
      </c>
      <c r="BS11" s="184">
        <f t="shared" si="4"/>
        <v>0</v>
      </c>
      <c r="BT11" s="184">
        <f t="shared" si="4"/>
        <v>0</v>
      </c>
      <c r="BU11" s="184">
        <f t="shared" si="4"/>
        <v>0</v>
      </c>
      <c r="BV11" s="184">
        <f t="shared" si="4"/>
        <v>0</v>
      </c>
      <c r="BW11" s="184">
        <f t="shared" si="4"/>
        <v>0</v>
      </c>
      <c r="BX11" s="184">
        <f t="shared" si="4"/>
        <v>0</v>
      </c>
      <c r="BY11" s="184">
        <f t="shared" si="4"/>
        <v>0</v>
      </c>
      <c r="BZ11" s="184">
        <f>IF(BZ8&gt;0,BZ8*BZ9,BZ10/730)</f>
        <v>0</v>
      </c>
      <c r="CA11" s="184">
        <f t="shared" ref="CA11:DC11" si="5">IF(CA8&gt;0,CA8*CA9,CA10/730)</f>
        <v>0</v>
      </c>
      <c r="CB11" s="184">
        <f t="shared" si="5"/>
        <v>0</v>
      </c>
      <c r="CC11" s="184">
        <f t="shared" si="5"/>
        <v>0</v>
      </c>
      <c r="CD11" s="184">
        <f t="shared" si="5"/>
        <v>0</v>
      </c>
      <c r="CE11" s="184">
        <f t="shared" si="5"/>
        <v>0</v>
      </c>
      <c r="CF11" s="184">
        <f t="shared" si="5"/>
        <v>0</v>
      </c>
      <c r="CG11" s="184">
        <f t="shared" si="5"/>
        <v>0</v>
      </c>
      <c r="CH11" s="184">
        <f t="shared" si="5"/>
        <v>0</v>
      </c>
      <c r="CI11" s="184">
        <f t="shared" si="5"/>
        <v>0</v>
      </c>
      <c r="CJ11" s="184">
        <f t="shared" si="5"/>
        <v>0</v>
      </c>
      <c r="CK11" s="184">
        <f t="shared" si="5"/>
        <v>0</v>
      </c>
      <c r="CL11" s="184">
        <f t="shared" si="5"/>
        <v>0</v>
      </c>
      <c r="CM11" s="184">
        <f t="shared" si="5"/>
        <v>0</v>
      </c>
      <c r="CN11" s="184">
        <f t="shared" si="5"/>
        <v>0</v>
      </c>
      <c r="CO11" s="184">
        <f t="shared" si="5"/>
        <v>0</v>
      </c>
      <c r="CP11" s="184">
        <f t="shared" si="5"/>
        <v>0</v>
      </c>
      <c r="CQ11" s="184">
        <f t="shared" si="5"/>
        <v>0</v>
      </c>
      <c r="CR11" s="184">
        <f t="shared" si="5"/>
        <v>0</v>
      </c>
      <c r="CS11" s="184">
        <f t="shared" si="5"/>
        <v>0</v>
      </c>
      <c r="CT11" s="184">
        <f t="shared" si="5"/>
        <v>0</v>
      </c>
      <c r="CU11" s="184">
        <f t="shared" si="5"/>
        <v>0</v>
      </c>
      <c r="CV11" s="184">
        <f t="shared" si="5"/>
        <v>0</v>
      </c>
      <c r="CW11" s="184">
        <f t="shared" si="5"/>
        <v>0</v>
      </c>
      <c r="CX11" s="184">
        <f t="shared" si="5"/>
        <v>0</v>
      </c>
      <c r="CY11" s="184">
        <f t="shared" si="5"/>
        <v>0</v>
      </c>
      <c r="CZ11" s="184">
        <f t="shared" si="5"/>
        <v>0</v>
      </c>
      <c r="DA11" s="184">
        <f t="shared" si="5"/>
        <v>0</v>
      </c>
      <c r="DB11" s="184">
        <f t="shared" si="5"/>
        <v>0</v>
      </c>
      <c r="DC11" s="184">
        <f t="shared" si="5"/>
        <v>0</v>
      </c>
      <c r="DD11" s="184">
        <f>IF(DD8&gt;0,DD8*DD9,DD10/730)</f>
        <v>0</v>
      </c>
      <c r="DE11" s="184">
        <f t="shared" ref="DE11:DW11" si="6">IF(DE8&gt;0,DE8*DE9,DE10/730)</f>
        <v>0</v>
      </c>
      <c r="DF11" s="184">
        <f t="shared" si="6"/>
        <v>0</v>
      </c>
      <c r="DG11" s="184">
        <f t="shared" si="6"/>
        <v>0</v>
      </c>
      <c r="DH11" s="184">
        <f t="shared" si="6"/>
        <v>0</v>
      </c>
      <c r="DI11" s="184">
        <f t="shared" si="6"/>
        <v>0</v>
      </c>
      <c r="DJ11" s="184">
        <f t="shared" si="6"/>
        <v>0</v>
      </c>
      <c r="DK11" s="184">
        <f t="shared" si="6"/>
        <v>0</v>
      </c>
      <c r="DL11" s="184">
        <f t="shared" si="6"/>
        <v>0</v>
      </c>
      <c r="DM11" s="184">
        <f t="shared" si="6"/>
        <v>0</v>
      </c>
      <c r="DN11" s="184">
        <f t="shared" si="6"/>
        <v>0</v>
      </c>
      <c r="DO11" s="184">
        <f t="shared" si="6"/>
        <v>0</v>
      </c>
      <c r="DP11" s="184">
        <f t="shared" si="6"/>
        <v>0</v>
      </c>
      <c r="DQ11" s="184">
        <f t="shared" si="6"/>
        <v>0</v>
      </c>
      <c r="DR11" s="184">
        <f t="shared" si="6"/>
        <v>0</v>
      </c>
      <c r="DS11" s="184">
        <f t="shared" si="6"/>
        <v>0</v>
      </c>
      <c r="DT11" s="184">
        <f t="shared" si="6"/>
        <v>0</v>
      </c>
      <c r="DU11" s="184">
        <f t="shared" si="6"/>
        <v>0</v>
      </c>
      <c r="DV11" s="184">
        <f t="shared" si="6"/>
        <v>0</v>
      </c>
      <c r="DW11" s="184">
        <f t="shared" si="6"/>
        <v>0</v>
      </c>
      <c r="DX11" s="184">
        <f>IF(DX8&gt;0,DX8*DX9,DX10/730)</f>
        <v>0</v>
      </c>
      <c r="DY11" s="184">
        <f t="shared" ref="DY11:FA11" si="7">IF(DY8&gt;0,DY8*DY9,DY10/730)</f>
        <v>0</v>
      </c>
      <c r="DZ11" s="184">
        <f t="shared" si="7"/>
        <v>0</v>
      </c>
      <c r="EA11" s="184">
        <f t="shared" si="7"/>
        <v>0</v>
      </c>
      <c r="EB11" s="184">
        <f t="shared" si="7"/>
        <v>0</v>
      </c>
      <c r="EC11" s="184">
        <f t="shared" si="7"/>
        <v>0</v>
      </c>
      <c r="ED11" s="184">
        <f t="shared" si="7"/>
        <v>0</v>
      </c>
      <c r="EE11" s="184">
        <f t="shared" si="7"/>
        <v>0</v>
      </c>
      <c r="EF11" s="184">
        <f t="shared" si="7"/>
        <v>0</v>
      </c>
      <c r="EG11" s="184">
        <f t="shared" si="7"/>
        <v>0</v>
      </c>
      <c r="EH11" s="184">
        <f t="shared" si="7"/>
        <v>0</v>
      </c>
      <c r="EI11" s="184">
        <f t="shared" si="7"/>
        <v>0</v>
      </c>
      <c r="EJ11" s="184">
        <f t="shared" si="7"/>
        <v>0</v>
      </c>
      <c r="EK11" s="184">
        <f t="shared" si="7"/>
        <v>0</v>
      </c>
      <c r="EL11" s="184">
        <f t="shared" si="7"/>
        <v>0</v>
      </c>
      <c r="EM11" s="184">
        <f t="shared" si="7"/>
        <v>0</v>
      </c>
      <c r="EN11" s="184">
        <f t="shared" si="7"/>
        <v>0</v>
      </c>
      <c r="EO11" s="184">
        <f t="shared" si="7"/>
        <v>0</v>
      </c>
      <c r="EP11" s="184">
        <f t="shared" si="7"/>
        <v>0</v>
      </c>
      <c r="EQ11" s="184">
        <f t="shared" si="7"/>
        <v>0</v>
      </c>
      <c r="ER11" s="184">
        <f t="shared" si="7"/>
        <v>0</v>
      </c>
      <c r="ES11" s="184">
        <f t="shared" si="7"/>
        <v>0</v>
      </c>
      <c r="ET11" s="184">
        <f t="shared" si="7"/>
        <v>0</v>
      </c>
      <c r="EU11" s="184">
        <f t="shared" si="7"/>
        <v>0</v>
      </c>
      <c r="EV11" s="184">
        <f t="shared" si="7"/>
        <v>0</v>
      </c>
      <c r="EW11" s="184">
        <f t="shared" si="7"/>
        <v>0</v>
      </c>
      <c r="EX11" s="184">
        <f t="shared" si="7"/>
        <v>0</v>
      </c>
      <c r="EY11" s="184">
        <f t="shared" si="7"/>
        <v>0</v>
      </c>
      <c r="EZ11" s="184">
        <f t="shared" si="7"/>
        <v>0</v>
      </c>
      <c r="FA11" s="184">
        <f t="shared" si="7"/>
        <v>0</v>
      </c>
    </row>
    <row r="12" spans="1:157" s="293" customFormat="1" ht="15" customHeight="1" x14ac:dyDescent="0.3">
      <c r="A12" s="38"/>
      <c r="B12" s="171">
        <f t="shared" si="0"/>
        <v>7</v>
      </c>
      <c r="C12" s="176" t="s">
        <v>1217</v>
      </c>
      <c r="D12" s="176"/>
      <c r="E12" s="180"/>
      <c r="F12" s="181" t="s">
        <v>1763</v>
      </c>
      <c r="G12" s="183" t="str">
        <f>IF(COUNTA(H12:FA12)=0,"",IF(SMALL(H12:FA12,1)&lt;0,"ERRO",SUM(H12:FA12)))</f>
        <v/>
      </c>
      <c r="H12" s="296"/>
      <c r="I12" s="296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  <c r="Y12" s="296"/>
      <c r="Z12" s="296"/>
      <c r="AA12" s="296"/>
      <c r="AB12" s="296"/>
      <c r="AC12" s="296"/>
      <c r="AD12" s="296"/>
      <c r="AE12" s="296"/>
      <c r="AF12" s="296"/>
      <c r="AG12" s="296"/>
      <c r="AH12" s="296"/>
      <c r="AI12" s="296"/>
      <c r="AJ12" s="296"/>
      <c r="AK12" s="296"/>
      <c r="AL12" s="296"/>
      <c r="AM12" s="296"/>
      <c r="AN12" s="296"/>
      <c r="AO12" s="296"/>
      <c r="AP12" s="296"/>
      <c r="AQ12" s="296"/>
      <c r="AR12" s="296"/>
      <c r="AS12" s="296"/>
      <c r="AT12" s="296"/>
      <c r="AU12" s="296"/>
      <c r="AV12" s="296"/>
      <c r="AW12" s="296"/>
      <c r="AX12" s="296"/>
      <c r="AY12" s="296"/>
      <c r="AZ12" s="296"/>
      <c r="BA12" s="296"/>
      <c r="BB12" s="296"/>
      <c r="BC12" s="296"/>
      <c r="BD12" s="296"/>
      <c r="BE12" s="296"/>
      <c r="BF12" s="296"/>
      <c r="BG12" s="296"/>
      <c r="BH12" s="296"/>
      <c r="BI12" s="296"/>
      <c r="BJ12" s="296"/>
      <c r="BK12" s="296"/>
      <c r="BL12" s="296"/>
      <c r="BM12" s="296"/>
      <c r="BN12" s="296"/>
      <c r="BO12" s="296"/>
      <c r="BP12" s="296"/>
      <c r="BQ12" s="296"/>
      <c r="BR12" s="296"/>
      <c r="BS12" s="296"/>
      <c r="BT12" s="296"/>
      <c r="BU12" s="296"/>
      <c r="BV12" s="296"/>
      <c r="BW12" s="296"/>
      <c r="BX12" s="296"/>
      <c r="BY12" s="296"/>
      <c r="BZ12" s="296"/>
      <c r="CA12" s="296"/>
      <c r="CB12" s="296"/>
      <c r="CC12" s="296"/>
      <c r="CD12" s="296"/>
      <c r="CE12" s="296"/>
      <c r="CF12" s="296"/>
      <c r="CG12" s="296"/>
      <c r="CH12" s="296"/>
      <c r="CI12" s="296"/>
      <c r="CJ12" s="296"/>
      <c r="CK12" s="296"/>
      <c r="CL12" s="296"/>
      <c r="CM12" s="296"/>
      <c r="CN12" s="296"/>
      <c r="CO12" s="296"/>
      <c r="CP12" s="296"/>
      <c r="CQ12" s="296"/>
      <c r="CR12" s="296"/>
      <c r="CS12" s="296"/>
      <c r="CT12" s="296"/>
      <c r="CU12" s="296"/>
      <c r="CV12" s="296"/>
      <c r="CW12" s="296"/>
      <c r="CX12" s="296"/>
      <c r="CY12" s="296"/>
      <c r="CZ12" s="296"/>
      <c r="DA12" s="296"/>
      <c r="DB12" s="296"/>
      <c r="DC12" s="296"/>
      <c r="DD12" s="296"/>
      <c r="DE12" s="296"/>
      <c r="DF12" s="296"/>
      <c r="DG12" s="296"/>
      <c r="DH12" s="296"/>
      <c r="DI12" s="296"/>
      <c r="DJ12" s="296"/>
      <c r="DK12" s="296"/>
      <c r="DL12" s="296"/>
      <c r="DM12" s="296"/>
      <c r="DN12" s="296"/>
      <c r="DO12" s="296"/>
      <c r="DP12" s="296"/>
      <c r="DQ12" s="296"/>
      <c r="DR12" s="296"/>
      <c r="DS12" s="296"/>
      <c r="DT12" s="296"/>
      <c r="DU12" s="296"/>
      <c r="DV12" s="296"/>
      <c r="DW12" s="296"/>
      <c r="DX12" s="296"/>
      <c r="DY12" s="296"/>
      <c r="DZ12" s="296"/>
      <c r="EA12" s="296"/>
      <c r="EB12" s="296"/>
      <c r="EC12" s="296"/>
      <c r="ED12" s="296"/>
      <c r="EE12" s="296"/>
      <c r="EF12" s="296"/>
      <c r="EG12" s="296"/>
      <c r="EH12" s="296"/>
      <c r="EI12" s="296"/>
      <c r="EJ12" s="296"/>
      <c r="EK12" s="296"/>
      <c r="EL12" s="296"/>
      <c r="EM12" s="296"/>
      <c r="EN12" s="296"/>
      <c r="EO12" s="296"/>
      <c r="EP12" s="296"/>
      <c r="EQ12" s="296"/>
      <c r="ER12" s="296"/>
      <c r="ES12" s="296"/>
      <c r="ET12" s="296"/>
      <c r="EU12" s="296"/>
      <c r="EV12" s="296"/>
      <c r="EW12" s="296"/>
      <c r="EX12" s="296"/>
      <c r="EY12" s="296"/>
      <c r="EZ12" s="296"/>
      <c r="FA12" s="296"/>
    </row>
    <row r="13" spans="1:157" s="293" customFormat="1" ht="15" customHeight="1" x14ac:dyDescent="0.3">
      <c r="A13" s="38"/>
      <c r="B13" s="878">
        <f>B12+1</f>
        <v>8</v>
      </c>
      <c r="C13" s="176" t="s">
        <v>1404</v>
      </c>
      <c r="D13" s="176"/>
      <c r="E13" s="180" t="s">
        <v>1405</v>
      </c>
      <c r="F13" s="181"/>
      <c r="G13" s="185" t="str">
        <f>IF(COUNTA(H13:FA13)=0,"",IF(OR(LARGE(H13:FA13,1)&gt;24,SMALL(H13:FA13,1)&lt;0),"ERRO",""))</f>
        <v/>
      </c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297"/>
      <c r="BG13" s="297"/>
      <c r="BH13" s="297"/>
      <c r="BI13" s="297"/>
      <c r="BJ13" s="297"/>
      <c r="BK13" s="297"/>
      <c r="BL13" s="297"/>
      <c r="BM13" s="297"/>
      <c r="BN13" s="297"/>
      <c r="BO13" s="297"/>
      <c r="BP13" s="297"/>
      <c r="BQ13" s="297"/>
      <c r="BR13" s="297"/>
      <c r="BS13" s="297"/>
      <c r="BT13" s="297"/>
      <c r="BU13" s="297"/>
      <c r="BV13" s="297"/>
      <c r="BW13" s="297"/>
      <c r="BX13" s="297"/>
      <c r="BY13" s="297"/>
      <c r="BZ13" s="297"/>
      <c r="CA13" s="297"/>
      <c r="CB13" s="297"/>
      <c r="CC13" s="297"/>
      <c r="CD13" s="297"/>
      <c r="CE13" s="297"/>
      <c r="CF13" s="297"/>
      <c r="CG13" s="297"/>
      <c r="CH13" s="297"/>
      <c r="CI13" s="297"/>
      <c r="CJ13" s="297"/>
      <c r="CK13" s="297"/>
      <c r="CL13" s="297"/>
      <c r="CM13" s="297"/>
      <c r="CN13" s="297"/>
      <c r="CO13" s="297"/>
      <c r="CP13" s="297"/>
      <c r="CQ13" s="297"/>
      <c r="CR13" s="297"/>
      <c r="CS13" s="297"/>
      <c r="CT13" s="297"/>
      <c r="CU13" s="297"/>
      <c r="CV13" s="297"/>
      <c r="CW13" s="297"/>
      <c r="CX13" s="297"/>
      <c r="CY13" s="297"/>
      <c r="CZ13" s="297"/>
      <c r="DA13" s="297"/>
      <c r="DB13" s="297"/>
      <c r="DC13" s="297"/>
      <c r="DD13" s="297"/>
      <c r="DE13" s="297"/>
      <c r="DF13" s="297"/>
      <c r="DG13" s="297"/>
      <c r="DH13" s="297"/>
      <c r="DI13" s="297"/>
      <c r="DJ13" s="297"/>
      <c r="DK13" s="297"/>
      <c r="DL13" s="297"/>
      <c r="DM13" s="297"/>
      <c r="DN13" s="297"/>
      <c r="DO13" s="297"/>
      <c r="DP13" s="297"/>
      <c r="DQ13" s="297"/>
      <c r="DR13" s="297"/>
      <c r="DS13" s="297"/>
      <c r="DT13" s="297"/>
      <c r="DU13" s="297"/>
      <c r="DV13" s="297"/>
      <c r="DW13" s="297"/>
      <c r="DX13" s="297"/>
      <c r="DY13" s="297"/>
      <c r="DZ13" s="297"/>
      <c r="EA13" s="297"/>
      <c r="EB13" s="297"/>
      <c r="EC13" s="297"/>
      <c r="ED13" s="297"/>
      <c r="EE13" s="297"/>
      <c r="EF13" s="297"/>
      <c r="EG13" s="297"/>
      <c r="EH13" s="297"/>
      <c r="EI13" s="297"/>
      <c r="EJ13" s="297"/>
      <c r="EK13" s="297"/>
      <c r="EL13" s="297"/>
      <c r="EM13" s="297"/>
      <c r="EN13" s="297"/>
      <c r="EO13" s="297"/>
      <c r="EP13" s="297"/>
      <c r="EQ13" s="297"/>
      <c r="ER13" s="297"/>
      <c r="ES13" s="297"/>
      <c r="ET13" s="297"/>
      <c r="EU13" s="297"/>
      <c r="EV13" s="297"/>
      <c r="EW13" s="297"/>
      <c r="EX13" s="297"/>
      <c r="EY13" s="297"/>
      <c r="EZ13" s="297"/>
      <c r="FA13" s="297"/>
    </row>
    <row r="14" spans="1:157" s="293" customFormat="1" ht="15" customHeight="1" x14ac:dyDescent="0.3">
      <c r="A14" s="38"/>
      <c r="B14" s="879"/>
      <c r="C14" s="186" t="s">
        <v>1406</v>
      </c>
      <c r="D14" s="186"/>
      <c r="E14" s="187" t="s">
        <v>1407</v>
      </c>
      <c r="F14" s="181"/>
      <c r="G14" s="185" t="str">
        <f>IF(COUNTA(H14:FA14)=0,"",IF(OR(LARGE(H14:FA14,1)&gt;365,SMALL(H14:FA14,1)&lt;0),"ERRO",""))</f>
        <v/>
      </c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8"/>
      <c r="BJ14" s="298"/>
      <c r="BK14" s="298"/>
      <c r="BL14" s="298"/>
      <c r="BM14" s="298"/>
      <c r="BN14" s="298"/>
      <c r="BO14" s="298"/>
      <c r="BP14" s="298"/>
      <c r="BQ14" s="298"/>
      <c r="BR14" s="298"/>
      <c r="BS14" s="298"/>
      <c r="BT14" s="298"/>
      <c r="BU14" s="298"/>
      <c r="BV14" s="298"/>
      <c r="BW14" s="298"/>
      <c r="BX14" s="298"/>
      <c r="BY14" s="298"/>
      <c r="BZ14" s="298"/>
      <c r="CA14" s="298"/>
      <c r="CB14" s="298"/>
      <c r="CC14" s="298"/>
      <c r="CD14" s="298"/>
      <c r="CE14" s="298"/>
      <c r="CF14" s="298"/>
      <c r="CG14" s="298"/>
      <c r="CH14" s="298"/>
      <c r="CI14" s="298"/>
      <c r="CJ14" s="298"/>
      <c r="CK14" s="298"/>
      <c r="CL14" s="298"/>
      <c r="CM14" s="298"/>
      <c r="CN14" s="298"/>
      <c r="CO14" s="298"/>
      <c r="CP14" s="298"/>
      <c r="CQ14" s="298"/>
      <c r="CR14" s="298"/>
      <c r="CS14" s="298"/>
      <c r="CT14" s="298"/>
      <c r="CU14" s="298"/>
      <c r="CV14" s="298"/>
      <c r="CW14" s="298"/>
      <c r="CX14" s="298"/>
      <c r="CY14" s="298"/>
      <c r="CZ14" s="298"/>
      <c r="DA14" s="298"/>
      <c r="DB14" s="298"/>
      <c r="DC14" s="298"/>
      <c r="DD14" s="298"/>
      <c r="DE14" s="298"/>
      <c r="DF14" s="298"/>
      <c r="DG14" s="298"/>
      <c r="DH14" s="298"/>
      <c r="DI14" s="298"/>
      <c r="DJ14" s="298"/>
      <c r="DK14" s="298"/>
      <c r="DL14" s="298"/>
      <c r="DM14" s="298"/>
      <c r="DN14" s="298"/>
      <c r="DO14" s="298"/>
      <c r="DP14" s="298"/>
      <c r="DQ14" s="298"/>
      <c r="DR14" s="298"/>
      <c r="DS14" s="298"/>
      <c r="DT14" s="298"/>
      <c r="DU14" s="298"/>
      <c r="DV14" s="298"/>
      <c r="DW14" s="298"/>
      <c r="DX14" s="298"/>
      <c r="DY14" s="298"/>
      <c r="DZ14" s="298"/>
      <c r="EA14" s="298"/>
      <c r="EB14" s="298"/>
      <c r="EC14" s="298"/>
      <c r="ED14" s="298"/>
      <c r="EE14" s="298"/>
      <c r="EF14" s="298"/>
      <c r="EG14" s="298"/>
      <c r="EH14" s="298"/>
      <c r="EI14" s="298"/>
      <c r="EJ14" s="298"/>
      <c r="EK14" s="298"/>
      <c r="EL14" s="298"/>
      <c r="EM14" s="298"/>
      <c r="EN14" s="298"/>
      <c r="EO14" s="298"/>
      <c r="EP14" s="298"/>
      <c r="EQ14" s="298"/>
      <c r="ER14" s="298"/>
      <c r="ES14" s="298"/>
      <c r="ET14" s="298"/>
      <c r="EU14" s="298"/>
      <c r="EV14" s="298"/>
      <c r="EW14" s="298"/>
      <c r="EX14" s="298"/>
      <c r="EY14" s="298"/>
      <c r="EZ14" s="298"/>
      <c r="FA14" s="298"/>
    </row>
    <row r="15" spans="1:157" ht="15" customHeight="1" x14ac:dyDescent="0.3">
      <c r="B15" s="880"/>
      <c r="C15" s="176" t="s">
        <v>1408</v>
      </c>
      <c r="D15" s="176"/>
      <c r="E15" s="180" t="s">
        <v>1409</v>
      </c>
      <c r="F15" s="181" t="s">
        <v>1410</v>
      </c>
      <c r="G15" s="185" t="str">
        <f>IF(COUNTA(H15:FA15)=0,"",IF(OR(LARGE(H15:FA15,1)&gt;8760,SMALL(H15:FA15,1)&lt;0),"ERRO",""))</f>
        <v/>
      </c>
      <c r="H15" s="188">
        <f>H13*H14</f>
        <v>0</v>
      </c>
      <c r="I15" s="188">
        <f t="shared" ref="I15:AA15" si="8">I13*I14</f>
        <v>0</v>
      </c>
      <c r="J15" s="188">
        <f t="shared" si="8"/>
        <v>0</v>
      </c>
      <c r="K15" s="188">
        <f t="shared" si="8"/>
        <v>0</v>
      </c>
      <c r="L15" s="188">
        <f t="shared" si="8"/>
        <v>0</v>
      </c>
      <c r="M15" s="188">
        <f t="shared" si="8"/>
        <v>0</v>
      </c>
      <c r="N15" s="188">
        <f t="shared" si="8"/>
        <v>0</v>
      </c>
      <c r="O15" s="188">
        <f t="shared" si="8"/>
        <v>0</v>
      </c>
      <c r="P15" s="188">
        <f t="shared" si="8"/>
        <v>0</v>
      </c>
      <c r="Q15" s="188">
        <f t="shared" si="8"/>
        <v>0</v>
      </c>
      <c r="R15" s="188">
        <f t="shared" si="8"/>
        <v>0</v>
      </c>
      <c r="S15" s="188">
        <f t="shared" si="8"/>
        <v>0</v>
      </c>
      <c r="T15" s="188">
        <f t="shared" si="8"/>
        <v>0</v>
      </c>
      <c r="U15" s="188">
        <f t="shared" si="8"/>
        <v>0</v>
      </c>
      <c r="V15" s="188">
        <f t="shared" si="8"/>
        <v>0</v>
      </c>
      <c r="W15" s="188">
        <f t="shared" si="8"/>
        <v>0</v>
      </c>
      <c r="X15" s="188">
        <f t="shared" si="8"/>
        <v>0</v>
      </c>
      <c r="Y15" s="188">
        <f t="shared" si="8"/>
        <v>0</v>
      </c>
      <c r="Z15" s="188">
        <f t="shared" si="8"/>
        <v>0</v>
      </c>
      <c r="AA15" s="188">
        <f t="shared" si="8"/>
        <v>0</v>
      </c>
      <c r="AB15" s="188">
        <f>AB13*AB14</f>
        <v>0</v>
      </c>
      <c r="AC15" s="188">
        <f t="shared" ref="AC15:AU15" si="9">AC13*AC14</f>
        <v>0</v>
      </c>
      <c r="AD15" s="188">
        <f t="shared" si="9"/>
        <v>0</v>
      </c>
      <c r="AE15" s="188">
        <f t="shared" si="9"/>
        <v>0</v>
      </c>
      <c r="AF15" s="188">
        <f t="shared" si="9"/>
        <v>0</v>
      </c>
      <c r="AG15" s="188">
        <f t="shared" si="9"/>
        <v>0</v>
      </c>
      <c r="AH15" s="188">
        <f t="shared" si="9"/>
        <v>0</v>
      </c>
      <c r="AI15" s="188">
        <f t="shared" si="9"/>
        <v>0</v>
      </c>
      <c r="AJ15" s="188">
        <f t="shared" si="9"/>
        <v>0</v>
      </c>
      <c r="AK15" s="188">
        <f t="shared" si="9"/>
        <v>0</v>
      </c>
      <c r="AL15" s="188">
        <f t="shared" si="9"/>
        <v>0</v>
      </c>
      <c r="AM15" s="188">
        <f t="shared" si="9"/>
        <v>0</v>
      </c>
      <c r="AN15" s="188">
        <f t="shared" si="9"/>
        <v>0</v>
      </c>
      <c r="AO15" s="188">
        <f t="shared" si="9"/>
        <v>0</v>
      </c>
      <c r="AP15" s="188">
        <f t="shared" si="9"/>
        <v>0</v>
      </c>
      <c r="AQ15" s="188">
        <f t="shared" si="9"/>
        <v>0</v>
      </c>
      <c r="AR15" s="188">
        <f t="shared" si="9"/>
        <v>0</v>
      </c>
      <c r="AS15" s="188">
        <f t="shared" si="9"/>
        <v>0</v>
      </c>
      <c r="AT15" s="188">
        <f t="shared" si="9"/>
        <v>0</v>
      </c>
      <c r="AU15" s="188">
        <f t="shared" si="9"/>
        <v>0</v>
      </c>
      <c r="AV15" s="188">
        <f t="shared" ref="AV15:BE15" si="10">AV13*AV14</f>
        <v>0</v>
      </c>
      <c r="AW15" s="188">
        <f t="shared" si="10"/>
        <v>0</v>
      </c>
      <c r="AX15" s="188">
        <f t="shared" si="10"/>
        <v>0</v>
      </c>
      <c r="AY15" s="188">
        <f t="shared" si="10"/>
        <v>0</v>
      </c>
      <c r="AZ15" s="188">
        <f t="shared" si="10"/>
        <v>0</v>
      </c>
      <c r="BA15" s="188">
        <f t="shared" si="10"/>
        <v>0</v>
      </c>
      <c r="BB15" s="188">
        <f t="shared" si="10"/>
        <v>0</v>
      </c>
      <c r="BC15" s="188">
        <f t="shared" si="10"/>
        <v>0</v>
      </c>
      <c r="BD15" s="188">
        <f t="shared" si="10"/>
        <v>0</v>
      </c>
      <c r="BE15" s="188">
        <f t="shared" si="10"/>
        <v>0</v>
      </c>
      <c r="BF15" s="188">
        <f>BF13*BF14</f>
        <v>0</v>
      </c>
      <c r="BG15" s="188">
        <f t="shared" ref="BG15:BY15" si="11">BG13*BG14</f>
        <v>0</v>
      </c>
      <c r="BH15" s="188">
        <f t="shared" si="11"/>
        <v>0</v>
      </c>
      <c r="BI15" s="188">
        <f t="shared" si="11"/>
        <v>0</v>
      </c>
      <c r="BJ15" s="188">
        <f t="shared" si="11"/>
        <v>0</v>
      </c>
      <c r="BK15" s="188">
        <f t="shared" si="11"/>
        <v>0</v>
      </c>
      <c r="BL15" s="188">
        <f t="shared" si="11"/>
        <v>0</v>
      </c>
      <c r="BM15" s="188">
        <f t="shared" si="11"/>
        <v>0</v>
      </c>
      <c r="BN15" s="188">
        <f t="shared" si="11"/>
        <v>0</v>
      </c>
      <c r="BO15" s="188">
        <f t="shared" si="11"/>
        <v>0</v>
      </c>
      <c r="BP15" s="188">
        <f t="shared" si="11"/>
        <v>0</v>
      </c>
      <c r="BQ15" s="188">
        <f t="shared" si="11"/>
        <v>0</v>
      </c>
      <c r="BR15" s="188">
        <f t="shared" si="11"/>
        <v>0</v>
      </c>
      <c r="BS15" s="188">
        <f t="shared" si="11"/>
        <v>0</v>
      </c>
      <c r="BT15" s="188">
        <f t="shared" si="11"/>
        <v>0</v>
      </c>
      <c r="BU15" s="188">
        <f t="shared" si="11"/>
        <v>0</v>
      </c>
      <c r="BV15" s="188">
        <f t="shared" si="11"/>
        <v>0</v>
      </c>
      <c r="BW15" s="188">
        <f t="shared" si="11"/>
        <v>0</v>
      </c>
      <c r="BX15" s="188">
        <f t="shared" si="11"/>
        <v>0</v>
      </c>
      <c r="BY15" s="188">
        <f t="shared" si="11"/>
        <v>0</v>
      </c>
      <c r="BZ15" s="188">
        <f>BZ13*BZ14</f>
        <v>0</v>
      </c>
      <c r="CA15" s="188">
        <f t="shared" ref="CA15:DC15" si="12">CA13*CA14</f>
        <v>0</v>
      </c>
      <c r="CB15" s="188">
        <f t="shared" si="12"/>
        <v>0</v>
      </c>
      <c r="CC15" s="188">
        <f t="shared" si="12"/>
        <v>0</v>
      </c>
      <c r="CD15" s="188">
        <f t="shared" si="12"/>
        <v>0</v>
      </c>
      <c r="CE15" s="188">
        <f t="shared" si="12"/>
        <v>0</v>
      </c>
      <c r="CF15" s="188">
        <f t="shared" si="12"/>
        <v>0</v>
      </c>
      <c r="CG15" s="188">
        <f t="shared" si="12"/>
        <v>0</v>
      </c>
      <c r="CH15" s="188">
        <f t="shared" si="12"/>
        <v>0</v>
      </c>
      <c r="CI15" s="188">
        <f t="shared" si="12"/>
        <v>0</v>
      </c>
      <c r="CJ15" s="188">
        <f t="shared" si="12"/>
        <v>0</v>
      </c>
      <c r="CK15" s="188">
        <f t="shared" si="12"/>
        <v>0</v>
      </c>
      <c r="CL15" s="188">
        <f t="shared" si="12"/>
        <v>0</v>
      </c>
      <c r="CM15" s="188">
        <f t="shared" si="12"/>
        <v>0</v>
      </c>
      <c r="CN15" s="188">
        <f t="shared" si="12"/>
        <v>0</v>
      </c>
      <c r="CO15" s="188">
        <f t="shared" si="12"/>
        <v>0</v>
      </c>
      <c r="CP15" s="188">
        <f t="shared" si="12"/>
        <v>0</v>
      </c>
      <c r="CQ15" s="188">
        <f t="shared" si="12"/>
        <v>0</v>
      </c>
      <c r="CR15" s="188">
        <f t="shared" si="12"/>
        <v>0</v>
      </c>
      <c r="CS15" s="188">
        <f t="shared" si="12"/>
        <v>0</v>
      </c>
      <c r="CT15" s="188">
        <f t="shared" si="12"/>
        <v>0</v>
      </c>
      <c r="CU15" s="188">
        <f t="shared" si="12"/>
        <v>0</v>
      </c>
      <c r="CV15" s="188">
        <f t="shared" si="12"/>
        <v>0</v>
      </c>
      <c r="CW15" s="188">
        <f t="shared" si="12"/>
        <v>0</v>
      </c>
      <c r="CX15" s="188">
        <f t="shared" si="12"/>
        <v>0</v>
      </c>
      <c r="CY15" s="188">
        <f t="shared" si="12"/>
        <v>0</v>
      </c>
      <c r="CZ15" s="188">
        <f t="shared" si="12"/>
        <v>0</v>
      </c>
      <c r="DA15" s="188">
        <f t="shared" si="12"/>
        <v>0</v>
      </c>
      <c r="DB15" s="188">
        <f t="shared" si="12"/>
        <v>0</v>
      </c>
      <c r="DC15" s="188">
        <f t="shared" si="12"/>
        <v>0</v>
      </c>
      <c r="DD15" s="188">
        <f>DD13*DD14</f>
        <v>0</v>
      </c>
      <c r="DE15" s="188">
        <f t="shared" ref="DE15:DW15" si="13">DE13*DE14</f>
        <v>0</v>
      </c>
      <c r="DF15" s="188">
        <f t="shared" si="13"/>
        <v>0</v>
      </c>
      <c r="DG15" s="188">
        <f t="shared" si="13"/>
        <v>0</v>
      </c>
      <c r="DH15" s="188">
        <f t="shared" si="13"/>
        <v>0</v>
      </c>
      <c r="DI15" s="188">
        <f t="shared" si="13"/>
        <v>0</v>
      </c>
      <c r="DJ15" s="188">
        <f t="shared" si="13"/>
        <v>0</v>
      </c>
      <c r="DK15" s="188">
        <f t="shared" si="13"/>
        <v>0</v>
      </c>
      <c r="DL15" s="188">
        <f t="shared" si="13"/>
        <v>0</v>
      </c>
      <c r="DM15" s="188">
        <f t="shared" si="13"/>
        <v>0</v>
      </c>
      <c r="DN15" s="188">
        <f t="shared" si="13"/>
        <v>0</v>
      </c>
      <c r="DO15" s="188">
        <f t="shared" si="13"/>
        <v>0</v>
      </c>
      <c r="DP15" s="188">
        <f t="shared" si="13"/>
        <v>0</v>
      </c>
      <c r="DQ15" s="188">
        <f t="shared" si="13"/>
        <v>0</v>
      </c>
      <c r="DR15" s="188">
        <f t="shared" si="13"/>
        <v>0</v>
      </c>
      <c r="DS15" s="188">
        <f t="shared" si="13"/>
        <v>0</v>
      </c>
      <c r="DT15" s="188">
        <f t="shared" si="13"/>
        <v>0</v>
      </c>
      <c r="DU15" s="188">
        <f t="shared" si="13"/>
        <v>0</v>
      </c>
      <c r="DV15" s="188">
        <f t="shared" si="13"/>
        <v>0</v>
      </c>
      <c r="DW15" s="188">
        <f t="shared" si="13"/>
        <v>0</v>
      </c>
      <c r="DX15" s="188">
        <f>DX13*DX14</f>
        <v>0</v>
      </c>
      <c r="DY15" s="188">
        <f t="shared" ref="DY15:FA15" si="14">DY13*DY14</f>
        <v>0</v>
      </c>
      <c r="DZ15" s="188">
        <f t="shared" si="14"/>
        <v>0</v>
      </c>
      <c r="EA15" s="188">
        <f t="shared" si="14"/>
        <v>0</v>
      </c>
      <c r="EB15" s="188">
        <f t="shared" si="14"/>
        <v>0</v>
      </c>
      <c r="EC15" s="188">
        <f t="shared" si="14"/>
        <v>0</v>
      </c>
      <c r="ED15" s="188">
        <f t="shared" si="14"/>
        <v>0</v>
      </c>
      <c r="EE15" s="188">
        <f t="shared" si="14"/>
        <v>0</v>
      </c>
      <c r="EF15" s="188">
        <f t="shared" si="14"/>
        <v>0</v>
      </c>
      <c r="EG15" s="188">
        <f t="shared" si="14"/>
        <v>0</v>
      </c>
      <c r="EH15" s="188">
        <f t="shared" si="14"/>
        <v>0</v>
      </c>
      <c r="EI15" s="188">
        <f t="shared" si="14"/>
        <v>0</v>
      </c>
      <c r="EJ15" s="188">
        <f t="shared" si="14"/>
        <v>0</v>
      </c>
      <c r="EK15" s="188">
        <f t="shared" si="14"/>
        <v>0</v>
      </c>
      <c r="EL15" s="188">
        <f t="shared" si="14"/>
        <v>0</v>
      </c>
      <c r="EM15" s="188">
        <f t="shared" si="14"/>
        <v>0</v>
      </c>
      <c r="EN15" s="188">
        <f t="shared" si="14"/>
        <v>0</v>
      </c>
      <c r="EO15" s="188">
        <f t="shared" si="14"/>
        <v>0</v>
      </c>
      <c r="EP15" s="188">
        <f t="shared" si="14"/>
        <v>0</v>
      </c>
      <c r="EQ15" s="188">
        <f t="shared" si="14"/>
        <v>0</v>
      </c>
      <c r="ER15" s="188">
        <f t="shared" si="14"/>
        <v>0</v>
      </c>
      <c r="ES15" s="188">
        <f t="shared" si="14"/>
        <v>0</v>
      </c>
      <c r="ET15" s="188">
        <f t="shared" si="14"/>
        <v>0</v>
      </c>
      <c r="EU15" s="188">
        <f t="shared" si="14"/>
        <v>0</v>
      </c>
      <c r="EV15" s="188">
        <f t="shared" si="14"/>
        <v>0</v>
      </c>
      <c r="EW15" s="188">
        <f t="shared" si="14"/>
        <v>0</v>
      </c>
      <c r="EX15" s="188">
        <f t="shared" si="14"/>
        <v>0</v>
      </c>
      <c r="EY15" s="188">
        <f t="shared" si="14"/>
        <v>0</v>
      </c>
      <c r="EZ15" s="188">
        <f t="shared" si="14"/>
        <v>0</v>
      </c>
      <c r="FA15" s="188">
        <f t="shared" si="14"/>
        <v>0</v>
      </c>
    </row>
    <row r="16" spans="1:157" s="293" customFormat="1" ht="15" customHeight="1" x14ac:dyDescent="0.3">
      <c r="A16" s="38"/>
      <c r="B16" s="878">
        <f>B13+1</f>
        <v>9</v>
      </c>
      <c r="C16" s="176" t="s">
        <v>1411</v>
      </c>
      <c r="D16" s="176"/>
      <c r="E16" s="180" t="s">
        <v>1405</v>
      </c>
      <c r="F16" s="181" t="s">
        <v>1412</v>
      </c>
      <c r="G16" s="185" t="str">
        <f>IF(COUNTA(H16:FA16)=0,"",IF(OR(LARGE(H16:FA16,1)&gt;3,SMALL(H16:FA16,1)&lt;0),"ERRO",""))</f>
        <v/>
      </c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5"/>
      <c r="AJ16" s="295"/>
      <c r="AK16" s="295"/>
      <c r="AL16" s="295"/>
      <c r="AM16" s="295"/>
      <c r="AN16" s="295"/>
      <c r="AO16" s="295"/>
      <c r="AP16" s="295"/>
      <c r="AQ16" s="295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5"/>
      <c r="BJ16" s="295"/>
      <c r="BK16" s="295"/>
      <c r="BL16" s="295"/>
      <c r="BM16" s="295"/>
      <c r="BN16" s="295"/>
      <c r="BO16" s="295"/>
      <c r="BP16" s="295"/>
      <c r="BQ16" s="295"/>
      <c r="BR16" s="295"/>
      <c r="BS16" s="295"/>
      <c r="BT16" s="295"/>
      <c r="BU16" s="295"/>
      <c r="BV16" s="295"/>
      <c r="BW16" s="295"/>
      <c r="BX16" s="295"/>
      <c r="BY16" s="295"/>
      <c r="BZ16" s="295"/>
      <c r="CA16" s="295"/>
      <c r="CB16" s="295"/>
      <c r="CC16" s="295"/>
      <c r="CD16" s="295"/>
      <c r="CE16" s="295"/>
      <c r="CF16" s="295"/>
      <c r="CG16" s="295"/>
      <c r="CH16" s="295"/>
      <c r="CI16" s="295"/>
      <c r="CJ16" s="295"/>
      <c r="CK16" s="295"/>
      <c r="CL16" s="295"/>
      <c r="CM16" s="295"/>
      <c r="CN16" s="295"/>
      <c r="CO16" s="295"/>
      <c r="CP16" s="295"/>
      <c r="CQ16" s="295"/>
      <c r="CR16" s="295"/>
      <c r="CS16" s="295"/>
      <c r="CT16" s="295"/>
      <c r="CU16" s="295"/>
      <c r="CV16" s="295"/>
      <c r="CW16" s="295"/>
      <c r="CX16" s="295"/>
      <c r="CY16" s="295"/>
      <c r="CZ16" s="295"/>
      <c r="DA16" s="295"/>
      <c r="DB16" s="295"/>
      <c r="DC16" s="295"/>
      <c r="DD16" s="295"/>
      <c r="DE16" s="295"/>
      <c r="DF16" s="295"/>
      <c r="DG16" s="295"/>
      <c r="DH16" s="295"/>
      <c r="DI16" s="295"/>
      <c r="DJ16" s="295"/>
      <c r="DK16" s="295"/>
      <c r="DL16" s="295"/>
      <c r="DM16" s="295"/>
      <c r="DN16" s="295"/>
      <c r="DO16" s="295"/>
      <c r="DP16" s="295"/>
      <c r="DQ16" s="295"/>
      <c r="DR16" s="295"/>
      <c r="DS16" s="295"/>
      <c r="DT16" s="295"/>
      <c r="DU16" s="295"/>
      <c r="DV16" s="295"/>
      <c r="DW16" s="295"/>
      <c r="DX16" s="295"/>
      <c r="DY16" s="295"/>
      <c r="DZ16" s="295"/>
      <c r="EA16" s="295"/>
      <c r="EB16" s="295"/>
      <c r="EC16" s="295"/>
      <c r="ED16" s="295"/>
      <c r="EE16" s="295"/>
      <c r="EF16" s="295"/>
      <c r="EG16" s="295"/>
      <c r="EH16" s="295"/>
      <c r="EI16" s="295"/>
      <c r="EJ16" s="295"/>
      <c r="EK16" s="295"/>
      <c r="EL16" s="295"/>
      <c r="EM16" s="295"/>
      <c r="EN16" s="295"/>
      <c r="EO16" s="295"/>
      <c r="EP16" s="295"/>
      <c r="EQ16" s="295"/>
      <c r="ER16" s="295"/>
      <c r="ES16" s="295"/>
      <c r="ET16" s="295"/>
      <c r="EU16" s="295"/>
      <c r="EV16" s="295"/>
      <c r="EW16" s="295"/>
      <c r="EX16" s="295"/>
      <c r="EY16" s="295"/>
      <c r="EZ16" s="295"/>
      <c r="FA16" s="295"/>
    </row>
    <row r="17" spans="1:157" s="293" customFormat="1" ht="15" customHeight="1" x14ac:dyDescent="0.3">
      <c r="A17" s="38"/>
      <c r="B17" s="879"/>
      <c r="C17" s="176" t="s">
        <v>1413</v>
      </c>
      <c r="D17" s="176"/>
      <c r="E17" s="177" t="s">
        <v>1414</v>
      </c>
      <c r="F17" s="181" t="s">
        <v>1415</v>
      </c>
      <c r="G17" s="185" t="str">
        <f>IF(COUNTA(H17:FA17)=0,"",IF(OR(LARGE(H17:FA17,1)&gt;22,SMALL(H17:FA17,1)&lt;0),"ERRO",""))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1:157" s="293" customFormat="1" ht="15" customHeight="1" x14ac:dyDescent="0.3">
      <c r="A18" s="38"/>
      <c r="B18" s="879"/>
      <c r="C18" s="176" t="s">
        <v>1416</v>
      </c>
      <c r="D18" s="176"/>
      <c r="E18" s="177" t="s">
        <v>1417</v>
      </c>
      <c r="F18" s="181" t="s">
        <v>1418</v>
      </c>
      <c r="G18" s="185" t="str">
        <f>IF(COUNTA(H18:FA18)=0,"",IF(OR(LARGE(H18:FA18,1)&gt;12,SMALL(H18:FA18,1)&lt;0),"ERRO",""))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1:157" ht="15" customHeight="1" x14ac:dyDescent="0.3">
      <c r="B19" s="880"/>
      <c r="C19" s="176" t="s">
        <v>1421</v>
      </c>
      <c r="D19" s="176"/>
      <c r="E19" s="176"/>
      <c r="F19" s="181" t="s">
        <v>1422</v>
      </c>
      <c r="G19" s="185" t="str">
        <f>IF(COUNTA(H19:FA19)=0,"",IF(OR(LARGE(H19:FA19,1)&gt;1,SMALL(H19:FA19,1)&lt;0),"ERRO",""))</f>
        <v/>
      </c>
      <c r="H19" s="189">
        <f>H16*H17*H18/792</f>
        <v>0</v>
      </c>
      <c r="I19" s="189">
        <f t="shared" ref="I19:AA19" si="15">I16*I17*I18/792</f>
        <v>0</v>
      </c>
      <c r="J19" s="189">
        <f t="shared" si="15"/>
        <v>0</v>
      </c>
      <c r="K19" s="189">
        <f t="shared" si="15"/>
        <v>0</v>
      </c>
      <c r="L19" s="189">
        <f t="shared" si="15"/>
        <v>0</v>
      </c>
      <c r="M19" s="189">
        <f t="shared" si="15"/>
        <v>0</v>
      </c>
      <c r="N19" s="189">
        <f t="shared" si="15"/>
        <v>0</v>
      </c>
      <c r="O19" s="189">
        <f t="shared" si="15"/>
        <v>0</v>
      </c>
      <c r="P19" s="189">
        <f t="shared" si="15"/>
        <v>0</v>
      </c>
      <c r="Q19" s="189">
        <f t="shared" si="15"/>
        <v>0</v>
      </c>
      <c r="R19" s="189">
        <f t="shared" si="15"/>
        <v>0</v>
      </c>
      <c r="S19" s="189">
        <f t="shared" si="15"/>
        <v>0</v>
      </c>
      <c r="T19" s="189">
        <f t="shared" si="15"/>
        <v>0</v>
      </c>
      <c r="U19" s="189">
        <f t="shared" si="15"/>
        <v>0</v>
      </c>
      <c r="V19" s="189">
        <f t="shared" si="15"/>
        <v>0</v>
      </c>
      <c r="W19" s="189">
        <f t="shared" si="15"/>
        <v>0</v>
      </c>
      <c r="X19" s="189">
        <f t="shared" si="15"/>
        <v>0</v>
      </c>
      <c r="Y19" s="189">
        <f t="shared" si="15"/>
        <v>0</v>
      </c>
      <c r="Z19" s="189">
        <f t="shared" si="15"/>
        <v>0</v>
      </c>
      <c r="AA19" s="189">
        <f t="shared" si="15"/>
        <v>0</v>
      </c>
      <c r="AB19" s="189">
        <f>AB16*AB17*AB18/792</f>
        <v>0</v>
      </c>
      <c r="AC19" s="189">
        <f t="shared" ref="AC19:AU19" si="16">AC16*AC17*AC18/792</f>
        <v>0</v>
      </c>
      <c r="AD19" s="189">
        <f t="shared" si="16"/>
        <v>0</v>
      </c>
      <c r="AE19" s="189">
        <f t="shared" si="16"/>
        <v>0</v>
      </c>
      <c r="AF19" s="189">
        <f t="shared" si="16"/>
        <v>0</v>
      </c>
      <c r="AG19" s="189">
        <f t="shared" si="16"/>
        <v>0</v>
      </c>
      <c r="AH19" s="189">
        <f t="shared" si="16"/>
        <v>0</v>
      </c>
      <c r="AI19" s="189">
        <f t="shared" si="16"/>
        <v>0</v>
      </c>
      <c r="AJ19" s="189">
        <f t="shared" si="16"/>
        <v>0</v>
      </c>
      <c r="AK19" s="189">
        <f t="shared" si="16"/>
        <v>0</v>
      </c>
      <c r="AL19" s="189">
        <f t="shared" si="16"/>
        <v>0</v>
      </c>
      <c r="AM19" s="189">
        <f t="shared" si="16"/>
        <v>0</v>
      </c>
      <c r="AN19" s="189">
        <f t="shared" si="16"/>
        <v>0</v>
      </c>
      <c r="AO19" s="189">
        <f t="shared" si="16"/>
        <v>0</v>
      </c>
      <c r="AP19" s="189">
        <f t="shared" si="16"/>
        <v>0</v>
      </c>
      <c r="AQ19" s="189">
        <f t="shared" si="16"/>
        <v>0</v>
      </c>
      <c r="AR19" s="189">
        <f t="shared" si="16"/>
        <v>0</v>
      </c>
      <c r="AS19" s="189">
        <f t="shared" si="16"/>
        <v>0</v>
      </c>
      <c r="AT19" s="189">
        <f t="shared" si="16"/>
        <v>0</v>
      </c>
      <c r="AU19" s="189">
        <f t="shared" si="16"/>
        <v>0</v>
      </c>
      <c r="AV19" s="189">
        <f t="shared" ref="AV19:BE19" si="17">AV16*AV17*AV18/792</f>
        <v>0</v>
      </c>
      <c r="AW19" s="189">
        <f t="shared" si="17"/>
        <v>0</v>
      </c>
      <c r="AX19" s="189">
        <f t="shared" si="17"/>
        <v>0</v>
      </c>
      <c r="AY19" s="189">
        <f t="shared" si="17"/>
        <v>0</v>
      </c>
      <c r="AZ19" s="189">
        <f t="shared" si="17"/>
        <v>0</v>
      </c>
      <c r="BA19" s="189">
        <f t="shared" si="17"/>
        <v>0</v>
      </c>
      <c r="BB19" s="189">
        <f t="shared" si="17"/>
        <v>0</v>
      </c>
      <c r="BC19" s="189">
        <f t="shared" si="17"/>
        <v>0</v>
      </c>
      <c r="BD19" s="189">
        <f t="shared" si="17"/>
        <v>0</v>
      </c>
      <c r="BE19" s="189">
        <f t="shared" si="17"/>
        <v>0</v>
      </c>
      <c r="BF19" s="189">
        <f>BF16*BF17*BF18/792</f>
        <v>0</v>
      </c>
      <c r="BG19" s="189">
        <f t="shared" ref="BG19:BY19" si="18">BG16*BG17*BG18/792</f>
        <v>0</v>
      </c>
      <c r="BH19" s="189">
        <f t="shared" si="18"/>
        <v>0</v>
      </c>
      <c r="BI19" s="189">
        <f t="shared" si="18"/>
        <v>0</v>
      </c>
      <c r="BJ19" s="189">
        <f t="shared" si="18"/>
        <v>0</v>
      </c>
      <c r="BK19" s="189">
        <f t="shared" si="18"/>
        <v>0</v>
      </c>
      <c r="BL19" s="189">
        <f t="shared" si="18"/>
        <v>0</v>
      </c>
      <c r="BM19" s="189">
        <f t="shared" si="18"/>
        <v>0</v>
      </c>
      <c r="BN19" s="189">
        <f t="shared" si="18"/>
        <v>0</v>
      </c>
      <c r="BO19" s="189">
        <f t="shared" si="18"/>
        <v>0</v>
      </c>
      <c r="BP19" s="189">
        <f t="shared" si="18"/>
        <v>0</v>
      </c>
      <c r="BQ19" s="189">
        <f t="shared" si="18"/>
        <v>0</v>
      </c>
      <c r="BR19" s="189">
        <f t="shared" si="18"/>
        <v>0</v>
      </c>
      <c r="BS19" s="189">
        <f t="shared" si="18"/>
        <v>0</v>
      </c>
      <c r="BT19" s="189">
        <f t="shared" si="18"/>
        <v>0</v>
      </c>
      <c r="BU19" s="189">
        <f t="shared" si="18"/>
        <v>0</v>
      </c>
      <c r="BV19" s="189">
        <f t="shared" si="18"/>
        <v>0</v>
      </c>
      <c r="BW19" s="189">
        <f t="shared" si="18"/>
        <v>0</v>
      </c>
      <c r="BX19" s="189">
        <f t="shared" si="18"/>
        <v>0</v>
      </c>
      <c r="BY19" s="189">
        <f t="shared" si="18"/>
        <v>0</v>
      </c>
      <c r="BZ19" s="189">
        <f>BZ16*BZ17*BZ18/792</f>
        <v>0</v>
      </c>
      <c r="CA19" s="189">
        <f t="shared" ref="CA19:DC19" si="19">CA16*CA17*CA18/792</f>
        <v>0</v>
      </c>
      <c r="CB19" s="189">
        <f t="shared" si="19"/>
        <v>0</v>
      </c>
      <c r="CC19" s="189">
        <f t="shared" si="19"/>
        <v>0</v>
      </c>
      <c r="CD19" s="189">
        <f t="shared" si="19"/>
        <v>0</v>
      </c>
      <c r="CE19" s="189">
        <f t="shared" si="19"/>
        <v>0</v>
      </c>
      <c r="CF19" s="189">
        <f t="shared" si="19"/>
        <v>0</v>
      </c>
      <c r="CG19" s="189">
        <f t="shared" si="19"/>
        <v>0</v>
      </c>
      <c r="CH19" s="189">
        <f t="shared" si="19"/>
        <v>0</v>
      </c>
      <c r="CI19" s="189">
        <f t="shared" si="19"/>
        <v>0</v>
      </c>
      <c r="CJ19" s="189">
        <f t="shared" si="19"/>
        <v>0</v>
      </c>
      <c r="CK19" s="189">
        <f t="shared" si="19"/>
        <v>0</v>
      </c>
      <c r="CL19" s="189">
        <f t="shared" si="19"/>
        <v>0</v>
      </c>
      <c r="CM19" s="189">
        <f t="shared" si="19"/>
        <v>0</v>
      </c>
      <c r="CN19" s="189">
        <f t="shared" si="19"/>
        <v>0</v>
      </c>
      <c r="CO19" s="189">
        <f t="shared" si="19"/>
        <v>0</v>
      </c>
      <c r="CP19" s="189">
        <f t="shared" si="19"/>
        <v>0</v>
      </c>
      <c r="CQ19" s="189">
        <f t="shared" si="19"/>
        <v>0</v>
      </c>
      <c r="CR19" s="189">
        <f t="shared" si="19"/>
        <v>0</v>
      </c>
      <c r="CS19" s="189">
        <f t="shared" si="19"/>
        <v>0</v>
      </c>
      <c r="CT19" s="189">
        <f t="shared" si="19"/>
        <v>0</v>
      </c>
      <c r="CU19" s="189">
        <f t="shared" si="19"/>
        <v>0</v>
      </c>
      <c r="CV19" s="189">
        <f t="shared" si="19"/>
        <v>0</v>
      </c>
      <c r="CW19" s="189">
        <f t="shared" si="19"/>
        <v>0</v>
      </c>
      <c r="CX19" s="189">
        <f t="shared" si="19"/>
        <v>0</v>
      </c>
      <c r="CY19" s="189">
        <f t="shared" si="19"/>
        <v>0</v>
      </c>
      <c r="CZ19" s="189">
        <f t="shared" si="19"/>
        <v>0</v>
      </c>
      <c r="DA19" s="189">
        <f t="shared" si="19"/>
        <v>0</v>
      </c>
      <c r="DB19" s="189">
        <f t="shared" si="19"/>
        <v>0</v>
      </c>
      <c r="DC19" s="189">
        <f t="shared" si="19"/>
        <v>0</v>
      </c>
      <c r="DD19" s="189">
        <f>DD16*DD17*DD18/792</f>
        <v>0</v>
      </c>
      <c r="DE19" s="189">
        <f t="shared" ref="DE19:DW19" si="20">DE16*DE17*DE18/792</f>
        <v>0</v>
      </c>
      <c r="DF19" s="189">
        <f t="shared" si="20"/>
        <v>0</v>
      </c>
      <c r="DG19" s="189">
        <f t="shared" si="20"/>
        <v>0</v>
      </c>
      <c r="DH19" s="189">
        <f t="shared" si="20"/>
        <v>0</v>
      </c>
      <c r="DI19" s="189">
        <f t="shared" si="20"/>
        <v>0</v>
      </c>
      <c r="DJ19" s="189">
        <f t="shared" si="20"/>
        <v>0</v>
      </c>
      <c r="DK19" s="189">
        <f t="shared" si="20"/>
        <v>0</v>
      </c>
      <c r="DL19" s="189">
        <f t="shared" si="20"/>
        <v>0</v>
      </c>
      <c r="DM19" s="189">
        <f t="shared" si="20"/>
        <v>0</v>
      </c>
      <c r="DN19" s="189">
        <f t="shared" si="20"/>
        <v>0</v>
      </c>
      <c r="DO19" s="189">
        <f t="shared" si="20"/>
        <v>0</v>
      </c>
      <c r="DP19" s="189">
        <f t="shared" si="20"/>
        <v>0</v>
      </c>
      <c r="DQ19" s="189">
        <f t="shared" si="20"/>
        <v>0</v>
      </c>
      <c r="DR19" s="189">
        <f t="shared" si="20"/>
        <v>0</v>
      </c>
      <c r="DS19" s="189">
        <f t="shared" si="20"/>
        <v>0</v>
      </c>
      <c r="DT19" s="189">
        <f t="shared" si="20"/>
        <v>0</v>
      </c>
      <c r="DU19" s="189">
        <f t="shared" si="20"/>
        <v>0</v>
      </c>
      <c r="DV19" s="189">
        <f t="shared" si="20"/>
        <v>0</v>
      </c>
      <c r="DW19" s="189">
        <f t="shared" si="20"/>
        <v>0</v>
      </c>
      <c r="DX19" s="189">
        <f>DX16*DX17*DX18/792</f>
        <v>0</v>
      </c>
      <c r="DY19" s="189">
        <f t="shared" ref="DY19:FA19" si="21">DY16*DY17*DY18/792</f>
        <v>0</v>
      </c>
      <c r="DZ19" s="189">
        <f t="shared" si="21"/>
        <v>0</v>
      </c>
      <c r="EA19" s="189">
        <f t="shared" si="21"/>
        <v>0</v>
      </c>
      <c r="EB19" s="189">
        <f t="shared" si="21"/>
        <v>0</v>
      </c>
      <c r="EC19" s="189">
        <f t="shared" si="21"/>
        <v>0</v>
      </c>
      <c r="ED19" s="189">
        <f t="shared" si="21"/>
        <v>0</v>
      </c>
      <c r="EE19" s="189">
        <f t="shared" si="21"/>
        <v>0</v>
      </c>
      <c r="EF19" s="189">
        <f t="shared" si="21"/>
        <v>0</v>
      </c>
      <c r="EG19" s="189">
        <f t="shared" si="21"/>
        <v>0</v>
      </c>
      <c r="EH19" s="189">
        <f t="shared" si="21"/>
        <v>0</v>
      </c>
      <c r="EI19" s="189">
        <f t="shared" si="21"/>
        <v>0</v>
      </c>
      <c r="EJ19" s="189">
        <f t="shared" si="21"/>
        <v>0</v>
      </c>
      <c r="EK19" s="189">
        <f t="shared" si="21"/>
        <v>0</v>
      </c>
      <c r="EL19" s="189">
        <f t="shared" si="21"/>
        <v>0</v>
      </c>
      <c r="EM19" s="189">
        <f t="shared" si="21"/>
        <v>0</v>
      </c>
      <c r="EN19" s="189">
        <f t="shared" si="21"/>
        <v>0</v>
      </c>
      <c r="EO19" s="189">
        <f t="shared" si="21"/>
        <v>0</v>
      </c>
      <c r="EP19" s="189">
        <f t="shared" si="21"/>
        <v>0</v>
      </c>
      <c r="EQ19" s="189">
        <f t="shared" si="21"/>
        <v>0</v>
      </c>
      <c r="ER19" s="189">
        <f t="shared" si="21"/>
        <v>0</v>
      </c>
      <c r="ES19" s="189">
        <f t="shared" si="21"/>
        <v>0</v>
      </c>
      <c r="ET19" s="189">
        <f t="shared" si="21"/>
        <v>0</v>
      </c>
      <c r="EU19" s="189">
        <f t="shared" si="21"/>
        <v>0</v>
      </c>
      <c r="EV19" s="189">
        <f t="shared" si="21"/>
        <v>0</v>
      </c>
      <c r="EW19" s="189">
        <f t="shared" si="21"/>
        <v>0</v>
      </c>
      <c r="EX19" s="189">
        <f t="shared" si="21"/>
        <v>0</v>
      </c>
      <c r="EY19" s="189">
        <f t="shared" si="21"/>
        <v>0</v>
      </c>
      <c r="EZ19" s="189">
        <f t="shared" si="21"/>
        <v>0</v>
      </c>
      <c r="FA19" s="189">
        <f t="shared" si="21"/>
        <v>0</v>
      </c>
    </row>
    <row r="20" spans="1:157" ht="15" customHeight="1" x14ac:dyDescent="0.3">
      <c r="B20" s="171">
        <f>B16+1</f>
        <v>10</v>
      </c>
      <c r="C20" s="176" t="s">
        <v>1423</v>
      </c>
      <c r="D20" s="176"/>
      <c r="E20" s="180" t="s">
        <v>298</v>
      </c>
      <c r="F20" s="181" t="s">
        <v>1424</v>
      </c>
      <c r="G20" s="190">
        <f>SUM(H20:FA20)</f>
        <v>0</v>
      </c>
      <c r="H20" s="188">
        <f>(H11*H12*H15)/1000</f>
        <v>0</v>
      </c>
      <c r="I20" s="188">
        <f t="shared" ref="I20:AA20" si="22">(I11*I12*I15)/1000</f>
        <v>0</v>
      </c>
      <c r="J20" s="188">
        <f t="shared" si="22"/>
        <v>0</v>
      </c>
      <c r="K20" s="188">
        <f t="shared" si="22"/>
        <v>0</v>
      </c>
      <c r="L20" s="188">
        <f t="shared" si="22"/>
        <v>0</v>
      </c>
      <c r="M20" s="188">
        <f t="shared" si="22"/>
        <v>0</v>
      </c>
      <c r="N20" s="188">
        <f t="shared" si="22"/>
        <v>0</v>
      </c>
      <c r="O20" s="188">
        <f t="shared" si="22"/>
        <v>0</v>
      </c>
      <c r="P20" s="188">
        <f t="shared" si="22"/>
        <v>0</v>
      </c>
      <c r="Q20" s="188">
        <f t="shared" si="22"/>
        <v>0</v>
      </c>
      <c r="R20" s="188">
        <f t="shared" si="22"/>
        <v>0</v>
      </c>
      <c r="S20" s="188">
        <f t="shared" si="22"/>
        <v>0</v>
      </c>
      <c r="T20" s="188">
        <f t="shared" si="22"/>
        <v>0</v>
      </c>
      <c r="U20" s="188">
        <f t="shared" si="22"/>
        <v>0</v>
      </c>
      <c r="V20" s="188">
        <f t="shared" si="22"/>
        <v>0</v>
      </c>
      <c r="W20" s="188">
        <f t="shared" si="22"/>
        <v>0</v>
      </c>
      <c r="X20" s="188">
        <f t="shared" si="22"/>
        <v>0</v>
      </c>
      <c r="Y20" s="188">
        <f t="shared" si="22"/>
        <v>0</v>
      </c>
      <c r="Z20" s="188">
        <f t="shared" si="22"/>
        <v>0</v>
      </c>
      <c r="AA20" s="188">
        <f t="shared" si="22"/>
        <v>0</v>
      </c>
      <c r="AB20" s="188">
        <f>(AB11*AB12*AB15)/1000</f>
        <v>0</v>
      </c>
      <c r="AC20" s="188">
        <f t="shared" ref="AC20:AU20" si="23">(AC11*AC12*AC15)/1000</f>
        <v>0</v>
      </c>
      <c r="AD20" s="188">
        <f t="shared" si="23"/>
        <v>0</v>
      </c>
      <c r="AE20" s="188">
        <f t="shared" si="23"/>
        <v>0</v>
      </c>
      <c r="AF20" s="188">
        <f t="shared" si="23"/>
        <v>0</v>
      </c>
      <c r="AG20" s="188">
        <f t="shared" si="23"/>
        <v>0</v>
      </c>
      <c r="AH20" s="188">
        <f t="shared" si="23"/>
        <v>0</v>
      </c>
      <c r="AI20" s="188">
        <f t="shared" si="23"/>
        <v>0</v>
      </c>
      <c r="AJ20" s="188">
        <f t="shared" si="23"/>
        <v>0</v>
      </c>
      <c r="AK20" s="188">
        <f t="shared" si="23"/>
        <v>0</v>
      </c>
      <c r="AL20" s="188">
        <f t="shared" si="23"/>
        <v>0</v>
      </c>
      <c r="AM20" s="188">
        <f t="shared" si="23"/>
        <v>0</v>
      </c>
      <c r="AN20" s="188">
        <f t="shared" si="23"/>
        <v>0</v>
      </c>
      <c r="AO20" s="188">
        <f t="shared" si="23"/>
        <v>0</v>
      </c>
      <c r="AP20" s="188">
        <f t="shared" si="23"/>
        <v>0</v>
      </c>
      <c r="AQ20" s="188">
        <f t="shared" si="23"/>
        <v>0</v>
      </c>
      <c r="AR20" s="188">
        <f t="shared" si="23"/>
        <v>0</v>
      </c>
      <c r="AS20" s="188">
        <f t="shared" si="23"/>
        <v>0</v>
      </c>
      <c r="AT20" s="188">
        <f t="shared" si="23"/>
        <v>0</v>
      </c>
      <c r="AU20" s="188">
        <f t="shared" si="23"/>
        <v>0</v>
      </c>
      <c r="AV20" s="188">
        <f t="shared" ref="AV20:BE20" si="24">(AV11*AV12*AV15)/1000</f>
        <v>0</v>
      </c>
      <c r="AW20" s="188">
        <f t="shared" si="24"/>
        <v>0</v>
      </c>
      <c r="AX20" s="188">
        <f t="shared" si="24"/>
        <v>0</v>
      </c>
      <c r="AY20" s="188">
        <f t="shared" si="24"/>
        <v>0</v>
      </c>
      <c r="AZ20" s="188">
        <f t="shared" si="24"/>
        <v>0</v>
      </c>
      <c r="BA20" s="188">
        <f t="shared" si="24"/>
        <v>0</v>
      </c>
      <c r="BB20" s="188">
        <f t="shared" si="24"/>
        <v>0</v>
      </c>
      <c r="BC20" s="188">
        <f t="shared" si="24"/>
        <v>0</v>
      </c>
      <c r="BD20" s="188">
        <f t="shared" si="24"/>
        <v>0</v>
      </c>
      <c r="BE20" s="188">
        <f t="shared" si="24"/>
        <v>0</v>
      </c>
      <c r="BF20" s="188">
        <f>(BF11*BF12*BF15)/1000</f>
        <v>0</v>
      </c>
      <c r="BG20" s="188">
        <f t="shared" ref="BG20:BY20" si="25">(BG11*BG12*BG15)/1000</f>
        <v>0</v>
      </c>
      <c r="BH20" s="188">
        <f t="shared" si="25"/>
        <v>0</v>
      </c>
      <c r="BI20" s="188">
        <f t="shared" si="25"/>
        <v>0</v>
      </c>
      <c r="BJ20" s="188">
        <f t="shared" si="25"/>
        <v>0</v>
      </c>
      <c r="BK20" s="188">
        <f t="shared" si="25"/>
        <v>0</v>
      </c>
      <c r="BL20" s="188">
        <f t="shared" si="25"/>
        <v>0</v>
      </c>
      <c r="BM20" s="188">
        <f t="shared" si="25"/>
        <v>0</v>
      </c>
      <c r="BN20" s="188">
        <f t="shared" si="25"/>
        <v>0</v>
      </c>
      <c r="BO20" s="188">
        <f t="shared" si="25"/>
        <v>0</v>
      </c>
      <c r="BP20" s="188">
        <f t="shared" si="25"/>
        <v>0</v>
      </c>
      <c r="BQ20" s="188">
        <f t="shared" si="25"/>
        <v>0</v>
      </c>
      <c r="BR20" s="188">
        <f t="shared" si="25"/>
        <v>0</v>
      </c>
      <c r="BS20" s="188">
        <f t="shared" si="25"/>
        <v>0</v>
      </c>
      <c r="BT20" s="188">
        <f t="shared" si="25"/>
        <v>0</v>
      </c>
      <c r="BU20" s="188">
        <f t="shared" si="25"/>
        <v>0</v>
      </c>
      <c r="BV20" s="188">
        <f t="shared" si="25"/>
        <v>0</v>
      </c>
      <c r="BW20" s="188">
        <f t="shared" si="25"/>
        <v>0</v>
      </c>
      <c r="BX20" s="188">
        <f t="shared" si="25"/>
        <v>0</v>
      </c>
      <c r="BY20" s="188">
        <f t="shared" si="25"/>
        <v>0</v>
      </c>
      <c r="BZ20" s="188">
        <f>(BZ11*BZ12*BZ15)/1000</f>
        <v>0</v>
      </c>
      <c r="CA20" s="188">
        <f t="shared" ref="CA20:DC20" si="26">(CA11*CA12*CA15)/1000</f>
        <v>0</v>
      </c>
      <c r="CB20" s="188">
        <f t="shared" si="26"/>
        <v>0</v>
      </c>
      <c r="CC20" s="188">
        <f t="shared" si="26"/>
        <v>0</v>
      </c>
      <c r="CD20" s="188">
        <f t="shared" si="26"/>
        <v>0</v>
      </c>
      <c r="CE20" s="188">
        <f t="shared" si="26"/>
        <v>0</v>
      </c>
      <c r="CF20" s="188">
        <f t="shared" si="26"/>
        <v>0</v>
      </c>
      <c r="CG20" s="188">
        <f t="shared" si="26"/>
        <v>0</v>
      </c>
      <c r="CH20" s="188">
        <f t="shared" si="26"/>
        <v>0</v>
      </c>
      <c r="CI20" s="188">
        <f t="shared" si="26"/>
        <v>0</v>
      </c>
      <c r="CJ20" s="188">
        <f t="shared" si="26"/>
        <v>0</v>
      </c>
      <c r="CK20" s="188">
        <f t="shared" si="26"/>
        <v>0</v>
      </c>
      <c r="CL20" s="188">
        <f t="shared" si="26"/>
        <v>0</v>
      </c>
      <c r="CM20" s="188">
        <f t="shared" si="26"/>
        <v>0</v>
      </c>
      <c r="CN20" s="188">
        <f t="shared" si="26"/>
        <v>0</v>
      </c>
      <c r="CO20" s="188">
        <f t="shared" si="26"/>
        <v>0</v>
      </c>
      <c r="CP20" s="188">
        <f t="shared" si="26"/>
        <v>0</v>
      </c>
      <c r="CQ20" s="188">
        <f t="shared" si="26"/>
        <v>0</v>
      </c>
      <c r="CR20" s="188">
        <f t="shared" si="26"/>
        <v>0</v>
      </c>
      <c r="CS20" s="188">
        <f t="shared" si="26"/>
        <v>0</v>
      </c>
      <c r="CT20" s="188">
        <f t="shared" si="26"/>
        <v>0</v>
      </c>
      <c r="CU20" s="188">
        <f t="shared" si="26"/>
        <v>0</v>
      </c>
      <c r="CV20" s="188">
        <f t="shared" si="26"/>
        <v>0</v>
      </c>
      <c r="CW20" s="188">
        <f t="shared" si="26"/>
        <v>0</v>
      </c>
      <c r="CX20" s="188">
        <f t="shared" si="26"/>
        <v>0</v>
      </c>
      <c r="CY20" s="188">
        <f t="shared" si="26"/>
        <v>0</v>
      </c>
      <c r="CZ20" s="188">
        <f t="shared" si="26"/>
        <v>0</v>
      </c>
      <c r="DA20" s="188">
        <f t="shared" si="26"/>
        <v>0</v>
      </c>
      <c r="DB20" s="188">
        <f t="shared" si="26"/>
        <v>0</v>
      </c>
      <c r="DC20" s="188">
        <f t="shared" si="26"/>
        <v>0</v>
      </c>
      <c r="DD20" s="188">
        <f>(DD11*DD12*DD15)/1000</f>
        <v>0</v>
      </c>
      <c r="DE20" s="188">
        <f t="shared" ref="DE20:DW20" si="27">(DE11*DE12*DE15)/1000</f>
        <v>0</v>
      </c>
      <c r="DF20" s="188">
        <f t="shared" si="27"/>
        <v>0</v>
      </c>
      <c r="DG20" s="188">
        <f t="shared" si="27"/>
        <v>0</v>
      </c>
      <c r="DH20" s="188">
        <f t="shared" si="27"/>
        <v>0</v>
      </c>
      <c r="DI20" s="188">
        <f t="shared" si="27"/>
        <v>0</v>
      </c>
      <c r="DJ20" s="188">
        <f t="shared" si="27"/>
        <v>0</v>
      </c>
      <c r="DK20" s="188">
        <f t="shared" si="27"/>
        <v>0</v>
      </c>
      <c r="DL20" s="188">
        <f t="shared" si="27"/>
        <v>0</v>
      </c>
      <c r="DM20" s="188">
        <f t="shared" si="27"/>
        <v>0</v>
      </c>
      <c r="DN20" s="188">
        <f t="shared" si="27"/>
        <v>0</v>
      </c>
      <c r="DO20" s="188">
        <f t="shared" si="27"/>
        <v>0</v>
      </c>
      <c r="DP20" s="188">
        <f t="shared" si="27"/>
        <v>0</v>
      </c>
      <c r="DQ20" s="188">
        <f t="shared" si="27"/>
        <v>0</v>
      </c>
      <c r="DR20" s="188">
        <f t="shared" si="27"/>
        <v>0</v>
      </c>
      <c r="DS20" s="188">
        <f t="shared" si="27"/>
        <v>0</v>
      </c>
      <c r="DT20" s="188">
        <f t="shared" si="27"/>
        <v>0</v>
      </c>
      <c r="DU20" s="188">
        <f t="shared" si="27"/>
        <v>0</v>
      </c>
      <c r="DV20" s="188">
        <f t="shared" si="27"/>
        <v>0</v>
      </c>
      <c r="DW20" s="188">
        <f t="shared" si="27"/>
        <v>0</v>
      </c>
      <c r="DX20" s="188">
        <f>(DX11*DX12*DX15)/1000</f>
        <v>0</v>
      </c>
      <c r="DY20" s="188">
        <f t="shared" ref="DY20:FA20" si="28">(DY11*DY12*DY15)/1000</f>
        <v>0</v>
      </c>
      <c r="DZ20" s="188">
        <f t="shared" si="28"/>
        <v>0</v>
      </c>
      <c r="EA20" s="188">
        <f t="shared" si="28"/>
        <v>0</v>
      </c>
      <c r="EB20" s="188">
        <f t="shared" si="28"/>
        <v>0</v>
      </c>
      <c r="EC20" s="188">
        <f t="shared" si="28"/>
        <v>0</v>
      </c>
      <c r="ED20" s="188">
        <f t="shared" si="28"/>
        <v>0</v>
      </c>
      <c r="EE20" s="188">
        <f t="shared" si="28"/>
        <v>0</v>
      </c>
      <c r="EF20" s="188">
        <f t="shared" si="28"/>
        <v>0</v>
      </c>
      <c r="EG20" s="188">
        <f t="shared" si="28"/>
        <v>0</v>
      </c>
      <c r="EH20" s="188">
        <f t="shared" si="28"/>
        <v>0</v>
      </c>
      <c r="EI20" s="188">
        <f t="shared" si="28"/>
        <v>0</v>
      </c>
      <c r="EJ20" s="188">
        <f t="shared" si="28"/>
        <v>0</v>
      </c>
      <c r="EK20" s="188">
        <f t="shared" si="28"/>
        <v>0</v>
      </c>
      <c r="EL20" s="188">
        <f t="shared" si="28"/>
        <v>0</v>
      </c>
      <c r="EM20" s="188">
        <f t="shared" si="28"/>
        <v>0</v>
      </c>
      <c r="EN20" s="188">
        <f t="shared" si="28"/>
        <v>0</v>
      </c>
      <c r="EO20" s="188">
        <f t="shared" si="28"/>
        <v>0</v>
      </c>
      <c r="EP20" s="188">
        <f t="shared" si="28"/>
        <v>0</v>
      </c>
      <c r="EQ20" s="188">
        <f t="shared" si="28"/>
        <v>0</v>
      </c>
      <c r="ER20" s="188">
        <f t="shared" si="28"/>
        <v>0</v>
      </c>
      <c r="ES20" s="188">
        <f t="shared" si="28"/>
        <v>0</v>
      </c>
      <c r="ET20" s="188">
        <f t="shared" si="28"/>
        <v>0</v>
      </c>
      <c r="EU20" s="188">
        <f t="shared" si="28"/>
        <v>0</v>
      </c>
      <c r="EV20" s="188">
        <f t="shared" si="28"/>
        <v>0</v>
      </c>
      <c r="EW20" s="188">
        <f t="shared" si="28"/>
        <v>0</v>
      </c>
      <c r="EX20" s="188">
        <f t="shared" si="28"/>
        <v>0</v>
      </c>
      <c r="EY20" s="188">
        <f t="shared" si="28"/>
        <v>0</v>
      </c>
      <c r="EZ20" s="188">
        <f t="shared" si="28"/>
        <v>0</v>
      </c>
      <c r="FA20" s="188">
        <f t="shared" si="28"/>
        <v>0</v>
      </c>
    </row>
    <row r="21" spans="1:157" ht="15" customHeight="1" x14ac:dyDescent="0.3">
      <c r="B21" s="171">
        <f>B20+1</f>
        <v>11</v>
      </c>
      <c r="C21" s="176" t="s">
        <v>1425</v>
      </c>
      <c r="D21" s="176"/>
      <c r="E21" s="177" t="s">
        <v>1195</v>
      </c>
      <c r="F21" s="181" t="s">
        <v>1426</v>
      </c>
      <c r="G21" s="191">
        <f>SUM(H21:FA21)</f>
        <v>0</v>
      </c>
      <c r="H21" s="192">
        <f>H11*H12*H19</f>
        <v>0</v>
      </c>
      <c r="I21" s="192">
        <f t="shared" ref="I21:AA21" si="29">I11*I12*I19</f>
        <v>0</v>
      </c>
      <c r="J21" s="192">
        <f t="shared" si="29"/>
        <v>0</v>
      </c>
      <c r="K21" s="192">
        <f t="shared" si="29"/>
        <v>0</v>
      </c>
      <c r="L21" s="192">
        <f t="shared" si="29"/>
        <v>0</v>
      </c>
      <c r="M21" s="192">
        <f t="shared" si="29"/>
        <v>0</v>
      </c>
      <c r="N21" s="192">
        <f t="shared" si="29"/>
        <v>0</v>
      </c>
      <c r="O21" s="192">
        <f t="shared" si="29"/>
        <v>0</v>
      </c>
      <c r="P21" s="192">
        <f t="shared" si="29"/>
        <v>0</v>
      </c>
      <c r="Q21" s="192">
        <f t="shared" si="29"/>
        <v>0</v>
      </c>
      <c r="R21" s="192">
        <f t="shared" si="29"/>
        <v>0</v>
      </c>
      <c r="S21" s="192">
        <f t="shared" si="29"/>
        <v>0</v>
      </c>
      <c r="T21" s="192">
        <f t="shared" si="29"/>
        <v>0</v>
      </c>
      <c r="U21" s="192">
        <f t="shared" si="29"/>
        <v>0</v>
      </c>
      <c r="V21" s="192">
        <f t="shared" si="29"/>
        <v>0</v>
      </c>
      <c r="W21" s="192">
        <f t="shared" si="29"/>
        <v>0</v>
      </c>
      <c r="X21" s="192">
        <f t="shared" si="29"/>
        <v>0</v>
      </c>
      <c r="Y21" s="192">
        <f t="shared" si="29"/>
        <v>0</v>
      </c>
      <c r="Z21" s="192">
        <f t="shared" si="29"/>
        <v>0</v>
      </c>
      <c r="AA21" s="192">
        <f t="shared" si="29"/>
        <v>0</v>
      </c>
      <c r="AB21" s="192">
        <f>AB11*AB12*AB19</f>
        <v>0</v>
      </c>
      <c r="AC21" s="192">
        <f t="shared" ref="AC21:AU21" si="30">AC11*AC12*AC19</f>
        <v>0</v>
      </c>
      <c r="AD21" s="192">
        <f t="shared" si="30"/>
        <v>0</v>
      </c>
      <c r="AE21" s="192">
        <f t="shared" si="30"/>
        <v>0</v>
      </c>
      <c r="AF21" s="192">
        <f t="shared" si="30"/>
        <v>0</v>
      </c>
      <c r="AG21" s="192">
        <f t="shared" si="30"/>
        <v>0</v>
      </c>
      <c r="AH21" s="192">
        <f t="shared" si="30"/>
        <v>0</v>
      </c>
      <c r="AI21" s="192">
        <f t="shared" si="30"/>
        <v>0</v>
      </c>
      <c r="AJ21" s="192">
        <f t="shared" si="30"/>
        <v>0</v>
      </c>
      <c r="AK21" s="192">
        <f t="shared" si="30"/>
        <v>0</v>
      </c>
      <c r="AL21" s="192">
        <f t="shared" si="30"/>
        <v>0</v>
      </c>
      <c r="AM21" s="192">
        <f t="shared" si="30"/>
        <v>0</v>
      </c>
      <c r="AN21" s="192">
        <f t="shared" si="30"/>
        <v>0</v>
      </c>
      <c r="AO21" s="192">
        <f t="shared" si="30"/>
        <v>0</v>
      </c>
      <c r="AP21" s="192">
        <f t="shared" si="30"/>
        <v>0</v>
      </c>
      <c r="AQ21" s="192">
        <f t="shared" si="30"/>
        <v>0</v>
      </c>
      <c r="AR21" s="192">
        <f t="shared" si="30"/>
        <v>0</v>
      </c>
      <c r="AS21" s="192">
        <f t="shared" si="30"/>
        <v>0</v>
      </c>
      <c r="AT21" s="192">
        <f t="shared" si="30"/>
        <v>0</v>
      </c>
      <c r="AU21" s="192">
        <f t="shared" si="30"/>
        <v>0</v>
      </c>
      <c r="AV21" s="192">
        <f t="shared" ref="AV21:BE21" si="31">AV11*AV12*AV19</f>
        <v>0</v>
      </c>
      <c r="AW21" s="192">
        <f t="shared" si="31"/>
        <v>0</v>
      </c>
      <c r="AX21" s="192">
        <f t="shared" si="31"/>
        <v>0</v>
      </c>
      <c r="AY21" s="192">
        <f t="shared" si="31"/>
        <v>0</v>
      </c>
      <c r="AZ21" s="192">
        <f t="shared" si="31"/>
        <v>0</v>
      </c>
      <c r="BA21" s="192">
        <f t="shared" si="31"/>
        <v>0</v>
      </c>
      <c r="BB21" s="192">
        <f t="shared" si="31"/>
        <v>0</v>
      </c>
      <c r="BC21" s="192">
        <f t="shared" si="31"/>
        <v>0</v>
      </c>
      <c r="BD21" s="192">
        <f t="shared" si="31"/>
        <v>0</v>
      </c>
      <c r="BE21" s="192">
        <f t="shared" si="31"/>
        <v>0</v>
      </c>
      <c r="BF21" s="192">
        <f>BF11*BF12*BF19</f>
        <v>0</v>
      </c>
      <c r="BG21" s="192">
        <f t="shared" ref="BG21:BY21" si="32">BG11*BG12*BG19</f>
        <v>0</v>
      </c>
      <c r="BH21" s="192">
        <f t="shared" si="32"/>
        <v>0</v>
      </c>
      <c r="BI21" s="192">
        <f t="shared" si="32"/>
        <v>0</v>
      </c>
      <c r="BJ21" s="192">
        <f t="shared" si="32"/>
        <v>0</v>
      </c>
      <c r="BK21" s="192">
        <f t="shared" si="32"/>
        <v>0</v>
      </c>
      <c r="BL21" s="192">
        <f t="shared" si="32"/>
        <v>0</v>
      </c>
      <c r="BM21" s="192">
        <f t="shared" si="32"/>
        <v>0</v>
      </c>
      <c r="BN21" s="192">
        <f t="shared" si="32"/>
        <v>0</v>
      </c>
      <c r="BO21" s="192">
        <f t="shared" si="32"/>
        <v>0</v>
      </c>
      <c r="BP21" s="192">
        <f t="shared" si="32"/>
        <v>0</v>
      </c>
      <c r="BQ21" s="192">
        <f t="shared" si="32"/>
        <v>0</v>
      </c>
      <c r="BR21" s="192">
        <f t="shared" si="32"/>
        <v>0</v>
      </c>
      <c r="BS21" s="192">
        <f t="shared" si="32"/>
        <v>0</v>
      </c>
      <c r="BT21" s="192">
        <f t="shared" si="32"/>
        <v>0</v>
      </c>
      <c r="BU21" s="192">
        <f t="shared" si="32"/>
        <v>0</v>
      </c>
      <c r="BV21" s="192">
        <f t="shared" si="32"/>
        <v>0</v>
      </c>
      <c r="BW21" s="192">
        <f t="shared" si="32"/>
        <v>0</v>
      </c>
      <c r="BX21" s="192">
        <f t="shared" si="32"/>
        <v>0</v>
      </c>
      <c r="BY21" s="192">
        <f t="shared" si="32"/>
        <v>0</v>
      </c>
      <c r="BZ21" s="192">
        <f>BZ11*BZ12*BZ19</f>
        <v>0</v>
      </c>
      <c r="CA21" s="192">
        <f t="shared" ref="CA21:DC21" si="33">CA11*CA12*CA19</f>
        <v>0</v>
      </c>
      <c r="CB21" s="192">
        <f t="shared" si="33"/>
        <v>0</v>
      </c>
      <c r="CC21" s="192">
        <f t="shared" si="33"/>
        <v>0</v>
      </c>
      <c r="CD21" s="192">
        <f t="shared" si="33"/>
        <v>0</v>
      </c>
      <c r="CE21" s="192">
        <f t="shared" si="33"/>
        <v>0</v>
      </c>
      <c r="CF21" s="192">
        <f t="shared" si="33"/>
        <v>0</v>
      </c>
      <c r="CG21" s="192">
        <f t="shared" si="33"/>
        <v>0</v>
      </c>
      <c r="CH21" s="192">
        <f t="shared" si="33"/>
        <v>0</v>
      </c>
      <c r="CI21" s="192">
        <f t="shared" si="33"/>
        <v>0</v>
      </c>
      <c r="CJ21" s="192">
        <f t="shared" si="33"/>
        <v>0</v>
      </c>
      <c r="CK21" s="192">
        <f t="shared" si="33"/>
        <v>0</v>
      </c>
      <c r="CL21" s="192">
        <f t="shared" si="33"/>
        <v>0</v>
      </c>
      <c r="CM21" s="192">
        <f t="shared" si="33"/>
        <v>0</v>
      </c>
      <c r="CN21" s="192">
        <f t="shared" si="33"/>
        <v>0</v>
      </c>
      <c r="CO21" s="192">
        <f t="shared" si="33"/>
        <v>0</v>
      </c>
      <c r="CP21" s="192">
        <f t="shared" si="33"/>
        <v>0</v>
      </c>
      <c r="CQ21" s="192">
        <f t="shared" si="33"/>
        <v>0</v>
      </c>
      <c r="CR21" s="192">
        <f t="shared" si="33"/>
        <v>0</v>
      </c>
      <c r="CS21" s="192">
        <f t="shared" si="33"/>
        <v>0</v>
      </c>
      <c r="CT21" s="192">
        <f t="shared" si="33"/>
        <v>0</v>
      </c>
      <c r="CU21" s="192">
        <f t="shared" si="33"/>
        <v>0</v>
      </c>
      <c r="CV21" s="192">
        <f t="shared" si="33"/>
        <v>0</v>
      </c>
      <c r="CW21" s="192">
        <f t="shared" si="33"/>
        <v>0</v>
      </c>
      <c r="CX21" s="192">
        <f t="shared" si="33"/>
        <v>0</v>
      </c>
      <c r="CY21" s="192">
        <f t="shared" si="33"/>
        <v>0</v>
      </c>
      <c r="CZ21" s="192">
        <f t="shared" si="33"/>
        <v>0</v>
      </c>
      <c r="DA21" s="192">
        <f t="shared" si="33"/>
        <v>0</v>
      </c>
      <c r="DB21" s="192">
        <f t="shared" si="33"/>
        <v>0</v>
      </c>
      <c r="DC21" s="192">
        <f t="shared" si="33"/>
        <v>0</v>
      </c>
      <c r="DD21" s="192">
        <f>DD11*DD12*DD19</f>
        <v>0</v>
      </c>
      <c r="DE21" s="192">
        <f t="shared" ref="DE21:DW21" si="34">DE11*DE12*DE19</f>
        <v>0</v>
      </c>
      <c r="DF21" s="192">
        <f t="shared" si="34"/>
        <v>0</v>
      </c>
      <c r="DG21" s="192">
        <f t="shared" si="34"/>
        <v>0</v>
      </c>
      <c r="DH21" s="192">
        <f t="shared" si="34"/>
        <v>0</v>
      </c>
      <c r="DI21" s="192">
        <f t="shared" si="34"/>
        <v>0</v>
      </c>
      <c r="DJ21" s="192">
        <f t="shared" si="34"/>
        <v>0</v>
      </c>
      <c r="DK21" s="192">
        <f t="shared" si="34"/>
        <v>0</v>
      </c>
      <c r="DL21" s="192">
        <f t="shared" si="34"/>
        <v>0</v>
      </c>
      <c r="DM21" s="192">
        <f t="shared" si="34"/>
        <v>0</v>
      </c>
      <c r="DN21" s="192">
        <f t="shared" si="34"/>
        <v>0</v>
      </c>
      <c r="DO21" s="192">
        <f t="shared" si="34"/>
        <v>0</v>
      </c>
      <c r="DP21" s="192">
        <f t="shared" si="34"/>
        <v>0</v>
      </c>
      <c r="DQ21" s="192">
        <f t="shared" si="34"/>
        <v>0</v>
      </c>
      <c r="DR21" s="192">
        <f t="shared" si="34"/>
        <v>0</v>
      </c>
      <c r="DS21" s="192">
        <f t="shared" si="34"/>
        <v>0</v>
      </c>
      <c r="DT21" s="192">
        <f t="shared" si="34"/>
        <v>0</v>
      </c>
      <c r="DU21" s="192">
        <f t="shared" si="34"/>
        <v>0</v>
      </c>
      <c r="DV21" s="192">
        <f t="shared" si="34"/>
        <v>0</v>
      </c>
      <c r="DW21" s="192">
        <f t="shared" si="34"/>
        <v>0</v>
      </c>
      <c r="DX21" s="192">
        <f>DX11*DX12*DX19</f>
        <v>0</v>
      </c>
      <c r="DY21" s="192">
        <f t="shared" ref="DY21:FA21" si="35">DY11*DY12*DY19</f>
        <v>0</v>
      </c>
      <c r="DZ21" s="192">
        <f t="shared" si="35"/>
        <v>0</v>
      </c>
      <c r="EA21" s="192">
        <f t="shared" si="35"/>
        <v>0</v>
      </c>
      <c r="EB21" s="192">
        <f t="shared" si="35"/>
        <v>0</v>
      </c>
      <c r="EC21" s="192">
        <f t="shared" si="35"/>
        <v>0</v>
      </c>
      <c r="ED21" s="192">
        <f t="shared" si="35"/>
        <v>0</v>
      </c>
      <c r="EE21" s="192">
        <f t="shared" si="35"/>
        <v>0</v>
      </c>
      <c r="EF21" s="192">
        <f t="shared" si="35"/>
        <v>0</v>
      </c>
      <c r="EG21" s="192">
        <f t="shared" si="35"/>
        <v>0</v>
      </c>
      <c r="EH21" s="192">
        <f t="shared" si="35"/>
        <v>0</v>
      </c>
      <c r="EI21" s="192">
        <f t="shared" si="35"/>
        <v>0</v>
      </c>
      <c r="EJ21" s="192">
        <f t="shared" si="35"/>
        <v>0</v>
      </c>
      <c r="EK21" s="192">
        <f t="shared" si="35"/>
        <v>0</v>
      </c>
      <c r="EL21" s="192">
        <f t="shared" si="35"/>
        <v>0</v>
      </c>
      <c r="EM21" s="192">
        <f t="shared" si="35"/>
        <v>0</v>
      </c>
      <c r="EN21" s="192">
        <f t="shared" si="35"/>
        <v>0</v>
      </c>
      <c r="EO21" s="192">
        <f t="shared" si="35"/>
        <v>0</v>
      </c>
      <c r="EP21" s="192">
        <f t="shared" si="35"/>
        <v>0</v>
      </c>
      <c r="EQ21" s="192">
        <f t="shared" si="35"/>
        <v>0</v>
      </c>
      <c r="ER21" s="192">
        <f t="shared" si="35"/>
        <v>0</v>
      </c>
      <c r="ES21" s="192">
        <f t="shared" si="35"/>
        <v>0</v>
      </c>
      <c r="ET21" s="192">
        <f t="shared" si="35"/>
        <v>0</v>
      </c>
      <c r="EU21" s="192">
        <f t="shared" si="35"/>
        <v>0</v>
      </c>
      <c r="EV21" s="192">
        <f t="shared" si="35"/>
        <v>0</v>
      </c>
      <c r="EW21" s="192">
        <f t="shared" si="35"/>
        <v>0</v>
      </c>
      <c r="EX21" s="192">
        <f t="shared" si="35"/>
        <v>0</v>
      </c>
      <c r="EY21" s="192">
        <f t="shared" si="35"/>
        <v>0</v>
      </c>
      <c r="EZ21" s="192">
        <f t="shared" si="35"/>
        <v>0</v>
      </c>
      <c r="FA21" s="192">
        <f t="shared" si="35"/>
        <v>0</v>
      </c>
    </row>
    <row r="23" spans="1:157" ht="15" customHeight="1" x14ac:dyDescent="0.3">
      <c r="B23" s="841" t="s">
        <v>2102</v>
      </c>
      <c r="C23" s="842"/>
      <c r="D23" s="842"/>
      <c r="E23" s="842"/>
      <c r="F23" s="845"/>
      <c r="G23" s="170"/>
      <c r="H23" s="170"/>
      <c r="I23" s="170"/>
      <c r="J23" s="170"/>
      <c r="K23" s="170"/>
      <c r="L23" s="170"/>
      <c r="M23" s="170"/>
      <c r="N23" s="170"/>
      <c r="O23" s="170"/>
      <c r="P23" s="170"/>
      <c r="Q23" s="170"/>
      <c r="R23" s="170"/>
      <c r="S23" s="170"/>
      <c r="T23" s="170"/>
      <c r="U23" s="170"/>
      <c r="V23" s="170"/>
      <c r="W23" s="170"/>
      <c r="X23" s="170"/>
      <c r="Y23" s="170"/>
      <c r="Z23" s="170"/>
      <c r="AA23" s="170"/>
      <c r="AB23" s="170"/>
      <c r="AC23" s="170"/>
      <c r="AD23" s="170"/>
      <c r="AE23" s="170"/>
      <c r="AF23" s="170"/>
      <c r="AG23" s="170"/>
      <c r="AH23" s="170"/>
      <c r="AI23" s="170"/>
      <c r="AJ23" s="170"/>
      <c r="AK23" s="170"/>
      <c r="AL23" s="170"/>
      <c r="AM23" s="170"/>
      <c r="AN23" s="170"/>
      <c r="AO23" s="170"/>
      <c r="AP23" s="170"/>
      <c r="AQ23" s="170"/>
      <c r="AR23" s="170"/>
      <c r="AS23" s="170"/>
      <c r="AT23" s="170"/>
      <c r="AU23" s="170"/>
      <c r="AV23" s="170"/>
      <c r="AW23" s="170"/>
      <c r="AX23" s="170"/>
      <c r="AY23" s="170"/>
      <c r="AZ23" s="170"/>
      <c r="BA23" s="170"/>
      <c r="BB23" s="170"/>
      <c r="BC23" s="170"/>
      <c r="BD23" s="170"/>
      <c r="BE23" s="170"/>
      <c r="BF23" s="170"/>
      <c r="BG23" s="170"/>
      <c r="BH23" s="170"/>
      <c r="BI23" s="170"/>
      <c r="BJ23" s="170"/>
      <c r="BK23" s="170"/>
      <c r="BL23" s="170"/>
      <c r="BM23" s="170"/>
      <c r="BN23" s="170"/>
      <c r="BO23" s="170"/>
      <c r="BP23" s="170"/>
      <c r="BQ23" s="170"/>
      <c r="BR23" s="170"/>
      <c r="BS23" s="170"/>
      <c r="BT23" s="170"/>
      <c r="BU23" s="170"/>
      <c r="BV23" s="170"/>
      <c r="BW23" s="170"/>
      <c r="BX23" s="170"/>
      <c r="BY23" s="170"/>
      <c r="BZ23" s="170"/>
      <c r="CA23" s="170"/>
      <c r="CB23" s="170"/>
      <c r="CC23" s="170"/>
      <c r="CD23" s="170"/>
      <c r="CE23" s="170"/>
      <c r="CF23" s="170"/>
      <c r="CG23" s="170"/>
      <c r="CH23" s="170"/>
      <c r="CI23" s="170"/>
      <c r="CJ23" s="170"/>
      <c r="CK23" s="170"/>
      <c r="CL23" s="170"/>
      <c r="CM23" s="170"/>
      <c r="CN23" s="170"/>
      <c r="CO23" s="170"/>
      <c r="CP23" s="170"/>
      <c r="CQ23" s="170"/>
      <c r="CR23" s="170"/>
      <c r="CS23" s="170"/>
      <c r="CT23" s="170"/>
      <c r="CU23" s="170"/>
      <c r="CV23" s="170"/>
      <c r="CW23" s="170"/>
      <c r="CX23" s="170"/>
      <c r="CY23" s="170"/>
      <c r="CZ23" s="170"/>
      <c r="DA23" s="170"/>
      <c r="DB23" s="170"/>
      <c r="DC23" s="170"/>
      <c r="DD23" s="170"/>
      <c r="DE23" s="170"/>
      <c r="DF23" s="170"/>
      <c r="DG23" s="170"/>
      <c r="DH23" s="170"/>
      <c r="DI23" s="170"/>
      <c r="DJ23" s="170"/>
      <c r="DK23" s="170"/>
      <c r="DL23" s="170"/>
      <c r="DM23" s="170"/>
      <c r="DN23" s="170"/>
      <c r="DO23" s="170"/>
      <c r="DP23" s="170"/>
      <c r="DQ23" s="170"/>
      <c r="DR23" s="170"/>
      <c r="DS23" s="170"/>
      <c r="DT23" s="170"/>
      <c r="DU23" s="170"/>
      <c r="DV23" s="170"/>
      <c r="DW23" s="170"/>
      <c r="DX23" s="170"/>
      <c r="DY23" s="170"/>
      <c r="DZ23" s="170"/>
      <c r="EA23" s="170"/>
      <c r="EB23" s="170"/>
      <c r="EC23" s="170"/>
      <c r="ED23" s="170"/>
      <c r="EE23" s="170"/>
      <c r="EF23" s="170"/>
      <c r="EG23" s="170"/>
      <c r="EH23" s="170"/>
      <c r="EI23" s="170"/>
      <c r="EJ23" s="170"/>
      <c r="EK23" s="170"/>
      <c r="EL23" s="170"/>
      <c r="EM23" s="170"/>
      <c r="EN23" s="170"/>
      <c r="EO23" s="170"/>
      <c r="EP23" s="170"/>
      <c r="EQ23" s="170"/>
      <c r="ER23" s="170"/>
      <c r="ES23" s="170"/>
      <c r="ET23" s="170"/>
      <c r="EU23" s="170"/>
      <c r="EV23" s="170"/>
      <c r="EW23" s="170"/>
      <c r="EX23" s="170"/>
      <c r="EY23" s="170"/>
      <c r="EZ23" s="170"/>
      <c r="FA23" s="170"/>
    </row>
    <row r="24" spans="1:157" s="26" customFormat="1" ht="15" customHeight="1" x14ac:dyDescent="0.3">
      <c r="B24" s="171"/>
      <c r="C24" s="172"/>
      <c r="D24" s="172"/>
      <c r="E24" s="172"/>
      <c r="F24" s="173"/>
      <c r="G24" s="174" t="s">
        <v>353</v>
      </c>
      <c r="H24" s="175" t="s">
        <v>1948</v>
      </c>
      <c r="I24" s="175" t="s">
        <v>1949</v>
      </c>
      <c r="J24" s="175" t="s">
        <v>1950</v>
      </c>
      <c r="K24" s="175" t="s">
        <v>1951</v>
      </c>
      <c r="L24" s="175" t="s">
        <v>1952</v>
      </c>
      <c r="M24" s="175" t="s">
        <v>1953</v>
      </c>
      <c r="N24" s="175" t="s">
        <v>1954</v>
      </c>
      <c r="O24" s="175" t="s">
        <v>1955</v>
      </c>
      <c r="P24" s="175" t="s">
        <v>1956</v>
      </c>
      <c r="Q24" s="175" t="s">
        <v>1957</v>
      </c>
      <c r="R24" s="175" t="s">
        <v>1958</v>
      </c>
      <c r="S24" s="175" t="s">
        <v>1959</v>
      </c>
      <c r="T24" s="175" t="s">
        <v>1960</v>
      </c>
      <c r="U24" s="175" t="s">
        <v>1961</v>
      </c>
      <c r="V24" s="175" t="s">
        <v>1962</v>
      </c>
      <c r="W24" s="175" t="s">
        <v>1963</v>
      </c>
      <c r="X24" s="175" t="s">
        <v>1964</v>
      </c>
      <c r="Y24" s="175" t="s">
        <v>1965</v>
      </c>
      <c r="Z24" s="175" t="s">
        <v>1966</v>
      </c>
      <c r="AA24" s="175" t="s">
        <v>1967</v>
      </c>
      <c r="AB24" s="175" t="s">
        <v>1968</v>
      </c>
      <c r="AC24" s="175" t="s">
        <v>1969</v>
      </c>
      <c r="AD24" s="175" t="s">
        <v>1970</v>
      </c>
      <c r="AE24" s="175" t="s">
        <v>1971</v>
      </c>
      <c r="AF24" s="175" t="s">
        <v>1972</v>
      </c>
      <c r="AG24" s="175" t="s">
        <v>1973</v>
      </c>
      <c r="AH24" s="175" t="s">
        <v>1974</v>
      </c>
      <c r="AI24" s="175" t="s">
        <v>1975</v>
      </c>
      <c r="AJ24" s="175" t="s">
        <v>1976</v>
      </c>
      <c r="AK24" s="175" t="s">
        <v>1977</v>
      </c>
      <c r="AL24" s="175" t="s">
        <v>1978</v>
      </c>
      <c r="AM24" s="175" t="s">
        <v>1979</v>
      </c>
      <c r="AN24" s="175" t="s">
        <v>1980</v>
      </c>
      <c r="AO24" s="175" t="s">
        <v>1981</v>
      </c>
      <c r="AP24" s="175" t="s">
        <v>1982</v>
      </c>
      <c r="AQ24" s="175" t="s">
        <v>1983</v>
      </c>
      <c r="AR24" s="175" t="s">
        <v>1984</v>
      </c>
      <c r="AS24" s="175" t="s">
        <v>1985</v>
      </c>
      <c r="AT24" s="175" t="s">
        <v>1986</v>
      </c>
      <c r="AU24" s="175" t="s">
        <v>1987</v>
      </c>
      <c r="AV24" s="175" t="s">
        <v>1988</v>
      </c>
      <c r="AW24" s="175" t="s">
        <v>1989</v>
      </c>
      <c r="AX24" s="175" t="s">
        <v>1990</v>
      </c>
      <c r="AY24" s="175" t="s">
        <v>1991</v>
      </c>
      <c r="AZ24" s="175" t="s">
        <v>1992</v>
      </c>
      <c r="BA24" s="175" t="s">
        <v>1993</v>
      </c>
      <c r="BB24" s="175" t="s">
        <v>1994</v>
      </c>
      <c r="BC24" s="175" t="s">
        <v>1995</v>
      </c>
      <c r="BD24" s="175" t="s">
        <v>1996</v>
      </c>
      <c r="BE24" s="175" t="s">
        <v>1997</v>
      </c>
      <c r="BF24" s="175" t="s">
        <v>1998</v>
      </c>
      <c r="BG24" s="175" t="s">
        <v>1999</v>
      </c>
      <c r="BH24" s="175" t="s">
        <v>2000</v>
      </c>
      <c r="BI24" s="175" t="s">
        <v>2001</v>
      </c>
      <c r="BJ24" s="175" t="s">
        <v>2002</v>
      </c>
      <c r="BK24" s="175" t="s">
        <v>2003</v>
      </c>
      <c r="BL24" s="175" t="s">
        <v>2004</v>
      </c>
      <c r="BM24" s="175" t="s">
        <v>2005</v>
      </c>
      <c r="BN24" s="175" t="s">
        <v>2006</v>
      </c>
      <c r="BO24" s="175" t="s">
        <v>2007</v>
      </c>
      <c r="BP24" s="175" t="s">
        <v>2008</v>
      </c>
      <c r="BQ24" s="175" t="s">
        <v>2009</v>
      </c>
      <c r="BR24" s="175" t="s">
        <v>2010</v>
      </c>
      <c r="BS24" s="175" t="s">
        <v>2011</v>
      </c>
      <c r="BT24" s="175" t="s">
        <v>2012</v>
      </c>
      <c r="BU24" s="175" t="s">
        <v>2013</v>
      </c>
      <c r="BV24" s="175" t="s">
        <v>2014</v>
      </c>
      <c r="BW24" s="175" t="s">
        <v>2015</v>
      </c>
      <c r="BX24" s="175" t="s">
        <v>2016</v>
      </c>
      <c r="BY24" s="175" t="s">
        <v>2017</v>
      </c>
      <c r="BZ24" s="175" t="s">
        <v>2018</v>
      </c>
      <c r="CA24" s="175" t="s">
        <v>2019</v>
      </c>
      <c r="CB24" s="175" t="s">
        <v>2020</v>
      </c>
      <c r="CC24" s="175" t="s">
        <v>2021</v>
      </c>
      <c r="CD24" s="175" t="s">
        <v>2022</v>
      </c>
      <c r="CE24" s="175" t="s">
        <v>2023</v>
      </c>
      <c r="CF24" s="175" t="s">
        <v>2024</v>
      </c>
      <c r="CG24" s="175" t="s">
        <v>2025</v>
      </c>
      <c r="CH24" s="175" t="s">
        <v>2026</v>
      </c>
      <c r="CI24" s="175" t="s">
        <v>2027</v>
      </c>
      <c r="CJ24" s="175" t="s">
        <v>2028</v>
      </c>
      <c r="CK24" s="175" t="s">
        <v>2029</v>
      </c>
      <c r="CL24" s="175" t="s">
        <v>2030</v>
      </c>
      <c r="CM24" s="175" t="s">
        <v>2031</v>
      </c>
      <c r="CN24" s="175" t="s">
        <v>2032</v>
      </c>
      <c r="CO24" s="175" t="s">
        <v>2033</v>
      </c>
      <c r="CP24" s="175" t="s">
        <v>2034</v>
      </c>
      <c r="CQ24" s="175" t="s">
        <v>2035</v>
      </c>
      <c r="CR24" s="175" t="s">
        <v>2036</v>
      </c>
      <c r="CS24" s="175" t="s">
        <v>2037</v>
      </c>
      <c r="CT24" s="175" t="s">
        <v>2038</v>
      </c>
      <c r="CU24" s="175" t="s">
        <v>2039</v>
      </c>
      <c r="CV24" s="175" t="s">
        <v>2040</v>
      </c>
      <c r="CW24" s="175" t="s">
        <v>2041</v>
      </c>
      <c r="CX24" s="175" t="s">
        <v>2042</v>
      </c>
      <c r="CY24" s="175" t="s">
        <v>2043</v>
      </c>
      <c r="CZ24" s="175" t="s">
        <v>2044</v>
      </c>
      <c r="DA24" s="175" t="s">
        <v>2045</v>
      </c>
      <c r="DB24" s="175" t="s">
        <v>2046</v>
      </c>
      <c r="DC24" s="175" t="s">
        <v>2047</v>
      </c>
      <c r="DD24" s="175" t="s">
        <v>2048</v>
      </c>
      <c r="DE24" s="175" t="s">
        <v>2049</v>
      </c>
      <c r="DF24" s="175" t="s">
        <v>2050</v>
      </c>
      <c r="DG24" s="175" t="s">
        <v>2051</v>
      </c>
      <c r="DH24" s="175" t="s">
        <v>2052</v>
      </c>
      <c r="DI24" s="175" t="s">
        <v>2053</v>
      </c>
      <c r="DJ24" s="175" t="s">
        <v>2054</v>
      </c>
      <c r="DK24" s="175" t="s">
        <v>2055</v>
      </c>
      <c r="DL24" s="175" t="s">
        <v>2056</v>
      </c>
      <c r="DM24" s="175" t="s">
        <v>2057</v>
      </c>
      <c r="DN24" s="175" t="s">
        <v>2058</v>
      </c>
      <c r="DO24" s="175" t="s">
        <v>2059</v>
      </c>
      <c r="DP24" s="175" t="s">
        <v>2060</v>
      </c>
      <c r="DQ24" s="175" t="s">
        <v>2061</v>
      </c>
      <c r="DR24" s="175" t="s">
        <v>2062</v>
      </c>
      <c r="DS24" s="175" t="s">
        <v>2063</v>
      </c>
      <c r="DT24" s="175" t="s">
        <v>2064</v>
      </c>
      <c r="DU24" s="175" t="s">
        <v>2065</v>
      </c>
      <c r="DV24" s="175" t="s">
        <v>2066</v>
      </c>
      <c r="DW24" s="175" t="s">
        <v>2067</v>
      </c>
      <c r="DX24" s="175" t="s">
        <v>2068</v>
      </c>
      <c r="DY24" s="175" t="s">
        <v>2069</v>
      </c>
      <c r="DZ24" s="175" t="s">
        <v>2070</v>
      </c>
      <c r="EA24" s="175" t="s">
        <v>2071</v>
      </c>
      <c r="EB24" s="175" t="s">
        <v>2072</v>
      </c>
      <c r="EC24" s="175" t="s">
        <v>2073</v>
      </c>
      <c r="ED24" s="175" t="s">
        <v>2074</v>
      </c>
      <c r="EE24" s="175" t="s">
        <v>2075</v>
      </c>
      <c r="EF24" s="175" t="s">
        <v>2076</v>
      </c>
      <c r="EG24" s="175" t="s">
        <v>2077</v>
      </c>
      <c r="EH24" s="175" t="s">
        <v>2078</v>
      </c>
      <c r="EI24" s="175" t="s">
        <v>2079</v>
      </c>
      <c r="EJ24" s="175" t="s">
        <v>2080</v>
      </c>
      <c r="EK24" s="175" t="s">
        <v>2081</v>
      </c>
      <c r="EL24" s="175" t="s">
        <v>2082</v>
      </c>
      <c r="EM24" s="175" t="s">
        <v>2083</v>
      </c>
      <c r="EN24" s="175" t="s">
        <v>2084</v>
      </c>
      <c r="EO24" s="175" t="s">
        <v>2085</v>
      </c>
      <c r="EP24" s="175" t="s">
        <v>2086</v>
      </c>
      <c r="EQ24" s="175" t="s">
        <v>2087</v>
      </c>
      <c r="ER24" s="175" t="s">
        <v>2088</v>
      </c>
      <c r="ES24" s="175" t="s">
        <v>2089</v>
      </c>
      <c r="ET24" s="175" t="s">
        <v>2090</v>
      </c>
      <c r="EU24" s="175" t="s">
        <v>2091</v>
      </c>
      <c r="EV24" s="175" t="s">
        <v>2092</v>
      </c>
      <c r="EW24" s="175" t="s">
        <v>2093</v>
      </c>
      <c r="EX24" s="175" t="s">
        <v>2094</v>
      </c>
      <c r="EY24" s="175" t="s">
        <v>2095</v>
      </c>
      <c r="EZ24" s="175" t="s">
        <v>2096</v>
      </c>
      <c r="FA24" s="175" t="s">
        <v>2097</v>
      </c>
    </row>
    <row r="25" spans="1:157" s="26" customFormat="1" ht="15" customHeight="1" x14ac:dyDescent="0.3">
      <c r="B25" s="209">
        <f>B21+1</f>
        <v>12</v>
      </c>
      <c r="C25" s="553" t="s">
        <v>2443</v>
      </c>
      <c r="D25" s="172"/>
      <c r="E25" s="172"/>
      <c r="F25" s="173"/>
      <c r="G25" s="174"/>
      <c r="H25" s="683" t="str">
        <f>IF(H6="","",H6)</f>
        <v/>
      </c>
      <c r="I25" s="683" t="str">
        <f t="shared" ref="I25:BT25" si="36">IF(I6="","",I6)</f>
        <v/>
      </c>
      <c r="J25" s="683" t="str">
        <f t="shared" si="36"/>
        <v/>
      </c>
      <c r="K25" s="683" t="str">
        <f t="shared" si="36"/>
        <v/>
      </c>
      <c r="L25" s="683" t="str">
        <f t="shared" si="36"/>
        <v/>
      </c>
      <c r="M25" s="683" t="str">
        <f t="shared" si="36"/>
        <v/>
      </c>
      <c r="N25" s="683" t="str">
        <f t="shared" si="36"/>
        <v/>
      </c>
      <c r="O25" s="683" t="str">
        <f t="shared" si="36"/>
        <v/>
      </c>
      <c r="P25" s="683" t="str">
        <f t="shared" si="36"/>
        <v/>
      </c>
      <c r="Q25" s="683" t="str">
        <f t="shared" si="36"/>
        <v/>
      </c>
      <c r="R25" s="683" t="str">
        <f t="shared" si="36"/>
        <v/>
      </c>
      <c r="S25" s="683" t="str">
        <f t="shared" si="36"/>
        <v/>
      </c>
      <c r="T25" s="683" t="str">
        <f t="shared" si="36"/>
        <v/>
      </c>
      <c r="U25" s="683" t="str">
        <f t="shared" si="36"/>
        <v/>
      </c>
      <c r="V25" s="683" t="str">
        <f t="shared" si="36"/>
        <v/>
      </c>
      <c r="W25" s="683" t="str">
        <f t="shared" si="36"/>
        <v/>
      </c>
      <c r="X25" s="683" t="str">
        <f t="shared" si="36"/>
        <v/>
      </c>
      <c r="Y25" s="683" t="str">
        <f t="shared" si="36"/>
        <v/>
      </c>
      <c r="Z25" s="683" t="str">
        <f t="shared" si="36"/>
        <v/>
      </c>
      <c r="AA25" s="683" t="str">
        <f t="shared" si="36"/>
        <v/>
      </c>
      <c r="AB25" s="683" t="str">
        <f t="shared" si="36"/>
        <v/>
      </c>
      <c r="AC25" s="683" t="str">
        <f t="shared" si="36"/>
        <v/>
      </c>
      <c r="AD25" s="683" t="str">
        <f t="shared" si="36"/>
        <v/>
      </c>
      <c r="AE25" s="683" t="str">
        <f t="shared" si="36"/>
        <v/>
      </c>
      <c r="AF25" s="683" t="str">
        <f t="shared" si="36"/>
        <v/>
      </c>
      <c r="AG25" s="683" t="str">
        <f t="shared" si="36"/>
        <v/>
      </c>
      <c r="AH25" s="683" t="str">
        <f t="shared" si="36"/>
        <v/>
      </c>
      <c r="AI25" s="683" t="str">
        <f t="shared" si="36"/>
        <v/>
      </c>
      <c r="AJ25" s="683" t="str">
        <f t="shared" si="36"/>
        <v/>
      </c>
      <c r="AK25" s="683" t="str">
        <f t="shared" si="36"/>
        <v/>
      </c>
      <c r="AL25" s="683" t="str">
        <f t="shared" si="36"/>
        <v/>
      </c>
      <c r="AM25" s="683" t="str">
        <f t="shared" si="36"/>
        <v/>
      </c>
      <c r="AN25" s="683" t="str">
        <f t="shared" si="36"/>
        <v/>
      </c>
      <c r="AO25" s="683" t="str">
        <f t="shared" si="36"/>
        <v/>
      </c>
      <c r="AP25" s="683" t="str">
        <f t="shared" si="36"/>
        <v/>
      </c>
      <c r="AQ25" s="683" t="str">
        <f t="shared" si="36"/>
        <v/>
      </c>
      <c r="AR25" s="683" t="str">
        <f t="shared" si="36"/>
        <v/>
      </c>
      <c r="AS25" s="683" t="str">
        <f t="shared" si="36"/>
        <v/>
      </c>
      <c r="AT25" s="683" t="str">
        <f t="shared" si="36"/>
        <v/>
      </c>
      <c r="AU25" s="683" t="str">
        <f t="shared" si="36"/>
        <v/>
      </c>
      <c r="AV25" s="683" t="str">
        <f t="shared" si="36"/>
        <v/>
      </c>
      <c r="AW25" s="683" t="str">
        <f t="shared" si="36"/>
        <v/>
      </c>
      <c r="AX25" s="683" t="str">
        <f t="shared" si="36"/>
        <v/>
      </c>
      <c r="AY25" s="683" t="str">
        <f t="shared" si="36"/>
        <v/>
      </c>
      <c r="AZ25" s="683" t="str">
        <f t="shared" si="36"/>
        <v/>
      </c>
      <c r="BA25" s="683" t="str">
        <f t="shared" si="36"/>
        <v/>
      </c>
      <c r="BB25" s="683" t="str">
        <f t="shared" si="36"/>
        <v/>
      </c>
      <c r="BC25" s="683" t="str">
        <f t="shared" si="36"/>
        <v/>
      </c>
      <c r="BD25" s="683" t="str">
        <f t="shared" si="36"/>
        <v/>
      </c>
      <c r="BE25" s="683" t="str">
        <f t="shared" si="36"/>
        <v/>
      </c>
      <c r="BF25" s="683" t="str">
        <f t="shared" si="36"/>
        <v/>
      </c>
      <c r="BG25" s="683" t="str">
        <f t="shared" si="36"/>
        <v/>
      </c>
      <c r="BH25" s="683" t="str">
        <f t="shared" si="36"/>
        <v/>
      </c>
      <c r="BI25" s="683" t="str">
        <f t="shared" si="36"/>
        <v/>
      </c>
      <c r="BJ25" s="683" t="str">
        <f t="shared" si="36"/>
        <v/>
      </c>
      <c r="BK25" s="683" t="str">
        <f t="shared" si="36"/>
        <v/>
      </c>
      <c r="BL25" s="683" t="str">
        <f t="shared" si="36"/>
        <v/>
      </c>
      <c r="BM25" s="683" t="str">
        <f t="shared" si="36"/>
        <v/>
      </c>
      <c r="BN25" s="683" t="str">
        <f t="shared" si="36"/>
        <v/>
      </c>
      <c r="BO25" s="683" t="str">
        <f t="shared" si="36"/>
        <v/>
      </c>
      <c r="BP25" s="683" t="str">
        <f t="shared" si="36"/>
        <v/>
      </c>
      <c r="BQ25" s="683" t="str">
        <f t="shared" si="36"/>
        <v/>
      </c>
      <c r="BR25" s="683" t="str">
        <f t="shared" si="36"/>
        <v/>
      </c>
      <c r="BS25" s="683" t="str">
        <f t="shared" si="36"/>
        <v/>
      </c>
      <c r="BT25" s="683" t="str">
        <f t="shared" si="36"/>
        <v/>
      </c>
      <c r="BU25" s="683" t="str">
        <f t="shared" ref="BU25:EF25" si="37">IF(BU6="","",BU6)</f>
        <v/>
      </c>
      <c r="BV25" s="683" t="str">
        <f t="shared" si="37"/>
        <v/>
      </c>
      <c r="BW25" s="683" t="str">
        <f t="shared" si="37"/>
        <v/>
      </c>
      <c r="BX25" s="683" t="str">
        <f t="shared" si="37"/>
        <v/>
      </c>
      <c r="BY25" s="683" t="str">
        <f t="shared" si="37"/>
        <v/>
      </c>
      <c r="BZ25" s="683" t="str">
        <f t="shared" si="37"/>
        <v/>
      </c>
      <c r="CA25" s="683" t="str">
        <f t="shared" si="37"/>
        <v/>
      </c>
      <c r="CB25" s="683" t="str">
        <f t="shared" si="37"/>
        <v/>
      </c>
      <c r="CC25" s="683" t="str">
        <f t="shared" si="37"/>
        <v/>
      </c>
      <c r="CD25" s="683" t="str">
        <f t="shared" si="37"/>
        <v/>
      </c>
      <c r="CE25" s="683" t="str">
        <f t="shared" si="37"/>
        <v/>
      </c>
      <c r="CF25" s="683" t="str">
        <f t="shared" si="37"/>
        <v/>
      </c>
      <c r="CG25" s="683" t="str">
        <f t="shared" si="37"/>
        <v/>
      </c>
      <c r="CH25" s="683" t="str">
        <f t="shared" si="37"/>
        <v/>
      </c>
      <c r="CI25" s="683" t="str">
        <f t="shared" si="37"/>
        <v/>
      </c>
      <c r="CJ25" s="683" t="str">
        <f t="shared" si="37"/>
        <v/>
      </c>
      <c r="CK25" s="683" t="str">
        <f t="shared" si="37"/>
        <v/>
      </c>
      <c r="CL25" s="683" t="str">
        <f t="shared" si="37"/>
        <v/>
      </c>
      <c r="CM25" s="683" t="str">
        <f t="shared" si="37"/>
        <v/>
      </c>
      <c r="CN25" s="683" t="str">
        <f t="shared" si="37"/>
        <v/>
      </c>
      <c r="CO25" s="683" t="str">
        <f t="shared" si="37"/>
        <v/>
      </c>
      <c r="CP25" s="683" t="str">
        <f t="shared" si="37"/>
        <v/>
      </c>
      <c r="CQ25" s="683" t="str">
        <f t="shared" si="37"/>
        <v/>
      </c>
      <c r="CR25" s="683" t="str">
        <f t="shared" si="37"/>
        <v/>
      </c>
      <c r="CS25" s="683" t="str">
        <f t="shared" si="37"/>
        <v/>
      </c>
      <c r="CT25" s="683" t="str">
        <f t="shared" si="37"/>
        <v/>
      </c>
      <c r="CU25" s="683" t="str">
        <f t="shared" si="37"/>
        <v/>
      </c>
      <c r="CV25" s="683" t="str">
        <f t="shared" si="37"/>
        <v/>
      </c>
      <c r="CW25" s="683" t="str">
        <f t="shared" si="37"/>
        <v/>
      </c>
      <c r="CX25" s="683" t="str">
        <f t="shared" si="37"/>
        <v/>
      </c>
      <c r="CY25" s="683" t="str">
        <f t="shared" si="37"/>
        <v/>
      </c>
      <c r="CZ25" s="683" t="str">
        <f t="shared" si="37"/>
        <v/>
      </c>
      <c r="DA25" s="683" t="str">
        <f t="shared" si="37"/>
        <v/>
      </c>
      <c r="DB25" s="683" t="str">
        <f t="shared" si="37"/>
        <v/>
      </c>
      <c r="DC25" s="683" t="str">
        <f t="shared" si="37"/>
        <v/>
      </c>
      <c r="DD25" s="683" t="str">
        <f t="shared" si="37"/>
        <v/>
      </c>
      <c r="DE25" s="683" t="str">
        <f t="shared" si="37"/>
        <v/>
      </c>
      <c r="DF25" s="683" t="str">
        <f t="shared" si="37"/>
        <v/>
      </c>
      <c r="DG25" s="683" t="str">
        <f t="shared" si="37"/>
        <v/>
      </c>
      <c r="DH25" s="683" t="str">
        <f t="shared" si="37"/>
        <v/>
      </c>
      <c r="DI25" s="683" t="str">
        <f t="shared" si="37"/>
        <v/>
      </c>
      <c r="DJ25" s="683" t="str">
        <f t="shared" si="37"/>
        <v/>
      </c>
      <c r="DK25" s="683" t="str">
        <f t="shared" si="37"/>
        <v/>
      </c>
      <c r="DL25" s="683" t="str">
        <f t="shared" si="37"/>
        <v/>
      </c>
      <c r="DM25" s="683" t="str">
        <f t="shared" si="37"/>
        <v/>
      </c>
      <c r="DN25" s="683" t="str">
        <f t="shared" si="37"/>
        <v/>
      </c>
      <c r="DO25" s="683" t="str">
        <f t="shared" si="37"/>
        <v/>
      </c>
      <c r="DP25" s="683" t="str">
        <f t="shared" si="37"/>
        <v/>
      </c>
      <c r="DQ25" s="683" t="str">
        <f t="shared" si="37"/>
        <v/>
      </c>
      <c r="DR25" s="683" t="str">
        <f t="shared" si="37"/>
        <v/>
      </c>
      <c r="DS25" s="683" t="str">
        <f t="shared" si="37"/>
        <v/>
      </c>
      <c r="DT25" s="683" t="str">
        <f t="shared" si="37"/>
        <v/>
      </c>
      <c r="DU25" s="683" t="str">
        <f t="shared" si="37"/>
        <v/>
      </c>
      <c r="DV25" s="683" t="str">
        <f t="shared" si="37"/>
        <v/>
      </c>
      <c r="DW25" s="683" t="str">
        <f t="shared" si="37"/>
        <v/>
      </c>
      <c r="DX25" s="683" t="str">
        <f t="shared" si="37"/>
        <v/>
      </c>
      <c r="DY25" s="683" t="str">
        <f t="shared" si="37"/>
        <v/>
      </c>
      <c r="DZ25" s="683" t="str">
        <f t="shared" si="37"/>
        <v/>
      </c>
      <c r="EA25" s="683" t="str">
        <f t="shared" si="37"/>
        <v/>
      </c>
      <c r="EB25" s="683" t="str">
        <f t="shared" si="37"/>
        <v/>
      </c>
      <c r="EC25" s="683" t="str">
        <f t="shared" si="37"/>
        <v/>
      </c>
      <c r="ED25" s="683" t="str">
        <f t="shared" si="37"/>
        <v/>
      </c>
      <c r="EE25" s="683" t="str">
        <f t="shared" si="37"/>
        <v/>
      </c>
      <c r="EF25" s="683" t="str">
        <f t="shared" si="37"/>
        <v/>
      </c>
      <c r="EG25" s="683" t="str">
        <f t="shared" ref="EG25:FA25" si="38">IF(EG6="","",EG6)</f>
        <v/>
      </c>
      <c r="EH25" s="683" t="str">
        <f t="shared" si="38"/>
        <v/>
      </c>
      <c r="EI25" s="683" t="str">
        <f t="shared" si="38"/>
        <v/>
      </c>
      <c r="EJ25" s="683" t="str">
        <f t="shared" si="38"/>
        <v/>
      </c>
      <c r="EK25" s="683" t="str">
        <f t="shared" si="38"/>
        <v/>
      </c>
      <c r="EL25" s="683" t="str">
        <f t="shared" si="38"/>
        <v/>
      </c>
      <c r="EM25" s="683" t="str">
        <f t="shared" si="38"/>
        <v/>
      </c>
      <c r="EN25" s="683" t="str">
        <f t="shared" si="38"/>
        <v/>
      </c>
      <c r="EO25" s="683" t="str">
        <f t="shared" si="38"/>
        <v/>
      </c>
      <c r="EP25" s="683" t="str">
        <f t="shared" si="38"/>
        <v/>
      </c>
      <c r="EQ25" s="683" t="str">
        <f t="shared" si="38"/>
        <v/>
      </c>
      <c r="ER25" s="683" t="str">
        <f t="shared" si="38"/>
        <v/>
      </c>
      <c r="ES25" s="683" t="str">
        <f t="shared" si="38"/>
        <v/>
      </c>
      <c r="ET25" s="683" t="str">
        <f t="shared" si="38"/>
        <v/>
      </c>
      <c r="EU25" s="683" t="str">
        <f t="shared" si="38"/>
        <v/>
      </c>
      <c r="EV25" s="683" t="str">
        <f t="shared" si="38"/>
        <v/>
      </c>
      <c r="EW25" s="683" t="str">
        <f t="shared" si="38"/>
        <v/>
      </c>
      <c r="EX25" s="683" t="str">
        <f t="shared" si="38"/>
        <v/>
      </c>
      <c r="EY25" s="683" t="str">
        <f t="shared" si="38"/>
        <v/>
      </c>
      <c r="EZ25" s="683" t="str">
        <f t="shared" si="38"/>
        <v/>
      </c>
      <c r="FA25" s="683" t="str">
        <f t="shared" si="38"/>
        <v/>
      </c>
    </row>
    <row r="26" spans="1:157" s="293" customFormat="1" ht="15" customHeight="1" x14ac:dyDescent="0.3">
      <c r="A26" s="38"/>
      <c r="B26" s="171">
        <f>B25+1</f>
        <v>13</v>
      </c>
      <c r="C26" s="176" t="s">
        <v>1392</v>
      </c>
      <c r="D26" s="176"/>
      <c r="E26" s="177"/>
      <c r="F26" s="178"/>
      <c r="G26" s="179"/>
      <c r="H26" s="292"/>
      <c r="I26" s="292"/>
      <c r="J26" s="292"/>
      <c r="K26" s="292"/>
      <c r="L26" s="292"/>
      <c r="M26" s="292"/>
      <c r="N26" s="292"/>
      <c r="O26" s="292"/>
      <c r="P26" s="292"/>
      <c r="Q26" s="292"/>
      <c r="R26" s="292"/>
      <c r="S26" s="292"/>
      <c r="T26" s="292"/>
      <c r="U26" s="292"/>
      <c r="V26" s="292"/>
      <c r="W26" s="292"/>
      <c r="X26" s="292"/>
      <c r="Y26" s="292"/>
      <c r="Z26" s="292"/>
      <c r="AA26" s="292"/>
      <c r="AB26" s="292"/>
      <c r="AC26" s="292"/>
      <c r="AD26" s="292"/>
      <c r="AE26" s="292"/>
      <c r="AF26" s="292"/>
      <c r="AG26" s="292"/>
      <c r="AH26" s="292"/>
      <c r="AI26" s="292"/>
      <c r="AJ26" s="292"/>
      <c r="AK26" s="292"/>
      <c r="AL26" s="292"/>
      <c r="AM26" s="292"/>
      <c r="AN26" s="292"/>
      <c r="AO26" s="292"/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292"/>
      <c r="BQ26" s="292"/>
      <c r="BR26" s="292"/>
      <c r="BS26" s="292"/>
      <c r="BT26" s="292"/>
      <c r="BU26" s="292"/>
      <c r="BV26" s="292"/>
      <c r="BW26" s="292"/>
      <c r="BX26" s="292"/>
      <c r="BY26" s="292"/>
      <c r="BZ26" s="292"/>
      <c r="CA26" s="292"/>
      <c r="CB26" s="292"/>
      <c r="CC26" s="292"/>
      <c r="CD26" s="292"/>
      <c r="CE26" s="292"/>
      <c r="CF26" s="292"/>
      <c r="CG26" s="292"/>
      <c r="CH26" s="292"/>
      <c r="CI26" s="292"/>
      <c r="CJ26" s="292"/>
      <c r="CK26" s="292"/>
      <c r="CL26" s="292"/>
      <c r="CM26" s="292"/>
      <c r="CN26" s="292"/>
      <c r="CO26" s="292"/>
      <c r="CP26" s="292"/>
      <c r="CQ26" s="292"/>
      <c r="CR26" s="292"/>
      <c r="CS26" s="292"/>
      <c r="CT26" s="292"/>
      <c r="CU26" s="292"/>
      <c r="CV26" s="292"/>
      <c r="CW26" s="292"/>
      <c r="CX26" s="292"/>
      <c r="CY26" s="292"/>
      <c r="CZ26" s="292"/>
      <c r="DA26" s="292"/>
      <c r="DB26" s="292"/>
      <c r="DC26" s="292"/>
      <c r="DD26" s="292"/>
      <c r="DE26" s="292"/>
      <c r="DF26" s="292"/>
      <c r="DG26" s="292"/>
      <c r="DH26" s="292"/>
      <c r="DI26" s="292"/>
      <c r="DJ26" s="292"/>
      <c r="DK26" s="292"/>
      <c r="DL26" s="292"/>
      <c r="DM26" s="292"/>
      <c r="DN26" s="292"/>
      <c r="DO26" s="292"/>
      <c r="DP26" s="292"/>
      <c r="DQ26" s="292"/>
      <c r="DR26" s="292"/>
      <c r="DS26" s="292"/>
      <c r="DT26" s="292"/>
      <c r="DU26" s="292"/>
      <c r="DV26" s="292"/>
      <c r="DW26" s="292"/>
      <c r="DX26" s="292"/>
      <c r="DY26" s="292"/>
      <c r="DZ26" s="292"/>
      <c r="EA26" s="292"/>
      <c r="EB26" s="292"/>
      <c r="EC26" s="292"/>
      <c r="ED26" s="292"/>
      <c r="EE26" s="292"/>
      <c r="EF26" s="292"/>
      <c r="EG26" s="292"/>
      <c r="EH26" s="292"/>
      <c r="EI26" s="292"/>
      <c r="EJ26" s="292"/>
      <c r="EK26" s="292"/>
      <c r="EL26" s="292"/>
      <c r="EM26" s="292"/>
      <c r="EN26" s="292"/>
      <c r="EO26" s="292"/>
      <c r="EP26" s="292"/>
      <c r="EQ26" s="292"/>
      <c r="ER26" s="292"/>
      <c r="ES26" s="292"/>
      <c r="ET26" s="292"/>
      <c r="EU26" s="292"/>
      <c r="EV26" s="292"/>
      <c r="EW26" s="292"/>
      <c r="EX26" s="292"/>
      <c r="EY26" s="292"/>
      <c r="EZ26" s="292"/>
      <c r="FA26" s="292"/>
    </row>
    <row r="27" spans="1:157" s="293" customFormat="1" ht="15" customHeight="1" x14ac:dyDescent="0.3">
      <c r="A27" s="38"/>
      <c r="B27" s="171">
        <f t="shared" ref="B27:B31" si="39">B26+1</f>
        <v>14</v>
      </c>
      <c r="C27" s="176" t="s">
        <v>2098</v>
      </c>
      <c r="D27" s="176"/>
      <c r="E27" s="177" t="s">
        <v>1195</v>
      </c>
      <c r="F27" s="181" t="s">
        <v>1403</v>
      </c>
      <c r="G27" s="183" t="str">
        <f>IF(COUNTA(H27:FA27)=0,"",IF(SMALL(H27:FA27,1)&lt;0,"ERRO",""))</f>
        <v/>
      </c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2"/>
      <c r="CR27" s="292"/>
      <c r="CS27" s="292"/>
      <c r="CT27" s="292"/>
      <c r="CU27" s="292"/>
      <c r="CV27" s="292"/>
      <c r="CW27" s="292"/>
      <c r="CX27" s="292"/>
      <c r="CY27" s="292"/>
      <c r="CZ27" s="292"/>
      <c r="DA27" s="292"/>
      <c r="DB27" s="292"/>
      <c r="DC27" s="292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2"/>
      <c r="DS27" s="292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2"/>
      <c r="EE27" s="292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2"/>
      <c r="EQ27" s="292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</row>
    <row r="28" spans="1:157" s="293" customFormat="1" ht="15" customHeight="1" x14ac:dyDescent="0.3">
      <c r="A28" s="38"/>
      <c r="B28" s="171">
        <f t="shared" si="39"/>
        <v>15</v>
      </c>
      <c r="C28" s="176" t="s">
        <v>1764</v>
      </c>
      <c r="D28" s="176"/>
      <c r="E28" s="177"/>
      <c r="F28" s="178"/>
      <c r="G28" s="183" t="str">
        <f>IF(COUNTA(H28:FA28)=0,"",IF(OR(SMALL(H28:FA28,1)&lt;0,LARGE(H28:FA28,1)&gt;1),"ERRO",""))</f>
        <v/>
      </c>
      <c r="H28" s="292"/>
      <c r="I28" s="292"/>
      <c r="J28" s="292"/>
      <c r="K28" s="292"/>
      <c r="L28" s="292"/>
      <c r="M28" s="292"/>
      <c r="N28" s="292"/>
      <c r="O28" s="292"/>
      <c r="P28" s="292"/>
      <c r="Q28" s="292"/>
      <c r="R28" s="292"/>
      <c r="S28" s="292"/>
      <c r="T28" s="292"/>
      <c r="U28" s="292"/>
      <c r="V28" s="292"/>
      <c r="W28" s="292"/>
      <c r="X28" s="292"/>
      <c r="Y28" s="292"/>
      <c r="Z28" s="292"/>
      <c r="AA28" s="292"/>
      <c r="AB28" s="292"/>
      <c r="AC28" s="292"/>
      <c r="AD28" s="292"/>
      <c r="AE28" s="292"/>
      <c r="AF28" s="292"/>
      <c r="AG28" s="292"/>
      <c r="AH28" s="292"/>
      <c r="AI28" s="292"/>
      <c r="AJ28" s="292"/>
      <c r="AK28" s="292"/>
      <c r="AL28" s="292"/>
      <c r="AM28" s="292"/>
      <c r="AN28" s="292"/>
      <c r="AO28" s="292"/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  <c r="BR28" s="292"/>
      <c r="BS28" s="292"/>
      <c r="BT28" s="292"/>
      <c r="BU28" s="292"/>
      <c r="BV28" s="292"/>
      <c r="BW28" s="292"/>
      <c r="BX28" s="292"/>
      <c r="BY28" s="292"/>
      <c r="BZ28" s="292"/>
      <c r="CA28" s="292"/>
      <c r="CB28" s="292"/>
      <c r="CC28" s="292"/>
      <c r="CD28" s="292"/>
      <c r="CE28" s="292"/>
      <c r="CF28" s="292"/>
      <c r="CG28" s="292"/>
      <c r="CH28" s="292"/>
      <c r="CI28" s="292"/>
      <c r="CJ28" s="292"/>
      <c r="CK28" s="292"/>
      <c r="CL28" s="292"/>
      <c r="CM28" s="292"/>
      <c r="CN28" s="292"/>
      <c r="CO28" s="292"/>
      <c r="CP28" s="292"/>
      <c r="CQ28" s="292"/>
      <c r="CR28" s="292"/>
      <c r="CS28" s="292"/>
      <c r="CT28" s="292"/>
      <c r="CU28" s="292"/>
      <c r="CV28" s="292"/>
      <c r="CW28" s="292"/>
      <c r="CX28" s="292"/>
      <c r="CY28" s="292"/>
      <c r="CZ28" s="292"/>
      <c r="DA28" s="292"/>
      <c r="DB28" s="292"/>
      <c r="DC28" s="292"/>
      <c r="DD28" s="292"/>
      <c r="DE28" s="292"/>
      <c r="DF28" s="292"/>
      <c r="DG28" s="292"/>
      <c r="DH28" s="292"/>
      <c r="DI28" s="292"/>
      <c r="DJ28" s="292"/>
      <c r="DK28" s="292"/>
      <c r="DL28" s="292"/>
      <c r="DM28" s="292"/>
      <c r="DN28" s="292"/>
      <c r="DO28" s="292"/>
      <c r="DP28" s="292"/>
      <c r="DQ28" s="292"/>
      <c r="DR28" s="292"/>
      <c r="DS28" s="292"/>
      <c r="DT28" s="292"/>
      <c r="DU28" s="292"/>
      <c r="DV28" s="292"/>
      <c r="DW28" s="292"/>
      <c r="DX28" s="292"/>
      <c r="DY28" s="292"/>
      <c r="DZ28" s="292"/>
      <c r="EA28" s="292"/>
      <c r="EB28" s="292"/>
      <c r="EC28" s="292"/>
      <c r="ED28" s="292"/>
      <c r="EE28" s="292"/>
      <c r="EF28" s="292"/>
      <c r="EG28" s="292"/>
      <c r="EH28" s="292"/>
      <c r="EI28" s="292"/>
      <c r="EJ28" s="292"/>
      <c r="EK28" s="292"/>
      <c r="EL28" s="292"/>
      <c r="EM28" s="292"/>
      <c r="EN28" s="292"/>
      <c r="EO28" s="292"/>
      <c r="EP28" s="292"/>
      <c r="EQ28" s="292"/>
      <c r="ER28" s="292"/>
      <c r="ES28" s="292"/>
      <c r="ET28" s="292"/>
      <c r="EU28" s="292"/>
      <c r="EV28" s="292"/>
      <c r="EW28" s="292"/>
      <c r="EX28" s="292"/>
      <c r="EY28" s="292"/>
      <c r="EZ28" s="292"/>
      <c r="FA28" s="292"/>
    </row>
    <row r="29" spans="1:157" s="293" customFormat="1" ht="15" customHeight="1" x14ac:dyDescent="0.3">
      <c r="A29" s="38"/>
      <c r="B29" s="171">
        <f t="shared" si="39"/>
        <v>16</v>
      </c>
      <c r="C29" s="176" t="s">
        <v>2099</v>
      </c>
      <c r="D29" s="176"/>
      <c r="E29" s="180" t="s">
        <v>2100</v>
      </c>
      <c r="F29" s="181" t="s">
        <v>2103</v>
      </c>
      <c r="G29" s="183" t="str">
        <f>IF(COUNTA(H29:FA29)=0,"",IF(SMALL(H29:FA29,1)&lt;0,"ERRO",""))</f>
        <v/>
      </c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AY29" s="295"/>
      <c r="AZ29" s="295"/>
      <c r="BA29" s="295"/>
      <c r="BB29" s="295"/>
      <c r="BC29" s="295"/>
      <c r="BD29" s="295"/>
      <c r="BE29" s="295"/>
      <c r="BF29" s="295"/>
      <c r="BG29" s="295"/>
      <c r="BH29" s="295"/>
      <c r="BI29" s="295"/>
      <c r="BJ29" s="295"/>
      <c r="BK29" s="295"/>
      <c r="BL29" s="295"/>
      <c r="BM29" s="295"/>
      <c r="BN29" s="295"/>
      <c r="BO29" s="295"/>
      <c r="BP29" s="295"/>
      <c r="BQ29" s="295"/>
      <c r="BR29" s="295"/>
      <c r="BS29" s="295"/>
      <c r="BT29" s="295"/>
      <c r="BU29" s="295"/>
      <c r="BV29" s="295"/>
      <c r="BW29" s="295"/>
      <c r="BX29" s="295"/>
      <c r="BY29" s="295"/>
      <c r="BZ29" s="295"/>
      <c r="CA29" s="295"/>
      <c r="CB29" s="295"/>
      <c r="CC29" s="295"/>
      <c r="CD29" s="295"/>
      <c r="CE29" s="295"/>
      <c r="CF29" s="295"/>
      <c r="CG29" s="295"/>
      <c r="CH29" s="295"/>
      <c r="CI29" s="295"/>
      <c r="CJ29" s="295"/>
      <c r="CK29" s="295"/>
      <c r="CL29" s="295"/>
      <c r="CM29" s="295"/>
      <c r="CN29" s="295"/>
      <c r="CO29" s="295"/>
      <c r="CP29" s="295"/>
      <c r="CQ29" s="295"/>
      <c r="CR29" s="295"/>
      <c r="CS29" s="295"/>
      <c r="CT29" s="295"/>
      <c r="CU29" s="295"/>
      <c r="CV29" s="295"/>
      <c r="CW29" s="295"/>
      <c r="CX29" s="295"/>
      <c r="CY29" s="295"/>
      <c r="CZ29" s="295"/>
      <c r="DA29" s="295"/>
      <c r="DB29" s="295"/>
      <c r="DC29" s="295"/>
      <c r="DD29" s="295"/>
      <c r="DE29" s="295"/>
      <c r="DF29" s="295"/>
      <c r="DG29" s="295"/>
      <c r="DH29" s="295"/>
      <c r="DI29" s="295"/>
      <c r="DJ29" s="295"/>
      <c r="DK29" s="295"/>
      <c r="DL29" s="295"/>
      <c r="DM29" s="295"/>
      <c r="DN29" s="295"/>
      <c r="DO29" s="295"/>
      <c r="DP29" s="295"/>
      <c r="DQ29" s="295"/>
      <c r="DR29" s="295"/>
      <c r="DS29" s="295"/>
      <c r="DT29" s="295"/>
      <c r="DU29" s="295"/>
      <c r="DV29" s="295"/>
      <c r="DW29" s="295"/>
      <c r="DX29" s="295"/>
      <c r="DY29" s="295"/>
      <c r="DZ29" s="295"/>
      <c r="EA29" s="295"/>
      <c r="EB29" s="295"/>
      <c r="EC29" s="295"/>
      <c r="ED29" s="295"/>
      <c r="EE29" s="295"/>
      <c r="EF29" s="295"/>
      <c r="EG29" s="295"/>
      <c r="EH29" s="295"/>
      <c r="EI29" s="295"/>
      <c r="EJ29" s="295"/>
      <c r="EK29" s="295"/>
      <c r="EL29" s="295"/>
      <c r="EM29" s="295"/>
      <c r="EN29" s="295"/>
      <c r="EO29" s="295"/>
      <c r="EP29" s="295"/>
      <c r="EQ29" s="295"/>
      <c r="ER29" s="295"/>
      <c r="ES29" s="295"/>
      <c r="ET29" s="295"/>
      <c r="EU29" s="295"/>
      <c r="EV29" s="295"/>
      <c r="EW29" s="295"/>
      <c r="EX29" s="295"/>
      <c r="EY29" s="295"/>
      <c r="EZ29" s="295"/>
      <c r="FA29" s="295"/>
    </row>
    <row r="30" spans="1:157" ht="15" customHeight="1" x14ac:dyDescent="0.3">
      <c r="B30" s="171">
        <f t="shared" si="39"/>
        <v>17</v>
      </c>
      <c r="C30" s="176" t="s">
        <v>1765</v>
      </c>
      <c r="D30" s="176"/>
      <c r="E30" s="180" t="s">
        <v>1396</v>
      </c>
      <c r="F30" s="181" t="s">
        <v>1771</v>
      </c>
      <c r="G30" s="190">
        <f>SUM(H30:FA30)</f>
        <v>0</v>
      </c>
      <c r="H30" s="184">
        <f>IF(H27&gt;0,H27*H28,H29/730)</f>
        <v>0</v>
      </c>
      <c r="I30" s="184">
        <f t="shared" ref="I30:AA30" si="40">IF(I27&gt;0,I27*I28,I29/730)</f>
        <v>0</v>
      </c>
      <c r="J30" s="184">
        <f t="shared" si="40"/>
        <v>0</v>
      </c>
      <c r="K30" s="184">
        <f t="shared" si="40"/>
        <v>0</v>
      </c>
      <c r="L30" s="184">
        <f t="shared" si="40"/>
        <v>0</v>
      </c>
      <c r="M30" s="184">
        <f t="shared" si="40"/>
        <v>0</v>
      </c>
      <c r="N30" s="184">
        <f t="shared" si="40"/>
        <v>0</v>
      </c>
      <c r="O30" s="184">
        <f t="shared" si="40"/>
        <v>0</v>
      </c>
      <c r="P30" s="184">
        <f t="shared" si="40"/>
        <v>0</v>
      </c>
      <c r="Q30" s="184">
        <f t="shared" si="40"/>
        <v>0</v>
      </c>
      <c r="R30" s="184">
        <f t="shared" si="40"/>
        <v>0</v>
      </c>
      <c r="S30" s="184">
        <f t="shared" si="40"/>
        <v>0</v>
      </c>
      <c r="T30" s="184">
        <f t="shared" si="40"/>
        <v>0</v>
      </c>
      <c r="U30" s="184">
        <f t="shared" si="40"/>
        <v>0</v>
      </c>
      <c r="V30" s="184">
        <f t="shared" si="40"/>
        <v>0</v>
      </c>
      <c r="W30" s="184">
        <f t="shared" si="40"/>
        <v>0</v>
      </c>
      <c r="X30" s="184">
        <f t="shared" si="40"/>
        <v>0</v>
      </c>
      <c r="Y30" s="184">
        <f t="shared" si="40"/>
        <v>0</v>
      </c>
      <c r="Z30" s="184">
        <f t="shared" si="40"/>
        <v>0</v>
      </c>
      <c r="AA30" s="184">
        <f t="shared" si="40"/>
        <v>0</v>
      </c>
      <c r="AB30" s="184">
        <f>IF(AB27&gt;0,AB27*AB28,AB29/730)</f>
        <v>0</v>
      </c>
      <c r="AC30" s="184">
        <f t="shared" ref="AC30:AU30" si="41">IF(AC27&gt;0,AC27*AC28,AC29/730)</f>
        <v>0</v>
      </c>
      <c r="AD30" s="184">
        <f t="shared" si="41"/>
        <v>0</v>
      </c>
      <c r="AE30" s="184">
        <f t="shared" si="41"/>
        <v>0</v>
      </c>
      <c r="AF30" s="184">
        <f t="shared" si="41"/>
        <v>0</v>
      </c>
      <c r="AG30" s="184">
        <f t="shared" si="41"/>
        <v>0</v>
      </c>
      <c r="AH30" s="184">
        <f t="shared" si="41"/>
        <v>0</v>
      </c>
      <c r="AI30" s="184">
        <f t="shared" si="41"/>
        <v>0</v>
      </c>
      <c r="AJ30" s="184">
        <f t="shared" si="41"/>
        <v>0</v>
      </c>
      <c r="AK30" s="184">
        <f t="shared" si="41"/>
        <v>0</v>
      </c>
      <c r="AL30" s="184">
        <f t="shared" si="41"/>
        <v>0</v>
      </c>
      <c r="AM30" s="184">
        <f t="shared" si="41"/>
        <v>0</v>
      </c>
      <c r="AN30" s="184">
        <f t="shared" si="41"/>
        <v>0</v>
      </c>
      <c r="AO30" s="184">
        <f t="shared" si="41"/>
        <v>0</v>
      </c>
      <c r="AP30" s="184">
        <f t="shared" si="41"/>
        <v>0</v>
      </c>
      <c r="AQ30" s="184">
        <f t="shared" si="41"/>
        <v>0</v>
      </c>
      <c r="AR30" s="184">
        <f t="shared" si="41"/>
        <v>0</v>
      </c>
      <c r="AS30" s="184">
        <f t="shared" si="41"/>
        <v>0</v>
      </c>
      <c r="AT30" s="184">
        <f t="shared" si="41"/>
        <v>0</v>
      </c>
      <c r="AU30" s="184">
        <f t="shared" si="41"/>
        <v>0</v>
      </c>
      <c r="AV30" s="184">
        <f t="shared" ref="AV30:BE30" si="42">IF(AV27&gt;0,AV27*AV28,AV29/730)</f>
        <v>0</v>
      </c>
      <c r="AW30" s="184">
        <f t="shared" si="42"/>
        <v>0</v>
      </c>
      <c r="AX30" s="184">
        <f t="shared" si="42"/>
        <v>0</v>
      </c>
      <c r="AY30" s="184">
        <f t="shared" si="42"/>
        <v>0</v>
      </c>
      <c r="AZ30" s="184">
        <f t="shared" si="42"/>
        <v>0</v>
      </c>
      <c r="BA30" s="184">
        <f t="shared" si="42"/>
        <v>0</v>
      </c>
      <c r="BB30" s="184">
        <f t="shared" si="42"/>
        <v>0</v>
      </c>
      <c r="BC30" s="184">
        <f t="shared" si="42"/>
        <v>0</v>
      </c>
      <c r="BD30" s="184">
        <f t="shared" si="42"/>
        <v>0</v>
      </c>
      <c r="BE30" s="184">
        <f t="shared" si="42"/>
        <v>0</v>
      </c>
      <c r="BF30" s="184">
        <f>IF(BF27&gt;0,BF27*BF28,BF29/730)</f>
        <v>0</v>
      </c>
      <c r="BG30" s="184">
        <f t="shared" ref="BG30:BY30" si="43">IF(BG27&gt;0,BG27*BG28,BG29/730)</f>
        <v>0</v>
      </c>
      <c r="BH30" s="184">
        <f t="shared" si="43"/>
        <v>0</v>
      </c>
      <c r="BI30" s="184">
        <f t="shared" si="43"/>
        <v>0</v>
      </c>
      <c r="BJ30" s="184">
        <f t="shared" si="43"/>
        <v>0</v>
      </c>
      <c r="BK30" s="184">
        <f t="shared" si="43"/>
        <v>0</v>
      </c>
      <c r="BL30" s="184">
        <f t="shared" si="43"/>
        <v>0</v>
      </c>
      <c r="BM30" s="184">
        <f t="shared" si="43"/>
        <v>0</v>
      </c>
      <c r="BN30" s="184">
        <f t="shared" si="43"/>
        <v>0</v>
      </c>
      <c r="BO30" s="184">
        <f t="shared" si="43"/>
        <v>0</v>
      </c>
      <c r="BP30" s="184">
        <f t="shared" si="43"/>
        <v>0</v>
      </c>
      <c r="BQ30" s="184">
        <f t="shared" si="43"/>
        <v>0</v>
      </c>
      <c r="BR30" s="184">
        <f t="shared" si="43"/>
        <v>0</v>
      </c>
      <c r="BS30" s="184">
        <f t="shared" si="43"/>
        <v>0</v>
      </c>
      <c r="BT30" s="184">
        <f t="shared" si="43"/>
        <v>0</v>
      </c>
      <c r="BU30" s="184">
        <f t="shared" si="43"/>
        <v>0</v>
      </c>
      <c r="BV30" s="184">
        <f t="shared" si="43"/>
        <v>0</v>
      </c>
      <c r="BW30" s="184">
        <f t="shared" si="43"/>
        <v>0</v>
      </c>
      <c r="BX30" s="184">
        <f t="shared" si="43"/>
        <v>0</v>
      </c>
      <c r="BY30" s="184">
        <f t="shared" si="43"/>
        <v>0</v>
      </c>
      <c r="BZ30" s="184">
        <f>IF(BZ27&gt;0,BZ27*BZ28,BZ29/730)</f>
        <v>0</v>
      </c>
      <c r="CA30" s="184">
        <f t="shared" ref="CA30:DC30" si="44">IF(CA27&gt;0,CA27*CA28,CA29/730)</f>
        <v>0</v>
      </c>
      <c r="CB30" s="184">
        <f t="shared" si="44"/>
        <v>0</v>
      </c>
      <c r="CC30" s="184">
        <f t="shared" si="44"/>
        <v>0</v>
      </c>
      <c r="CD30" s="184">
        <f t="shared" si="44"/>
        <v>0</v>
      </c>
      <c r="CE30" s="184">
        <f t="shared" si="44"/>
        <v>0</v>
      </c>
      <c r="CF30" s="184">
        <f t="shared" si="44"/>
        <v>0</v>
      </c>
      <c r="CG30" s="184">
        <f t="shared" si="44"/>
        <v>0</v>
      </c>
      <c r="CH30" s="184">
        <f t="shared" si="44"/>
        <v>0</v>
      </c>
      <c r="CI30" s="184">
        <f t="shared" si="44"/>
        <v>0</v>
      </c>
      <c r="CJ30" s="184">
        <f t="shared" si="44"/>
        <v>0</v>
      </c>
      <c r="CK30" s="184">
        <f t="shared" si="44"/>
        <v>0</v>
      </c>
      <c r="CL30" s="184">
        <f t="shared" si="44"/>
        <v>0</v>
      </c>
      <c r="CM30" s="184">
        <f t="shared" si="44"/>
        <v>0</v>
      </c>
      <c r="CN30" s="184">
        <f t="shared" si="44"/>
        <v>0</v>
      </c>
      <c r="CO30" s="184">
        <f t="shared" si="44"/>
        <v>0</v>
      </c>
      <c r="CP30" s="184">
        <f t="shared" si="44"/>
        <v>0</v>
      </c>
      <c r="CQ30" s="184">
        <f t="shared" si="44"/>
        <v>0</v>
      </c>
      <c r="CR30" s="184">
        <f t="shared" si="44"/>
        <v>0</v>
      </c>
      <c r="CS30" s="184">
        <f t="shared" si="44"/>
        <v>0</v>
      </c>
      <c r="CT30" s="184">
        <f t="shared" si="44"/>
        <v>0</v>
      </c>
      <c r="CU30" s="184">
        <f t="shared" si="44"/>
        <v>0</v>
      </c>
      <c r="CV30" s="184">
        <f t="shared" si="44"/>
        <v>0</v>
      </c>
      <c r="CW30" s="184">
        <f t="shared" si="44"/>
        <v>0</v>
      </c>
      <c r="CX30" s="184">
        <f t="shared" si="44"/>
        <v>0</v>
      </c>
      <c r="CY30" s="184">
        <f t="shared" si="44"/>
        <v>0</v>
      </c>
      <c r="CZ30" s="184">
        <f t="shared" si="44"/>
        <v>0</v>
      </c>
      <c r="DA30" s="184">
        <f t="shared" si="44"/>
        <v>0</v>
      </c>
      <c r="DB30" s="184">
        <f t="shared" si="44"/>
        <v>0</v>
      </c>
      <c r="DC30" s="184">
        <f t="shared" si="44"/>
        <v>0</v>
      </c>
      <c r="DD30" s="184">
        <f>IF(DD27&gt;0,DD27*DD28,DD29/730)</f>
        <v>0</v>
      </c>
      <c r="DE30" s="184">
        <f t="shared" ref="DE30:DW30" si="45">IF(DE27&gt;0,DE27*DE28,DE29/730)</f>
        <v>0</v>
      </c>
      <c r="DF30" s="184">
        <f t="shared" si="45"/>
        <v>0</v>
      </c>
      <c r="DG30" s="184">
        <f t="shared" si="45"/>
        <v>0</v>
      </c>
      <c r="DH30" s="184">
        <f t="shared" si="45"/>
        <v>0</v>
      </c>
      <c r="DI30" s="184">
        <f t="shared" si="45"/>
        <v>0</v>
      </c>
      <c r="DJ30" s="184">
        <f t="shared" si="45"/>
        <v>0</v>
      </c>
      <c r="DK30" s="184">
        <f t="shared" si="45"/>
        <v>0</v>
      </c>
      <c r="DL30" s="184">
        <f t="shared" si="45"/>
        <v>0</v>
      </c>
      <c r="DM30" s="184">
        <f t="shared" si="45"/>
        <v>0</v>
      </c>
      <c r="DN30" s="184">
        <f t="shared" si="45"/>
        <v>0</v>
      </c>
      <c r="DO30" s="184">
        <f t="shared" si="45"/>
        <v>0</v>
      </c>
      <c r="DP30" s="184">
        <f t="shared" si="45"/>
        <v>0</v>
      </c>
      <c r="DQ30" s="184">
        <f t="shared" si="45"/>
        <v>0</v>
      </c>
      <c r="DR30" s="184">
        <f t="shared" si="45"/>
        <v>0</v>
      </c>
      <c r="DS30" s="184">
        <f t="shared" si="45"/>
        <v>0</v>
      </c>
      <c r="DT30" s="184">
        <f t="shared" si="45"/>
        <v>0</v>
      </c>
      <c r="DU30" s="184">
        <f t="shared" si="45"/>
        <v>0</v>
      </c>
      <c r="DV30" s="184">
        <f t="shared" si="45"/>
        <v>0</v>
      </c>
      <c r="DW30" s="184">
        <f t="shared" si="45"/>
        <v>0</v>
      </c>
      <c r="DX30" s="184">
        <f>IF(DX27&gt;0,DX27*DX28,DX29/730)</f>
        <v>0</v>
      </c>
      <c r="DY30" s="184">
        <f t="shared" ref="DY30:FA30" si="46">IF(DY27&gt;0,DY27*DY28,DY29/730)</f>
        <v>0</v>
      </c>
      <c r="DZ30" s="184">
        <f t="shared" si="46"/>
        <v>0</v>
      </c>
      <c r="EA30" s="184">
        <f t="shared" si="46"/>
        <v>0</v>
      </c>
      <c r="EB30" s="184">
        <f t="shared" si="46"/>
        <v>0</v>
      </c>
      <c r="EC30" s="184">
        <f t="shared" si="46"/>
        <v>0</v>
      </c>
      <c r="ED30" s="184">
        <f t="shared" si="46"/>
        <v>0</v>
      </c>
      <c r="EE30" s="184">
        <f t="shared" si="46"/>
        <v>0</v>
      </c>
      <c r="EF30" s="184">
        <f t="shared" si="46"/>
        <v>0</v>
      </c>
      <c r="EG30" s="184">
        <f t="shared" si="46"/>
        <v>0</v>
      </c>
      <c r="EH30" s="184">
        <f t="shared" si="46"/>
        <v>0</v>
      </c>
      <c r="EI30" s="184">
        <f t="shared" si="46"/>
        <v>0</v>
      </c>
      <c r="EJ30" s="184">
        <f t="shared" si="46"/>
        <v>0</v>
      </c>
      <c r="EK30" s="184">
        <f t="shared" si="46"/>
        <v>0</v>
      </c>
      <c r="EL30" s="184">
        <f t="shared" si="46"/>
        <v>0</v>
      </c>
      <c r="EM30" s="184">
        <f t="shared" si="46"/>
        <v>0</v>
      </c>
      <c r="EN30" s="184">
        <f t="shared" si="46"/>
        <v>0</v>
      </c>
      <c r="EO30" s="184">
        <f t="shared" si="46"/>
        <v>0</v>
      </c>
      <c r="EP30" s="184">
        <f t="shared" si="46"/>
        <v>0</v>
      </c>
      <c r="EQ30" s="184">
        <f t="shared" si="46"/>
        <v>0</v>
      </c>
      <c r="ER30" s="184">
        <f t="shared" si="46"/>
        <v>0</v>
      </c>
      <c r="ES30" s="184">
        <f t="shared" si="46"/>
        <v>0</v>
      </c>
      <c r="ET30" s="184">
        <f t="shared" si="46"/>
        <v>0</v>
      </c>
      <c r="EU30" s="184">
        <f t="shared" si="46"/>
        <v>0</v>
      </c>
      <c r="EV30" s="184">
        <f t="shared" si="46"/>
        <v>0</v>
      </c>
      <c r="EW30" s="184">
        <f t="shared" si="46"/>
        <v>0</v>
      </c>
      <c r="EX30" s="184">
        <f t="shared" si="46"/>
        <v>0</v>
      </c>
      <c r="EY30" s="184">
        <f t="shared" si="46"/>
        <v>0</v>
      </c>
      <c r="EZ30" s="184">
        <f t="shared" si="46"/>
        <v>0</v>
      </c>
      <c r="FA30" s="184">
        <f t="shared" si="46"/>
        <v>0</v>
      </c>
    </row>
    <row r="31" spans="1:157" s="293" customFormat="1" ht="15" customHeight="1" x14ac:dyDescent="0.3">
      <c r="A31" s="38"/>
      <c r="B31" s="171">
        <f t="shared" si="39"/>
        <v>18</v>
      </c>
      <c r="C31" s="176" t="s">
        <v>1217</v>
      </c>
      <c r="D31" s="176"/>
      <c r="E31" s="180"/>
      <c r="F31" s="181" t="s">
        <v>1770</v>
      </c>
      <c r="G31" s="183" t="str">
        <f>IF(COUNTA(H31:FA31)=0,"",IF(SMALL(H31:FA31,1)&lt;0,"ERRO",SUM(H31:FA31)))</f>
        <v/>
      </c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</row>
    <row r="32" spans="1:157" s="293" customFormat="1" ht="15" customHeight="1" x14ac:dyDescent="0.3">
      <c r="A32" s="38"/>
      <c r="B32" s="878">
        <f>B31+1</f>
        <v>19</v>
      </c>
      <c r="C32" s="176" t="s">
        <v>1404</v>
      </c>
      <c r="D32" s="176"/>
      <c r="E32" s="180" t="s">
        <v>1405</v>
      </c>
      <c r="F32" s="181"/>
      <c r="G32" s="185" t="str">
        <f>IF(COUNTA(H32:FA32)=0,"",IF(OR(LARGE(H32:FA32,1)&gt;24,SMALL(H32:FA32,1)&lt;0),"ERRO",""))</f>
        <v/>
      </c>
      <c r="H32" s="297"/>
      <c r="I32" s="297"/>
      <c r="J32" s="297"/>
      <c r="K32" s="297"/>
      <c r="L32" s="297"/>
      <c r="M32" s="297"/>
      <c r="N32" s="297"/>
      <c r="O32" s="297"/>
      <c r="P32" s="297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7"/>
      <c r="AM32" s="297"/>
      <c r="AN32" s="297"/>
      <c r="AO32" s="297"/>
      <c r="AP32" s="297"/>
      <c r="AQ32" s="297"/>
      <c r="AR32" s="297"/>
      <c r="AS32" s="297"/>
      <c r="AT32" s="297"/>
      <c r="AU32" s="297"/>
      <c r="AV32" s="297"/>
      <c r="AW32" s="297"/>
      <c r="AX32" s="297"/>
      <c r="AY32" s="297"/>
      <c r="AZ32" s="297"/>
      <c r="BA32" s="297"/>
      <c r="BB32" s="297"/>
      <c r="BC32" s="297"/>
      <c r="BD32" s="297"/>
      <c r="BE32" s="297"/>
      <c r="BF32" s="297"/>
      <c r="BG32" s="297"/>
      <c r="BH32" s="297"/>
      <c r="BI32" s="297"/>
      <c r="BJ32" s="297"/>
      <c r="BK32" s="297"/>
      <c r="BL32" s="297"/>
      <c r="BM32" s="297"/>
      <c r="BN32" s="297"/>
      <c r="BO32" s="297"/>
      <c r="BP32" s="297"/>
      <c r="BQ32" s="297"/>
      <c r="BR32" s="297"/>
      <c r="BS32" s="297"/>
      <c r="BT32" s="297"/>
      <c r="BU32" s="297"/>
      <c r="BV32" s="297"/>
      <c r="BW32" s="297"/>
      <c r="BX32" s="297"/>
      <c r="BY32" s="297"/>
      <c r="BZ32" s="297"/>
      <c r="CA32" s="297"/>
      <c r="CB32" s="297"/>
      <c r="CC32" s="297"/>
      <c r="CD32" s="297"/>
      <c r="CE32" s="297"/>
      <c r="CF32" s="297"/>
      <c r="CG32" s="297"/>
      <c r="CH32" s="297"/>
      <c r="CI32" s="297"/>
      <c r="CJ32" s="297"/>
      <c r="CK32" s="297"/>
      <c r="CL32" s="297"/>
      <c r="CM32" s="297"/>
      <c r="CN32" s="297"/>
      <c r="CO32" s="297"/>
      <c r="CP32" s="297"/>
      <c r="CQ32" s="297"/>
      <c r="CR32" s="297"/>
      <c r="CS32" s="297"/>
      <c r="CT32" s="297"/>
      <c r="CU32" s="297"/>
      <c r="CV32" s="297"/>
      <c r="CW32" s="297"/>
      <c r="CX32" s="297"/>
      <c r="CY32" s="297"/>
      <c r="CZ32" s="297"/>
      <c r="DA32" s="297"/>
      <c r="DB32" s="297"/>
      <c r="DC32" s="297"/>
      <c r="DD32" s="297"/>
      <c r="DE32" s="297"/>
      <c r="DF32" s="297"/>
      <c r="DG32" s="297"/>
      <c r="DH32" s="297"/>
      <c r="DI32" s="297"/>
      <c r="DJ32" s="297"/>
      <c r="DK32" s="297"/>
      <c r="DL32" s="297"/>
      <c r="DM32" s="297"/>
      <c r="DN32" s="297"/>
      <c r="DO32" s="297"/>
      <c r="DP32" s="297"/>
      <c r="DQ32" s="297"/>
      <c r="DR32" s="297"/>
      <c r="DS32" s="297"/>
      <c r="DT32" s="297"/>
      <c r="DU32" s="297"/>
      <c r="DV32" s="297"/>
      <c r="DW32" s="297"/>
      <c r="DX32" s="297"/>
      <c r="DY32" s="297"/>
      <c r="DZ32" s="297"/>
      <c r="EA32" s="297"/>
      <c r="EB32" s="297"/>
      <c r="EC32" s="297"/>
      <c r="ED32" s="297"/>
      <c r="EE32" s="297"/>
      <c r="EF32" s="297"/>
      <c r="EG32" s="297"/>
      <c r="EH32" s="297"/>
      <c r="EI32" s="297"/>
      <c r="EJ32" s="297"/>
      <c r="EK32" s="297"/>
      <c r="EL32" s="297"/>
      <c r="EM32" s="297"/>
      <c r="EN32" s="297"/>
      <c r="EO32" s="297"/>
      <c r="EP32" s="297"/>
      <c r="EQ32" s="297"/>
      <c r="ER32" s="297"/>
      <c r="ES32" s="297"/>
      <c r="ET32" s="297"/>
      <c r="EU32" s="297"/>
      <c r="EV32" s="297"/>
      <c r="EW32" s="297"/>
      <c r="EX32" s="297"/>
      <c r="EY32" s="297"/>
      <c r="EZ32" s="297"/>
      <c r="FA32" s="297"/>
    </row>
    <row r="33" spans="1:157" s="293" customFormat="1" ht="15" customHeight="1" x14ac:dyDescent="0.3">
      <c r="A33" s="38"/>
      <c r="B33" s="879"/>
      <c r="C33" s="186" t="s">
        <v>1406</v>
      </c>
      <c r="D33" s="186"/>
      <c r="E33" s="187" t="s">
        <v>1407</v>
      </c>
      <c r="F33" s="181"/>
      <c r="G33" s="185" t="str">
        <f>IF(COUNTA(H33:FA33)=0,"",IF(OR(LARGE(H33:FA33,1)&gt;365,SMALL(H33:FA33,1)&lt;0),"ERRO",""))</f>
        <v/>
      </c>
      <c r="H33" s="298"/>
      <c r="I33" s="298"/>
      <c r="J33" s="298"/>
      <c r="K33" s="298"/>
      <c r="L33" s="298"/>
      <c r="M33" s="298"/>
      <c r="N33" s="298"/>
      <c r="O33" s="298"/>
      <c r="P33" s="298"/>
      <c r="Q33" s="298"/>
      <c r="R33" s="298"/>
      <c r="S33" s="298"/>
      <c r="T33" s="298"/>
      <c r="U33" s="298"/>
      <c r="V33" s="298"/>
      <c r="W33" s="298"/>
      <c r="X33" s="298"/>
      <c r="Y33" s="298"/>
      <c r="Z33" s="298"/>
      <c r="AA33" s="298"/>
      <c r="AB33" s="298"/>
      <c r="AC33" s="298"/>
      <c r="AD33" s="298"/>
      <c r="AE33" s="298"/>
      <c r="AF33" s="298"/>
      <c r="AG33" s="298"/>
      <c r="AH33" s="298"/>
      <c r="AI33" s="298"/>
      <c r="AJ33" s="298"/>
      <c r="AK33" s="298"/>
      <c r="AL33" s="298"/>
      <c r="AM33" s="298"/>
      <c r="AN33" s="298"/>
      <c r="AO33" s="298"/>
      <c r="AP33" s="298"/>
      <c r="AQ33" s="298"/>
      <c r="AR33" s="298"/>
      <c r="AS33" s="298"/>
      <c r="AT33" s="298"/>
      <c r="AU33" s="298"/>
      <c r="AV33" s="298"/>
      <c r="AW33" s="298"/>
      <c r="AX33" s="298"/>
      <c r="AY33" s="298"/>
      <c r="AZ33" s="298"/>
      <c r="BA33" s="298"/>
      <c r="BB33" s="298"/>
      <c r="BC33" s="298"/>
      <c r="BD33" s="298"/>
      <c r="BE33" s="298"/>
      <c r="BF33" s="298"/>
      <c r="BG33" s="298"/>
      <c r="BH33" s="298"/>
      <c r="BI33" s="298"/>
      <c r="BJ33" s="298"/>
      <c r="BK33" s="298"/>
      <c r="BL33" s="298"/>
      <c r="BM33" s="298"/>
      <c r="BN33" s="298"/>
      <c r="BO33" s="298"/>
      <c r="BP33" s="298"/>
      <c r="BQ33" s="298"/>
      <c r="BR33" s="298"/>
      <c r="BS33" s="298"/>
      <c r="BT33" s="298"/>
      <c r="BU33" s="298"/>
      <c r="BV33" s="298"/>
      <c r="BW33" s="298"/>
      <c r="BX33" s="298"/>
      <c r="BY33" s="298"/>
      <c r="BZ33" s="298"/>
      <c r="CA33" s="298"/>
      <c r="CB33" s="298"/>
      <c r="CC33" s="298"/>
      <c r="CD33" s="298"/>
      <c r="CE33" s="298"/>
      <c r="CF33" s="298"/>
      <c r="CG33" s="298"/>
      <c r="CH33" s="298"/>
      <c r="CI33" s="298"/>
      <c r="CJ33" s="298"/>
      <c r="CK33" s="298"/>
      <c r="CL33" s="298"/>
      <c r="CM33" s="298"/>
      <c r="CN33" s="298"/>
      <c r="CO33" s="298"/>
      <c r="CP33" s="298"/>
      <c r="CQ33" s="298"/>
      <c r="CR33" s="298"/>
      <c r="CS33" s="298"/>
      <c r="CT33" s="298"/>
      <c r="CU33" s="298"/>
      <c r="CV33" s="298"/>
      <c r="CW33" s="298"/>
      <c r="CX33" s="298"/>
      <c r="CY33" s="298"/>
      <c r="CZ33" s="298"/>
      <c r="DA33" s="298"/>
      <c r="DB33" s="298"/>
      <c r="DC33" s="298"/>
      <c r="DD33" s="298"/>
      <c r="DE33" s="298"/>
      <c r="DF33" s="298"/>
      <c r="DG33" s="298"/>
      <c r="DH33" s="298"/>
      <c r="DI33" s="298"/>
      <c r="DJ33" s="298"/>
      <c r="DK33" s="298"/>
      <c r="DL33" s="298"/>
      <c r="DM33" s="298"/>
      <c r="DN33" s="298"/>
      <c r="DO33" s="298"/>
      <c r="DP33" s="298"/>
      <c r="DQ33" s="298"/>
      <c r="DR33" s="298"/>
      <c r="DS33" s="298"/>
      <c r="DT33" s="298"/>
      <c r="DU33" s="298"/>
      <c r="DV33" s="298"/>
      <c r="DW33" s="298"/>
      <c r="DX33" s="298"/>
      <c r="DY33" s="298"/>
      <c r="DZ33" s="298"/>
      <c r="EA33" s="298"/>
      <c r="EB33" s="298"/>
      <c r="EC33" s="298"/>
      <c r="ED33" s="298"/>
      <c r="EE33" s="298"/>
      <c r="EF33" s="298"/>
      <c r="EG33" s="298"/>
      <c r="EH33" s="298"/>
      <c r="EI33" s="298"/>
      <c r="EJ33" s="298"/>
      <c r="EK33" s="298"/>
      <c r="EL33" s="298"/>
      <c r="EM33" s="298"/>
      <c r="EN33" s="298"/>
      <c r="EO33" s="298"/>
      <c r="EP33" s="298"/>
      <c r="EQ33" s="298"/>
      <c r="ER33" s="298"/>
      <c r="ES33" s="298"/>
      <c r="ET33" s="298"/>
      <c r="EU33" s="298"/>
      <c r="EV33" s="298"/>
      <c r="EW33" s="298"/>
      <c r="EX33" s="298"/>
      <c r="EY33" s="298"/>
      <c r="EZ33" s="298"/>
      <c r="FA33" s="298"/>
    </row>
    <row r="34" spans="1:157" ht="15" customHeight="1" x14ac:dyDescent="0.3">
      <c r="B34" s="880"/>
      <c r="C34" s="176" t="s">
        <v>1408</v>
      </c>
      <c r="D34" s="176"/>
      <c r="E34" s="180" t="s">
        <v>1409</v>
      </c>
      <c r="F34" s="181" t="s">
        <v>1583</v>
      </c>
      <c r="G34" s="185" t="str">
        <f>IF(COUNTA(H34:FA34)=0,"",IF(OR(LARGE(H34:FA34,1)&gt;8760,SMALL(H34:FA34,1)&lt;0),"ERRO",""))</f>
        <v/>
      </c>
      <c r="H34" s="188">
        <f>H32*H33</f>
        <v>0</v>
      </c>
      <c r="I34" s="188">
        <f t="shared" ref="I34:AA34" si="47">I32*I33</f>
        <v>0</v>
      </c>
      <c r="J34" s="188">
        <f t="shared" si="47"/>
        <v>0</v>
      </c>
      <c r="K34" s="188">
        <f t="shared" si="47"/>
        <v>0</v>
      </c>
      <c r="L34" s="188">
        <f t="shared" si="47"/>
        <v>0</v>
      </c>
      <c r="M34" s="188">
        <f t="shared" si="47"/>
        <v>0</v>
      </c>
      <c r="N34" s="188">
        <f t="shared" si="47"/>
        <v>0</v>
      </c>
      <c r="O34" s="188">
        <f t="shared" si="47"/>
        <v>0</v>
      </c>
      <c r="P34" s="188">
        <f t="shared" si="47"/>
        <v>0</v>
      </c>
      <c r="Q34" s="188">
        <f t="shared" si="47"/>
        <v>0</v>
      </c>
      <c r="R34" s="188">
        <f t="shared" si="47"/>
        <v>0</v>
      </c>
      <c r="S34" s="188">
        <f t="shared" si="47"/>
        <v>0</v>
      </c>
      <c r="T34" s="188">
        <f t="shared" si="47"/>
        <v>0</v>
      </c>
      <c r="U34" s="188">
        <f t="shared" si="47"/>
        <v>0</v>
      </c>
      <c r="V34" s="188">
        <f t="shared" si="47"/>
        <v>0</v>
      </c>
      <c r="W34" s="188">
        <f t="shared" si="47"/>
        <v>0</v>
      </c>
      <c r="X34" s="188">
        <f t="shared" si="47"/>
        <v>0</v>
      </c>
      <c r="Y34" s="188">
        <f t="shared" si="47"/>
        <v>0</v>
      </c>
      <c r="Z34" s="188">
        <f t="shared" si="47"/>
        <v>0</v>
      </c>
      <c r="AA34" s="188">
        <f t="shared" si="47"/>
        <v>0</v>
      </c>
      <c r="AB34" s="188">
        <f>AB32*AB33</f>
        <v>0</v>
      </c>
      <c r="AC34" s="188">
        <f t="shared" ref="AC34:AU34" si="48">AC32*AC33</f>
        <v>0</v>
      </c>
      <c r="AD34" s="188">
        <f t="shared" si="48"/>
        <v>0</v>
      </c>
      <c r="AE34" s="188">
        <f t="shared" si="48"/>
        <v>0</v>
      </c>
      <c r="AF34" s="188">
        <f t="shared" si="48"/>
        <v>0</v>
      </c>
      <c r="AG34" s="188">
        <f t="shared" si="48"/>
        <v>0</v>
      </c>
      <c r="AH34" s="188">
        <f t="shared" si="48"/>
        <v>0</v>
      </c>
      <c r="AI34" s="188">
        <f t="shared" si="48"/>
        <v>0</v>
      </c>
      <c r="AJ34" s="188">
        <f t="shared" si="48"/>
        <v>0</v>
      </c>
      <c r="AK34" s="188">
        <f t="shared" si="48"/>
        <v>0</v>
      </c>
      <c r="AL34" s="188">
        <f t="shared" si="48"/>
        <v>0</v>
      </c>
      <c r="AM34" s="188">
        <f t="shared" si="48"/>
        <v>0</v>
      </c>
      <c r="AN34" s="188">
        <f t="shared" si="48"/>
        <v>0</v>
      </c>
      <c r="AO34" s="188">
        <f t="shared" si="48"/>
        <v>0</v>
      </c>
      <c r="AP34" s="188">
        <f t="shared" si="48"/>
        <v>0</v>
      </c>
      <c r="AQ34" s="188">
        <f t="shared" si="48"/>
        <v>0</v>
      </c>
      <c r="AR34" s="188">
        <f t="shared" si="48"/>
        <v>0</v>
      </c>
      <c r="AS34" s="188">
        <f t="shared" si="48"/>
        <v>0</v>
      </c>
      <c r="AT34" s="188">
        <f t="shared" si="48"/>
        <v>0</v>
      </c>
      <c r="AU34" s="188">
        <f t="shared" si="48"/>
        <v>0</v>
      </c>
      <c r="AV34" s="188">
        <f t="shared" ref="AV34:BE34" si="49">AV32*AV33</f>
        <v>0</v>
      </c>
      <c r="AW34" s="188">
        <f t="shared" si="49"/>
        <v>0</v>
      </c>
      <c r="AX34" s="188">
        <f t="shared" si="49"/>
        <v>0</v>
      </c>
      <c r="AY34" s="188">
        <f t="shared" si="49"/>
        <v>0</v>
      </c>
      <c r="AZ34" s="188">
        <f t="shared" si="49"/>
        <v>0</v>
      </c>
      <c r="BA34" s="188">
        <f t="shared" si="49"/>
        <v>0</v>
      </c>
      <c r="BB34" s="188">
        <f t="shared" si="49"/>
        <v>0</v>
      </c>
      <c r="BC34" s="188">
        <f t="shared" si="49"/>
        <v>0</v>
      </c>
      <c r="BD34" s="188">
        <f t="shared" si="49"/>
        <v>0</v>
      </c>
      <c r="BE34" s="188">
        <f t="shared" si="49"/>
        <v>0</v>
      </c>
      <c r="BF34" s="188">
        <f>BF32*BF33</f>
        <v>0</v>
      </c>
      <c r="BG34" s="188">
        <f t="shared" ref="BG34:BY34" si="50">BG32*BG33</f>
        <v>0</v>
      </c>
      <c r="BH34" s="188">
        <f t="shared" si="50"/>
        <v>0</v>
      </c>
      <c r="BI34" s="188">
        <f t="shared" si="50"/>
        <v>0</v>
      </c>
      <c r="BJ34" s="188">
        <f t="shared" si="50"/>
        <v>0</v>
      </c>
      <c r="BK34" s="188">
        <f t="shared" si="50"/>
        <v>0</v>
      </c>
      <c r="BL34" s="188">
        <f t="shared" si="50"/>
        <v>0</v>
      </c>
      <c r="BM34" s="188">
        <f t="shared" si="50"/>
        <v>0</v>
      </c>
      <c r="BN34" s="188">
        <f t="shared" si="50"/>
        <v>0</v>
      </c>
      <c r="BO34" s="188">
        <f t="shared" si="50"/>
        <v>0</v>
      </c>
      <c r="BP34" s="188">
        <f t="shared" si="50"/>
        <v>0</v>
      </c>
      <c r="BQ34" s="188">
        <f t="shared" si="50"/>
        <v>0</v>
      </c>
      <c r="BR34" s="188">
        <f t="shared" si="50"/>
        <v>0</v>
      </c>
      <c r="BS34" s="188">
        <f t="shared" si="50"/>
        <v>0</v>
      </c>
      <c r="BT34" s="188">
        <f t="shared" si="50"/>
        <v>0</v>
      </c>
      <c r="BU34" s="188">
        <f t="shared" si="50"/>
        <v>0</v>
      </c>
      <c r="BV34" s="188">
        <f t="shared" si="50"/>
        <v>0</v>
      </c>
      <c r="BW34" s="188">
        <f t="shared" si="50"/>
        <v>0</v>
      </c>
      <c r="BX34" s="188">
        <f t="shared" si="50"/>
        <v>0</v>
      </c>
      <c r="BY34" s="188">
        <f t="shared" si="50"/>
        <v>0</v>
      </c>
      <c r="BZ34" s="188">
        <f>BZ32*BZ33</f>
        <v>0</v>
      </c>
      <c r="CA34" s="188">
        <f t="shared" ref="CA34:DC34" si="51">CA32*CA33</f>
        <v>0</v>
      </c>
      <c r="CB34" s="188">
        <f t="shared" si="51"/>
        <v>0</v>
      </c>
      <c r="CC34" s="188">
        <f t="shared" si="51"/>
        <v>0</v>
      </c>
      <c r="CD34" s="188">
        <f t="shared" si="51"/>
        <v>0</v>
      </c>
      <c r="CE34" s="188">
        <f t="shared" si="51"/>
        <v>0</v>
      </c>
      <c r="CF34" s="188">
        <f t="shared" si="51"/>
        <v>0</v>
      </c>
      <c r="CG34" s="188">
        <f t="shared" si="51"/>
        <v>0</v>
      </c>
      <c r="CH34" s="188">
        <f t="shared" si="51"/>
        <v>0</v>
      </c>
      <c r="CI34" s="188">
        <f t="shared" si="51"/>
        <v>0</v>
      </c>
      <c r="CJ34" s="188">
        <f t="shared" si="51"/>
        <v>0</v>
      </c>
      <c r="CK34" s="188">
        <f t="shared" si="51"/>
        <v>0</v>
      </c>
      <c r="CL34" s="188">
        <f t="shared" si="51"/>
        <v>0</v>
      </c>
      <c r="CM34" s="188">
        <f t="shared" si="51"/>
        <v>0</v>
      </c>
      <c r="CN34" s="188">
        <f t="shared" si="51"/>
        <v>0</v>
      </c>
      <c r="CO34" s="188">
        <f t="shared" si="51"/>
        <v>0</v>
      </c>
      <c r="CP34" s="188">
        <f t="shared" si="51"/>
        <v>0</v>
      </c>
      <c r="CQ34" s="188">
        <f t="shared" si="51"/>
        <v>0</v>
      </c>
      <c r="CR34" s="188">
        <f t="shared" si="51"/>
        <v>0</v>
      </c>
      <c r="CS34" s="188">
        <f t="shared" si="51"/>
        <v>0</v>
      </c>
      <c r="CT34" s="188">
        <f t="shared" si="51"/>
        <v>0</v>
      </c>
      <c r="CU34" s="188">
        <f t="shared" si="51"/>
        <v>0</v>
      </c>
      <c r="CV34" s="188">
        <f t="shared" si="51"/>
        <v>0</v>
      </c>
      <c r="CW34" s="188">
        <f t="shared" si="51"/>
        <v>0</v>
      </c>
      <c r="CX34" s="188">
        <f t="shared" si="51"/>
        <v>0</v>
      </c>
      <c r="CY34" s="188">
        <f t="shared" si="51"/>
        <v>0</v>
      </c>
      <c r="CZ34" s="188">
        <f t="shared" si="51"/>
        <v>0</v>
      </c>
      <c r="DA34" s="188">
        <f t="shared" si="51"/>
        <v>0</v>
      </c>
      <c r="DB34" s="188">
        <f t="shared" si="51"/>
        <v>0</v>
      </c>
      <c r="DC34" s="188">
        <f t="shared" si="51"/>
        <v>0</v>
      </c>
      <c r="DD34" s="188">
        <f>DD32*DD33</f>
        <v>0</v>
      </c>
      <c r="DE34" s="188">
        <f t="shared" ref="DE34:DW34" si="52">DE32*DE33</f>
        <v>0</v>
      </c>
      <c r="DF34" s="188">
        <f t="shared" si="52"/>
        <v>0</v>
      </c>
      <c r="DG34" s="188">
        <f t="shared" si="52"/>
        <v>0</v>
      </c>
      <c r="DH34" s="188">
        <f t="shared" si="52"/>
        <v>0</v>
      </c>
      <c r="DI34" s="188">
        <f t="shared" si="52"/>
        <v>0</v>
      </c>
      <c r="DJ34" s="188">
        <f t="shared" si="52"/>
        <v>0</v>
      </c>
      <c r="DK34" s="188">
        <f t="shared" si="52"/>
        <v>0</v>
      </c>
      <c r="DL34" s="188">
        <f t="shared" si="52"/>
        <v>0</v>
      </c>
      <c r="DM34" s="188">
        <f t="shared" si="52"/>
        <v>0</v>
      </c>
      <c r="DN34" s="188">
        <f t="shared" si="52"/>
        <v>0</v>
      </c>
      <c r="DO34" s="188">
        <f t="shared" si="52"/>
        <v>0</v>
      </c>
      <c r="DP34" s="188">
        <f t="shared" si="52"/>
        <v>0</v>
      </c>
      <c r="DQ34" s="188">
        <f t="shared" si="52"/>
        <v>0</v>
      </c>
      <c r="DR34" s="188">
        <f t="shared" si="52"/>
        <v>0</v>
      </c>
      <c r="DS34" s="188">
        <f t="shared" si="52"/>
        <v>0</v>
      </c>
      <c r="DT34" s="188">
        <f t="shared" si="52"/>
        <v>0</v>
      </c>
      <c r="DU34" s="188">
        <f t="shared" si="52"/>
        <v>0</v>
      </c>
      <c r="DV34" s="188">
        <f t="shared" si="52"/>
        <v>0</v>
      </c>
      <c r="DW34" s="188">
        <f t="shared" si="52"/>
        <v>0</v>
      </c>
      <c r="DX34" s="188">
        <f>DX32*DX33</f>
        <v>0</v>
      </c>
      <c r="DY34" s="188">
        <f t="shared" ref="DY34:FA34" si="53">DY32*DY33</f>
        <v>0</v>
      </c>
      <c r="DZ34" s="188">
        <f t="shared" si="53"/>
        <v>0</v>
      </c>
      <c r="EA34" s="188">
        <f t="shared" si="53"/>
        <v>0</v>
      </c>
      <c r="EB34" s="188">
        <f t="shared" si="53"/>
        <v>0</v>
      </c>
      <c r="EC34" s="188">
        <f t="shared" si="53"/>
        <v>0</v>
      </c>
      <c r="ED34" s="188">
        <f t="shared" si="53"/>
        <v>0</v>
      </c>
      <c r="EE34" s="188">
        <f t="shared" si="53"/>
        <v>0</v>
      </c>
      <c r="EF34" s="188">
        <f t="shared" si="53"/>
        <v>0</v>
      </c>
      <c r="EG34" s="188">
        <f t="shared" si="53"/>
        <v>0</v>
      </c>
      <c r="EH34" s="188">
        <f t="shared" si="53"/>
        <v>0</v>
      </c>
      <c r="EI34" s="188">
        <f t="shared" si="53"/>
        <v>0</v>
      </c>
      <c r="EJ34" s="188">
        <f t="shared" si="53"/>
        <v>0</v>
      </c>
      <c r="EK34" s="188">
        <f t="shared" si="53"/>
        <v>0</v>
      </c>
      <c r="EL34" s="188">
        <f t="shared" si="53"/>
        <v>0</v>
      </c>
      <c r="EM34" s="188">
        <f t="shared" si="53"/>
        <v>0</v>
      </c>
      <c r="EN34" s="188">
        <f t="shared" si="53"/>
        <v>0</v>
      </c>
      <c r="EO34" s="188">
        <f t="shared" si="53"/>
        <v>0</v>
      </c>
      <c r="EP34" s="188">
        <f t="shared" si="53"/>
        <v>0</v>
      </c>
      <c r="EQ34" s="188">
        <f t="shared" si="53"/>
        <v>0</v>
      </c>
      <c r="ER34" s="188">
        <f t="shared" si="53"/>
        <v>0</v>
      </c>
      <c r="ES34" s="188">
        <f t="shared" si="53"/>
        <v>0</v>
      </c>
      <c r="ET34" s="188">
        <f t="shared" si="53"/>
        <v>0</v>
      </c>
      <c r="EU34" s="188">
        <f t="shared" si="53"/>
        <v>0</v>
      </c>
      <c r="EV34" s="188">
        <f t="shared" si="53"/>
        <v>0</v>
      </c>
      <c r="EW34" s="188">
        <f t="shared" si="53"/>
        <v>0</v>
      </c>
      <c r="EX34" s="188">
        <f t="shared" si="53"/>
        <v>0</v>
      </c>
      <c r="EY34" s="188">
        <f t="shared" si="53"/>
        <v>0</v>
      </c>
      <c r="EZ34" s="188">
        <f t="shared" si="53"/>
        <v>0</v>
      </c>
      <c r="FA34" s="188">
        <f t="shared" si="53"/>
        <v>0</v>
      </c>
    </row>
    <row r="35" spans="1:157" s="293" customFormat="1" ht="15" customHeight="1" x14ac:dyDescent="0.3">
      <c r="A35" s="38"/>
      <c r="B35" s="878">
        <f>B32+1</f>
        <v>20</v>
      </c>
      <c r="C35" s="176" t="s">
        <v>1411</v>
      </c>
      <c r="D35" s="176"/>
      <c r="E35" s="180" t="s">
        <v>1405</v>
      </c>
      <c r="F35" s="181" t="s">
        <v>1584</v>
      </c>
      <c r="G35" s="185" t="str">
        <f>IF(COUNTA(H35:FA35)=0,"",IF(OR(LARGE(H35:FA35,1)&gt;3,SMALL(H35:FA35,1)&lt;0),"ERRO",""))</f>
        <v/>
      </c>
      <c r="H35" s="295"/>
      <c r="I35" s="295"/>
      <c r="J35" s="295"/>
      <c r="K35" s="295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295"/>
      <c r="AF35" s="295"/>
      <c r="AG35" s="295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5"/>
      <c r="BD35" s="295"/>
      <c r="BE35" s="295"/>
      <c r="BF35" s="295"/>
      <c r="BG35" s="295"/>
      <c r="BH35" s="295"/>
      <c r="BI35" s="295"/>
      <c r="BJ35" s="295"/>
      <c r="BK35" s="295"/>
      <c r="BL35" s="295"/>
      <c r="BM35" s="295"/>
      <c r="BN35" s="295"/>
      <c r="BO35" s="295"/>
      <c r="BP35" s="295"/>
      <c r="BQ35" s="295"/>
      <c r="BR35" s="295"/>
      <c r="BS35" s="295"/>
      <c r="BT35" s="295"/>
      <c r="BU35" s="295"/>
      <c r="BV35" s="295"/>
      <c r="BW35" s="295"/>
      <c r="BX35" s="295"/>
      <c r="BY35" s="295"/>
      <c r="BZ35" s="295"/>
      <c r="CA35" s="295"/>
      <c r="CB35" s="295"/>
      <c r="CC35" s="295"/>
      <c r="CD35" s="295"/>
      <c r="CE35" s="295"/>
      <c r="CF35" s="295"/>
      <c r="CG35" s="295"/>
      <c r="CH35" s="295"/>
      <c r="CI35" s="295"/>
      <c r="CJ35" s="295"/>
      <c r="CK35" s="295"/>
      <c r="CL35" s="295"/>
      <c r="CM35" s="295"/>
      <c r="CN35" s="295"/>
      <c r="CO35" s="295"/>
      <c r="CP35" s="295"/>
      <c r="CQ35" s="295"/>
      <c r="CR35" s="295"/>
      <c r="CS35" s="295"/>
      <c r="CT35" s="295"/>
      <c r="CU35" s="295"/>
      <c r="CV35" s="295"/>
      <c r="CW35" s="295"/>
      <c r="CX35" s="295"/>
      <c r="CY35" s="295"/>
      <c r="CZ35" s="295"/>
      <c r="DA35" s="295"/>
      <c r="DB35" s="295"/>
      <c r="DC35" s="295"/>
      <c r="DD35" s="295"/>
      <c r="DE35" s="295"/>
      <c r="DF35" s="295"/>
      <c r="DG35" s="295"/>
      <c r="DH35" s="295"/>
      <c r="DI35" s="295"/>
      <c r="DJ35" s="295"/>
      <c r="DK35" s="295"/>
      <c r="DL35" s="295"/>
      <c r="DM35" s="295"/>
      <c r="DN35" s="295"/>
      <c r="DO35" s="295"/>
      <c r="DP35" s="295"/>
      <c r="DQ35" s="295"/>
      <c r="DR35" s="295"/>
      <c r="DS35" s="295"/>
      <c r="DT35" s="295"/>
      <c r="DU35" s="295"/>
      <c r="DV35" s="295"/>
      <c r="DW35" s="295"/>
      <c r="DX35" s="295"/>
      <c r="DY35" s="295"/>
      <c r="DZ35" s="295"/>
      <c r="EA35" s="295"/>
      <c r="EB35" s="295"/>
      <c r="EC35" s="295"/>
      <c r="ED35" s="295"/>
      <c r="EE35" s="295"/>
      <c r="EF35" s="295"/>
      <c r="EG35" s="295"/>
      <c r="EH35" s="295"/>
      <c r="EI35" s="295"/>
      <c r="EJ35" s="295"/>
      <c r="EK35" s="295"/>
      <c r="EL35" s="295"/>
      <c r="EM35" s="295"/>
      <c r="EN35" s="295"/>
      <c r="EO35" s="295"/>
      <c r="EP35" s="295"/>
      <c r="EQ35" s="295"/>
      <c r="ER35" s="295"/>
      <c r="ES35" s="295"/>
      <c r="ET35" s="295"/>
      <c r="EU35" s="295"/>
      <c r="EV35" s="295"/>
      <c r="EW35" s="295"/>
      <c r="EX35" s="295"/>
      <c r="EY35" s="295"/>
      <c r="EZ35" s="295"/>
      <c r="FA35" s="295"/>
    </row>
    <row r="36" spans="1:157" s="293" customFormat="1" ht="15" customHeight="1" x14ac:dyDescent="0.3">
      <c r="A36" s="38"/>
      <c r="B36" s="879"/>
      <c r="C36" s="176" t="s">
        <v>1413</v>
      </c>
      <c r="D36" s="176"/>
      <c r="E36" s="177" t="s">
        <v>1414</v>
      </c>
      <c r="F36" s="181" t="s">
        <v>1585</v>
      </c>
      <c r="G36" s="185" t="str">
        <f>IF(COUNTA(H36:FA36)=0,"",IF(OR(LARGE(H36:FA36,1)&gt;22,SMALL(H36:FA36,1)&lt;0),"ERRO",""))</f>
        <v/>
      </c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  <c r="CU36" s="295"/>
      <c r="CV36" s="295"/>
      <c r="CW36" s="295"/>
      <c r="CX36" s="295"/>
      <c r="CY36" s="295"/>
      <c r="CZ36" s="295"/>
      <c r="DA36" s="295"/>
      <c r="DB36" s="295"/>
      <c r="DC36" s="295"/>
      <c r="DD36" s="295"/>
      <c r="DE36" s="295"/>
      <c r="DF36" s="295"/>
      <c r="DG36" s="295"/>
      <c r="DH36" s="295"/>
      <c r="DI36" s="295"/>
      <c r="DJ36" s="295"/>
      <c r="DK36" s="295"/>
      <c r="DL36" s="295"/>
      <c r="DM36" s="295"/>
      <c r="DN36" s="295"/>
      <c r="DO36" s="295"/>
      <c r="DP36" s="295"/>
      <c r="DQ36" s="295"/>
      <c r="DR36" s="295"/>
      <c r="DS36" s="295"/>
      <c r="DT36" s="295"/>
      <c r="DU36" s="295"/>
      <c r="DV36" s="295"/>
      <c r="DW36" s="295"/>
      <c r="DX36" s="295"/>
      <c r="DY36" s="295"/>
      <c r="DZ36" s="295"/>
      <c r="EA36" s="295"/>
      <c r="EB36" s="295"/>
      <c r="EC36" s="295"/>
      <c r="ED36" s="295"/>
      <c r="EE36" s="295"/>
      <c r="EF36" s="295"/>
      <c r="EG36" s="295"/>
      <c r="EH36" s="295"/>
      <c r="EI36" s="295"/>
      <c r="EJ36" s="295"/>
      <c r="EK36" s="295"/>
      <c r="EL36" s="295"/>
      <c r="EM36" s="295"/>
      <c r="EN36" s="295"/>
      <c r="EO36" s="295"/>
      <c r="EP36" s="295"/>
      <c r="EQ36" s="295"/>
      <c r="ER36" s="295"/>
      <c r="ES36" s="295"/>
      <c r="ET36" s="295"/>
      <c r="EU36" s="295"/>
      <c r="EV36" s="295"/>
      <c r="EW36" s="295"/>
      <c r="EX36" s="295"/>
      <c r="EY36" s="295"/>
      <c r="EZ36" s="295"/>
      <c r="FA36" s="295"/>
    </row>
    <row r="37" spans="1:157" s="293" customFormat="1" ht="15" customHeight="1" x14ac:dyDescent="0.3">
      <c r="A37" s="38"/>
      <c r="B37" s="879"/>
      <c r="C37" s="176" t="s">
        <v>1416</v>
      </c>
      <c r="D37" s="176"/>
      <c r="E37" s="177" t="s">
        <v>1417</v>
      </c>
      <c r="F37" s="181" t="s">
        <v>1586</v>
      </c>
      <c r="G37" s="185" t="str">
        <f>IF(COUNTA(H37:FA37)=0,"",IF(OR(LARGE(H37:FA37,1)&gt;12,SMALL(H37:FA37,1)&lt;0),"ERRO",""))</f>
        <v/>
      </c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  <c r="CV37" s="295"/>
      <c r="CW37" s="295"/>
      <c r="CX37" s="295"/>
      <c r="CY37" s="295"/>
      <c r="CZ37" s="295"/>
      <c r="DA37" s="295"/>
      <c r="DB37" s="295"/>
      <c r="DC37" s="295"/>
      <c r="DD37" s="295"/>
      <c r="DE37" s="295"/>
      <c r="DF37" s="295"/>
      <c r="DG37" s="295"/>
      <c r="DH37" s="295"/>
      <c r="DI37" s="295"/>
      <c r="DJ37" s="295"/>
      <c r="DK37" s="295"/>
      <c r="DL37" s="295"/>
      <c r="DM37" s="295"/>
      <c r="DN37" s="295"/>
      <c r="DO37" s="295"/>
      <c r="DP37" s="295"/>
      <c r="DQ37" s="295"/>
      <c r="DR37" s="295"/>
      <c r="DS37" s="295"/>
      <c r="DT37" s="295"/>
      <c r="DU37" s="295"/>
      <c r="DV37" s="295"/>
      <c r="DW37" s="295"/>
      <c r="DX37" s="295"/>
      <c r="DY37" s="295"/>
      <c r="DZ37" s="295"/>
      <c r="EA37" s="295"/>
      <c r="EB37" s="295"/>
      <c r="EC37" s="295"/>
      <c r="ED37" s="295"/>
      <c r="EE37" s="295"/>
      <c r="EF37" s="295"/>
      <c r="EG37" s="295"/>
      <c r="EH37" s="295"/>
      <c r="EI37" s="295"/>
      <c r="EJ37" s="295"/>
      <c r="EK37" s="295"/>
      <c r="EL37" s="295"/>
      <c r="EM37" s="295"/>
      <c r="EN37" s="295"/>
      <c r="EO37" s="295"/>
      <c r="EP37" s="295"/>
      <c r="EQ37" s="295"/>
      <c r="ER37" s="295"/>
      <c r="ES37" s="295"/>
      <c r="ET37" s="295"/>
      <c r="EU37" s="295"/>
      <c r="EV37" s="295"/>
      <c r="EW37" s="295"/>
      <c r="EX37" s="295"/>
      <c r="EY37" s="295"/>
      <c r="EZ37" s="295"/>
      <c r="FA37" s="295"/>
    </row>
    <row r="38" spans="1:157" ht="15" customHeight="1" x14ac:dyDescent="0.3">
      <c r="B38" s="880"/>
      <c r="C38" s="176" t="s">
        <v>1421</v>
      </c>
      <c r="D38" s="176"/>
      <c r="E38" s="176"/>
      <c r="F38" s="181" t="s">
        <v>1588</v>
      </c>
      <c r="G38" s="185" t="str">
        <f>IF(COUNTA(H38:FA38)=0,"",IF(OR(LARGE(H38:FA38,1)&gt;1,SMALL(H38:FA38,1)&lt;0),"ERRO",""))</f>
        <v/>
      </c>
      <c r="H38" s="189">
        <f>H35*H36*H37/792</f>
        <v>0</v>
      </c>
      <c r="I38" s="189">
        <f t="shared" ref="I38:AA38" si="54">I35*I36*I37/792</f>
        <v>0</v>
      </c>
      <c r="J38" s="189">
        <f t="shared" si="54"/>
        <v>0</v>
      </c>
      <c r="K38" s="189">
        <f t="shared" si="54"/>
        <v>0</v>
      </c>
      <c r="L38" s="189">
        <f t="shared" si="54"/>
        <v>0</v>
      </c>
      <c r="M38" s="189">
        <f t="shared" si="54"/>
        <v>0</v>
      </c>
      <c r="N38" s="189">
        <f t="shared" si="54"/>
        <v>0</v>
      </c>
      <c r="O38" s="189">
        <f t="shared" si="54"/>
        <v>0</v>
      </c>
      <c r="P38" s="189">
        <f t="shared" si="54"/>
        <v>0</v>
      </c>
      <c r="Q38" s="189">
        <f t="shared" si="54"/>
        <v>0</v>
      </c>
      <c r="R38" s="189">
        <f t="shared" si="54"/>
        <v>0</v>
      </c>
      <c r="S38" s="189">
        <f t="shared" si="54"/>
        <v>0</v>
      </c>
      <c r="T38" s="189">
        <f t="shared" si="54"/>
        <v>0</v>
      </c>
      <c r="U38" s="189">
        <f t="shared" si="54"/>
        <v>0</v>
      </c>
      <c r="V38" s="189">
        <f t="shared" si="54"/>
        <v>0</v>
      </c>
      <c r="W38" s="189">
        <f t="shared" si="54"/>
        <v>0</v>
      </c>
      <c r="X38" s="189">
        <f t="shared" si="54"/>
        <v>0</v>
      </c>
      <c r="Y38" s="189">
        <f t="shared" si="54"/>
        <v>0</v>
      </c>
      <c r="Z38" s="189">
        <f t="shared" si="54"/>
        <v>0</v>
      </c>
      <c r="AA38" s="189">
        <f t="shared" si="54"/>
        <v>0</v>
      </c>
      <c r="AB38" s="189">
        <f>AB35*AB36*AB37/792</f>
        <v>0</v>
      </c>
      <c r="AC38" s="189">
        <f t="shared" ref="AC38:AU38" si="55">AC35*AC36*AC37/792</f>
        <v>0</v>
      </c>
      <c r="AD38" s="189">
        <f t="shared" si="55"/>
        <v>0</v>
      </c>
      <c r="AE38" s="189">
        <f t="shared" si="55"/>
        <v>0</v>
      </c>
      <c r="AF38" s="189">
        <f t="shared" si="55"/>
        <v>0</v>
      </c>
      <c r="AG38" s="189">
        <f t="shared" si="55"/>
        <v>0</v>
      </c>
      <c r="AH38" s="189">
        <f t="shared" si="55"/>
        <v>0</v>
      </c>
      <c r="AI38" s="189">
        <f t="shared" si="55"/>
        <v>0</v>
      </c>
      <c r="AJ38" s="189">
        <f t="shared" si="55"/>
        <v>0</v>
      </c>
      <c r="AK38" s="189">
        <f t="shared" si="55"/>
        <v>0</v>
      </c>
      <c r="AL38" s="189">
        <f t="shared" si="55"/>
        <v>0</v>
      </c>
      <c r="AM38" s="189">
        <f t="shared" si="55"/>
        <v>0</v>
      </c>
      <c r="AN38" s="189">
        <f t="shared" si="55"/>
        <v>0</v>
      </c>
      <c r="AO38" s="189">
        <f t="shared" si="55"/>
        <v>0</v>
      </c>
      <c r="AP38" s="189">
        <f t="shared" si="55"/>
        <v>0</v>
      </c>
      <c r="AQ38" s="189">
        <f t="shared" si="55"/>
        <v>0</v>
      </c>
      <c r="AR38" s="189">
        <f t="shared" si="55"/>
        <v>0</v>
      </c>
      <c r="AS38" s="189">
        <f t="shared" si="55"/>
        <v>0</v>
      </c>
      <c r="AT38" s="189">
        <f t="shared" si="55"/>
        <v>0</v>
      </c>
      <c r="AU38" s="189">
        <f t="shared" si="55"/>
        <v>0</v>
      </c>
      <c r="AV38" s="189">
        <f t="shared" ref="AV38:BE38" si="56">AV35*AV36*AV37/792</f>
        <v>0</v>
      </c>
      <c r="AW38" s="189">
        <f t="shared" si="56"/>
        <v>0</v>
      </c>
      <c r="AX38" s="189">
        <f t="shared" si="56"/>
        <v>0</v>
      </c>
      <c r="AY38" s="189">
        <f t="shared" si="56"/>
        <v>0</v>
      </c>
      <c r="AZ38" s="189">
        <f t="shared" si="56"/>
        <v>0</v>
      </c>
      <c r="BA38" s="189">
        <f t="shared" si="56"/>
        <v>0</v>
      </c>
      <c r="BB38" s="189">
        <f t="shared" si="56"/>
        <v>0</v>
      </c>
      <c r="BC38" s="189">
        <f t="shared" si="56"/>
        <v>0</v>
      </c>
      <c r="BD38" s="189">
        <f t="shared" si="56"/>
        <v>0</v>
      </c>
      <c r="BE38" s="189">
        <f t="shared" si="56"/>
        <v>0</v>
      </c>
      <c r="BF38" s="189">
        <f>BF35*BF36*BF37/792</f>
        <v>0</v>
      </c>
      <c r="BG38" s="189">
        <f t="shared" ref="BG38:BY38" si="57">BG35*BG36*BG37/792</f>
        <v>0</v>
      </c>
      <c r="BH38" s="189">
        <f t="shared" si="57"/>
        <v>0</v>
      </c>
      <c r="BI38" s="189">
        <f t="shared" si="57"/>
        <v>0</v>
      </c>
      <c r="BJ38" s="189">
        <f t="shared" si="57"/>
        <v>0</v>
      </c>
      <c r="BK38" s="189">
        <f t="shared" si="57"/>
        <v>0</v>
      </c>
      <c r="BL38" s="189">
        <f t="shared" si="57"/>
        <v>0</v>
      </c>
      <c r="BM38" s="189">
        <f t="shared" si="57"/>
        <v>0</v>
      </c>
      <c r="BN38" s="189">
        <f t="shared" si="57"/>
        <v>0</v>
      </c>
      <c r="BO38" s="189">
        <f t="shared" si="57"/>
        <v>0</v>
      </c>
      <c r="BP38" s="189">
        <f t="shared" si="57"/>
        <v>0</v>
      </c>
      <c r="BQ38" s="189">
        <f t="shared" si="57"/>
        <v>0</v>
      </c>
      <c r="BR38" s="189">
        <f t="shared" si="57"/>
        <v>0</v>
      </c>
      <c r="BS38" s="189">
        <f t="shared" si="57"/>
        <v>0</v>
      </c>
      <c r="BT38" s="189">
        <f t="shared" si="57"/>
        <v>0</v>
      </c>
      <c r="BU38" s="189">
        <f t="shared" si="57"/>
        <v>0</v>
      </c>
      <c r="BV38" s="189">
        <f t="shared" si="57"/>
        <v>0</v>
      </c>
      <c r="BW38" s="189">
        <f t="shared" si="57"/>
        <v>0</v>
      </c>
      <c r="BX38" s="189">
        <f t="shared" si="57"/>
        <v>0</v>
      </c>
      <c r="BY38" s="189">
        <f t="shared" si="57"/>
        <v>0</v>
      </c>
      <c r="BZ38" s="189">
        <f>BZ35*BZ36*BZ37/792</f>
        <v>0</v>
      </c>
      <c r="CA38" s="189">
        <f t="shared" ref="CA38:DC38" si="58">CA35*CA36*CA37/792</f>
        <v>0</v>
      </c>
      <c r="CB38" s="189">
        <f t="shared" si="58"/>
        <v>0</v>
      </c>
      <c r="CC38" s="189">
        <f t="shared" si="58"/>
        <v>0</v>
      </c>
      <c r="CD38" s="189">
        <f t="shared" si="58"/>
        <v>0</v>
      </c>
      <c r="CE38" s="189">
        <f t="shared" si="58"/>
        <v>0</v>
      </c>
      <c r="CF38" s="189">
        <f t="shared" si="58"/>
        <v>0</v>
      </c>
      <c r="CG38" s="189">
        <f t="shared" si="58"/>
        <v>0</v>
      </c>
      <c r="CH38" s="189">
        <f t="shared" si="58"/>
        <v>0</v>
      </c>
      <c r="CI38" s="189">
        <f t="shared" si="58"/>
        <v>0</v>
      </c>
      <c r="CJ38" s="189">
        <f t="shared" si="58"/>
        <v>0</v>
      </c>
      <c r="CK38" s="189">
        <f t="shared" si="58"/>
        <v>0</v>
      </c>
      <c r="CL38" s="189">
        <f t="shared" si="58"/>
        <v>0</v>
      </c>
      <c r="CM38" s="189">
        <f t="shared" si="58"/>
        <v>0</v>
      </c>
      <c r="CN38" s="189">
        <f t="shared" si="58"/>
        <v>0</v>
      </c>
      <c r="CO38" s="189">
        <f t="shared" si="58"/>
        <v>0</v>
      </c>
      <c r="CP38" s="189">
        <f t="shared" si="58"/>
        <v>0</v>
      </c>
      <c r="CQ38" s="189">
        <f t="shared" si="58"/>
        <v>0</v>
      </c>
      <c r="CR38" s="189">
        <f t="shared" si="58"/>
        <v>0</v>
      </c>
      <c r="CS38" s="189">
        <f t="shared" si="58"/>
        <v>0</v>
      </c>
      <c r="CT38" s="189">
        <f t="shared" si="58"/>
        <v>0</v>
      </c>
      <c r="CU38" s="189">
        <f t="shared" si="58"/>
        <v>0</v>
      </c>
      <c r="CV38" s="189">
        <f t="shared" si="58"/>
        <v>0</v>
      </c>
      <c r="CW38" s="189">
        <f t="shared" si="58"/>
        <v>0</v>
      </c>
      <c r="CX38" s="189">
        <f t="shared" si="58"/>
        <v>0</v>
      </c>
      <c r="CY38" s="189">
        <f t="shared" si="58"/>
        <v>0</v>
      </c>
      <c r="CZ38" s="189">
        <f t="shared" si="58"/>
        <v>0</v>
      </c>
      <c r="DA38" s="189">
        <f t="shared" si="58"/>
        <v>0</v>
      </c>
      <c r="DB38" s="189">
        <f t="shared" si="58"/>
        <v>0</v>
      </c>
      <c r="DC38" s="189">
        <f t="shared" si="58"/>
        <v>0</v>
      </c>
      <c r="DD38" s="189">
        <f>DD35*DD36*DD37/792</f>
        <v>0</v>
      </c>
      <c r="DE38" s="189">
        <f t="shared" ref="DE38:DW38" si="59">DE35*DE36*DE37/792</f>
        <v>0</v>
      </c>
      <c r="DF38" s="189">
        <f t="shared" si="59"/>
        <v>0</v>
      </c>
      <c r="DG38" s="189">
        <f t="shared" si="59"/>
        <v>0</v>
      </c>
      <c r="DH38" s="189">
        <f t="shared" si="59"/>
        <v>0</v>
      </c>
      <c r="DI38" s="189">
        <f t="shared" si="59"/>
        <v>0</v>
      </c>
      <c r="DJ38" s="189">
        <f t="shared" si="59"/>
        <v>0</v>
      </c>
      <c r="DK38" s="189">
        <f t="shared" si="59"/>
        <v>0</v>
      </c>
      <c r="DL38" s="189">
        <f t="shared" si="59"/>
        <v>0</v>
      </c>
      <c r="DM38" s="189">
        <f t="shared" si="59"/>
        <v>0</v>
      </c>
      <c r="DN38" s="189">
        <f t="shared" si="59"/>
        <v>0</v>
      </c>
      <c r="DO38" s="189">
        <f t="shared" si="59"/>
        <v>0</v>
      </c>
      <c r="DP38" s="189">
        <f t="shared" si="59"/>
        <v>0</v>
      </c>
      <c r="DQ38" s="189">
        <f t="shared" si="59"/>
        <v>0</v>
      </c>
      <c r="DR38" s="189">
        <f t="shared" si="59"/>
        <v>0</v>
      </c>
      <c r="DS38" s="189">
        <f t="shared" si="59"/>
        <v>0</v>
      </c>
      <c r="DT38" s="189">
        <f t="shared" si="59"/>
        <v>0</v>
      </c>
      <c r="DU38" s="189">
        <f t="shared" si="59"/>
        <v>0</v>
      </c>
      <c r="DV38" s="189">
        <f t="shared" si="59"/>
        <v>0</v>
      </c>
      <c r="DW38" s="189">
        <f t="shared" si="59"/>
        <v>0</v>
      </c>
      <c r="DX38" s="189">
        <f>DX35*DX36*DX37/792</f>
        <v>0</v>
      </c>
      <c r="DY38" s="189">
        <f t="shared" ref="DY38:FA38" si="60">DY35*DY36*DY37/792</f>
        <v>0</v>
      </c>
      <c r="DZ38" s="189">
        <f t="shared" si="60"/>
        <v>0</v>
      </c>
      <c r="EA38" s="189">
        <f t="shared" si="60"/>
        <v>0</v>
      </c>
      <c r="EB38" s="189">
        <f t="shared" si="60"/>
        <v>0</v>
      </c>
      <c r="EC38" s="189">
        <f t="shared" si="60"/>
        <v>0</v>
      </c>
      <c r="ED38" s="189">
        <f t="shared" si="60"/>
        <v>0</v>
      </c>
      <c r="EE38" s="189">
        <f t="shared" si="60"/>
        <v>0</v>
      </c>
      <c r="EF38" s="189">
        <f t="shared" si="60"/>
        <v>0</v>
      </c>
      <c r="EG38" s="189">
        <f t="shared" si="60"/>
        <v>0</v>
      </c>
      <c r="EH38" s="189">
        <f t="shared" si="60"/>
        <v>0</v>
      </c>
      <c r="EI38" s="189">
        <f t="shared" si="60"/>
        <v>0</v>
      </c>
      <c r="EJ38" s="189">
        <f t="shared" si="60"/>
        <v>0</v>
      </c>
      <c r="EK38" s="189">
        <f t="shared" si="60"/>
        <v>0</v>
      </c>
      <c r="EL38" s="189">
        <f t="shared" si="60"/>
        <v>0</v>
      </c>
      <c r="EM38" s="189">
        <f t="shared" si="60"/>
        <v>0</v>
      </c>
      <c r="EN38" s="189">
        <f t="shared" si="60"/>
        <v>0</v>
      </c>
      <c r="EO38" s="189">
        <f t="shared" si="60"/>
        <v>0</v>
      </c>
      <c r="EP38" s="189">
        <f t="shared" si="60"/>
        <v>0</v>
      </c>
      <c r="EQ38" s="189">
        <f t="shared" si="60"/>
        <v>0</v>
      </c>
      <c r="ER38" s="189">
        <f t="shared" si="60"/>
        <v>0</v>
      </c>
      <c r="ES38" s="189">
        <f t="shared" si="60"/>
        <v>0</v>
      </c>
      <c r="ET38" s="189">
        <f t="shared" si="60"/>
        <v>0</v>
      </c>
      <c r="EU38" s="189">
        <f t="shared" si="60"/>
        <v>0</v>
      </c>
      <c r="EV38" s="189">
        <f t="shared" si="60"/>
        <v>0</v>
      </c>
      <c r="EW38" s="189">
        <f t="shared" si="60"/>
        <v>0</v>
      </c>
      <c r="EX38" s="189">
        <f t="shared" si="60"/>
        <v>0</v>
      </c>
      <c r="EY38" s="189">
        <f t="shared" si="60"/>
        <v>0</v>
      </c>
      <c r="EZ38" s="189">
        <f t="shared" si="60"/>
        <v>0</v>
      </c>
      <c r="FA38" s="189">
        <f t="shared" si="60"/>
        <v>0</v>
      </c>
    </row>
    <row r="39" spans="1:157" ht="15" customHeight="1" x14ac:dyDescent="0.3">
      <c r="B39" s="171">
        <f>B35+1</f>
        <v>21</v>
      </c>
      <c r="C39" s="176" t="s">
        <v>1423</v>
      </c>
      <c r="D39" s="176"/>
      <c r="E39" s="180" t="s">
        <v>298</v>
      </c>
      <c r="F39" s="181" t="s">
        <v>1589</v>
      </c>
      <c r="G39" s="190">
        <f>SUM(H39:FA39)</f>
        <v>0</v>
      </c>
      <c r="H39" s="188">
        <f>(H30*H31*H34)/1000</f>
        <v>0</v>
      </c>
      <c r="I39" s="188">
        <f t="shared" ref="I39:AA39" si="61">(I30*I31*I34)/1000</f>
        <v>0</v>
      </c>
      <c r="J39" s="188">
        <f t="shared" si="61"/>
        <v>0</v>
      </c>
      <c r="K39" s="188">
        <f t="shared" si="61"/>
        <v>0</v>
      </c>
      <c r="L39" s="188">
        <f t="shared" si="61"/>
        <v>0</v>
      </c>
      <c r="M39" s="188">
        <f t="shared" si="61"/>
        <v>0</v>
      </c>
      <c r="N39" s="188">
        <f t="shared" si="61"/>
        <v>0</v>
      </c>
      <c r="O39" s="188">
        <f t="shared" si="61"/>
        <v>0</v>
      </c>
      <c r="P39" s="188">
        <f t="shared" si="61"/>
        <v>0</v>
      </c>
      <c r="Q39" s="188">
        <f t="shared" si="61"/>
        <v>0</v>
      </c>
      <c r="R39" s="188">
        <f t="shared" si="61"/>
        <v>0</v>
      </c>
      <c r="S39" s="188">
        <f t="shared" si="61"/>
        <v>0</v>
      </c>
      <c r="T39" s="188">
        <f t="shared" si="61"/>
        <v>0</v>
      </c>
      <c r="U39" s="188">
        <f t="shared" si="61"/>
        <v>0</v>
      </c>
      <c r="V39" s="188">
        <f t="shared" si="61"/>
        <v>0</v>
      </c>
      <c r="W39" s="188">
        <f t="shared" si="61"/>
        <v>0</v>
      </c>
      <c r="X39" s="188">
        <f t="shared" si="61"/>
        <v>0</v>
      </c>
      <c r="Y39" s="188">
        <f t="shared" si="61"/>
        <v>0</v>
      </c>
      <c r="Z39" s="188">
        <f t="shared" si="61"/>
        <v>0</v>
      </c>
      <c r="AA39" s="188">
        <f t="shared" si="61"/>
        <v>0</v>
      </c>
      <c r="AB39" s="188">
        <f>(AB30*AB31*AB34)/1000</f>
        <v>0</v>
      </c>
      <c r="AC39" s="188">
        <f t="shared" ref="AC39:AU39" si="62">(AC30*AC31*AC34)/1000</f>
        <v>0</v>
      </c>
      <c r="AD39" s="188">
        <f t="shared" si="62"/>
        <v>0</v>
      </c>
      <c r="AE39" s="188">
        <f t="shared" si="62"/>
        <v>0</v>
      </c>
      <c r="AF39" s="188">
        <f t="shared" si="62"/>
        <v>0</v>
      </c>
      <c r="AG39" s="188">
        <f t="shared" si="62"/>
        <v>0</v>
      </c>
      <c r="AH39" s="188">
        <f t="shared" si="62"/>
        <v>0</v>
      </c>
      <c r="AI39" s="188">
        <f t="shared" si="62"/>
        <v>0</v>
      </c>
      <c r="AJ39" s="188">
        <f t="shared" si="62"/>
        <v>0</v>
      </c>
      <c r="AK39" s="188">
        <f t="shared" si="62"/>
        <v>0</v>
      </c>
      <c r="AL39" s="188">
        <f t="shared" si="62"/>
        <v>0</v>
      </c>
      <c r="AM39" s="188">
        <f t="shared" si="62"/>
        <v>0</v>
      </c>
      <c r="AN39" s="188">
        <f t="shared" si="62"/>
        <v>0</v>
      </c>
      <c r="AO39" s="188">
        <f t="shared" si="62"/>
        <v>0</v>
      </c>
      <c r="AP39" s="188">
        <f t="shared" si="62"/>
        <v>0</v>
      </c>
      <c r="AQ39" s="188">
        <f t="shared" si="62"/>
        <v>0</v>
      </c>
      <c r="AR39" s="188">
        <f t="shared" si="62"/>
        <v>0</v>
      </c>
      <c r="AS39" s="188">
        <f t="shared" si="62"/>
        <v>0</v>
      </c>
      <c r="AT39" s="188">
        <f t="shared" si="62"/>
        <v>0</v>
      </c>
      <c r="AU39" s="188">
        <f t="shared" si="62"/>
        <v>0</v>
      </c>
      <c r="AV39" s="188">
        <f t="shared" ref="AV39:BE39" si="63">(AV30*AV31*AV34)/1000</f>
        <v>0</v>
      </c>
      <c r="AW39" s="188">
        <f t="shared" si="63"/>
        <v>0</v>
      </c>
      <c r="AX39" s="188">
        <f t="shared" si="63"/>
        <v>0</v>
      </c>
      <c r="AY39" s="188">
        <f t="shared" si="63"/>
        <v>0</v>
      </c>
      <c r="AZ39" s="188">
        <f t="shared" si="63"/>
        <v>0</v>
      </c>
      <c r="BA39" s="188">
        <f t="shared" si="63"/>
        <v>0</v>
      </c>
      <c r="BB39" s="188">
        <f t="shared" si="63"/>
        <v>0</v>
      </c>
      <c r="BC39" s="188">
        <f t="shared" si="63"/>
        <v>0</v>
      </c>
      <c r="BD39" s="188">
        <f t="shared" si="63"/>
        <v>0</v>
      </c>
      <c r="BE39" s="188">
        <f t="shared" si="63"/>
        <v>0</v>
      </c>
      <c r="BF39" s="188">
        <f>(BF30*BF31*BF34)/1000</f>
        <v>0</v>
      </c>
      <c r="BG39" s="188">
        <f t="shared" ref="BG39:BY39" si="64">(BG30*BG31*BG34)/1000</f>
        <v>0</v>
      </c>
      <c r="BH39" s="188">
        <f t="shared" si="64"/>
        <v>0</v>
      </c>
      <c r="BI39" s="188">
        <f t="shared" si="64"/>
        <v>0</v>
      </c>
      <c r="BJ39" s="188">
        <f t="shared" si="64"/>
        <v>0</v>
      </c>
      <c r="BK39" s="188">
        <f t="shared" si="64"/>
        <v>0</v>
      </c>
      <c r="BL39" s="188">
        <f t="shared" si="64"/>
        <v>0</v>
      </c>
      <c r="BM39" s="188">
        <f t="shared" si="64"/>
        <v>0</v>
      </c>
      <c r="BN39" s="188">
        <f t="shared" si="64"/>
        <v>0</v>
      </c>
      <c r="BO39" s="188">
        <f t="shared" si="64"/>
        <v>0</v>
      </c>
      <c r="BP39" s="188">
        <f t="shared" si="64"/>
        <v>0</v>
      </c>
      <c r="BQ39" s="188">
        <f t="shared" si="64"/>
        <v>0</v>
      </c>
      <c r="BR39" s="188">
        <f t="shared" si="64"/>
        <v>0</v>
      </c>
      <c r="BS39" s="188">
        <f t="shared" si="64"/>
        <v>0</v>
      </c>
      <c r="BT39" s="188">
        <f t="shared" si="64"/>
        <v>0</v>
      </c>
      <c r="BU39" s="188">
        <f t="shared" si="64"/>
        <v>0</v>
      </c>
      <c r="BV39" s="188">
        <f t="shared" si="64"/>
        <v>0</v>
      </c>
      <c r="BW39" s="188">
        <f t="shared" si="64"/>
        <v>0</v>
      </c>
      <c r="BX39" s="188">
        <f t="shared" si="64"/>
        <v>0</v>
      </c>
      <c r="BY39" s="188">
        <f t="shared" si="64"/>
        <v>0</v>
      </c>
      <c r="BZ39" s="188">
        <f>(BZ30*BZ31*BZ34)/1000</f>
        <v>0</v>
      </c>
      <c r="CA39" s="188">
        <f t="shared" ref="CA39:DC39" si="65">(CA30*CA31*CA34)/1000</f>
        <v>0</v>
      </c>
      <c r="CB39" s="188">
        <f t="shared" si="65"/>
        <v>0</v>
      </c>
      <c r="CC39" s="188">
        <f t="shared" si="65"/>
        <v>0</v>
      </c>
      <c r="CD39" s="188">
        <f t="shared" si="65"/>
        <v>0</v>
      </c>
      <c r="CE39" s="188">
        <f t="shared" si="65"/>
        <v>0</v>
      </c>
      <c r="CF39" s="188">
        <f t="shared" si="65"/>
        <v>0</v>
      </c>
      <c r="CG39" s="188">
        <f t="shared" si="65"/>
        <v>0</v>
      </c>
      <c r="CH39" s="188">
        <f t="shared" si="65"/>
        <v>0</v>
      </c>
      <c r="CI39" s="188">
        <f t="shared" si="65"/>
        <v>0</v>
      </c>
      <c r="CJ39" s="188">
        <f t="shared" si="65"/>
        <v>0</v>
      </c>
      <c r="CK39" s="188">
        <f t="shared" si="65"/>
        <v>0</v>
      </c>
      <c r="CL39" s="188">
        <f t="shared" si="65"/>
        <v>0</v>
      </c>
      <c r="CM39" s="188">
        <f t="shared" si="65"/>
        <v>0</v>
      </c>
      <c r="CN39" s="188">
        <f t="shared" si="65"/>
        <v>0</v>
      </c>
      <c r="CO39" s="188">
        <f t="shared" si="65"/>
        <v>0</v>
      </c>
      <c r="CP39" s="188">
        <f t="shared" si="65"/>
        <v>0</v>
      </c>
      <c r="CQ39" s="188">
        <f t="shared" si="65"/>
        <v>0</v>
      </c>
      <c r="CR39" s="188">
        <f t="shared" si="65"/>
        <v>0</v>
      </c>
      <c r="CS39" s="188">
        <f t="shared" si="65"/>
        <v>0</v>
      </c>
      <c r="CT39" s="188">
        <f t="shared" si="65"/>
        <v>0</v>
      </c>
      <c r="CU39" s="188">
        <f t="shared" si="65"/>
        <v>0</v>
      </c>
      <c r="CV39" s="188">
        <f t="shared" si="65"/>
        <v>0</v>
      </c>
      <c r="CW39" s="188">
        <f t="shared" si="65"/>
        <v>0</v>
      </c>
      <c r="CX39" s="188">
        <f t="shared" si="65"/>
        <v>0</v>
      </c>
      <c r="CY39" s="188">
        <f t="shared" si="65"/>
        <v>0</v>
      </c>
      <c r="CZ39" s="188">
        <f t="shared" si="65"/>
        <v>0</v>
      </c>
      <c r="DA39" s="188">
        <f t="shared" si="65"/>
        <v>0</v>
      </c>
      <c r="DB39" s="188">
        <f t="shared" si="65"/>
        <v>0</v>
      </c>
      <c r="DC39" s="188">
        <f t="shared" si="65"/>
        <v>0</v>
      </c>
      <c r="DD39" s="188">
        <f>(DD30*DD31*DD34)/1000</f>
        <v>0</v>
      </c>
      <c r="DE39" s="188">
        <f t="shared" ref="DE39:DW39" si="66">(DE30*DE31*DE34)/1000</f>
        <v>0</v>
      </c>
      <c r="DF39" s="188">
        <f t="shared" si="66"/>
        <v>0</v>
      </c>
      <c r="DG39" s="188">
        <f t="shared" si="66"/>
        <v>0</v>
      </c>
      <c r="DH39" s="188">
        <f t="shared" si="66"/>
        <v>0</v>
      </c>
      <c r="DI39" s="188">
        <f t="shared" si="66"/>
        <v>0</v>
      </c>
      <c r="DJ39" s="188">
        <f t="shared" si="66"/>
        <v>0</v>
      </c>
      <c r="DK39" s="188">
        <f t="shared" si="66"/>
        <v>0</v>
      </c>
      <c r="DL39" s="188">
        <f t="shared" si="66"/>
        <v>0</v>
      </c>
      <c r="DM39" s="188">
        <f t="shared" si="66"/>
        <v>0</v>
      </c>
      <c r="DN39" s="188">
        <f t="shared" si="66"/>
        <v>0</v>
      </c>
      <c r="DO39" s="188">
        <f t="shared" si="66"/>
        <v>0</v>
      </c>
      <c r="DP39" s="188">
        <f t="shared" si="66"/>
        <v>0</v>
      </c>
      <c r="DQ39" s="188">
        <f t="shared" si="66"/>
        <v>0</v>
      </c>
      <c r="DR39" s="188">
        <f t="shared" si="66"/>
        <v>0</v>
      </c>
      <c r="DS39" s="188">
        <f t="shared" si="66"/>
        <v>0</v>
      </c>
      <c r="DT39" s="188">
        <f t="shared" si="66"/>
        <v>0</v>
      </c>
      <c r="DU39" s="188">
        <f t="shared" si="66"/>
        <v>0</v>
      </c>
      <c r="DV39" s="188">
        <f t="shared" si="66"/>
        <v>0</v>
      </c>
      <c r="DW39" s="188">
        <f t="shared" si="66"/>
        <v>0</v>
      </c>
      <c r="DX39" s="188">
        <f>(DX30*DX31*DX34)/1000</f>
        <v>0</v>
      </c>
      <c r="DY39" s="188">
        <f t="shared" ref="DY39:FA39" si="67">(DY30*DY31*DY34)/1000</f>
        <v>0</v>
      </c>
      <c r="DZ39" s="188">
        <f t="shared" si="67"/>
        <v>0</v>
      </c>
      <c r="EA39" s="188">
        <f t="shared" si="67"/>
        <v>0</v>
      </c>
      <c r="EB39" s="188">
        <f t="shared" si="67"/>
        <v>0</v>
      </c>
      <c r="EC39" s="188">
        <f t="shared" si="67"/>
        <v>0</v>
      </c>
      <c r="ED39" s="188">
        <f t="shared" si="67"/>
        <v>0</v>
      </c>
      <c r="EE39" s="188">
        <f t="shared" si="67"/>
        <v>0</v>
      </c>
      <c r="EF39" s="188">
        <f t="shared" si="67"/>
        <v>0</v>
      </c>
      <c r="EG39" s="188">
        <f t="shared" si="67"/>
        <v>0</v>
      </c>
      <c r="EH39" s="188">
        <f t="shared" si="67"/>
        <v>0</v>
      </c>
      <c r="EI39" s="188">
        <f t="shared" si="67"/>
        <v>0</v>
      </c>
      <c r="EJ39" s="188">
        <f t="shared" si="67"/>
        <v>0</v>
      </c>
      <c r="EK39" s="188">
        <f t="shared" si="67"/>
        <v>0</v>
      </c>
      <c r="EL39" s="188">
        <f t="shared" si="67"/>
        <v>0</v>
      </c>
      <c r="EM39" s="188">
        <f t="shared" si="67"/>
        <v>0</v>
      </c>
      <c r="EN39" s="188">
        <f t="shared" si="67"/>
        <v>0</v>
      </c>
      <c r="EO39" s="188">
        <f t="shared" si="67"/>
        <v>0</v>
      </c>
      <c r="EP39" s="188">
        <f t="shared" si="67"/>
        <v>0</v>
      </c>
      <c r="EQ39" s="188">
        <f t="shared" si="67"/>
        <v>0</v>
      </c>
      <c r="ER39" s="188">
        <f t="shared" si="67"/>
        <v>0</v>
      </c>
      <c r="ES39" s="188">
        <f t="shared" si="67"/>
        <v>0</v>
      </c>
      <c r="ET39" s="188">
        <f t="shared" si="67"/>
        <v>0</v>
      </c>
      <c r="EU39" s="188">
        <f t="shared" si="67"/>
        <v>0</v>
      </c>
      <c r="EV39" s="188">
        <f t="shared" si="67"/>
        <v>0</v>
      </c>
      <c r="EW39" s="188">
        <f t="shared" si="67"/>
        <v>0</v>
      </c>
      <c r="EX39" s="188">
        <f t="shared" si="67"/>
        <v>0</v>
      </c>
      <c r="EY39" s="188">
        <f t="shared" si="67"/>
        <v>0</v>
      </c>
      <c r="EZ39" s="188">
        <f t="shared" si="67"/>
        <v>0</v>
      </c>
      <c r="FA39" s="188">
        <f t="shared" si="67"/>
        <v>0</v>
      </c>
    </row>
    <row r="40" spans="1:157" ht="15" customHeight="1" x14ac:dyDescent="0.3">
      <c r="B40" s="171">
        <f>B39+1</f>
        <v>22</v>
      </c>
      <c r="C40" s="176" t="s">
        <v>1425</v>
      </c>
      <c r="D40" s="176"/>
      <c r="E40" s="177" t="s">
        <v>1195</v>
      </c>
      <c r="F40" s="181" t="s">
        <v>1590</v>
      </c>
      <c r="G40" s="191">
        <f>SUM(H40:FA40)</f>
        <v>0</v>
      </c>
      <c r="H40" s="192">
        <f>H30*H31*H38</f>
        <v>0</v>
      </c>
      <c r="I40" s="192">
        <f t="shared" ref="I40:AA40" si="68">I30*I31*I38</f>
        <v>0</v>
      </c>
      <c r="J40" s="192">
        <f t="shared" si="68"/>
        <v>0</v>
      </c>
      <c r="K40" s="192">
        <f t="shared" si="68"/>
        <v>0</v>
      </c>
      <c r="L40" s="192">
        <f t="shared" si="68"/>
        <v>0</v>
      </c>
      <c r="M40" s="192">
        <f t="shared" si="68"/>
        <v>0</v>
      </c>
      <c r="N40" s="192">
        <f t="shared" si="68"/>
        <v>0</v>
      </c>
      <c r="O40" s="192">
        <f t="shared" si="68"/>
        <v>0</v>
      </c>
      <c r="P40" s="192">
        <f t="shared" si="68"/>
        <v>0</v>
      </c>
      <c r="Q40" s="192">
        <f t="shared" si="68"/>
        <v>0</v>
      </c>
      <c r="R40" s="192">
        <f t="shared" si="68"/>
        <v>0</v>
      </c>
      <c r="S40" s="192">
        <f t="shared" si="68"/>
        <v>0</v>
      </c>
      <c r="T40" s="192">
        <f t="shared" si="68"/>
        <v>0</v>
      </c>
      <c r="U40" s="192">
        <f t="shared" si="68"/>
        <v>0</v>
      </c>
      <c r="V40" s="192">
        <f t="shared" si="68"/>
        <v>0</v>
      </c>
      <c r="W40" s="192">
        <f t="shared" si="68"/>
        <v>0</v>
      </c>
      <c r="X40" s="192">
        <f t="shared" si="68"/>
        <v>0</v>
      </c>
      <c r="Y40" s="192">
        <f t="shared" si="68"/>
        <v>0</v>
      </c>
      <c r="Z40" s="192">
        <f t="shared" si="68"/>
        <v>0</v>
      </c>
      <c r="AA40" s="192">
        <f t="shared" si="68"/>
        <v>0</v>
      </c>
      <c r="AB40" s="192">
        <f>AB30*AB31*AB38</f>
        <v>0</v>
      </c>
      <c r="AC40" s="192">
        <f t="shared" ref="AC40:AU40" si="69">AC30*AC31*AC38</f>
        <v>0</v>
      </c>
      <c r="AD40" s="192">
        <f t="shared" si="69"/>
        <v>0</v>
      </c>
      <c r="AE40" s="192">
        <f t="shared" si="69"/>
        <v>0</v>
      </c>
      <c r="AF40" s="192">
        <f t="shared" si="69"/>
        <v>0</v>
      </c>
      <c r="AG40" s="192">
        <f t="shared" si="69"/>
        <v>0</v>
      </c>
      <c r="AH40" s="192">
        <f t="shared" si="69"/>
        <v>0</v>
      </c>
      <c r="AI40" s="192">
        <f t="shared" si="69"/>
        <v>0</v>
      </c>
      <c r="AJ40" s="192">
        <f t="shared" si="69"/>
        <v>0</v>
      </c>
      <c r="AK40" s="192">
        <f t="shared" si="69"/>
        <v>0</v>
      </c>
      <c r="AL40" s="192">
        <f t="shared" si="69"/>
        <v>0</v>
      </c>
      <c r="AM40" s="192">
        <f t="shared" si="69"/>
        <v>0</v>
      </c>
      <c r="AN40" s="192">
        <f t="shared" si="69"/>
        <v>0</v>
      </c>
      <c r="AO40" s="192">
        <f t="shared" si="69"/>
        <v>0</v>
      </c>
      <c r="AP40" s="192">
        <f t="shared" si="69"/>
        <v>0</v>
      </c>
      <c r="AQ40" s="192">
        <f t="shared" si="69"/>
        <v>0</v>
      </c>
      <c r="AR40" s="192">
        <f t="shared" si="69"/>
        <v>0</v>
      </c>
      <c r="AS40" s="192">
        <f t="shared" si="69"/>
        <v>0</v>
      </c>
      <c r="AT40" s="192">
        <f t="shared" si="69"/>
        <v>0</v>
      </c>
      <c r="AU40" s="192">
        <f t="shared" si="69"/>
        <v>0</v>
      </c>
      <c r="AV40" s="192">
        <f t="shared" ref="AV40:BE40" si="70">AV30*AV31*AV38</f>
        <v>0</v>
      </c>
      <c r="AW40" s="192">
        <f t="shared" si="70"/>
        <v>0</v>
      </c>
      <c r="AX40" s="192">
        <f t="shared" si="70"/>
        <v>0</v>
      </c>
      <c r="AY40" s="192">
        <f t="shared" si="70"/>
        <v>0</v>
      </c>
      <c r="AZ40" s="192">
        <f t="shared" si="70"/>
        <v>0</v>
      </c>
      <c r="BA40" s="192">
        <f t="shared" si="70"/>
        <v>0</v>
      </c>
      <c r="BB40" s="192">
        <f t="shared" si="70"/>
        <v>0</v>
      </c>
      <c r="BC40" s="192">
        <f t="shared" si="70"/>
        <v>0</v>
      </c>
      <c r="BD40" s="192">
        <f t="shared" si="70"/>
        <v>0</v>
      </c>
      <c r="BE40" s="192">
        <f t="shared" si="70"/>
        <v>0</v>
      </c>
      <c r="BF40" s="192">
        <f>BF30*BF31*BF38</f>
        <v>0</v>
      </c>
      <c r="BG40" s="192">
        <f t="shared" ref="BG40:BY40" si="71">BG30*BG31*BG38</f>
        <v>0</v>
      </c>
      <c r="BH40" s="192">
        <f t="shared" si="71"/>
        <v>0</v>
      </c>
      <c r="BI40" s="192">
        <f t="shared" si="71"/>
        <v>0</v>
      </c>
      <c r="BJ40" s="192">
        <f t="shared" si="71"/>
        <v>0</v>
      </c>
      <c r="BK40" s="192">
        <f t="shared" si="71"/>
        <v>0</v>
      </c>
      <c r="BL40" s="192">
        <f t="shared" si="71"/>
        <v>0</v>
      </c>
      <c r="BM40" s="192">
        <f t="shared" si="71"/>
        <v>0</v>
      </c>
      <c r="BN40" s="192">
        <f t="shared" si="71"/>
        <v>0</v>
      </c>
      <c r="BO40" s="192">
        <f t="shared" si="71"/>
        <v>0</v>
      </c>
      <c r="BP40" s="192">
        <f t="shared" si="71"/>
        <v>0</v>
      </c>
      <c r="BQ40" s="192">
        <f t="shared" si="71"/>
        <v>0</v>
      </c>
      <c r="BR40" s="192">
        <f t="shared" si="71"/>
        <v>0</v>
      </c>
      <c r="BS40" s="192">
        <f t="shared" si="71"/>
        <v>0</v>
      </c>
      <c r="BT40" s="192">
        <f t="shared" si="71"/>
        <v>0</v>
      </c>
      <c r="BU40" s="192">
        <f t="shared" si="71"/>
        <v>0</v>
      </c>
      <c r="BV40" s="192">
        <f t="shared" si="71"/>
        <v>0</v>
      </c>
      <c r="BW40" s="192">
        <f t="shared" si="71"/>
        <v>0</v>
      </c>
      <c r="BX40" s="192">
        <f t="shared" si="71"/>
        <v>0</v>
      </c>
      <c r="BY40" s="192">
        <f t="shared" si="71"/>
        <v>0</v>
      </c>
      <c r="BZ40" s="192">
        <f>BZ30*BZ31*BZ38</f>
        <v>0</v>
      </c>
      <c r="CA40" s="192">
        <f t="shared" ref="CA40:DC40" si="72">CA30*CA31*CA38</f>
        <v>0</v>
      </c>
      <c r="CB40" s="192">
        <f t="shared" si="72"/>
        <v>0</v>
      </c>
      <c r="CC40" s="192">
        <f t="shared" si="72"/>
        <v>0</v>
      </c>
      <c r="CD40" s="192">
        <f t="shared" si="72"/>
        <v>0</v>
      </c>
      <c r="CE40" s="192">
        <f t="shared" si="72"/>
        <v>0</v>
      </c>
      <c r="CF40" s="192">
        <f t="shared" si="72"/>
        <v>0</v>
      </c>
      <c r="CG40" s="192">
        <f t="shared" si="72"/>
        <v>0</v>
      </c>
      <c r="CH40" s="192">
        <f t="shared" si="72"/>
        <v>0</v>
      </c>
      <c r="CI40" s="192">
        <f t="shared" si="72"/>
        <v>0</v>
      </c>
      <c r="CJ40" s="192">
        <f t="shared" si="72"/>
        <v>0</v>
      </c>
      <c r="CK40" s="192">
        <f t="shared" si="72"/>
        <v>0</v>
      </c>
      <c r="CL40" s="192">
        <f t="shared" si="72"/>
        <v>0</v>
      </c>
      <c r="CM40" s="192">
        <f t="shared" si="72"/>
        <v>0</v>
      </c>
      <c r="CN40" s="192">
        <f t="shared" si="72"/>
        <v>0</v>
      </c>
      <c r="CO40" s="192">
        <f t="shared" si="72"/>
        <v>0</v>
      </c>
      <c r="CP40" s="192">
        <f t="shared" si="72"/>
        <v>0</v>
      </c>
      <c r="CQ40" s="192">
        <f t="shared" si="72"/>
        <v>0</v>
      </c>
      <c r="CR40" s="192">
        <f t="shared" si="72"/>
        <v>0</v>
      </c>
      <c r="CS40" s="192">
        <f t="shared" si="72"/>
        <v>0</v>
      </c>
      <c r="CT40" s="192">
        <f t="shared" si="72"/>
        <v>0</v>
      </c>
      <c r="CU40" s="192">
        <f t="shared" si="72"/>
        <v>0</v>
      </c>
      <c r="CV40" s="192">
        <f t="shared" si="72"/>
        <v>0</v>
      </c>
      <c r="CW40" s="192">
        <f t="shared" si="72"/>
        <v>0</v>
      </c>
      <c r="CX40" s="192">
        <f t="shared" si="72"/>
        <v>0</v>
      </c>
      <c r="CY40" s="192">
        <f t="shared" si="72"/>
        <v>0</v>
      </c>
      <c r="CZ40" s="192">
        <f t="shared" si="72"/>
        <v>0</v>
      </c>
      <c r="DA40" s="192">
        <f t="shared" si="72"/>
        <v>0</v>
      </c>
      <c r="DB40" s="192">
        <f t="shared" si="72"/>
        <v>0</v>
      </c>
      <c r="DC40" s="192">
        <f t="shared" si="72"/>
        <v>0</v>
      </c>
      <c r="DD40" s="192">
        <f>DD30*DD31*DD38</f>
        <v>0</v>
      </c>
      <c r="DE40" s="192">
        <f t="shared" ref="DE40:DW40" si="73">DE30*DE31*DE38</f>
        <v>0</v>
      </c>
      <c r="DF40" s="192">
        <f t="shared" si="73"/>
        <v>0</v>
      </c>
      <c r="DG40" s="192">
        <f t="shared" si="73"/>
        <v>0</v>
      </c>
      <c r="DH40" s="192">
        <f t="shared" si="73"/>
        <v>0</v>
      </c>
      <c r="DI40" s="192">
        <f t="shared" si="73"/>
        <v>0</v>
      </c>
      <c r="DJ40" s="192">
        <f t="shared" si="73"/>
        <v>0</v>
      </c>
      <c r="DK40" s="192">
        <f t="shared" si="73"/>
        <v>0</v>
      </c>
      <c r="DL40" s="192">
        <f t="shared" si="73"/>
        <v>0</v>
      </c>
      <c r="DM40" s="192">
        <f t="shared" si="73"/>
        <v>0</v>
      </c>
      <c r="DN40" s="192">
        <f t="shared" si="73"/>
        <v>0</v>
      </c>
      <c r="DO40" s="192">
        <f t="shared" si="73"/>
        <v>0</v>
      </c>
      <c r="DP40" s="192">
        <f t="shared" si="73"/>
        <v>0</v>
      </c>
      <c r="DQ40" s="192">
        <f t="shared" si="73"/>
        <v>0</v>
      </c>
      <c r="DR40" s="192">
        <f t="shared" si="73"/>
        <v>0</v>
      </c>
      <c r="DS40" s="192">
        <f t="shared" si="73"/>
        <v>0</v>
      </c>
      <c r="DT40" s="192">
        <f t="shared" si="73"/>
        <v>0</v>
      </c>
      <c r="DU40" s="192">
        <f t="shared" si="73"/>
        <v>0</v>
      </c>
      <c r="DV40" s="192">
        <f t="shared" si="73"/>
        <v>0</v>
      </c>
      <c r="DW40" s="192">
        <f t="shared" si="73"/>
        <v>0</v>
      </c>
      <c r="DX40" s="192">
        <f>DX30*DX31*DX38</f>
        <v>0</v>
      </c>
      <c r="DY40" s="192">
        <f t="shared" ref="DY40:FA40" si="74">DY30*DY31*DY38</f>
        <v>0</v>
      </c>
      <c r="DZ40" s="192">
        <f t="shared" si="74"/>
        <v>0</v>
      </c>
      <c r="EA40" s="192">
        <f t="shared" si="74"/>
        <v>0</v>
      </c>
      <c r="EB40" s="192">
        <f t="shared" si="74"/>
        <v>0</v>
      </c>
      <c r="EC40" s="192">
        <f t="shared" si="74"/>
        <v>0</v>
      </c>
      <c r="ED40" s="192">
        <f t="shared" si="74"/>
        <v>0</v>
      </c>
      <c r="EE40" s="192">
        <f t="shared" si="74"/>
        <v>0</v>
      </c>
      <c r="EF40" s="192">
        <f t="shared" si="74"/>
        <v>0</v>
      </c>
      <c r="EG40" s="192">
        <f t="shared" si="74"/>
        <v>0</v>
      </c>
      <c r="EH40" s="192">
        <f t="shared" si="74"/>
        <v>0</v>
      </c>
      <c r="EI40" s="192">
        <f t="shared" si="74"/>
        <v>0</v>
      </c>
      <c r="EJ40" s="192">
        <f t="shared" si="74"/>
        <v>0</v>
      </c>
      <c r="EK40" s="192">
        <f t="shared" si="74"/>
        <v>0</v>
      </c>
      <c r="EL40" s="192">
        <f t="shared" si="74"/>
        <v>0</v>
      </c>
      <c r="EM40" s="192">
        <f t="shared" si="74"/>
        <v>0</v>
      </c>
      <c r="EN40" s="192">
        <f t="shared" si="74"/>
        <v>0</v>
      </c>
      <c r="EO40" s="192">
        <f t="shared" si="74"/>
        <v>0</v>
      </c>
      <c r="EP40" s="192">
        <f t="shared" si="74"/>
        <v>0</v>
      </c>
      <c r="EQ40" s="192">
        <f t="shared" si="74"/>
        <v>0</v>
      </c>
      <c r="ER40" s="192">
        <f t="shared" si="74"/>
        <v>0</v>
      </c>
      <c r="ES40" s="192">
        <f t="shared" si="74"/>
        <v>0</v>
      </c>
      <c r="ET40" s="192">
        <f t="shared" si="74"/>
        <v>0</v>
      </c>
      <c r="EU40" s="192">
        <f t="shared" si="74"/>
        <v>0</v>
      </c>
      <c r="EV40" s="192">
        <f t="shared" si="74"/>
        <v>0</v>
      </c>
      <c r="EW40" s="192">
        <f t="shared" si="74"/>
        <v>0</v>
      </c>
      <c r="EX40" s="192">
        <f t="shared" si="74"/>
        <v>0</v>
      </c>
      <c r="EY40" s="192">
        <f t="shared" si="74"/>
        <v>0</v>
      </c>
      <c r="EZ40" s="192">
        <f t="shared" si="74"/>
        <v>0</v>
      </c>
      <c r="FA40" s="192">
        <f t="shared" si="74"/>
        <v>0</v>
      </c>
    </row>
    <row r="42" spans="1:157" ht="15" customHeight="1" x14ac:dyDescent="0.3">
      <c r="B42" s="856" t="s">
        <v>2104</v>
      </c>
      <c r="C42" s="856"/>
      <c r="D42" s="856"/>
      <c r="E42" s="856"/>
      <c r="F42" s="856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  <c r="AA42" s="170"/>
      <c r="AB42" s="170"/>
      <c r="AC42" s="170"/>
      <c r="AD42" s="170"/>
      <c r="AE42" s="170"/>
      <c r="AF42" s="170"/>
      <c r="AG42" s="170"/>
      <c r="AH42" s="170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BJ42" s="170"/>
      <c r="BK42" s="170"/>
      <c r="BL42" s="170"/>
      <c r="BM42" s="170"/>
      <c r="BN42" s="170"/>
      <c r="BO42" s="170"/>
      <c r="BP42" s="170"/>
      <c r="BQ42" s="170"/>
      <c r="BR42" s="170"/>
      <c r="BS42" s="170"/>
      <c r="BT42" s="170"/>
      <c r="BU42" s="170"/>
      <c r="BV42" s="170"/>
      <c r="BW42" s="170"/>
      <c r="BX42" s="170"/>
      <c r="BY42" s="170"/>
      <c r="BZ42" s="170"/>
      <c r="CA42" s="170"/>
      <c r="CB42" s="170"/>
      <c r="CC42" s="170"/>
      <c r="CD42" s="170"/>
      <c r="CE42" s="170"/>
      <c r="CF42" s="170"/>
      <c r="CG42" s="170"/>
      <c r="CH42" s="170"/>
      <c r="CI42" s="170"/>
      <c r="CJ42" s="170"/>
      <c r="CK42" s="170"/>
      <c r="CL42" s="170"/>
      <c r="CM42" s="170"/>
      <c r="CN42" s="170"/>
      <c r="CO42" s="170"/>
      <c r="CP42" s="170"/>
      <c r="CQ42" s="170"/>
      <c r="CR42" s="170"/>
      <c r="CS42" s="170"/>
      <c r="CT42" s="170"/>
      <c r="CU42" s="170"/>
      <c r="CV42" s="170"/>
      <c r="CW42" s="170"/>
      <c r="CX42" s="170"/>
      <c r="CY42" s="170"/>
      <c r="CZ42" s="170"/>
      <c r="DA42" s="170"/>
      <c r="DB42" s="170"/>
      <c r="DC42" s="170"/>
      <c r="DD42" s="170"/>
      <c r="DE42" s="170"/>
      <c r="DF42" s="170"/>
      <c r="DG42" s="170"/>
      <c r="DH42" s="170"/>
      <c r="DI42" s="170"/>
      <c r="DJ42" s="170"/>
      <c r="DK42" s="170"/>
      <c r="DL42" s="170"/>
      <c r="DM42" s="170"/>
      <c r="DN42" s="170"/>
      <c r="DO42" s="170"/>
      <c r="DP42" s="170"/>
      <c r="DQ42" s="170"/>
      <c r="DR42" s="170"/>
      <c r="DS42" s="170"/>
      <c r="DT42" s="170"/>
      <c r="DU42" s="170"/>
      <c r="DV42" s="170"/>
      <c r="DW42" s="170"/>
      <c r="DX42" s="170"/>
      <c r="DY42" s="170"/>
      <c r="DZ42" s="170"/>
      <c r="EA42" s="170"/>
      <c r="EB42" s="170"/>
      <c r="EC42" s="170"/>
      <c r="ED42" s="170"/>
      <c r="EE42" s="170"/>
      <c r="EF42" s="170"/>
      <c r="EG42" s="170"/>
      <c r="EH42" s="170"/>
      <c r="EI42" s="170"/>
      <c r="EJ42" s="170"/>
      <c r="EK42" s="170"/>
      <c r="EL42" s="170"/>
      <c r="EM42" s="170"/>
      <c r="EN42" s="170"/>
      <c r="EO42" s="170"/>
      <c r="EP42" s="170"/>
      <c r="EQ42" s="170"/>
      <c r="ER42" s="170"/>
      <c r="ES42" s="170"/>
      <c r="ET42" s="170"/>
      <c r="EU42" s="170"/>
      <c r="EV42" s="170"/>
      <c r="EW42" s="170"/>
      <c r="EX42" s="170"/>
      <c r="EY42" s="170"/>
      <c r="EZ42" s="170"/>
      <c r="FA42" s="170"/>
    </row>
    <row r="43" spans="1:157" s="26" customFormat="1" ht="15" customHeight="1" x14ac:dyDescent="0.3">
      <c r="B43" s="171"/>
      <c r="C43" s="195"/>
      <c r="D43" s="195"/>
      <c r="E43" s="195"/>
      <c r="F43" s="193"/>
      <c r="G43" s="174" t="s">
        <v>353</v>
      </c>
      <c r="H43" s="175" t="s">
        <v>1948</v>
      </c>
      <c r="I43" s="175" t="s">
        <v>1949</v>
      </c>
      <c r="J43" s="175" t="s">
        <v>1950</v>
      </c>
      <c r="K43" s="175" t="s">
        <v>1951</v>
      </c>
      <c r="L43" s="175" t="s">
        <v>1952</v>
      </c>
      <c r="M43" s="175" t="s">
        <v>1953</v>
      </c>
      <c r="N43" s="175" t="s">
        <v>1954</v>
      </c>
      <c r="O43" s="175" t="s">
        <v>1955</v>
      </c>
      <c r="P43" s="175" t="s">
        <v>1956</v>
      </c>
      <c r="Q43" s="175" t="s">
        <v>1957</v>
      </c>
      <c r="R43" s="175" t="s">
        <v>1958</v>
      </c>
      <c r="S43" s="175" t="s">
        <v>1959</v>
      </c>
      <c r="T43" s="175" t="s">
        <v>1960</v>
      </c>
      <c r="U43" s="175" t="s">
        <v>1961</v>
      </c>
      <c r="V43" s="175" t="s">
        <v>1962</v>
      </c>
      <c r="W43" s="175" t="s">
        <v>1963</v>
      </c>
      <c r="X43" s="175" t="s">
        <v>1964</v>
      </c>
      <c r="Y43" s="175" t="s">
        <v>1965</v>
      </c>
      <c r="Z43" s="175" t="s">
        <v>1966</v>
      </c>
      <c r="AA43" s="175" t="s">
        <v>1967</v>
      </c>
      <c r="AB43" s="175" t="s">
        <v>1968</v>
      </c>
      <c r="AC43" s="175" t="s">
        <v>1969</v>
      </c>
      <c r="AD43" s="175" t="s">
        <v>1970</v>
      </c>
      <c r="AE43" s="175" t="s">
        <v>1971</v>
      </c>
      <c r="AF43" s="175" t="s">
        <v>1972</v>
      </c>
      <c r="AG43" s="175" t="s">
        <v>1973</v>
      </c>
      <c r="AH43" s="175" t="s">
        <v>1974</v>
      </c>
      <c r="AI43" s="175" t="s">
        <v>1975</v>
      </c>
      <c r="AJ43" s="175" t="s">
        <v>1976</v>
      </c>
      <c r="AK43" s="175" t="s">
        <v>1977</v>
      </c>
      <c r="AL43" s="175" t="s">
        <v>1978</v>
      </c>
      <c r="AM43" s="175" t="s">
        <v>1979</v>
      </c>
      <c r="AN43" s="175" t="s">
        <v>1980</v>
      </c>
      <c r="AO43" s="175" t="s">
        <v>1981</v>
      </c>
      <c r="AP43" s="175" t="s">
        <v>1982</v>
      </c>
      <c r="AQ43" s="175" t="s">
        <v>1983</v>
      </c>
      <c r="AR43" s="175" t="s">
        <v>1984</v>
      </c>
      <c r="AS43" s="175" t="s">
        <v>1985</v>
      </c>
      <c r="AT43" s="175" t="s">
        <v>1986</v>
      </c>
      <c r="AU43" s="175" t="s">
        <v>1987</v>
      </c>
      <c r="AV43" s="175" t="s">
        <v>1988</v>
      </c>
      <c r="AW43" s="175" t="s">
        <v>1989</v>
      </c>
      <c r="AX43" s="175" t="s">
        <v>1990</v>
      </c>
      <c r="AY43" s="175" t="s">
        <v>1991</v>
      </c>
      <c r="AZ43" s="175" t="s">
        <v>1992</v>
      </c>
      <c r="BA43" s="175" t="s">
        <v>1993</v>
      </c>
      <c r="BB43" s="175" t="s">
        <v>1994</v>
      </c>
      <c r="BC43" s="175" t="s">
        <v>1995</v>
      </c>
      <c r="BD43" s="175" t="s">
        <v>1996</v>
      </c>
      <c r="BE43" s="175" t="s">
        <v>1997</v>
      </c>
      <c r="BF43" s="175" t="s">
        <v>1998</v>
      </c>
      <c r="BG43" s="175" t="s">
        <v>1999</v>
      </c>
      <c r="BH43" s="175" t="s">
        <v>2000</v>
      </c>
      <c r="BI43" s="175" t="s">
        <v>2001</v>
      </c>
      <c r="BJ43" s="175" t="s">
        <v>2002</v>
      </c>
      <c r="BK43" s="175" t="s">
        <v>2003</v>
      </c>
      <c r="BL43" s="175" t="s">
        <v>2004</v>
      </c>
      <c r="BM43" s="175" t="s">
        <v>2005</v>
      </c>
      <c r="BN43" s="175" t="s">
        <v>2006</v>
      </c>
      <c r="BO43" s="175" t="s">
        <v>2007</v>
      </c>
      <c r="BP43" s="175" t="s">
        <v>2008</v>
      </c>
      <c r="BQ43" s="175" t="s">
        <v>2009</v>
      </c>
      <c r="BR43" s="175" t="s">
        <v>2010</v>
      </c>
      <c r="BS43" s="175" t="s">
        <v>2011</v>
      </c>
      <c r="BT43" s="175" t="s">
        <v>2012</v>
      </c>
      <c r="BU43" s="175" t="s">
        <v>2013</v>
      </c>
      <c r="BV43" s="175" t="s">
        <v>2014</v>
      </c>
      <c r="BW43" s="175" t="s">
        <v>2015</v>
      </c>
      <c r="BX43" s="175" t="s">
        <v>2016</v>
      </c>
      <c r="BY43" s="175" t="s">
        <v>2017</v>
      </c>
      <c r="BZ43" s="175" t="s">
        <v>2018</v>
      </c>
      <c r="CA43" s="175" t="s">
        <v>2019</v>
      </c>
      <c r="CB43" s="175" t="s">
        <v>2020</v>
      </c>
      <c r="CC43" s="175" t="s">
        <v>2021</v>
      </c>
      <c r="CD43" s="175" t="s">
        <v>2022</v>
      </c>
      <c r="CE43" s="175" t="s">
        <v>2023</v>
      </c>
      <c r="CF43" s="175" t="s">
        <v>2024</v>
      </c>
      <c r="CG43" s="175" t="s">
        <v>2025</v>
      </c>
      <c r="CH43" s="175" t="s">
        <v>2026</v>
      </c>
      <c r="CI43" s="175" t="s">
        <v>2027</v>
      </c>
      <c r="CJ43" s="175" t="s">
        <v>2028</v>
      </c>
      <c r="CK43" s="175" t="s">
        <v>2029</v>
      </c>
      <c r="CL43" s="175" t="s">
        <v>2030</v>
      </c>
      <c r="CM43" s="175" t="s">
        <v>2031</v>
      </c>
      <c r="CN43" s="175" t="s">
        <v>2032</v>
      </c>
      <c r="CO43" s="175" t="s">
        <v>2033</v>
      </c>
      <c r="CP43" s="175" t="s">
        <v>2034</v>
      </c>
      <c r="CQ43" s="175" t="s">
        <v>2035</v>
      </c>
      <c r="CR43" s="175" t="s">
        <v>2036</v>
      </c>
      <c r="CS43" s="175" t="s">
        <v>2037</v>
      </c>
      <c r="CT43" s="175" t="s">
        <v>2038</v>
      </c>
      <c r="CU43" s="175" t="s">
        <v>2039</v>
      </c>
      <c r="CV43" s="175" t="s">
        <v>2040</v>
      </c>
      <c r="CW43" s="175" t="s">
        <v>2041</v>
      </c>
      <c r="CX43" s="175" t="s">
        <v>2042</v>
      </c>
      <c r="CY43" s="175" t="s">
        <v>2043</v>
      </c>
      <c r="CZ43" s="175" t="s">
        <v>2044</v>
      </c>
      <c r="DA43" s="175" t="s">
        <v>2045</v>
      </c>
      <c r="DB43" s="175" t="s">
        <v>2046</v>
      </c>
      <c r="DC43" s="175" t="s">
        <v>2047</v>
      </c>
      <c r="DD43" s="175" t="s">
        <v>2048</v>
      </c>
      <c r="DE43" s="175" t="s">
        <v>2049</v>
      </c>
      <c r="DF43" s="175" t="s">
        <v>2050</v>
      </c>
      <c r="DG43" s="175" t="s">
        <v>2051</v>
      </c>
      <c r="DH43" s="175" t="s">
        <v>2052</v>
      </c>
      <c r="DI43" s="175" t="s">
        <v>2053</v>
      </c>
      <c r="DJ43" s="175" t="s">
        <v>2054</v>
      </c>
      <c r="DK43" s="175" t="s">
        <v>2055</v>
      </c>
      <c r="DL43" s="175" t="s">
        <v>2056</v>
      </c>
      <c r="DM43" s="175" t="s">
        <v>2057</v>
      </c>
      <c r="DN43" s="175" t="s">
        <v>2058</v>
      </c>
      <c r="DO43" s="175" t="s">
        <v>2059</v>
      </c>
      <c r="DP43" s="175" t="s">
        <v>2060</v>
      </c>
      <c r="DQ43" s="175" t="s">
        <v>2061</v>
      </c>
      <c r="DR43" s="175" t="s">
        <v>2062</v>
      </c>
      <c r="DS43" s="175" t="s">
        <v>2063</v>
      </c>
      <c r="DT43" s="175" t="s">
        <v>2064</v>
      </c>
      <c r="DU43" s="175" t="s">
        <v>2065</v>
      </c>
      <c r="DV43" s="175" t="s">
        <v>2066</v>
      </c>
      <c r="DW43" s="175" t="s">
        <v>2067</v>
      </c>
      <c r="DX43" s="175" t="s">
        <v>2068</v>
      </c>
      <c r="DY43" s="175" t="s">
        <v>2069</v>
      </c>
      <c r="DZ43" s="175" t="s">
        <v>2070</v>
      </c>
      <c r="EA43" s="175" t="s">
        <v>2071</v>
      </c>
      <c r="EB43" s="175" t="s">
        <v>2072</v>
      </c>
      <c r="EC43" s="175" t="s">
        <v>2073</v>
      </c>
      <c r="ED43" s="175" t="s">
        <v>2074</v>
      </c>
      <c r="EE43" s="175" t="s">
        <v>2075</v>
      </c>
      <c r="EF43" s="175" t="s">
        <v>2076</v>
      </c>
      <c r="EG43" s="175" t="s">
        <v>2077</v>
      </c>
      <c r="EH43" s="175" t="s">
        <v>2078</v>
      </c>
      <c r="EI43" s="175" t="s">
        <v>2079</v>
      </c>
      <c r="EJ43" s="175" t="s">
        <v>2080</v>
      </c>
      <c r="EK43" s="175" t="s">
        <v>2081</v>
      </c>
      <c r="EL43" s="175" t="s">
        <v>2082</v>
      </c>
      <c r="EM43" s="175" t="s">
        <v>2083</v>
      </c>
      <c r="EN43" s="175" t="s">
        <v>2084</v>
      </c>
      <c r="EO43" s="175" t="s">
        <v>2085</v>
      </c>
      <c r="EP43" s="175" t="s">
        <v>2086</v>
      </c>
      <c r="EQ43" s="175" t="s">
        <v>2087</v>
      </c>
      <c r="ER43" s="175" t="s">
        <v>2088</v>
      </c>
      <c r="ES43" s="175" t="s">
        <v>2089</v>
      </c>
      <c r="ET43" s="175" t="s">
        <v>2090</v>
      </c>
      <c r="EU43" s="175" t="s">
        <v>2091</v>
      </c>
      <c r="EV43" s="175" t="s">
        <v>2092</v>
      </c>
      <c r="EW43" s="175" t="s">
        <v>2093</v>
      </c>
      <c r="EX43" s="175" t="s">
        <v>2094</v>
      </c>
      <c r="EY43" s="175" t="s">
        <v>2095</v>
      </c>
      <c r="EZ43" s="175" t="s">
        <v>2096</v>
      </c>
      <c r="FA43" s="175" t="s">
        <v>2097</v>
      </c>
    </row>
    <row r="44" spans="1:157" ht="15" customHeight="1" x14ac:dyDescent="0.3">
      <c r="B44" s="171">
        <f>B40+1</f>
        <v>23</v>
      </c>
      <c r="C44" s="196" t="s">
        <v>1592</v>
      </c>
      <c r="D44" s="196"/>
      <c r="E44" s="197" t="s">
        <v>1195</v>
      </c>
      <c r="F44" s="181" t="s">
        <v>1593</v>
      </c>
      <c r="G44" s="191">
        <f>SUM(H44:FA44)</f>
        <v>0</v>
      </c>
      <c r="H44" s="188">
        <f t="shared" ref="H44:AA44" si="75">H21-H40</f>
        <v>0</v>
      </c>
      <c r="I44" s="188">
        <f t="shared" si="75"/>
        <v>0</v>
      </c>
      <c r="J44" s="188">
        <f t="shared" si="75"/>
        <v>0</v>
      </c>
      <c r="K44" s="188">
        <f t="shared" si="75"/>
        <v>0</v>
      </c>
      <c r="L44" s="188">
        <f t="shared" si="75"/>
        <v>0</v>
      </c>
      <c r="M44" s="188">
        <f t="shared" si="75"/>
        <v>0</v>
      </c>
      <c r="N44" s="188">
        <f t="shared" si="75"/>
        <v>0</v>
      </c>
      <c r="O44" s="188">
        <f t="shared" si="75"/>
        <v>0</v>
      </c>
      <c r="P44" s="188">
        <f t="shared" si="75"/>
        <v>0</v>
      </c>
      <c r="Q44" s="188">
        <f t="shared" si="75"/>
        <v>0</v>
      </c>
      <c r="R44" s="188">
        <f t="shared" si="75"/>
        <v>0</v>
      </c>
      <c r="S44" s="188">
        <f t="shared" si="75"/>
        <v>0</v>
      </c>
      <c r="T44" s="188">
        <f t="shared" si="75"/>
        <v>0</v>
      </c>
      <c r="U44" s="188">
        <f t="shared" si="75"/>
        <v>0</v>
      </c>
      <c r="V44" s="188">
        <f t="shared" si="75"/>
        <v>0</v>
      </c>
      <c r="W44" s="188">
        <f t="shared" si="75"/>
        <v>0</v>
      </c>
      <c r="X44" s="188">
        <f t="shared" si="75"/>
        <v>0</v>
      </c>
      <c r="Y44" s="188">
        <f t="shared" si="75"/>
        <v>0</v>
      </c>
      <c r="Z44" s="188">
        <f t="shared" si="75"/>
        <v>0</v>
      </c>
      <c r="AA44" s="188">
        <f t="shared" si="75"/>
        <v>0</v>
      </c>
      <c r="AB44" s="188">
        <f t="shared" ref="AB44:AU44" si="76">AB21-AB40</f>
        <v>0</v>
      </c>
      <c r="AC44" s="188">
        <f t="shared" si="76"/>
        <v>0</v>
      </c>
      <c r="AD44" s="188">
        <f t="shared" si="76"/>
        <v>0</v>
      </c>
      <c r="AE44" s="188">
        <f t="shared" si="76"/>
        <v>0</v>
      </c>
      <c r="AF44" s="188">
        <f t="shared" si="76"/>
        <v>0</v>
      </c>
      <c r="AG44" s="188">
        <f t="shared" si="76"/>
        <v>0</v>
      </c>
      <c r="AH44" s="188">
        <f t="shared" si="76"/>
        <v>0</v>
      </c>
      <c r="AI44" s="188">
        <f t="shared" si="76"/>
        <v>0</v>
      </c>
      <c r="AJ44" s="188">
        <f t="shared" si="76"/>
        <v>0</v>
      </c>
      <c r="AK44" s="188">
        <f t="shared" si="76"/>
        <v>0</v>
      </c>
      <c r="AL44" s="188">
        <f t="shared" si="76"/>
        <v>0</v>
      </c>
      <c r="AM44" s="188">
        <f t="shared" si="76"/>
        <v>0</v>
      </c>
      <c r="AN44" s="188">
        <f t="shared" si="76"/>
        <v>0</v>
      </c>
      <c r="AO44" s="188">
        <f t="shared" si="76"/>
        <v>0</v>
      </c>
      <c r="AP44" s="188">
        <f t="shared" si="76"/>
        <v>0</v>
      </c>
      <c r="AQ44" s="188">
        <f t="shared" si="76"/>
        <v>0</v>
      </c>
      <c r="AR44" s="188">
        <f t="shared" si="76"/>
        <v>0</v>
      </c>
      <c r="AS44" s="188">
        <f t="shared" si="76"/>
        <v>0</v>
      </c>
      <c r="AT44" s="188">
        <f t="shared" si="76"/>
        <v>0</v>
      </c>
      <c r="AU44" s="188">
        <f t="shared" si="76"/>
        <v>0</v>
      </c>
      <c r="AV44" s="188">
        <f t="shared" ref="AV44:CS44" si="77">AV21-AV40</f>
        <v>0</v>
      </c>
      <c r="AW44" s="188">
        <f t="shared" si="77"/>
        <v>0</v>
      </c>
      <c r="AX44" s="188">
        <f t="shared" si="77"/>
        <v>0</v>
      </c>
      <c r="AY44" s="188">
        <f t="shared" si="77"/>
        <v>0</v>
      </c>
      <c r="AZ44" s="188">
        <f t="shared" si="77"/>
        <v>0</v>
      </c>
      <c r="BA44" s="188">
        <f t="shared" si="77"/>
        <v>0</v>
      </c>
      <c r="BB44" s="188">
        <f t="shared" si="77"/>
        <v>0</v>
      </c>
      <c r="BC44" s="188">
        <f t="shared" si="77"/>
        <v>0</v>
      </c>
      <c r="BD44" s="188">
        <f t="shared" si="77"/>
        <v>0</v>
      </c>
      <c r="BE44" s="188">
        <f t="shared" si="77"/>
        <v>0</v>
      </c>
      <c r="BF44" s="188">
        <f t="shared" si="77"/>
        <v>0</v>
      </c>
      <c r="BG44" s="188">
        <f t="shared" si="77"/>
        <v>0</v>
      </c>
      <c r="BH44" s="188">
        <f t="shared" si="77"/>
        <v>0</v>
      </c>
      <c r="BI44" s="188">
        <f t="shared" si="77"/>
        <v>0</v>
      </c>
      <c r="BJ44" s="188">
        <f t="shared" si="77"/>
        <v>0</v>
      </c>
      <c r="BK44" s="188">
        <f t="shared" si="77"/>
        <v>0</v>
      </c>
      <c r="BL44" s="188">
        <f t="shared" si="77"/>
        <v>0</v>
      </c>
      <c r="BM44" s="188">
        <f t="shared" si="77"/>
        <v>0</v>
      </c>
      <c r="BN44" s="188">
        <f t="shared" si="77"/>
        <v>0</v>
      </c>
      <c r="BO44" s="188">
        <f t="shared" si="77"/>
        <v>0</v>
      </c>
      <c r="BP44" s="188">
        <f t="shared" si="77"/>
        <v>0</v>
      </c>
      <c r="BQ44" s="188">
        <f t="shared" si="77"/>
        <v>0</v>
      </c>
      <c r="BR44" s="188">
        <f t="shared" si="77"/>
        <v>0</v>
      </c>
      <c r="BS44" s="188">
        <f t="shared" si="77"/>
        <v>0</v>
      </c>
      <c r="BT44" s="188">
        <f t="shared" si="77"/>
        <v>0</v>
      </c>
      <c r="BU44" s="188">
        <f t="shared" si="77"/>
        <v>0</v>
      </c>
      <c r="BV44" s="188">
        <f t="shared" si="77"/>
        <v>0</v>
      </c>
      <c r="BW44" s="188">
        <f t="shared" si="77"/>
        <v>0</v>
      </c>
      <c r="BX44" s="188">
        <f t="shared" si="77"/>
        <v>0</v>
      </c>
      <c r="BY44" s="188">
        <f t="shared" si="77"/>
        <v>0</v>
      </c>
      <c r="BZ44" s="188">
        <f t="shared" si="77"/>
        <v>0</v>
      </c>
      <c r="CA44" s="188">
        <f t="shared" si="77"/>
        <v>0</v>
      </c>
      <c r="CB44" s="188">
        <f t="shared" si="77"/>
        <v>0</v>
      </c>
      <c r="CC44" s="188">
        <f t="shared" si="77"/>
        <v>0</v>
      </c>
      <c r="CD44" s="188">
        <f t="shared" si="77"/>
        <v>0</v>
      </c>
      <c r="CE44" s="188">
        <f t="shared" si="77"/>
        <v>0</v>
      </c>
      <c r="CF44" s="188">
        <f t="shared" si="77"/>
        <v>0</v>
      </c>
      <c r="CG44" s="188">
        <f t="shared" si="77"/>
        <v>0</v>
      </c>
      <c r="CH44" s="188">
        <f t="shared" si="77"/>
        <v>0</v>
      </c>
      <c r="CI44" s="188">
        <f t="shared" si="77"/>
        <v>0</v>
      </c>
      <c r="CJ44" s="188">
        <f t="shared" si="77"/>
        <v>0</v>
      </c>
      <c r="CK44" s="188">
        <f t="shared" si="77"/>
        <v>0</v>
      </c>
      <c r="CL44" s="188">
        <f t="shared" si="77"/>
        <v>0</v>
      </c>
      <c r="CM44" s="188">
        <f t="shared" si="77"/>
        <v>0</v>
      </c>
      <c r="CN44" s="188">
        <f t="shared" si="77"/>
        <v>0</v>
      </c>
      <c r="CO44" s="188">
        <f t="shared" si="77"/>
        <v>0</v>
      </c>
      <c r="CP44" s="188">
        <f t="shared" si="77"/>
        <v>0</v>
      </c>
      <c r="CQ44" s="188">
        <f t="shared" si="77"/>
        <v>0</v>
      </c>
      <c r="CR44" s="188">
        <f t="shared" si="77"/>
        <v>0</v>
      </c>
      <c r="CS44" s="188">
        <f t="shared" si="77"/>
        <v>0</v>
      </c>
      <c r="CT44" s="188">
        <f t="shared" ref="CT44:FA44" si="78">CT21-CT40</f>
        <v>0</v>
      </c>
      <c r="CU44" s="188">
        <f t="shared" si="78"/>
        <v>0</v>
      </c>
      <c r="CV44" s="188">
        <f t="shared" si="78"/>
        <v>0</v>
      </c>
      <c r="CW44" s="188">
        <f t="shared" si="78"/>
        <v>0</v>
      </c>
      <c r="CX44" s="188">
        <f t="shared" si="78"/>
        <v>0</v>
      </c>
      <c r="CY44" s="188">
        <f t="shared" si="78"/>
        <v>0</v>
      </c>
      <c r="CZ44" s="188">
        <f t="shared" si="78"/>
        <v>0</v>
      </c>
      <c r="DA44" s="188">
        <f t="shared" si="78"/>
        <v>0</v>
      </c>
      <c r="DB44" s="188">
        <f t="shared" si="78"/>
        <v>0</v>
      </c>
      <c r="DC44" s="188">
        <f t="shared" si="78"/>
        <v>0</v>
      </c>
      <c r="DD44" s="188">
        <f t="shared" si="78"/>
        <v>0</v>
      </c>
      <c r="DE44" s="188">
        <f t="shared" si="78"/>
        <v>0</v>
      </c>
      <c r="DF44" s="188">
        <f t="shared" si="78"/>
        <v>0</v>
      </c>
      <c r="DG44" s="188">
        <f t="shared" si="78"/>
        <v>0</v>
      </c>
      <c r="DH44" s="188">
        <f t="shared" si="78"/>
        <v>0</v>
      </c>
      <c r="DI44" s="188">
        <f t="shared" si="78"/>
        <v>0</v>
      </c>
      <c r="DJ44" s="188">
        <f t="shared" si="78"/>
        <v>0</v>
      </c>
      <c r="DK44" s="188">
        <f t="shared" si="78"/>
        <v>0</v>
      </c>
      <c r="DL44" s="188">
        <f t="shared" si="78"/>
        <v>0</v>
      </c>
      <c r="DM44" s="188">
        <f t="shared" si="78"/>
        <v>0</v>
      </c>
      <c r="DN44" s="188">
        <f t="shared" si="78"/>
        <v>0</v>
      </c>
      <c r="DO44" s="188">
        <f t="shared" si="78"/>
        <v>0</v>
      </c>
      <c r="DP44" s="188">
        <f t="shared" si="78"/>
        <v>0</v>
      </c>
      <c r="DQ44" s="188">
        <f t="shared" si="78"/>
        <v>0</v>
      </c>
      <c r="DR44" s="188">
        <f t="shared" si="78"/>
        <v>0</v>
      </c>
      <c r="DS44" s="188">
        <f t="shared" si="78"/>
        <v>0</v>
      </c>
      <c r="DT44" s="188">
        <f t="shared" si="78"/>
        <v>0</v>
      </c>
      <c r="DU44" s="188">
        <f t="shared" si="78"/>
        <v>0</v>
      </c>
      <c r="DV44" s="188">
        <f t="shared" si="78"/>
        <v>0</v>
      </c>
      <c r="DW44" s="188">
        <f t="shared" si="78"/>
        <v>0</v>
      </c>
      <c r="DX44" s="188">
        <f t="shared" si="78"/>
        <v>0</v>
      </c>
      <c r="DY44" s="188">
        <f t="shared" si="78"/>
        <v>0</v>
      </c>
      <c r="DZ44" s="188">
        <f t="shared" si="78"/>
        <v>0</v>
      </c>
      <c r="EA44" s="188">
        <f t="shared" si="78"/>
        <v>0</v>
      </c>
      <c r="EB44" s="188">
        <f t="shared" si="78"/>
        <v>0</v>
      </c>
      <c r="EC44" s="188">
        <f t="shared" si="78"/>
        <v>0</v>
      </c>
      <c r="ED44" s="188">
        <f t="shared" si="78"/>
        <v>0</v>
      </c>
      <c r="EE44" s="188">
        <f t="shared" si="78"/>
        <v>0</v>
      </c>
      <c r="EF44" s="188">
        <f t="shared" si="78"/>
        <v>0</v>
      </c>
      <c r="EG44" s="188">
        <f t="shared" si="78"/>
        <v>0</v>
      </c>
      <c r="EH44" s="188">
        <f t="shared" si="78"/>
        <v>0</v>
      </c>
      <c r="EI44" s="188">
        <f t="shared" si="78"/>
        <v>0</v>
      </c>
      <c r="EJ44" s="188">
        <f t="shared" si="78"/>
        <v>0</v>
      </c>
      <c r="EK44" s="188">
        <f t="shared" si="78"/>
        <v>0</v>
      </c>
      <c r="EL44" s="188">
        <f t="shared" si="78"/>
        <v>0</v>
      </c>
      <c r="EM44" s="188">
        <f t="shared" si="78"/>
        <v>0</v>
      </c>
      <c r="EN44" s="188">
        <f t="shared" si="78"/>
        <v>0</v>
      </c>
      <c r="EO44" s="188">
        <f t="shared" si="78"/>
        <v>0</v>
      </c>
      <c r="EP44" s="188">
        <f t="shared" si="78"/>
        <v>0</v>
      </c>
      <c r="EQ44" s="188">
        <f t="shared" si="78"/>
        <v>0</v>
      </c>
      <c r="ER44" s="188">
        <f t="shared" si="78"/>
        <v>0</v>
      </c>
      <c r="ES44" s="188">
        <f t="shared" si="78"/>
        <v>0</v>
      </c>
      <c r="ET44" s="188">
        <f t="shared" si="78"/>
        <v>0</v>
      </c>
      <c r="EU44" s="188">
        <f t="shared" si="78"/>
        <v>0</v>
      </c>
      <c r="EV44" s="188">
        <f t="shared" si="78"/>
        <v>0</v>
      </c>
      <c r="EW44" s="188">
        <f t="shared" si="78"/>
        <v>0</v>
      </c>
      <c r="EX44" s="188">
        <f t="shared" si="78"/>
        <v>0</v>
      </c>
      <c r="EY44" s="188">
        <f t="shared" si="78"/>
        <v>0</v>
      </c>
      <c r="EZ44" s="188">
        <f t="shared" si="78"/>
        <v>0</v>
      </c>
      <c r="FA44" s="188">
        <f t="shared" si="78"/>
        <v>0</v>
      </c>
    </row>
    <row r="45" spans="1:157" ht="15" customHeight="1" x14ac:dyDescent="0.3">
      <c r="B45" s="171">
        <f>B44+1</f>
        <v>24</v>
      </c>
      <c r="C45" s="198" t="s">
        <v>1594</v>
      </c>
      <c r="D45" s="199">
        <f>Projeto!$L$44</f>
        <v>0</v>
      </c>
      <c r="E45" s="187" t="s">
        <v>1595</v>
      </c>
      <c r="F45" s="181" t="s">
        <v>1596</v>
      </c>
      <c r="G45" s="200">
        <f>IF(G21=0,0,G44/G21)</f>
        <v>0</v>
      </c>
      <c r="H45" s="201">
        <f t="shared" ref="H45:AA45" si="79">IF(H21=0,0,H44/H21)</f>
        <v>0</v>
      </c>
      <c r="I45" s="201">
        <f t="shared" si="79"/>
        <v>0</v>
      </c>
      <c r="J45" s="201">
        <f t="shared" si="79"/>
        <v>0</v>
      </c>
      <c r="K45" s="201">
        <f t="shared" si="79"/>
        <v>0</v>
      </c>
      <c r="L45" s="201">
        <f t="shared" si="79"/>
        <v>0</v>
      </c>
      <c r="M45" s="201">
        <f t="shared" si="79"/>
        <v>0</v>
      </c>
      <c r="N45" s="201">
        <f t="shared" si="79"/>
        <v>0</v>
      </c>
      <c r="O45" s="201">
        <f t="shared" si="79"/>
        <v>0</v>
      </c>
      <c r="P45" s="201">
        <f t="shared" si="79"/>
        <v>0</v>
      </c>
      <c r="Q45" s="201">
        <f t="shared" si="79"/>
        <v>0</v>
      </c>
      <c r="R45" s="201">
        <f t="shared" si="79"/>
        <v>0</v>
      </c>
      <c r="S45" s="201">
        <f t="shared" si="79"/>
        <v>0</v>
      </c>
      <c r="T45" s="201">
        <f t="shared" si="79"/>
        <v>0</v>
      </c>
      <c r="U45" s="201">
        <f t="shared" si="79"/>
        <v>0</v>
      </c>
      <c r="V45" s="201">
        <f t="shared" si="79"/>
        <v>0</v>
      </c>
      <c r="W45" s="201">
        <f t="shared" si="79"/>
        <v>0</v>
      </c>
      <c r="X45" s="201">
        <f t="shared" si="79"/>
        <v>0</v>
      </c>
      <c r="Y45" s="201">
        <f t="shared" si="79"/>
        <v>0</v>
      </c>
      <c r="Z45" s="201">
        <f t="shared" si="79"/>
        <v>0</v>
      </c>
      <c r="AA45" s="201">
        <f t="shared" si="79"/>
        <v>0</v>
      </c>
      <c r="AB45" s="201">
        <f t="shared" ref="AB45:AU45" si="80">IF(AB21=0,0,AB44/AB21)</f>
        <v>0</v>
      </c>
      <c r="AC45" s="201">
        <f t="shared" si="80"/>
        <v>0</v>
      </c>
      <c r="AD45" s="201">
        <f t="shared" si="80"/>
        <v>0</v>
      </c>
      <c r="AE45" s="201">
        <f t="shared" si="80"/>
        <v>0</v>
      </c>
      <c r="AF45" s="201">
        <f t="shared" si="80"/>
        <v>0</v>
      </c>
      <c r="AG45" s="201">
        <f t="shared" si="80"/>
        <v>0</v>
      </c>
      <c r="AH45" s="201">
        <f t="shared" si="80"/>
        <v>0</v>
      </c>
      <c r="AI45" s="201">
        <f t="shared" si="80"/>
        <v>0</v>
      </c>
      <c r="AJ45" s="201">
        <f t="shared" si="80"/>
        <v>0</v>
      </c>
      <c r="AK45" s="201">
        <f t="shared" si="80"/>
        <v>0</v>
      </c>
      <c r="AL45" s="201">
        <f t="shared" si="80"/>
        <v>0</v>
      </c>
      <c r="AM45" s="201">
        <f t="shared" si="80"/>
        <v>0</v>
      </c>
      <c r="AN45" s="201">
        <f t="shared" si="80"/>
        <v>0</v>
      </c>
      <c r="AO45" s="201">
        <f t="shared" si="80"/>
        <v>0</v>
      </c>
      <c r="AP45" s="201">
        <f t="shared" si="80"/>
        <v>0</v>
      </c>
      <c r="AQ45" s="201">
        <f t="shared" si="80"/>
        <v>0</v>
      </c>
      <c r="AR45" s="201">
        <f t="shared" si="80"/>
        <v>0</v>
      </c>
      <c r="AS45" s="201">
        <f t="shared" si="80"/>
        <v>0</v>
      </c>
      <c r="AT45" s="201">
        <f t="shared" si="80"/>
        <v>0</v>
      </c>
      <c r="AU45" s="201">
        <f t="shared" si="80"/>
        <v>0</v>
      </c>
      <c r="AV45" s="201">
        <f t="shared" ref="AV45:CS45" si="81">IF(AV21=0,0,AV44/AV21)</f>
        <v>0</v>
      </c>
      <c r="AW45" s="201">
        <f t="shared" si="81"/>
        <v>0</v>
      </c>
      <c r="AX45" s="201">
        <f t="shared" si="81"/>
        <v>0</v>
      </c>
      <c r="AY45" s="201">
        <f t="shared" si="81"/>
        <v>0</v>
      </c>
      <c r="AZ45" s="201">
        <f t="shared" si="81"/>
        <v>0</v>
      </c>
      <c r="BA45" s="201">
        <f t="shared" si="81"/>
        <v>0</v>
      </c>
      <c r="BB45" s="201">
        <f t="shared" si="81"/>
        <v>0</v>
      </c>
      <c r="BC45" s="201">
        <f t="shared" si="81"/>
        <v>0</v>
      </c>
      <c r="BD45" s="201">
        <f t="shared" si="81"/>
        <v>0</v>
      </c>
      <c r="BE45" s="201">
        <f t="shared" si="81"/>
        <v>0</v>
      </c>
      <c r="BF45" s="201">
        <f t="shared" si="81"/>
        <v>0</v>
      </c>
      <c r="BG45" s="201">
        <f t="shared" si="81"/>
        <v>0</v>
      </c>
      <c r="BH45" s="201">
        <f t="shared" si="81"/>
        <v>0</v>
      </c>
      <c r="BI45" s="201">
        <f t="shared" si="81"/>
        <v>0</v>
      </c>
      <c r="BJ45" s="201">
        <f t="shared" si="81"/>
        <v>0</v>
      </c>
      <c r="BK45" s="201">
        <f t="shared" si="81"/>
        <v>0</v>
      </c>
      <c r="BL45" s="201">
        <f t="shared" si="81"/>
        <v>0</v>
      </c>
      <c r="BM45" s="201">
        <f t="shared" si="81"/>
        <v>0</v>
      </c>
      <c r="BN45" s="201">
        <f t="shared" si="81"/>
        <v>0</v>
      </c>
      <c r="BO45" s="201">
        <f t="shared" si="81"/>
        <v>0</v>
      </c>
      <c r="BP45" s="201">
        <f t="shared" si="81"/>
        <v>0</v>
      </c>
      <c r="BQ45" s="201">
        <f t="shared" si="81"/>
        <v>0</v>
      </c>
      <c r="BR45" s="201">
        <f t="shared" si="81"/>
        <v>0</v>
      </c>
      <c r="BS45" s="201">
        <f t="shared" si="81"/>
        <v>0</v>
      </c>
      <c r="BT45" s="201">
        <f t="shared" si="81"/>
        <v>0</v>
      </c>
      <c r="BU45" s="201">
        <f t="shared" si="81"/>
        <v>0</v>
      </c>
      <c r="BV45" s="201">
        <f t="shared" si="81"/>
        <v>0</v>
      </c>
      <c r="BW45" s="201">
        <f t="shared" si="81"/>
        <v>0</v>
      </c>
      <c r="BX45" s="201">
        <f t="shared" si="81"/>
        <v>0</v>
      </c>
      <c r="BY45" s="201">
        <f t="shared" si="81"/>
        <v>0</v>
      </c>
      <c r="BZ45" s="201">
        <f t="shared" si="81"/>
        <v>0</v>
      </c>
      <c r="CA45" s="201">
        <f t="shared" si="81"/>
        <v>0</v>
      </c>
      <c r="CB45" s="201">
        <f t="shared" si="81"/>
        <v>0</v>
      </c>
      <c r="CC45" s="201">
        <f t="shared" si="81"/>
        <v>0</v>
      </c>
      <c r="CD45" s="201">
        <f t="shared" si="81"/>
        <v>0</v>
      </c>
      <c r="CE45" s="201">
        <f t="shared" si="81"/>
        <v>0</v>
      </c>
      <c r="CF45" s="201">
        <f t="shared" si="81"/>
        <v>0</v>
      </c>
      <c r="CG45" s="201">
        <f t="shared" si="81"/>
        <v>0</v>
      </c>
      <c r="CH45" s="201">
        <f t="shared" si="81"/>
        <v>0</v>
      </c>
      <c r="CI45" s="201">
        <f t="shared" si="81"/>
        <v>0</v>
      </c>
      <c r="CJ45" s="201">
        <f t="shared" si="81"/>
        <v>0</v>
      </c>
      <c r="CK45" s="201">
        <f t="shared" si="81"/>
        <v>0</v>
      </c>
      <c r="CL45" s="201">
        <f t="shared" si="81"/>
        <v>0</v>
      </c>
      <c r="CM45" s="201">
        <f t="shared" si="81"/>
        <v>0</v>
      </c>
      <c r="CN45" s="201">
        <f t="shared" si="81"/>
        <v>0</v>
      </c>
      <c r="CO45" s="201">
        <f t="shared" si="81"/>
        <v>0</v>
      </c>
      <c r="CP45" s="201">
        <f t="shared" si="81"/>
        <v>0</v>
      </c>
      <c r="CQ45" s="201">
        <f t="shared" si="81"/>
        <v>0</v>
      </c>
      <c r="CR45" s="201">
        <f t="shared" si="81"/>
        <v>0</v>
      </c>
      <c r="CS45" s="201">
        <f t="shared" si="81"/>
        <v>0</v>
      </c>
      <c r="CT45" s="201">
        <f t="shared" ref="CT45:FA45" si="82">IF(CT21=0,0,CT44/CT21)</f>
        <v>0</v>
      </c>
      <c r="CU45" s="201">
        <f t="shared" si="82"/>
        <v>0</v>
      </c>
      <c r="CV45" s="201">
        <f t="shared" si="82"/>
        <v>0</v>
      </c>
      <c r="CW45" s="201">
        <f t="shared" si="82"/>
        <v>0</v>
      </c>
      <c r="CX45" s="201">
        <f t="shared" si="82"/>
        <v>0</v>
      </c>
      <c r="CY45" s="201">
        <f t="shared" si="82"/>
        <v>0</v>
      </c>
      <c r="CZ45" s="201">
        <f t="shared" si="82"/>
        <v>0</v>
      </c>
      <c r="DA45" s="201">
        <f t="shared" si="82"/>
        <v>0</v>
      </c>
      <c r="DB45" s="201">
        <f t="shared" si="82"/>
        <v>0</v>
      </c>
      <c r="DC45" s="201">
        <f t="shared" si="82"/>
        <v>0</v>
      </c>
      <c r="DD45" s="201">
        <f t="shared" si="82"/>
        <v>0</v>
      </c>
      <c r="DE45" s="201">
        <f t="shared" si="82"/>
        <v>0</v>
      </c>
      <c r="DF45" s="201">
        <f t="shared" si="82"/>
        <v>0</v>
      </c>
      <c r="DG45" s="201">
        <f t="shared" si="82"/>
        <v>0</v>
      </c>
      <c r="DH45" s="201">
        <f t="shared" si="82"/>
        <v>0</v>
      </c>
      <c r="DI45" s="201">
        <f t="shared" si="82"/>
        <v>0</v>
      </c>
      <c r="DJ45" s="201">
        <f t="shared" si="82"/>
        <v>0</v>
      </c>
      <c r="DK45" s="201">
        <f t="shared" si="82"/>
        <v>0</v>
      </c>
      <c r="DL45" s="201">
        <f t="shared" si="82"/>
        <v>0</v>
      </c>
      <c r="DM45" s="201">
        <f t="shared" si="82"/>
        <v>0</v>
      </c>
      <c r="DN45" s="201">
        <f t="shared" si="82"/>
        <v>0</v>
      </c>
      <c r="DO45" s="201">
        <f t="shared" si="82"/>
        <v>0</v>
      </c>
      <c r="DP45" s="201">
        <f t="shared" si="82"/>
        <v>0</v>
      </c>
      <c r="DQ45" s="201">
        <f t="shared" si="82"/>
        <v>0</v>
      </c>
      <c r="DR45" s="201">
        <f t="shared" si="82"/>
        <v>0</v>
      </c>
      <c r="DS45" s="201">
        <f t="shared" si="82"/>
        <v>0</v>
      </c>
      <c r="DT45" s="201">
        <f t="shared" si="82"/>
        <v>0</v>
      </c>
      <c r="DU45" s="201">
        <f t="shared" si="82"/>
        <v>0</v>
      </c>
      <c r="DV45" s="201">
        <f t="shared" si="82"/>
        <v>0</v>
      </c>
      <c r="DW45" s="201">
        <f t="shared" si="82"/>
        <v>0</v>
      </c>
      <c r="DX45" s="201">
        <f t="shared" si="82"/>
        <v>0</v>
      </c>
      <c r="DY45" s="201">
        <f t="shared" si="82"/>
        <v>0</v>
      </c>
      <c r="DZ45" s="201">
        <f t="shared" si="82"/>
        <v>0</v>
      </c>
      <c r="EA45" s="201">
        <f t="shared" si="82"/>
        <v>0</v>
      </c>
      <c r="EB45" s="201">
        <f t="shared" si="82"/>
        <v>0</v>
      </c>
      <c r="EC45" s="201">
        <f t="shared" si="82"/>
        <v>0</v>
      </c>
      <c r="ED45" s="201">
        <f t="shared" si="82"/>
        <v>0</v>
      </c>
      <c r="EE45" s="201">
        <f t="shared" si="82"/>
        <v>0</v>
      </c>
      <c r="EF45" s="201">
        <f t="shared" si="82"/>
        <v>0</v>
      </c>
      <c r="EG45" s="201">
        <f t="shared" si="82"/>
        <v>0</v>
      </c>
      <c r="EH45" s="201">
        <f t="shared" si="82"/>
        <v>0</v>
      </c>
      <c r="EI45" s="201">
        <f t="shared" si="82"/>
        <v>0</v>
      </c>
      <c r="EJ45" s="201">
        <f t="shared" si="82"/>
        <v>0</v>
      </c>
      <c r="EK45" s="201">
        <f t="shared" si="82"/>
        <v>0</v>
      </c>
      <c r="EL45" s="201">
        <f t="shared" si="82"/>
        <v>0</v>
      </c>
      <c r="EM45" s="201">
        <f t="shared" si="82"/>
        <v>0</v>
      </c>
      <c r="EN45" s="201">
        <f t="shared" si="82"/>
        <v>0</v>
      </c>
      <c r="EO45" s="201">
        <f t="shared" si="82"/>
        <v>0</v>
      </c>
      <c r="EP45" s="201">
        <f t="shared" si="82"/>
        <v>0</v>
      </c>
      <c r="EQ45" s="201">
        <f t="shared" si="82"/>
        <v>0</v>
      </c>
      <c r="ER45" s="201">
        <f t="shared" si="82"/>
        <v>0</v>
      </c>
      <c r="ES45" s="201">
        <f t="shared" si="82"/>
        <v>0</v>
      </c>
      <c r="ET45" s="201">
        <f t="shared" si="82"/>
        <v>0</v>
      </c>
      <c r="EU45" s="201">
        <f t="shared" si="82"/>
        <v>0</v>
      </c>
      <c r="EV45" s="201">
        <f t="shared" si="82"/>
        <v>0</v>
      </c>
      <c r="EW45" s="201">
        <f t="shared" si="82"/>
        <v>0</v>
      </c>
      <c r="EX45" s="201">
        <f t="shared" si="82"/>
        <v>0</v>
      </c>
      <c r="EY45" s="201">
        <f t="shared" si="82"/>
        <v>0</v>
      </c>
      <c r="EZ45" s="201">
        <f t="shared" si="82"/>
        <v>0</v>
      </c>
      <c r="FA45" s="201">
        <f t="shared" si="82"/>
        <v>0</v>
      </c>
    </row>
    <row r="46" spans="1:157" ht="15" customHeight="1" x14ac:dyDescent="0.3">
      <c r="B46" s="171">
        <f t="shared" ref="B46:B47" si="83">B45+1</f>
        <v>25</v>
      </c>
      <c r="C46" s="196" t="s">
        <v>1597</v>
      </c>
      <c r="D46" s="196"/>
      <c r="E46" s="197" t="s">
        <v>298</v>
      </c>
      <c r="F46" s="181" t="s">
        <v>1598</v>
      </c>
      <c r="G46" s="191">
        <f>SUM(H46:FA46)</f>
        <v>0</v>
      </c>
      <c r="H46" s="188">
        <f t="shared" ref="H46:AA46" si="84">H20-H39</f>
        <v>0</v>
      </c>
      <c r="I46" s="188">
        <f t="shared" si="84"/>
        <v>0</v>
      </c>
      <c r="J46" s="188">
        <f t="shared" si="84"/>
        <v>0</v>
      </c>
      <c r="K46" s="188">
        <f t="shared" si="84"/>
        <v>0</v>
      </c>
      <c r="L46" s="188">
        <f t="shared" si="84"/>
        <v>0</v>
      </c>
      <c r="M46" s="188">
        <f t="shared" si="84"/>
        <v>0</v>
      </c>
      <c r="N46" s="188">
        <f t="shared" si="84"/>
        <v>0</v>
      </c>
      <c r="O46" s="188">
        <f t="shared" si="84"/>
        <v>0</v>
      </c>
      <c r="P46" s="188">
        <f t="shared" si="84"/>
        <v>0</v>
      </c>
      <c r="Q46" s="188">
        <f t="shared" si="84"/>
        <v>0</v>
      </c>
      <c r="R46" s="188">
        <f t="shared" si="84"/>
        <v>0</v>
      </c>
      <c r="S46" s="188">
        <f t="shared" si="84"/>
        <v>0</v>
      </c>
      <c r="T46" s="188">
        <f t="shared" si="84"/>
        <v>0</v>
      </c>
      <c r="U46" s="188">
        <f t="shared" si="84"/>
        <v>0</v>
      </c>
      <c r="V46" s="188">
        <f t="shared" si="84"/>
        <v>0</v>
      </c>
      <c r="W46" s="188">
        <f t="shared" si="84"/>
        <v>0</v>
      </c>
      <c r="X46" s="188">
        <f t="shared" si="84"/>
        <v>0</v>
      </c>
      <c r="Y46" s="188">
        <f t="shared" si="84"/>
        <v>0</v>
      </c>
      <c r="Z46" s="188">
        <f t="shared" si="84"/>
        <v>0</v>
      </c>
      <c r="AA46" s="188">
        <f t="shared" si="84"/>
        <v>0</v>
      </c>
      <c r="AB46" s="188">
        <f t="shared" ref="AB46:AU46" si="85">AB20-AB39</f>
        <v>0</v>
      </c>
      <c r="AC46" s="188">
        <f t="shared" si="85"/>
        <v>0</v>
      </c>
      <c r="AD46" s="188">
        <f t="shared" si="85"/>
        <v>0</v>
      </c>
      <c r="AE46" s="188">
        <f t="shared" si="85"/>
        <v>0</v>
      </c>
      <c r="AF46" s="188">
        <f t="shared" si="85"/>
        <v>0</v>
      </c>
      <c r="AG46" s="188">
        <f t="shared" si="85"/>
        <v>0</v>
      </c>
      <c r="AH46" s="188">
        <f t="shared" si="85"/>
        <v>0</v>
      </c>
      <c r="AI46" s="188">
        <f t="shared" si="85"/>
        <v>0</v>
      </c>
      <c r="AJ46" s="188">
        <f t="shared" si="85"/>
        <v>0</v>
      </c>
      <c r="AK46" s="188">
        <f t="shared" si="85"/>
        <v>0</v>
      </c>
      <c r="AL46" s="188">
        <f t="shared" si="85"/>
        <v>0</v>
      </c>
      <c r="AM46" s="188">
        <f t="shared" si="85"/>
        <v>0</v>
      </c>
      <c r="AN46" s="188">
        <f t="shared" si="85"/>
        <v>0</v>
      </c>
      <c r="AO46" s="188">
        <f t="shared" si="85"/>
        <v>0</v>
      </c>
      <c r="AP46" s="188">
        <f t="shared" si="85"/>
        <v>0</v>
      </c>
      <c r="AQ46" s="188">
        <f t="shared" si="85"/>
        <v>0</v>
      </c>
      <c r="AR46" s="188">
        <f t="shared" si="85"/>
        <v>0</v>
      </c>
      <c r="AS46" s="188">
        <f t="shared" si="85"/>
        <v>0</v>
      </c>
      <c r="AT46" s="188">
        <f t="shared" si="85"/>
        <v>0</v>
      </c>
      <c r="AU46" s="188">
        <f t="shared" si="85"/>
        <v>0</v>
      </c>
      <c r="AV46" s="188">
        <f t="shared" ref="AV46:CS46" si="86">AV20-AV39</f>
        <v>0</v>
      </c>
      <c r="AW46" s="188">
        <f t="shared" si="86"/>
        <v>0</v>
      </c>
      <c r="AX46" s="188">
        <f t="shared" si="86"/>
        <v>0</v>
      </c>
      <c r="AY46" s="188">
        <f t="shared" si="86"/>
        <v>0</v>
      </c>
      <c r="AZ46" s="188">
        <f t="shared" si="86"/>
        <v>0</v>
      </c>
      <c r="BA46" s="188">
        <f t="shared" si="86"/>
        <v>0</v>
      </c>
      <c r="BB46" s="188">
        <f t="shared" si="86"/>
        <v>0</v>
      </c>
      <c r="BC46" s="188">
        <f t="shared" si="86"/>
        <v>0</v>
      </c>
      <c r="BD46" s="188">
        <f t="shared" si="86"/>
        <v>0</v>
      </c>
      <c r="BE46" s="188">
        <f t="shared" si="86"/>
        <v>0</v>
      </c>
      <c r="BF46" s="188">
        <f t="shared" si="86"/>
        <v>0</v>
      </c>
      <c r="BG46" s="188">
        <f t="shared" si="86"/>
        <v>0</v>
      </c>
      <c r="BH46" s="188">
        <f t="shared" si="86"/>
        <v>0</v>
      </c>
      <c r="BI46" s="188">
        <f t="shared" si="86"/>
        <v>0</v>
      </c>
      <c r="BJ46" s="188">
        <f t="shared" si="86"/>
        <v>0</v>
      </c>
      <c r="BK46" s="188">
        <f t="shared" si="86"/>
        <v>0</v>
      </c>
      <c r="BL46" s="188">
        <f t="shared" si="86"/>
        <v>0</v>
      </c>
      <c r="BM46" s="188">
        <f t="shared" si="86"/>
        <v>0</v>
      </c>
      <c r="BN46" s="188">
        <f t="shared" si="86"/>
        <v>0</v>
      </c>
      <c r="BO46" s="188">
        <f t="shared" si="86"/>
        <v>0</v>
      </c>
      <c r="BP46" s="188">
        <f t="shared" si="86"/>
        <v>0</v>
      </c>
      <c r="BQ46" s="188">
        <f t="shared" si="86"/>
        <v>0</v>
      </c>
      <c r="BR46" s="188">
        <f t="shared" si="86"/>
        <v>0</v>
      </c>
      <c r="BS46" s="188">
        <f t="shared" si="86"/>
        <v>0</v>
      </c>
      <c r="BT46" s="188">
        <f t="shared" si="86"/>
        <v>0</v>
      </c>
      <c r="BU46" s="188">
        <f t="shared" si="86"/>
        <v>0</v>
      </c>
      <c r="BV46" s="188">
        <f t="shared" si="86"/>
        <v>0</v>
      </c>
      <c r="BW46" s="188">
        <f t="shared" si="86"/>
        <v>0</v>
      </c>
      <c r="BX46" s="188">
        <f t="shared" si="86"/>
        <v>0</v>
      </c>
      <c r="BY46" s="188">
        <f t="shared" si="86"/>
        <v>0</v>
      </c>
      <c r="BZ46" s="188">
        <f t="shared" si="86"/>
        <v>0</v>
      </c>
      <c r="CA46" s="188">
        <f t="shared" si="86"/>
        <v>0</v>
      </c>
      <c r="CB46" s="188">
        <f t="shared" si="86"/>
        <v>0</v>
      </c>
      <c r="CC46" s="188">
        <f t="shared" si="86"/>
        <v>0</v>
      </c>
      <c r="CD46" s="188">
        <f t="shared" si="86"/>
        <v>0</v>
      </c>
      <c r="CE46" s="188">
        <f t="shared" si="86"/>
        <v>0</v>
      </c>
      <c r="CF46" s="188">
        <f t="shared" si="86"/>
        <v>0</v>
      </c>
      <c r="CG46" s="188">
        <f t="shared" si="86"/>
        <v>0</v>
      </c>
      <c r="CH46" s="188">
        <f t="shared" si="86"/>
        <v>0</v>
      </c>
      <c r="CI46" s="188">
        <f t="shared" si="86"/>
        <v>0</v>
      </c>
      <c r="CJ46" s="188">
        <f t="shared" si="86"/>
        <v>0</v>
      </c>
      <c r="CK46" s="188">
        <f t="shared" si="86"/>
        <v>0</v>
      </c>
      <c r="CL46" s="188">
        <f t="shared" si="86"/>
        <v>0</v>
      </c>
      <c r="CM46" s="188">
        <f t="shared" si="86"/>
        <v>0</v>
      </c>
      <c r="CN46" s="188">
        <f t="shared" si="86"/>
        <v>0</v>
      </c>
      <c r="CO46" s="188">
        <f t="shared" si="86"/>
        <v>0</v>
      </c>
      <c r="CP46" s="188">
        <f t="shared" si="86"/>
        <v>0</v>
      </c>
      <c r="CQ46" s="188">
        <f t="shared" si="86"/>
        <v>0</v>
      </c>
      <c r="CR46" s="188">
        <f t="shared" si="86"/>
        <v>0</v>
      </c>
      <c r="CS46" s="188">
        <f t="shared" si="86"/>
        <v>0</v>
      </c>
      <c r="CT46" s="188">
        <f t="shared" ref="CT46:FA46" si="87">CT20-CT39</f>
        <v>0</v>
      </c>
      <c r="CU46" s="188">
        <f t="shared" si="87"/>
        <v>0</v>
      </c>
      <c r="CV46" s="188">
        <f t="shared" si="87"/>
        <v>0</v>
      </c>
      <c r="CW46" s="188">
        <f t="shared" si="87"/>
        <v>0</v>
      </c>
      <c r="CX46" s="188">
        <f t="shared" si="87"/>
        <v>0</v>
      </c>
      <c r="CY46" s="188">
        <f t="shared" si="87"/>
        <v>0</v>
      </c>
      <c r="CZ46" s="188">
        <f t="shared" si="87"/>
        <v>0</v>
      </c>
      <c r="DA46" s="188">
        <f t="shared" si="87"/>
        <v>0</v>
      </c>
      <c r="DB46" s="188">
        <f t="shared" si="87"/>
        <v>0</v>
      </c>
      <c r="DC46" s="188">
        <f t="shared" si="87"/>
        <v>0</v>
      </c>
      <c r="DD46" s="188">
        <f t="shared" si="87"/>
        <v>0</v>
      </c>
      <c r="DE46" s="188">
        <f t="shared" si="87"/>
        <v>0</v>
      </c>
      <c r="DF46" s="188">
        <f t="shared" si="87"/>
        <v>0</v>
      </c>
      <c r="DG46" s="188">
        <f t="shared" si="87"/>
        <v>0</v>
      </c>
      <c r="DH46" s="188">
        <f t="shared" si="87"/>
        <v>0</v>
      </c>
      <c r="DI46" s="188">
        <f t="shared" si="87"/>
        <v>0</v>
      </c>
      <c r="DJ46" s="188">
        <f t="shared" si="87"/>
        <v>0</v>
      </c>
      <c r="DK46" s="188">
        <f t="shared" si="87"/>
        <v>0</v>
      </c>
      <c r="DL46" s="188">
        <f t="shared" si="87"/>
        <v>0</v>
      </c>
      <c r="DM46" s="188">
        <f t="shared" si="87"/>
        <v>0</v>
      </c>
      <c r="DN46" s="188">
        <f t="shared" si="87"/>
        <v>0</v>
      </c>
      <c r="DO46" s="188">
        <f t="shared" si="87"/>
        <v>0</v>
      </c>
      <c r="DP46" s="188">
        <f t="shared" si="87"/>
        <v>0</v>
      </c>
      <c r="DQ46" s="188">
        <f t="shared" si="87"/>
        <v>0</v>
      </c>
      <c r="DR46" s="188">
        <f t="shared" si="87"/>
        <v>0</v>
      </c>
      <c r="DS46" s="188">
        <f t="shared" si="87"/>
        <v>0</v>
      </c>
      <c r="DT46" s="188">
        <f t="shared" si="87"/>
        <v>0</v>
      </c>
      <c r="DU46" s="188">
        <f t="shared" si="87"/>
        <v>0</v>
      </c>
      <c r="DV46" s="188">
        <f t="shared" si="87"/>
        <v>0</v>
      </c>
      <c r="DW46" s="188">
        <f t="shared" si="87"/>
        <v>0</v>
      </c>
      <c r="DX46" s="188">
        <f t="shared" si="87"/>
        <v>0</v>
      </c>
      <c r="DY46" s="188">
        <f t="shared" si="87"/>
        <v>0</v>
      </c>
      <c r="DZ46" s="188">
        <f t="shared" si="87"/>
        <v>0</v>
      </c>
      <c r="EA46" s="188">
        <f t="shared" si="87"/>
        <v>0</v>
      </c>
      <c r="EB46" s="188">
        <f t="shared" si="87"/>
        <v>0</v>
      </c>
      <c r="EC46" s="188">
        <f t="shared" si="87"/>
        <v>0</v>
      </c>
      <c r="ED46" s="188">
        <f t="shared" si="87"/>
        <v>0</v>
      </c>
      <c r="EE46" s="188">
        <f t="shared" si="87"/>
        <v>0</v>
      </c>
      <c r="EF46" s="188">
        <f t="shared" si="87"/>
        <v>0</v>
      </c>
      <c r="EG46" s="188">
        <f t="shared" si="87"/>
        <v>0</v>
      </c>
      <c r="EH46" s="188">
        <f t="shared" si="87"/>
        <v>0</v>
      </c>
      <c r="EI46" s="188">
        <f t="shared" si="87"/>
        <v>0</v>
      </c>
      <c r="EJ46" s="188">
        <f t="shared" si="87"/>
        <v>0</v>
      </c>
      <c r="EK46" s="188">
        <f t="shared" si="87"/>
        <v>0</v>
      </c>
      <c r="EL46" s="188">
        <f t="shared" si="87"/>
        <v>0</v>
      </c>
      <c r="EM46" s="188">
        <f t="shared" si="87"/>
        <v>0</v>
      </c>
      <c r="EN46" s="188">
        <f t="shared" si="87"/>
        <v>0</v>
      </c>
      <c r="EO46" s="188">
        <f t="shared" si="87"/>
        <v>0</v>
      </c>
      <c r="EP46" s="188">
        <f t="shared" si="87"/>
        <v>0</v>
      </c>
      <c r="EQ46" s="188">
        <f t="shared" si="87"/>
        <v>0</v>
      </c>
      <c r="ER46" s="188">
        <f t="shared" si="87"/>
        <v>0</v>
      </c>
      <c r="ES46" s="188">
        <f t="shared" si="87"/>
        <v>0</v>
      </c>
      <c r="ET46" s="188">
        <f t="shared" si="87"/>
        <v>0</v>
      </c>
      <c r="EU46" s="188">
        <f t="shared" si="87"/>
        <v>0</v>
      </c>
      <c r="EV46" s="188">
        <f t="shared" si="87"/>
        <v>0</v>
      </c>
      <c r="EW46" s="188">
        <f t="shared" si="87"/>
        <v>0</v>
      </c>
      <c r="EX46" s="188">
        <f t="shared" si="87"/>
        <v>0</v>
      </c>
      <c r="EY46" s="188">
        <f t="shared" si="87"/>
        <v>0</v>
      </c>
      <c r="EZ46" s="188">
        <f t="shared" si="87"/>
        <v>0</v>
      </c>
      <c r="FA46" s="188">
        <f t="shared" si="87"/>
        <v>0</v>
      </c>
    </row>
    <row r="47" spans="1:157" ht="15" customHeight="1" x14ac:dyDescent="0.3">
      <c r="B47" s="171">
        <f t="shared" si="83"/>
        <v>26</v>
      </c>
      <c r="C47" s="198" t="s">
        <v>1599</v>
      </c>
      <c r="D47" s="199">
        <f>Projeto!$L$43</f>
        <v>0</v>
      </c>
      <c r="E47" s="187" t="s">
        <v>1595</v>
      </c>
      <c r="F47" s="181" t="s">
        <v>1600</v>
      </c>
      <c r="G47" s="200">
        <f t="shared" ref="G47:AA47" si="88">IF(G20=0,0,G46/G20)</f>
        <v>0</v>
      </c>
      <c r="H47" s="201">
        <f t="shared" si="88"/>
        <v>0</v>
      </c>
      <c r="I47" s="201">
        <f t="shared" si="88"/>
        <v>0</v>
      </c>
      <c r="J47" s="201">
        <f t="shared" si="88"/>
        <v>0</v>
      </c>
      <c r="K47" s="201">
        <f t="shared" si="88"/>
        <v>0</v>
      </c>
      <c r="L47" s="201">
        <f t="shared" si="88"/>
        <v>0</v>
      </c>
      <c r="M47" s="201">
        <f t="shared" si="88"/>
        <v>0</v>
      </c>
      <c r="N47" s="201">
        <f t="shared" si="88"/>
        <v>0</v>
      </c>
      <c r="O47" s="201">
        <f t="shared" si="88"/>
        <v>0</v>
      </c>
      <c r="P47" s="201">
        <f t="shared" si="88"/>
        <v>0</v>
      </c>
      <c r="Q47" s="201">
        <f t="shared" si="88"/>
        <v>0</v>
      </c>
      <c r="R47" s="201">
        <f t="shared" si="88"/>
        <v>0</v>
      </c>
      <c r="S47" s="201">
        <f t="shared" si="88"/>
        <v>0</v>
      </c>
      <c r="T47" s="201">
        <f t="shared" si="88"/>
        <v>0</v>
      </c>
      <c r="U47" s="201">
        <f t="shared" si="88"/>
        <v>0</v>
      </c>
      <c r="V47" s="201">
        <f t="shared" si="88"/>
        <v>0</v>
      </c>
      <c r="W47" s="201">
        <f t="shared" si="88"/>
        <v>0</v>
      </c>
      <c r="X47" s="201">
        <f t="shared" si="88"/>
        <v>0</v>
      </c>
      <c r="Y47" s="201">
        <f t="shared" si="88"/>
        <v>0</v>
      </c>
      <c r="Z47" s="201">
        <f t="shared" si="88"/>
        <v>0</v>
      </c>
      <c r="AA47" s="201">
        <f t="shared" si="88"/>
        <v>0</v>
      </c>
      <c r="AB47" s="201">
        <f t="shared" ref="AB47:AU47" si="89">IF(AB20=0,0,AB46/AB20)</f>
        <v>0</v>
      </c>
      <c r="AC47" s="201">
        <f t="shared" si="89"/>
        <v>0</v>
      </c>
      <c r="AD47" s="201">
        <f t="shared" si="89"/>
        <v>0</v>
      </c>
      <c r="AE47" s="201">
        <f t="shared" si="89"/>
        <v>0</v>
      </c>
      <c r="AF47" s="201">
        <f t="shared" si="89"/>
        <v>0</v>
      </c>
      <c r="AG47" s="201">
        <f t="shared" si="89"/>
        <v>0</v>
      </c>
      <c r="AH47" s="201">
        <f t="shared" si="89"/>
        <v>0</v>
      </c>
      <c r="AI47" s="201">
        <f t="shared" si="89"/>
        <v>0</v>
      </c>
      <c r="AJ47" s="201">
        <f t="shared" si="89"/>
        <v>0</v>
      </c>
      <c r="AK47" s="201">
        <f t="shared" si="89"/>
        <v>0</v>
      </c>
      <c r="AL47" s="201">
        <f t="shared" si="89"/>
        <v>0</v>
      </c>
      <c r="AM47" s="201">
        <f t="shared" si="89"/>
        <v>0</v>
      </c>
      <c r="AN47" s="201">
        <f t="shared" si="89"/>
        <v>0</v>
      </c>
      <c r="AO47" s="201">
        <f t="shared" si="89"/>
        <v>0</v>
      </c>
      <c r="AP47" s="201">
        <f t="shared" si="89"/>
        <v>0</v>
      </c>
      <c r="AQ47" s="201">
        <f t="shared" si="89"/>
        <v>0</v>
      </c>
      <c r="AR47" s="201">
        <f t="shared" si="89"/>
        <v>0</v>
      </c>
      <c r="AS47" s="201">
        <f t="shared" si="89"/>
        <v>0</v>
      </c>
      <c r="AT47" s="201">
        <f t="shared" si="89"/>
        <v>0</v>
      </c>
      <c r="AU47" s="201">
        <f t="shared" si="89"/>
        <v>0</v>
      </c>
      <c r="AV47" s="201">
        <f t="shared" ref="AV47:CS47" si="90">IF(AV20=0,0,AV46/AV20)</f>
        <v>0</v>
      </c>
      <c r="AW47" s="201">
        <f t="shared" si="90"/>
        <v>0</v>
      </c>
      <c r="AX47" s="201">
        <f t="shared" si="90"/>
        <v>0</v>
      </c>
      <c r="AY47" s="201">
        <f t="shared" si="90"/>
        <v>0</v>
      </c>
      <c r="AZ47" s="201">
        <f t="shared" si="90"/>
        <v>0</v>
      </c>
      <c r="BA47" s="201">
        <f t="shared" si="90"/>
        <v>0</v>
      </c>
      <c r="BB47" s="201">
        <f t="shared" si="90"/>
        <v>0</v>
      </c>
      <c r="BC47" s="201">
        <f t="shared" si="90"/>
        <v>0</v>
      </c>
      <c r="BD47" s="201">
        <f t="shared" si="90"/>
        <v>0</v>
      </c>
      <c r="BE47" s="201">
        <f t="shared" si="90"/>
        <v>0</v>
      </c>
      <c r="BF47" s="201">
        <f t="shared" si="90"/>
        <v>0</v>
      </c>
      <c r="BG47" s="201">
        <f t="shared" si="90"/>
        <v>0</v>
      </c>
      <c r="BH47" s="201">
        <f t="shared" si="90"/>
        <v>0</v>
      </c>
      <c r="BI47" s="201">
        <f t="shared" si="90"/>
        <v>0</v>
      </c>
      <c r="BJ47" s="201">
        <f t="shared" si="90"/>
        <v>0</v>
      </c>
      <c r="BK47" s="201">
        <f t="shared" si="90"/>
        <v>0</v>
      </c>
      <c r="BL47" s="201">
        <f t="shared" si="90"/>
        <v>0</v>
      </c>
      <c r="BM47" s="201">
        <f t="shared" si="90"/>
        <v>0</v>
      </c>
      <c r="BN47" s="201">
        <f t="shared" si="90"/>
        <v>0</v>
      </c>
      <c r="BO47" s="201">
        <f t="shared" si="90"/>
        <v>0</v>
      </c>
      <c r="BP47" s="201">
        <f t="shared" si="90"/>
        <v>0</v>
      </c>
      <c r="BQ47" s="201">
        <f t="shared" si="90"/>
        <v>0</v>
      </c>
      <c r="BR47" s="201">
        <f t="shared" si="90"/>
        <v>0</v>
      </c>
      <c r="BS47" s="201">
        <f t="shared" si="90"/>
        <v>0</v>
      </c>
      <c r="BT47" s="201">
        <f t="shared" si="90"/>
        <v>0</v>
      </c>
      <c r="BU47" s="201">
        <f t="shared" si="90"/>
        <v>0</v>
      </c>
      <c r="BV47" s="201">
        <f t="shared" si="90"/>
        <v>0</v>
      </c>
      <c r="BW47" s="201">
        <f t="shared" si="90"/>
        <v>0</v>
      </c>
      <c r="BX47" s="201">
        <f t="shared" si="90"/>
        <v>0</v>
      </c>
      <c r="BY47" s="201">
        <f t="shared" si="90"/>
        <v>0</v>
      </c>
      <c r="BZ47" s="201">
        <f t="shared" si="90"/>
        <v>0</v>
      </c>
      <c r="CA47" s="201">
        <f t="shared" si="90"/>
        <v>0</v>
      </c>
      <c r="CB47" s="201">
        <f t="shared" si="90"/>
        <v>0</v>
      </c>
      <c r="CC47" s="201">
        <f t="shared" si="90"/>
        <v>0</v>
      </c>
      <c r="CD47" s="201">
        <f t="shared" si="90"/>
        <v>0</v>
      </c>
      <c r="CE47" s="201">
        <f t="shared" si="90"/>
        <v>0</v>
      </c>
      <c r="CF47" s="201">
        <f t="shared" si="90"/>
        <v>0</v>
      </c>
      <c r="CG47" s="201">
        <f t="shared" si="90"/>
        <v>0</v>
      </c>
      <c r="CH47" s="201">
        <f t="shared" si="90"/>
        <v>0</v>
      </c>
      <c r="CI47" s="201">
        <f t="shared" si="90"/>
        <v>0</v>
      </c>
      <c r="CJ47" s="201">
        <f t="shared" si="90"/>
        <v>0</v>
      </c>
      <c r="CK47" s="201">
        <f t="shared" si="90"/>
        <v>0</v>
      </c>
      <c r="CL47" s="201">
        <f t="shared" si="90"/>
        <v>0</v>
      </c>
      <c r="CM47" s="201">
        <f t="shared" si="90"/>
        <v>0</v>
      </c>
      <c r="CN47" s="201">
        <f t="shared" si="90"/>
        <v>0</v>
      </c>
      <c r="CO47" s="201">
        <f t="shared" si="90"/>
        <v>0</v>
      </c>
      <c r="CP47" s="201">
        <f t="shared" si="90"/>
        <v>0</v>
      </c>
      <c r="CQ47" s="201">
        <f t="shared" si="90"/>
        <v>0</v>
      </c>
      <c r="CR47" s="201">
        <f t="shared" si="90"/>
        <v>0</v>
      </c>
      <c r="CS47" s="201">
        <f t="shared" si="90"/>
        <v>0</v>
      </c>
      <c r="CT47" s="201">
        <f t="shared" ref="CT47:FA47" si="91">IF(CT20=0,0,CT46/CT20)</f>
        <v>0</v>
      </c>
      <c r="CU47" s="201">
        <f t="shared" si="91"/>
        <v>0</v>
      </c>
      <c r="CV47" s="201">
        <f t="shared" si="91"/>
        <v>0</v>
      </c>
      <c r="CW47" s="201">
        <f t="shared" si="91"/>
        <v>0</v>
      </c>
      <c r="CX47" s="201">
        <f t="shared" si="91"/>
        <v>0</v>
      </c>
      <c r="CY47" s="201">
        <f t="shared" si="91"/>
        <v>0</v>
      </c>
      <c r="CZ47" s="201">
        <f t="shared" si="91"/>
        <v>0</v>
      </c>
      <c r="DA47" s="201">
        <f t="shared" si="91"/>
        <v>0</v>
      </c>
      <c r="DB47" s="201">
        <f t="shared" si="91"/>
        <v>0</v>
      </c>
      <c r="DC47" s="201">
        <f t="shared" si="91"/>
        <v>0</v>
      </c>
      <c r="DD47" s="201">
        <f t="shared" si="91"/>
        <v>0</v>
      </c>
      <c r="DE47" s="201">
        <f t="shared" si="91"/>
        <v>0</v>
      </c>
      <c r="DF47" s="201">
        <f t="shared" si="91"/>
        <v>0</v>
      </c>
      <c r="DG47" s="201">
        <f t="shared" si="91"/>
        <v>0</v>
      </c>
      <c r="DH47" s="201">
        <f t="shared" si="91"/>
        <v>0</v>
      </c>
      <c r="DI47" s="201">
        <f t="shared" si="91"/>
        <v>0</v>
      </c>
      <c r="DJ47" s="201">
        <f t="shared" si="91"/>
        <v>0</v>
      </c>
      <c r="DK47" s="201">
        <f t="shared" si="91"/>
        <v>0</v>
      </c>
      <c r="DL47" s="201">
        <f t="shared" si="91"/>
        <v>0</v>
      </c>
      <c r="DM47" s="201">
        <f t="shared" si="91"/>
        <v>0</v>
      </c>
      <c r="DN47" s="201">
        <f t="shared" si="91"/>
        <v>0</v>
      </c>
      <c r="DO47" s="201">
        <f t="shared" si="91"/>
        <v>0</v>
      </c>
      <c r="DP47" s="201">
        <f t="shared" si="91"/>
        <v>0</v>
      </c>
      <c r="DQ47" s="201">
        <f t="shared" si="91"/>
        <v>0</v>
      </c>
      <c r="DR47" s="201">
        <f t="shared" si="91"/>
        <v>0</v>
      </c>
      <c r="DS47" s="201">
        <f t="shared" si="91"/>
        <v>0</v>
      </c>
      <c r="DT47" s="201">
        <f t="shared" si="91"/>
        <v>0</v>
      </c>
      <c r="DU47" s="201">
        <f t="shared" si="91"/>
        <v>0</v>
      </c>
      <c r="DV47" s="201">
        <f t="shared" si="91"/>
        <v>0</v>
      </c>
      <c r="DW47" s="201">
        <f t="shared" si="91"/>
        <v>0</v>
      </c>
      <c r="DX47" s="201">
        <f t="shared" si="91"/>
        <v>0</v>
      </c>
      <c r="DY47" s="201">
        <f t="shared" si="91"/>
        <v>0</v>
      </c>
      <c r="DZ47" s="201">
        <f t="shared" si="91"/>
        <v>0</v>
      </c>
      <c r="EA47" s="201">
        <f t="shared" si="91"/>
        <v>0</v>
      </c>
      <c r="EB47" s="201">
        <f t="shared" si="91"/>
        <v>0</v>
      </c>
      <c r="EC47" s="201">
        <f t="shared" si="91"/>
        <v>0</v>
      </c>
      <c r="ED47" s="201">
        <f t="shared" si="91"/>
        <v>0</v>
      </c>
      <c r="EE47" s="201">
        <f t="shared" si="91"/>
        <v>0</v>
      </c>
      <c r="EF47" s="201">
        <f t="shared" si="91"/>
        <v>0</v>
      </c>
      <c r="EG47" s="201">
        <f t="shared" si="91"/>
        <v>0</v>
      </c>
      <c r="EH47" s="201">
        <f t="shared" si="91"/>
        <v>0</v>
      </c>
      <c r="EI47" s="201">
        <f t="shared" si="91"/>
        <v>0</v>
      </c>
      <c r="EJ47" s="201">
        <f t="shared" si="91"/>
        <v>0</v>
      </c>
      <c r="EK47" s="201">
        <f t="shared" si="91"/>
        <v>0</v>
      </c>
      <c r="EL47" s="201">
        <f t="shared" si="91"/>
        <v>0</v>
      </c>
      <c r="EM47" s="201">
        <f t="shared" si="91"/>
        <v>0</v>
      </c>
      <c r="EN47" s="201">
        <f t="shared" si="91"/>
        <v>0</v>
      </c>
      <c r="EO47" s="201">
        <f t="shared" si="91"/>
        <v>0</v>
      </c>
      <c r="EP47" s="201">
        <f t="shared" si="91"/>
        <v>0</v>
      </c>
      <c r="EQ47" s="201">
        <f t="shared" si="91"/>
        <v>0</v>
      </c>
      <c r="ER47" s="201">
        <f t="shared" si="91"/>
        <v>0</v>
      </c>
      <c r="ES47" s="201">
        <f t="shared" si="91"/>
        <v>0</v>
      </c>
      <c r="ET47" s="201">
        <f t="shared" si="91"/>
        <v>0</v>
      </c>
      <c r="EU47" s="201">
        <f t="shared" si="91"/>
        <v>0</v>
      </c>
      <c r="EV47" s="201">
        <f t="shared" si="91"/>
        <v>0</v>
      </c>
      <c r="EW47" s="201">
        <f t="shared" si="91"/>
        <v>0</v>
      </c>
      <c r="EX47" s="201">
        <f t="shared" si="91"/>
        <v>0</v>
      </c>
      <c r="EY47" s="201">
        <f t="shared" si="91"/>
        <v>0</v>
      </c>
      <c r="EZ47" s="201">
        <f t="shared" si="91"/>
        <v>0</v>
      </c>
      <c r="FA47" s="201">
        <f t="shared" si="91"/>
        <v>0</v>
      </c>
    </row>
    <row r="48" spans="1:157" ht="15" customHeight="1" x14ac:dyDescent="0.3">
      <c r="B48" s="202"/>
      <c r="C48" s="203" t="s">
        <v>3370</v>
      </c>
      <c r="D48" s="203"/>
      <c r="E48" s="204" t="s">
        <v>1601</v>
      </c>
      <c r="F48" s="205" t="s">
        <v>2105</v>
      </c>
      <c r="G48" s="206">
        <f>SUM(H48:FA48)</f>
        <v>0</v>
      </c>
      <c r="H48" s="207">
        <f>H44*$D$45+H46*$D$47</f>
        <v>0</v>
      </c>
      <c r="I48" s="207">
        <f t="shared" ref="I48:AA48" si="92">I44*$D$45+I46*$D$47</f>
        <v>0</v>
      </c>
      <c r="J48" s="207">
        <f t="shared" si="92"/>
        <v>0</v>
      </c>
      <c r="K48" s="207">
        <f t="shared" si="92"/>
        <v>0</v>
      </c>
      <c r="L48" s="207">
        <f t="shared" si="92"/>
        <v>0</v>
      </c>
      <c r="M48" s="207">
        <f t="shared" si="92"/>
        <v>0</v>
      </c>
      <c r="N48" s="207">
        <f t="shared" si="92"/>
        <v>0</v>
      </c>
      <c r="O48" s="207">
        <f t="shared" si="92"/>
        <v>0</v>
      </c>
      <c r="P48" s="207">
        <f t="shared" si="92"/>
        <v>0</v>
      </c>
      <c r="Q48" s="207">
        <f t="shared" si="92"/>
        <v>0</v>
      </c>
      <c r="R48" s="207">
        <f t="shared" si="92"/>
        <v>0</v>
      </c>
      <c r="S48" s="207">
        <f t="shared" si="92"/>
        <v>0</v>
      </c>
      <c r="T48" s="207">
        <f t="shared" si="92"/>
        <v>0</v>
      </c>
      <c r="U48" s="207">
        <f t="shared" si="92"/>
        <v>0</v>
      </c>
      <c r="V48" s="207">
        <f t="shared" si="92"/>
        <v>0</v>
      </c>
      <c r="W48" s="207">
        <f t="shared" si="92"/>
        <v>0</v>
      </c>
      <c r="X48" s="207">
        <f t="shared" si="92"/>
        <v>0</v>
      </c>
      <c r="Y48" s="207">
        <f t="shared" si="92"/>
        <v>0</v>
      </c>
      <c r="Z48" s="207">
        <f t="shared" si="92"/>
        <v>0</v>
      </c>
      <c r="AA48" s="207">
        <f t="shared" si="92"/>
        <v>0</v>
      </c>
      <c r="AB48" s="207">
        <f>AB44*$D$45+AB46*$D$47</f>
        <v>0</v>
      </c>
      <c r="AC48" s="207">
        <f t="shared" ref="AC48:AU48" si="93">AC44*$D$45+AC46*$D$47</f>
        <v>0</v>
      </c>
      <c r="AD48" s="207">
        <f t="shared" si="93"/>
        <v>0</v>
      </c>
      <c r="AE48" s="207">
        <f t="shared" si="93"/>
        <v>0</v>
      </c>
      <c r="AF48" s="207">
        <f t="shared" si="93"/>
        <v>0</v>
      </c>
      <c r="AG48" s="207">
        <f t="shared" si="93"/>
        <v>0</v>
      </c>
      <c r="AH48" s="207">
        <f t="shared" si="93"/>
        <v>0</v>
      </c>
      <c r="AI48" s="207">
        <f t="shared" si="93"/>
        <v>0</v>
      </c>
      <c r="AJ48" s="207">
        <f t="shared" si="93"/>
        <v>0</v>
      </c>
      <c r="AK48" s="207">
        <f t="shared" si="93"/>
        <v>0</v>
      </c>
      <c r="AL48" s="207">
        <f t="shared" si="93"/>
        <v>0</v>
      </c>
      <c r="AM48" s="207">
        <f t="shared" si="93"/>
        <v>0</v>
      </c>
      <c r="AN48" s="207">
        <f t="shared" si="93"/>
        <v>0</v>
      </c>
      <c r="AO48" s="207">
        <f t="shared" si="93"/>
        <v>0</v>
      </c>
      <c r="AP48" s="207">
        <f t="shared" si="93"/>
        <v>0</v>
      </c>
      <c r="AQ48" s="207">
        <f t="shared" si="93"/>
        <v>0</v>
      </c>
      <c r="AR48" s="207">
        <f t="shared" si="93"/>
        <v>0</v>
      </c>
      <c r="AS48" s="207">
        <f t="shared" si="93"/>
        <v>0</v>
      </c>
      <c r="AT48" s="207">
        <f t="shared" si="93"/>
        <v>0</v>
      </c>
      <c r="AU48" s="207">
        <f t="shared" si="93"/>
        <v>0</v>
      </c>
      <c r="AV48" s="207">
        <f t="shared" ref="AV48:BE48" si="94">AV44*$D$45+AV46*$D$47</f>
        <v>0</v>
      </c>
      <c r="AW48" s="207">
        <f t="shared" si="94"/>
        <v>0</v>
      </c>
      <c r="AX48" s="207">
        <f t="shared" si="94"/>
        <v>0</v>
      </c>
      <c r="AY48" s="207">
        <f t="shared" si="94"/>
        <v>0</v>
      </c>
      <c r="AZ48" s="207">
        <f t="shared" si="94"/>
        <v>0</v>
      </c>
      <c r="BA48" s="207">
        <f t="shared" si="94"/>
        <v>0</v>
      </c>
      <c r="BB48" s="207">
        <f t="shared" si="94"/>
        <v>0</v>
      </c>
      <c r="BC48" s="207">
        <f t="shared" si="94"/>
        <v>0</v>
      </c>
      <c r="BD48" s="207">
        <f t="shared" si="94"/>
        <v>0</v>
      </c>
      <c r="BE48" s="207">
        <f t="shared" si="94"/>
        <v>0</v>
      </c>
      <c r="BF48" s="207">
        <f>BF44*$D$45+BF46*$D$47</f>
        <v>0</v>
      </c>
      <c r="BG48" s="207">
        <f t="shared" ref="BG48:BY48" si="95">BG44*$D$45+BG46*$D$47</f>
        <v>0</v>
      </c>
      <c r="BH48" s="207">
        <f t="shared" si="95"/>
        <v>0</v>
      </c>
      <c r="BI48" s="207">
        <f t="shared" si="95"/>
        <v>0</v>
      </c>
      <c r="BJ48" s="207">
        <f t="shared" si="95"/>
        <v>0</v>
      </c>
      <c r="BK48" s="207">
        <f t="shared" si="95"/>
        <v>0</v>
      </c>
      <c r="BL48" s="207">
        <f t="shared" si="95"/>
        <v>0</v>
      </c>
      <c r="BM48" s="207">
        <f t="shared" si="95"/>
        <v>0</v>
      </c>
      <c r="BN48" s="207">
        <f t="shared" si="95"/>
        <v>0</v>
      </c>
      <c r="BO48" s="207">
        <f t="shared" si="95"/>
        <v>0</v>
      </c>
      <c r="BP48" s="207">
        <f t="shared" si="95"/>
        <v>0</v>
      </c>
      <c r="BQ48" s="207">
        <f t="shared" si="95"/>
        <v>0</v>
      </c>
      <c r="BR48" s="207">
        <f t="shared" si="95"/>
        <v>0</v>
      </c>
      <c r="BS48" s="207">
        <f t="shared" si="95"/>
        <v>0</v>
      </c>
      <c r="BT48" s="207">
        <f t="shared" si="95"/>
        <v>0</v>
      </c>
      <c r="BU48" s="207">
        <f t="shared" si="95"/>
        <v>0</v>
      </c>
      <c r="BV48" s="207">
        <f t="shared" si="95"/>
        <v>0</v>
      </c>
      <c r="BW48" s="207">
        <f t="shared" si="95"/>
        <v>0</v>
      </c>
      <c r="BX48" s="207">
        <f t="shared" si="95"/>
        <v>0</v>
      </c>
      <c r="BY48" s="207">
        <f t="shared" si="95"/>
        <v>0</v>
      </c>
      <c r="BZ48" s="207">
        <f>BZ44*$D$45+BZ46*$D$47</f>
        <v>0</v>
      </c>
      <c r="CA48" s="207">
        <f t="shared" ref="CA48:DC48" si="96">CA44*$D$45+CA46*$D$47</f>
        <v>0</v>
      </c>
      <c r="CB48" s="207">
        <f t="shared" si="96"/>
        <v>0</v>
      </c>
      <c r="CC48" s="207">
        <f t="shared" si="96"/>
        <v>0</v>
      </c>
      <c r="CD48" s="207">
        <f t="shared" si="96"/>
        <v>0</v>
      </c>
      <c r="CE48" s="207">
        <f t="shared" si="96"/>
        <v>0</v>
      </c>
      <c r="CF48" s="207">
        <f t="shared" si="96"/>
        <v>0</v>
      </c>
      <c r="CG48" s="207">
        <f t="shared" si="96"/>
        <v>0</v>
      </c>
      <c r="CH48" s="207">
        <f t="shared" si="96"/>
        <v>0</v>
      </c>
      <c r="CI48" s="207">
        <f t="shared" si="96"/>
        <v>0</v>
      </c>
      <c r="CJ48" s="207">
        <f t="shared" si="96"/>
        <v>0</v>
      </c>
      <c r="CK48" s="207">
        <f t="shared" si="96"/>
        <v>0</v>
      </c>
      <c r="CL48" s="207">
        <f t="shared" si="96"/>
        <v>0</v>
      </c>
      <c r="CM48" s="207">
        <f t="shared" si="96"/>
        <v>0</v>
      </c>
      <c r="CN48" s="207">
        <f t="shared" si="96"/>
        <v>0</v>
      </c>
      <c r="CO48" s="207">
        <f t="shared" si="96"/>
        <v>0</v>
      </c>
      <c r="CP48" s="207">
        <f t="shared" si="96"/>
        <v>0</v>
      </c>
      <c r="CQ48" s="207">
        <f t="shared" si="96"/>
        <v>0</v>
      </c>
      <c r="CR48" s="207">
        <f t="shared" si="96"/>
        <v>0</v>
      </c>
      <c r="CS48" s="207">
        <f t="shared" si="96"/>
        <v>0</v>
      </c>
      <c r="CT48" s="207">
        <f t="shared" si="96"/>
        <v>0</v>
      </c>
      <c r="CU48" s="207">
        <f t="shared" si="96"/>
        <v>0</v>
      </c>
      <c r="CV48" s="207">
        <f t="shared" si="96"/>
        <v>0</v>
      </c>
      <c r="CW48" s="207">
        <f t="shared" si="96"/>
        <v>0</v>
      </c>
      <c r="CX48" s="207">
        <f t="shared" si="96"/>
        <v>0</v>
      </c>
      <c r="CY48" s="207">
        <f t="shared" si="96"/>
        <v>0</v>
      </c>
      <c r="CZ48" s="207">
        <f t="shared" si="96"/>
        <v>0</v>
      </c>
      <c r="DA48" s="207">
        <f t="shared" si="96"/>
        <v>0</v>
      </c>
      <c r="DB48" s="207">
        <f t="shared" si="96"/>
        <v>0</v>
      </c>
      <c r="DC48" s="207">
        <f t="shared" si="96"/>
        <v>0</v>
      </c>
      <c r="DD48" s="207">
        <f>DD44*$D$45+DD46*$D$47</f>
        <v>0</v>
      </c>
      <c r="DE48" s="207">
        <f t="shared" ref="DE48:DW48" si="97">DE44*$D$45+DE46*$D$47</f>
        <v>0</v>
      </c>
      <c r="DF48" s="207">
        <f t="shared" si="97"/>
        <v>0</v>
      </c>
      <c r="DG48" s="207">
        <f t="shared" si="97"/>
        <v>0</v>
      </c>
      <c r="DH48" s="207">
        <f t="shared" si="97"/>
        <v>0</v>
      </c>
      <c r="DI48" s="207">
        <f t="shared" si="97"/>
        <v>0</v>
      </c>
      <c r="DJ48" s="207">
        <f t="shared" si="97"/>
        <v>0</v>
      </c>
      <c r="DK48" s="207">
        <f t="shared" si="97"/>
        <v>0</v>
      </c>
      <c r="DL48" s="207">
        <f t="shared" si="97"/>
        <v>0</v>
      </c>
      <c r="DM48" s="207">
        <f t="shared" si="97"/>
        <v>0</v>
      </c>
      <c r="DN48" s="207">
        <f t="shared" si="97"/>
        <v>0</v>
      </c>
      <c r="DO48" s="207">
        <f t="shared" si="97"/>
        <v>0</v>
      </c>
      <c r="DP48" s="207">
        <f t="shared" si="97"/>
        <v>0</v>
      </c>
      <c r="DQ48" s="207">
        <f t="shared" si="97"/>
        <v>0</v>
      </c>
      <c r="DR48" s="207">
        <f t="shared" si="97"/>
        <v>0</v>
      </c>
      <c r="DS48" s="207">
        <f t="shared" si="97"/>
        <v>0</v>
      </c>
      <c r="DT48" s="207">
        <f t="shared" si="97"/>
        <v>0</v>
      </c>
      <c r="DU48" s="207">
        <f t="shared" si="97"/>
        <v>0</v>
      </c>
      <c r="DV48" s="207">
        <f t="shared" si="97"/>
        <v>0</v>
      </c>
      <c r="DW48" s="207">
        <f t="shared" si="97"/>
        <v>0</v>
      </c>
      <c r="DX48" s="207">
        <f>DX44*$D$45+DX46*$D$47</f>
        <v>0</v>
      </c>
      <c r="DY48" s="207">
        <f t="shared" ref="DY48:FA48" si="98">DY44*$D$45+DY46*$D$47</f>
        <v>0</v>
      </c>
      <c r="DZ48" s="207">
        <f t="shared" si="98"/>
        <v>0</v>
      </c>
      <c r="EA48" s="207">
        <f t="shared" si="98"/>
        <v>0</v>
      </c>
      <c r="EB48" s="207">
        <f t="shared" si="98"/>
        <v>0</v>
      </c>
      <c r="EC48" s="207">
        <f t="shared" si="98"/>
        <v>0</v>
      </c>
      <c r="ED48" s="207">
        <f t="shared" si="98"/>
        <v>0</v>
      </c>
      <c r="EE48" s="207">
        <f t="shared" si="98"/>
        <v>0</v>
      </c>
      <c r="EF48" s="207">
        <f t="shared" si="98"/>
        <v>0</v>
      </c>
      <c r="EG48" s="207">
        <f t="shared" si="98"/>
        <v>0</v>
      </c>
      <c r="EH48" s="207">
        <f t="shared" si="98"/>
        <v>0</v>
      </c>
      <c r="EI48" s="207">
        <f t="shared" si="98"/>
        <v>0</v>
      </c>
      <c r="EJ48" s="207">
        <f t="shared" si="98"/>
        <v>0</v>
      </c>
      <c r="EK48" s="207">
        <f t="shared" si="98"/>
        <v>0</v>
      </c>
      <c r="EL48" s="207">
        <f t="shared" si="98"/>
        <v>0</v>
      </c>
      <c r="EM48" s="207">
        <f t="shared" si="98"/>
        <v>0</v>
      </c>
      <c r="EN48" s="207">
        <f t="shared" si="98"/>
        <v>0</v>
      </c>
      <c r="EO48" s="207">
        <f t="shared" si="98"/>
        <v>0</v>
      </c>
      <c r="EP48" s="207">
        <f t="shared" si="98"/>
        <v>0</v>
      </c>
      <c r="EQ48" s="207">
        <f t="shared" si="98"/>
        <v>0</v>
      </c>
      <c r="ER48" s="207">
        <f t="shared" si="98"/>
        <v>0</v>
      </c>
      <c r="ES48" s="207">
        <f t="shared" si="98"/>
        <v>0</v>
      </c>
      <c r="ET48" s="207">
        <f t="shared" si="98"/>
        <v>0</v>
      </c>
      <c r="EU48" s="207">
        <f t="shared" si="98"/>
        <v>0</v>
      </c>
      <c r="EV48" s="207">
        <f t="shared" si="98"/>
        <v>0</v>
      </c>
      <c r="EW48" s="207">
        <f t="shared" si="98"/>
        <v>0</v>
      </c>
      <c r="EX48" s="207">
        <f t="shared" si="98"/>
        <v>0</v>
      </c>
      <c r="EY48" s="207">
        <f t="shared" si="98"/>
        <v>0</v>
      </c>
      <c r="EZ48" s="207">
        <f t="shared" si="98"/>
        <v>0</v>
      </c>
      <c r="FA48" s="207">
        <f t="shared" si="98"/>
        <v>0</v>
      </c>
    </row>
    <row r="50" spans="6:111" ht="15" customHeight="1" x14ac:dyDescent="0.35">
      <c r="F50" s="158" t="s">
        <v>1946</v>
      </c>
      <c r="G50" s="159">
        <f>RCB!$G$12</f>
        <v>0</v>
      </c>
      <c r="I50" s="1"/>
      <c r="J50" s="1"/>
      <c r="K50" s="252"/>
      <c r="BG50" s="1"/>
      <c r="BH50" s="1"/>
      <c r="BI50" s="252"/>
      <c r="DE50" s="1"/>
      <c r="DF50" s="1"/>
      <c r="DG50" s="252"/>
    </row>
    <row r="51" spans="6:111" ht="15" customHeight="1" x14ac:dyDescent="0.35">
      <c r="F51" s="158" t="s">
        <v>1232</v>
      </c>
      <c r="G51" s="159">
        <f>RCB!$H$9</f>
        <v>0</v>
      </c>
      <c r="I51" s="1"/>
      <c r="J51" s="1"/>
      <c r="K51" s="252"/>
      <c r="BG51" s="1"/>
      <c r="BH51" s="1"/>
      <c r="BI51" s="252"/>
      <c r="DE51" s="1"/>
      <c r="DF51" s="1"/>
      <c r="DG51" s="252"/>
    </row>
    <row r="53" spans="6:111" ht="15" customHeight="1" x14ac:dyDescent="0.3">
      <c r="H53" s="208"/>
      <c r="I53" s="208"/>
      <c r="BF53" s="208"/>
      <c r="BG53" s="208"/>
      <c r="DD53" s="208"/>
      <c r="DE53" s="208"/>
    </row>
  </sheetData>
  <sheetProtection algorithmName="SHA-512" hashValue="fxTj3J8gBJOM3/nwQ7LHz98QjMR5gtpGKhmE/kswJi/3plLpe6DVk2TIiNaLy5Zc13n0m5rmDncksNXwgOXMLA==" saltValue="Q7FjX+kUu0aCXpycfdkUwQ==" spinCount="100000" sheet="1" formatColumns="0" formatRows="0"/>
  <mergeCells count="8">
    <mergeCell ref="E2:G2"/>
    <mergeCell ref="B42:F42"/>
    <mergeCell ref="B35:B38"/>
    <mergeCell ref="B4:F4"/>
    <mergeCell ref="B13:B15"/>
    <mergeCell ref="B16:B19"/>
    <mergeCell ref="B23:F23"/>
    <mergeCell ref="B32:B34"/>
  </mergeCells>
  <conditionalFormatting sqref="G7:G21">
    <cfRule type="expression" dxfId="127" priority="65">
      <formula>G7="ERRO"</formula>
    </cfRule>
  </conditionalFormatting>
  <conditionalFormatting sqref="G26:G40">
    <cfRule type="expression" dxfId="126" priority="1">
      <formula>G26="ERRO"</formula>
    </cfRule>
  </conditionalFormatting>
  <conditionalFormatting sqref="G44:G48">
    <cfRule type="expression" dxfId="125" priority="116">
      <formula>G44="ERRO"</formula>
    </cfRule>
  </conditionalFormatting>
  <conditionalFormatting sqref="H13:FA13 H32:FA32">
    <cfRule type="expression" dxfId="124" priority="11">
      <formula>OR(H13&gt;24,H13&lt;0)</formula>
    </cfRule>
  </conditionalFormatting>
  <conditionalFormatting sqref="H14:FA14 H33:FA33">
    <cfRule type="expression" dxfId="123" priority="10">
      <formula>OR(H14&gt;365,H14&lt;0)</formula>
    </cfRule>
  </conditionalFormatting>
  <conditionalFormatting sqref="H15:FA15 H34:FA34">
    <cfRule type="expression" dxfId="122" priority="6">
      <formula>OR(H15&gt;8760,H15&lt;0)</formula>
    </cfRule>
  </conditionalFormatting>
  <conditionalFormatting sqref="H16:FA16 H35:FA35">
    <cfRule type="expression" dxfId="121" priority="9">
      <formula>OR(H16&gt;3,H16&lt;0)</formula>
    </cfRule>
  </conditionalFormatting>
  <conditionalFormatting sqref="H17:FA17 H36:FA36">
    <cfRule type="expression" dxfId="120" priority="8">
      <formula>OR(H17&gt;22,H17&lt;0)</formula>
    </cfRule>
  </conditionalFormatting>
  <conditionalFormatting sqref="H18:FA18 H37:FA37">
    <cfRule type="expression" dxfId="119" priority="7">
      <formula>OR(H18&gt;12,H18&lt;0)</formula>
    </cfRule>
  </conditionalFormatting>
  <pageMargins left="0.59055118110236227" right="0.59055118110236227" top="0.98425196850393704" bottom="0.59055118110236227" header="0.19685039370078741" footer="0.19685039370078741"/>
  <pageSetup paperSize="9" scale="70" pageOrder="overThenDown" orientation="landscape" r:id="rId1"/>
  <headerFooter>
    <oddFooter>&amp;L&amp;F / &amp;A_x000D_&amp;1#&amp;"Calibri"&amp;10&amp;K000000 Classificação: Público&amp;R&amp;P</oddFooter>
  </headerFooter>
  <ignoredErrors>
    <ignoredError sqref="FB1:XFD1 H50:H51 A52:F52 A50:D51 FB26:XFD27 A22:F22 A41:F41 A7:A8 FB7:XFD8 A11:A21 A26:A27 A30:A40 A43:F43 A42 A49:F49 A48:B48 D48:F48 H44:AA49 FB30:XFD1048576 H41:AA42 AB49:BE49 A53:BE1048576 L50:BE51 H52:BE52 A1:BE1 FB4:XFD5 A4:A5 A47 A44 C44:F44 A45 C45:F45 A46 C46:F46 C47:F47 A23:A24 FB11:XFD24" unlockedFormula="1"/>
    <ignoredError sqref="G41:G43 G47 G49:G52" formula="1" unlockedFormula="1"/>
    <ignoredError sqref="G45" 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922B731-38CF-44F4-A3D5-162901D5B143}">
          <x14:formula1>
            <xm:f>UCs!$C$24:$C$43</xm:f>
          </x14:formula1>
          <xm:sqref>H6:FA6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Plan16">
    <tabColor theme="9" tint="0.39997558519241921"/>
  </sheetPr>
  <dimension ref="B4:Z116"/>
  <sheetViews>
    <sheetView showGridLines="0" zoomScale="70" zoomScaleNormal="70" workbookViewId="0">
      <selection activeCell="V59" sqref="V59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8" style="1" customWidth="1"/>
    <col min="9" max="9" width="14.6640625" style="1" customWidth="1"/>
    <col min="10" max="10" width="17.5546875" style="1" customWidth="1"/>
    <col min="11" max="11" width="17.6640625" style="1" customWidth="1"/>
    <col min="12" max="13" width="14.6640625" style="1" customWidth="1"/>
    <col min="14" max="14" width="17.6640625" style="1" customWidth="1"/>
    <col min="15" max="16" width="3.6640625" style="1" customWidth="1"/>
    <col min="17" max="21" width="10.6640625" style="1" customWidth="1"/>
    <col min="22" max="22" width="11.6640625" style="1" customWidth="1"/>
    <col min="23" max="23" width="10.6640625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2106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EQUIPAMENTOS HOSPITALARES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86"/>
      <c r="D8" s="886"/>
      <c r="E8" s="886"/>
      <c r="F8" s="886"/>
      <c r="G8" s="860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86"/>
      <c r="D9" s="886"/>
      <c r="E9" s="886"/>
      <c r="F9" s="886"/>
      <c r="G9" s="860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86"/>
      <c r="D10" s="886"/>
      <c r="E10" s="886"/>
      <c r="F10" s="886"/>
      <c r="G10" s="860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86"/>
      <c r="D11" s="886"/>
      <c r="E11" s="886"/>
      <c r="F11" s="886"/>
      <c r="G11" s="860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86"/>
      <c r="D12" s="886"/>
      <c r="E12" s="886"/>
      <c r="F12" s="886"/>
      <c r="G12" s="860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86"/>
      <c r="D13" s="886"/>
      <c r="E13" s="886"/>
      <c r="F13" s="886"/>
      <c r="G13" s="860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86"/>
      <c r="D14" s="886"/>
      <c r="E14" s="886"/>
      <c r="F14" s="886"/>
      <c r="G14" s="860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86"/>
      <c r="D15" s="886"/>
      <c r="E15" s="886"/>
      <c r="F15" s="886"/>
      <c r="G15" s="860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86"/>
      <c r="D16" s="886"/>
      <c r="E16" s="886"/>
      <c r="F16" s="886"/>
      <c r="G16" s="860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86"/>
      <c r="D17" s="886"/>
      <c r="E17" s="886"/>
      <c r="F17" s="886"/>
      <c r="G17" s="860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86"/>
      <c r="D18" s="886"/>
      <c r="E18" s="886"/>
      <c r="F18" s="886"/>
      <c r="G18" s="860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86"/>
      <c r="D19" s="886"/>
      <c r="E19" s="886"/>
      <c r="F19" s="886"/>
      <c r="G19" s="860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86"/>
      <c r="D20" s="886"/>
      <c r="E20" s="886"/>
      <c r="F20" s="886"/>
      <c r="G20" s="860"/>
      <c r="H20" s="291"/>
      <c r="I20" s="290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2"/>
        <v>13</v>
      </c>
      <c r="Q20" s="862" t="str">
        <f t="shared" si="3"/>
        <v/>
      </c>
      <c r="R20" s="862"/>
      <c r="S20" s="862"/>
      <c r="T20" s="862"/>
      <c r="U20" s="863"/>
      <c r="V20" s="143" t="str">
        <f t="shared" si="4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86"/>
      <c r="D21" s="886"/>
      <c r="E21" s="886"/>
      <c r="F21" s="886"/>
      <c r="G21" s="860"/>
      <c r="H21" s="289"/>
      <c r="I21" s="290"/>
      <c r="J21" s="286"/>
      <c r="K21" s="139">
        <f t="shared" si="0"/>
        <v>0</v>
      </c>
      <c r="L21" s="286"/>
      <c r="M21" s="286"/>
      <c r="N21" s="139">
        <f t="shared" si="1"/>
        <v>0</v>
      </c>
      <c r="P21" s="142">
        <f t="shared" si="2"/>
        <v>14</v>
      </c>
      <c r="Q21" s="862" t="str">
        <f t="shared" si="3"/>
        <v/>
      </c>
      <c r="R21" s="862"/>
      <c r="S21" s="862"/>
      <c r="T21" s="862"/>
      <c r="U21" s="863"/>
      <c r="V21" s="143" t="str">
        <f t="shared" si="4"/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86"/>
      <c r="D22" s="886"/>
      <c r="E22" s="886"/>
      <c r="F22" s="886"/>
      <c r="G22" s="860"/>
      <c r="H22" s="289"/>
      <c r="I22" s="290"/>
      <c r="J22" s="286"/>
      <c r="K22" s="139">
        <f t="shared" si="0"/>
        <v>0</v>
      </c>
      <c r="L22" s="286"/>
      <c r="M22" s="286"/>
      <c r="N22" s="139">
        <f t="shared" si="1"/>
        <v>0</v>
      </c>
      <c r="P22" s="142">
        <f t="shared" si="2"/>
        <v>15</v>
      </c>
      <c r="Q22" s="862" t="str">
        <f t="shared" si="3"/>
        <v/>
      </c>
      <c r="R22" s="862"/>
      <c r="S22" s="862"/>
      <c r="T22" s="862"/>
      <c r="U22" s="863"/>
      <c r="V22" s="143" t="str">
        <f t="shared" si="4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86"/>
      <c r="D23" s="886"/>
      <c r="E23" s="886"/>
      <c r="F23" s="886"/>
      <c r="G23" s="860"/>
      <c r="H23" s="289"/>
      <c r="I23" s="290"/>
      <c r="J23" s="286"/>
      <c r="K23" s="139">
        <f t="shared" si="0"/>
        <v>0</v>
      </c>
      <c r="L23" s="286"/>
      <c r="M23" s="286"/>
      <c r="N23" s="139">
        <f t="shared" si="1"/>
        <v>0</v>
      </c>
      <c r="P23" s="142">
        <f t="shared" si="2"/>
        <v>16</v>
      </c>
      <c r="Q23" s="862" t="str">
        <f t="shared" si="3"/>
        <v/>
      </c>
      <c r="R23" s="862"/>
      <c r="S23" s="862"/>
      <c r="T23" s="862"/>
      <c r="U23" s="863"/>
      <c r="V23" s="143" t="str">
        <f t="shared" si="4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86"/>
      <c r="D24" s="886"/>
      <c r="E24" s="886"/>
      <c r="F24" s="886"/>
      <c r="G24" s="860"/>
      <c r="H24" s="289"/>
      <c r="I24" s="290"/>
      <c r="J24" s="286"/>
      <c r="K24" s="139">
        <f t="shared" si="0"/>
        <v>0</v>
      </c>
      <c r="L24" s="286"/>
      <c r="M24" s="286"/>
      <c r="N24" s="139">
        <f t="shared" si="1"/>
        <v>0</v>
      </c>
      <c r="P24" s="142">
        <f t="shared" si="2"/>
        <v>17</v>
      </c>
      <c r="Q24" s="862" t="str">
        <f t="shared" si="3"/>
        <v/>
      </c>
      <c r="R24" s="862"/>
      <c r="S24" s="862"/>
      <c r="T24" s="862"/>
      <c r="U24" s="863"/>
      <c r="V24" s="143" t="str">
        <f t="shared" si="4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86"/>
      <c r="D25" s="886"/>
      <c r="E25" s="886"/>
      <c r="F25" s="886"/>
      <c r="G25" s="860"/>
      <c r="H25" s="289"/>
      <c r="I25" s="290"/>
      <c r="J25" s="286"/>
      <c r="K25" s="139">
        <f t="shared" si="0"/>
        <v>0</v>
      </c>
      <c r="L25" s="286"/>
      <c r="M25" s="286"/>
      <c r="N25" s="139">
        <f t="shared" si="1"/>
        <v>0</v>
      </c>
      <c r="P25" s="142">
        <f t="shared" si="2"/>
        <v>18</v>
      </c>
      <c r="Q25" s="862" t="str">
        <f t="shared" si="3"/>
        <v/>
      </c>
      <c r="R25" s="862"/>
      <c r="S25" s="862"/>
      <c r="T25" s="862"/>
      <c r="U25" s="863"/>
      <c r="V25" s="143" t="str">
        <f t="shared" si="4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86"/>
      <c r="D26" s="886"/>
      <c r="E26" s="886"/>
      <c r="F26" s="886"/>
      <c r="G26" s="860"/>
      <c r="H26" s="289"/>
      <c r="I26" s="290"/>
      <c r="J26" s="286"/>
      <c r="K26" s="139">
        <f t="shared" si="0"/>
        <v>0</v>
      </c>
      <c r="L26" s="286"/>
      <c r="M26" s="286"/>
      <c r="N26" s="139">
        <f t="shared" si="1"/>
        <v>0</v>
      </c>
      <c r="P26" s="142">
        <f t="shared" si="2"/>
        <v>19</v>
      </c>
      <c r="Q26" s="862" t="str">
        <f t="shared" si="3"/>
        <v/>
      </c>
      <c r="R26" s="862"/>
      <c r="S26" s="862"/>
      <c r="T26" s="862"/>
      <c r="U26" s="863"/>
      <c r="V26" s="143" t="str">
        <f t="shared" si="4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86"/>
      <c r="D27" s="886"/>
      <c r="E27" s="886"/>
      <c r="F27" s="886"/>
      <c r="G27" s="860"/>
      <c r="H27" s="287"/>
      <c r="I27" s="288"/>
      <c r="J27" s="286"/>
      <c r="K27" s="139">
        <f>N27-L27-M27</f>
        <v>0</v>
      </c>
      <c r="L27" s="286"/>
      <c r="M27" s="286"/>
      <c r="N27" s="139">
        <f>I27*J27</f>
        <v>0</v>
      </c>
      <c r="P27" s="142">
        <f>B27</f>
        <v>20</v>
      </c>
      <c r="Q27" s="862" t="str">
        <f>IF(OR(C27=0,C27=""),"",C27)</f>
        <v/>
      </c>
      <c r="R27" s="862"/>
      <c r="S27" s="862"/>
      <c r="T27" s="862"/>
      <c r="U27" s="863"/>
      <c r="V27" s="143" t="str">
        <f>IF(N27=0,"",H27)</f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86"/>
      <c r="D28" s="886"/>
      <c r="E28" s="886"/>
      <c r="F28" s="886"/>
      <c r="G28" s="860"/>
      <c r="H28" s="289"/>
      <c r="I28" s="290"/>
      <c r="J28" s="286"/>
      <c r="K28" s="139">
        <f t="shared" ref="K28:K36" si="5">N28-L28-M28</f>
        <v>0</v>
      </c>
      <c r="L28" s="286"/>
      <c r="M28" s="286"/>
      <c r="N28" s="139">
        <f t="shared" ref="N28:N36" si="6">I28*J28</f>
        <v>0</v>
      </c>
      <c r="P28" s="142">
        <f t="shared" ref="P28:P36" si="7">B28</f>
        <v>21</v>
      </c>
      <c r="Q28" s="862" t="str">
        <f t="shared" ref="Q28:Q36" si="8">IF(OR(C28=0,C28=""),"",C28)</f>
        <v/>
      </c>
      <c r="R28" s="862"/>
      <c r="S28" s="862"/>
      <c r="T28" s="862"/>
      <c r="U28" s="863"/>
      <c r="V28" s="143" t="str">
        <f t="shared" ref="V28:V36" si="9">IF(N28=0,"",H28)</f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86"/>
      <c r="D29" s="886"/>
      <c r="E29" s="886"/>
      <c r="F29" s="886"/>
      <c r="G29" s="860"/>
      <c r="H29" s="289"/>
      <c r="I29" s="290"/>
      <c r="J29" s="286"/>
      <c r="K29" s="139">
        <f t="shared" si="5"/>
        <v>0</v>
      </c>
      <c r="L29" s="286"/>
      <c r="M29" s="286"/>
      <c r="N29" s="139">
        <f t="shared" si="6"/>
        <v>0</v>
      </c>
      <c r="P29" s="142">
        <f t="shared" si="7"/>
        <v>22</v>
      </c>
      <c r="Q29" s="862" t="str">
        <f t="shared" si="8"/>
        <v/>
      </c>
      <c r="R29" s="862"/>
      <c r="S29" s="862"/>
      <c r="T29" s="862"/>
      <c r="U29" s="863"/>
      <c r="V29" s="143" t="str">
        <f t="shared" si="9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86"/>
      <c r="D30" s="886"/>
      <c r="E30" s="886"/>
      <c r="F30" s="886"/>
      <c r="G30" s="860"/>
      <c r="H30" s="289"/>
      <c r="I30" s="290"/>
      <c r="J30" s="286"/>
      <c r="K30" s="139">
        <f t="shared" si="5"/>
        <v>0</v>
      </c>
      <c r="L30" s="286"/>
      <c r="M30" s="286"/>
      <c r="N30" s="139">
        <f t="shared" si="6"/>
        <v>0</v>
      </c>
      <c r="P30" s="142">
        <f t="shared" si="7"/>
        <v>23</v>
      </c>
      <c r="Q30" s="862" t="str">
        <f t="shared" si="8"/>
        <v/>
      </c>
      <c r="R30" s="862"/>
      <c r="S30" s="862"/>
      <c r="T30" s="862"/>
      <c r="U30" s="863"/>
      <c r="V30" s="143" t="str">
        <f t="shared" si="9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86"/>
      <c r="D31" s="886"/>
      <c r="E31" s="886"/>
      <c r="F31" s="886"/>
      <c r="G31" s="860"/>
      <c r="H31" s="289"/>
      <c r="I31" s="290"/>
      <c r="J31" s="286"/>
      <c r="K31" s="139">
        <f t="shared" si="5"/>
        <v>0</v>
      </c>
      <c r="L31" s="286"/>
      <c r="M31" s="286"/>
      <c r="N31" s="139">
        <f t="shared" si="6"/>
        <v>0</v>
      </c>
      <c r="P31" s="142">
        <f t="shared" si="7"/>
        <v>24</v>
      </c>
      <c r="Q31" s="862" t="str">
        <f t="shared" si="8"/>
        <v/>
      </c>
      <c r="R31" s="862"/>
      <c r="S31" s="862"/>
      <c r="T31" s="862"/>
      <c r="U31" s="863"/>
      <c r="V31" s="143" t="str">
        <f t="shared" si="9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86"/>
      <c r="D32" s="886"/>
      <c r="E32" s="886"/>
      <c r="F32" s="886"/>
      <c r="G32" s="860"/>
      <c r="H32" s="289"/>
      <c r="I32" s="290"/>
      <c r="J32" s="286"/>
      <c r="K32" s="139">
        <f t="shared" si="5"/>
        <v>0</v>
      </c>
      <c r="L32" s="286"/>
      <c r="M32" s="286"/>
      <c r="N32" s="139">
        <f t="shared" si="6"/>
        <v>0</v>
      </c>
      <c r="P32" s="142">
        <f t="shared" si="7"/>
        <v>25</v>
      </c>
      <c r="Q32" s="862" t="str">
        <f t="shared" si="8"/>
        <v/>
      </c>
      <c r="R32" s="862"/>
      <c r="S32" s="862"/>
      <c r="T32" s="862"/>
      <c r="U32" s="863"/>
      <c r="V32" s="143" t="str">
        <f t="shared" si="9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86"/>
      <c r="D33" s="886"/>
      <c r="E33" s="886"/>
      <c r="F33" s="886"/>
      <c r="G33" s="860"/>
      <c r="H33" s="289"/>
      <c r="I33" s="290"/>
      <c r="J33" s="286"/>
      <c r="K33" s="139">
        <f t="shared" si="5"/>
        <v>0</v>
      </c>
      <c r="L33" s="286"/>
      <c r="M33" s="286"/>
      <c r="N33" s="139">
        <f t="shared" si="6"/>
        <v>0</v>
      </c>
      <c r="P33" s="142">
        <f t="shared" si="7"/>
        <v>26</v>
      </c>
      <c r="Q33" s="862" t="str">
        <f t="shared" si="8"/>
        <v/>
      </c>
      <c r="R33" s="862"/>
      <c r="S33" s="862"/>
      <c r="T33" s="862"/>
      <c r="U33" s="863"/>
      <c r="V33" s="143" t="str">
        <f t="shared" si="9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86"/>
      <c r="D34" s="886"/>
      <c r="E34" s="886"/>
      <c r="F34" s="886"/>
      <c r="G34" s="860"/>
      <c r="H34" s="289"/>
      <c r="I34" s="290"/>
      <c r="J34" s="286"/>
      <c r="K34" s="139">
        <f t="shared" si="5"/>
        <v>0</v>
      </c>
      <c r="L34" s="286"/>
      <c r="M34" s="286"/>
      <c r="N34" s="139">
        <f t="shared" si="6"/>
        <v>0</v>
      </c>
      <c r="P34" s="142">
        <f t="shared" si="7"/>
        <v>27</v>
      </c>
      <c r="Q34" s="862" t="str">
        <f t="shared" si="8"/>
        <v/>
      </c>
      <c r="R34" s="862"/>
      <c r="S34" s="862"/>
      <c r="T34" s="862"/>
      <c r="U34" s="863"/>
      <c r="V34" s="143" t="str">
        <f t="shared" si="9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86"/>
      <c r="D35" s="886"/>
      <c r="E35" s="886"/>
      <c r="F35" s="886"/>
      <c r="G35" s="860"/>
      <c r="H35" s="289"/>
      <c r="I35" s="290"/>
      <c r="J35" s="286"/>
      <c r="K35" s="139">
        <f t="shared" si="5"/>
        <v>0</v>
      </c>
      <c r="L35" s="286"/>
      <c r="M35" s="286"/>
      <c r="N35" s="139">
        <f t="shared" si="6"/>
        <v>0</v>
      </c>
      <c r="P35" s="142">
        <f t="shared" si="7"/>
        <v>28</v>
      </c>
      <c r="Q35" s="862" t="str">
        <f t="shared" si="8"/>
        <v/>
      </c>
      <c r="R35" s="862"/>
      <c r="S35" s="862"/>
      <c r="T35" s="862"/>
      <c r="U35" s="863"/>
      <c r="V35" s="143" t="str">
        <f t="shared" si="9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86"/>
      <c r="D36" s="886"/>
      <c r="E36" s="886"/>
      <c r="F36" s="886"/>
      <c r="G36" s="860"/>
      <c r="H36" s="291"/>
      <c r="I36" s="290"/>
      <c r="J36" s="286"/>
      <c r="K36" s="139">
        <f t="shared" si="5"/>
        <v>0</v>
      </c>
      <c r="L36" s="286"/>
      <c r="M36" s="286"/>
      <c r="N36" s="139">
        <f t="shared" si="6"/>
        <v>0</v>
      </c>
      <c r="P36" s="142">
        <f t="shared" si="7"/>
        <v>29</v>
      </c>
      <c r="Q36" s="862" t="str">
        <f t="shared" si="8"/>
        <v/>
      </c>
      <c r="R36" s="862"/>
      <c r="S36" s="862"/>
      <c r="T36" s="862"/>
      <c r="U36" s="863"/>
      <c r="V36" s="143" t="str">
        <f t="shared" si="9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86"/>
      <c r="D37" s="886"/>
      <c r="E37" s="886"/>
      <c r="F37" s="886"/>
      <c r="G37" s="860"/>
      <c r="H37" s="287"/>
      <c r="I37" s="288"/>
      <c r="J37" s="286"/>
      <c r="K37" s="139">
        <f>N37-L37-M37</f>
        <v>0</v>
      </c>
      <c r="L37" s="286"/>
      <c r="M37" s="286"/>
      <c r="N37" s="139">
        <f>I37*J37</f>
        <v>0</v>
      </c>
      <c r="P37" s="142">
        <f>B37</f>
        <v>30</v>
      </c>
      <c r="Q37" s="862" t="str">
        <f>IF(OR(C37=0,C37=""),"",C37)</f>
        <v/>
      </c>
      <c r="R37" s="862"/>
      <c r="S37" s="862"/>
      <c r="T37" s="862"/>
      <c r="U37" s="863"/>
      <c r="V37" s="143" t="str">
        <f>IF(N37=0,"",H37)</f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86"/>
      <c r="D38" s="886"/>
      <c r="E38" s="886"/>
      <c r="F38" s="886"/>
      <c r="G38" s="860"/>
      <c r="H38" s="289"/>
      <c r="I38" s="290"/>
      <c r="J38" s="286"/>
      <c r="K38" s="139">
        <f t="shared" ref="K38:K46" si="10">N38-L38-M38</f>
        <v>0</v>
      </c>
      <c r="L38" s="286"/>
      <c r="M38" s="286"/>
      <c r="N38" s="139">
        <f t="shared" ref="N38:N46" si="11">I38*J38</f>
        <v>0</v>
      </c>
      <c r="P38" s="142">
        <f t="shared" ref="P38:P46" si="12">B38</f>
        <v>31</v>
      </c>
      <c r="Q38" s="862" t="str">
        <f t="shared" ref="Q38:Q46" si="13">IF(OR(C38=0,C38=""),"",C38)</f>
        <v/>
      </c>
      <c r="R38" s="862"/>
      <c r="S38" s="862"/>
      <c r="T38" s="862"/>
      <c r="U38" s="863"/>
      <c r="V38" s="143" t="str">
        <f t="shared" ref="V38:V46" si="14">IF(N38=0,"",H38)</f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86"/>
      <c r="D39" s="886"/>
      <c r="E39" s="886"/>
      <c r="F39" s="886"/>
      <c r="G39" s="860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12"/>
        <v>32</v>
      </c>
      <c r="Q39" s="862" t="str">
        <f t="shared" si="13"/>
        <v/>
      </c>
      <c r="R39" s="862"/>
      <c r="S39" s="862"/>
      <c r="T39" s="862"/>
      <c r="U39" s="863"/>
      <c r="V39" s="143" t="str">
        <f t="shared" si="1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86"/>
      <c r="D40" s="886"/>
      <c r="E40" s="886"/>
      <c r="F40" s="886"/>
      <c r="G40" s="860"/>
      <c r="H40" s="289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12"/>
        <v>33</v>
      </c>
      <c r="Q40" s="862" t="str">
        <f t="shared" si="13"/>
        <v/>
      </c>
      <c r="R40" s="862"/>
      <c r="S40" s="862"/>
      <c r="T40" s="862"/>
      <c r="U40" s="863"/>
      <c r="V40" s="143" t="str">
        <f t="shared" si="1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86"/>
      <c r="D41" s="886"/>
      <c r="E41" s="886"/>
      <c r="F41" s="886"/>
      <c r="G41" s="860"/>
      <c r="H41" s="289"/>
      <c r="I41" s="290"/>
      <c r="J41" s="286"/>
      <c r="K41" s="139">
        <f t="shared" si="10"/>
        <v>0</v>
      </c>
      <c r="L41" s="286"/>
      <c r="M41" s="286"/>
      <c r="N41" s="139">
        <f t="shared" si="11"/>
        <v>0</v>
      </c>
      <c r="P41" s="142">
        <f t="shared" si="12"/>
        <v>34</v>
      </c>
      <c r="Q41" s="862" t="str">
        <f t="shared" si="13"/>
        <v/>
      </c>
      <c r="R41" s="862"/>
      <c r="S41" s="862"/>
      <c r="T41" s="862"/>
      <c r="U41" s="863"/>
      <c r="V41" s="143" t="str">
        <f t="shared" si="14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86"/>
      <c r="D42" s="886"/>
      <c r="E42" s="886"/>
      <c r="F42" s="886"/>
      <c r="G42" s="860"/>
      <c r="H42" s="289"/>
      <c r="I42" s="290"/>
      <c r="J42" s="286"/>
      <c r="K42" s="139">
        <f t="shared" si="10"/>
        <v>0</v>
      </c>
      <c r="L42" s="286"/>
      <c r="M42" s="286"/>
      <c r="N42" s="139">
        <f t="shared" si="11"/>
        <v>0</v>
      </c>
      <c r="P42" s="142">
        <f t="shared" si="12"/>
        <v>35</v>
      </c>
      <c r="Q42" s="862" t="str">
        <f t="shared" si="13"/>
        <v/>
      </c>
      <c r="R42" s="862"/>
      <c r="S42" s="862"/>
      <c r="T42" s="862"/>
      <c r="U42" s="863"/>
      <c r="V42" s="143" t="str">
        <f t="shared" si="14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86"/>
      <c r="D43" s="886"/>
      <c r="E43" s="886"/>
      <c r="F43" s="886"/>
      <c r="G43" s="860"/>
      <c r="H43" s="289"/>
      <c r="I43" s="290"/>
      <c r="J43" s="286"/>
      <c r="K43" s="139">
        <f t="shared" si="10"/>
        <v>0</v>
      </c>
      <c r="L43" s="286"/>
      <c r="M43" s="286"/>
      <c r="N43" s="139">
        <f t="shared" si="11"/>
        <v>0</v>
      </c>
      <c r="P43" s="142">
        <f t="shared" si="12"/>
        <v>36</v>
      </c>
      <c r="Q43" s="862" t="str">
        <f t="shared" si="13"/>
        <v/>
      </c>
      <c r="R43" s="862"/>
      <c r="S43" s="862"/>
      <c r="T43" s="862"/>
      <c r="U43" s="863"/>
      <c r="V43" s="143" t="str">
        <f t="shared" si="14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86"/>
      <c r="D44" s="886"/>
      <c r="E44" s="886"/>
      <c r="F44" s="886"/>
      <c r="G44" s="860"/>
      <c r="H44" s="289"/>
      <c r="I44" s="290"/>
      <c r="J44" s="286"/>
      <c r="K44" s="139">
        <f t="shared" si="10"/>
        <v>0</v>
      </c>
      <c r="L44" s="286"/>
      <c r="M44" s="286"/>
      <c r="N44" s="139">
        <f t="shared" si="11"/>
        <v>0</v>
      </c>
      <c r="P44" s="142">
        <f t="shared" si="12"/>
        <v>37</v>
      </c>
      <c r="Q44" s="862" t="str">
        <f t="shared" si="13"/>
        <v/>
      </c>
      <c r="R44" s="862"/>
      <c r="S44" s="862"/>
      <c r="T44" s="862"/>
      <c r="U44" s="863"/>
      <c r="V44" s="143" t="str">
        <f t="shared" si="14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86"/>
      <c r="D45" s="886"/>
      <c r="E45" s="886"/>
      <c r="F45" s="886"/>
      <c r="G45" s="860"/>
      <c r="H45" s="289"/>
      <c r="I45" s="290"/>
      <c r="J45" s="286"/>
      <c r="K45" s="139">
        <f t="shared" si="10"/>
        <v>0</v>
      </c>
      <c r="L45" s="286"/>
      <c r="M45" s="286"/>
      <c r="N45" s="139">
        <f t="shared" si="11"/>
        <v>0</v>
      </c>
      <c r="P45" s="142">
        <f t="shared" si="12"/>
        <v>38</v>
      </c>
      <c r="Q45" s="862" t="str">
        <f t="shared" si="13"/>
        <v/>
      </c>
      <c r="R45" s="862"/>
      <c r="S45" s="862"/>
      <c r="T45" s="862"/>
      <c r="U45" s="863"/>
      <c r="V45" s="143" t="str">
        <f t="shared" si="14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86"/>
      <c r="D46" s="886"/>
      <c r="E46" s="886"/>
      <c r="F46" s="886"/>
      <c r="G46" s="860"/>
      <c r="H46" s="291"/>
      <c r="I46" s="290"/>
      <c r="J46" s="286"/>
      <c r="K46" s="139">
        <f t="shared" si="10"/>
        <v>0</v>
      </c>
      <c r="L46" s="286"/>
      <c r="M46" s="286"/>
      <c r="N46" s="139">
        <f t="shared" si="11"/>
        <v>0</v>
      </c>
      <c r="P46" s="142">
        <f t="shared" si="12"/>
        <v>39</v>
      </c>
      <c r="Q46" s="862" t="str">
        <f t="shared" si="13"/>
        <v/>
      </c>
      <c r="R46" s="862"/>
      <c r="S46" s="862"/>
      <c r="T46" s="862"/>
      <c r="U46" s="863"/>
      <c r="V46" s="143" t="str">
        <f t="shared" si="14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86"/>
      <c r="D47" s="886"/>
      <c r="E47" s="886"/>
      <c r="F47" s="886"/>
      <c r="G47" s="860"/>
      <c r="H47" s="287"/>
      <c r="I47" s="288"/>
      <c r="J47" s="286"/>
      <c r="K47" s="139">
        <f>N47-L47-M47</f>
        <v>0</v>
      </c>
      <c r="L47" s="286"/>
      <c r="M47" s="286"/>
      <c r="N47" s="139">
        <f>I47*J47</f>
        <v>0</v>
      </c>
      <c r="P47" s="142">
        <f>B47</f>
        <v>40</v>
      </c>
      <c r="Q47" s="862" t="str">
        <f>IF(OR(C47=0,C47=""),"",C47)</f>
        <v/>
      </c>
      <c r="R47" s="862"/>
      <c r="S47" s="862"/>
      <c r="T47" s="862"/>
      <c r="U47" s="863"/>
      <c r="V47" s="143" t="str">
        <f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86"/>
      <c r="D48" s="886"/>
      <c r="E48" s="886"/>
      <c r="F48" s="886"/>
      <c r="G48" s="860"/>
      <c r="H48" s="289"/>
      <c r="I48" s="290"/>
      <c r="J48" s="286"/>
      <c r="K48" s="139">
        <f t="shared" ref="K48:K56" si="15">N48-L48-M48</f>
        <v>0</v>
      </c>
      <c r="L48" s="286"/>
      <c r="M48" s="286"/>
      <c r="N48" s="139">
        <f t="shared" ref="N48:N56" si="16">I48*J48</f>
        <v>0</v>
      </c>
      <c r="P48" s="142">
        <f t="shared" ref="P48:P56" si="17">B48</f>
        <v>41</v>
      </c>
      <c r="Q48" s="862" t="str">
        <f t="shared" ref="Q48:Q56" si="18">IF(OR(C48=0,C48=""),"",C48)</f>
        <v/>
      </c>
      <c r="R48" s="862"/>
      <c r="S48" s="862"/>
      <c r="T48" s="862"/>
      <c r="U48" s="863"/>
      <c r="V48" s="143" t="str">
        <f t="shared" ref="V48:V56" si="19">IF(N48=0,"",H48)</f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86"/>
      <c r="D49" s="886"/>
      <c r="E49" s="886"/>
      <c r="F49" s="886"/>
      <c r="G49" s="860"/>
      <c r="H49" s="289"/>
      <c r="I49" s="290"/>
      <c r="J49" s="286"/>
      <c r="K49" s="139">
        <f t="shared" si="15"/>
        <v>0</v>
      </c>
      <c r="L49" s="286"/>
      <c r="M49" s="286"/>
      <c r="N49" s="139">
        <f t="shared" si="16"/>
        <v>0</v>
      </c>
      <c r="P49" s="142">
        <f t="shared" si="17"/>
        <v>42</v>
      </c>
      <c r="Q49" s="862" t="str">
        <f t="shared" si="18"/>
        <v/>
      </c>
      <c r="R49" s="862"/>
      <c r="S49" s="862"/>
      <c r="T49" s="862"/>
      <c r="U49" s="863"/>
      <c r="V49" s="143" t="str">
        <f t="shared" si="19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86"/>
      <c r="D50" s="886"/>
      <c r="E50" s="886"/>
      <c r="F50" s="886"/>
      <c r="G50" s="860"/>
      <c r="H50" s="289"/>
      <c r="I50" s="290"/>
      <c r="J50" s="286"/>
      <c r="K50" s="139">
        <f t="shared" si="15"/>
        <v>0</v>
      </c>
      <c r="L50" s="286"/>
      <c r="M50" s="286"/>
      <c r="N50" s="139">
        <f t="shared" si="16"/>
        <v>0</v>
      </c>
      <c r="P50" s="142">
        <f t="shared" si="17"/>
        <v>43</v>
      </c>
      <c r="Q50" s="862" t="str">
        <f t="shared" si="18"/>
        <v/>
      </c>
      <c r="R50" s="862"/>
      <c r="S50" s="862"/>
      <c r="T50" s="862"/>
      <c r="U50" s="863"/>
      <c r="V50" s="143" t="str">
        <f t="shared" si="19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86"/>
      <c r="D51" s="886"/>
      <c r="E51" s="886"/>
      <c r="F51" s="886"/>
      <c r="G51" s="860"/>
      <c r="H51" s="289"/>
      <c r="I51" s="290"/>
      <c r="J51" s="286"/>
      <c r="K51" s="139">
        <f t="shared" si="15"/>
        <v>0</v>
      </c>
      <c r="L51" s="286"/>
      <c r="M51" s="286"/>
      <c r="N51" s="139">
        <f t="shared" si="16"/>
        <v>0</v>
      </c>
      <c r="P51" s="142">
        <f t="shared" si="17"/>
        <v>44</v>
      </c>
      <c r="Q51" s="862" t="str">
        <f t="shared" si="18"/>
        <v/>
      </c>
      <c r="R51" s="862"/>
      <c r="S51" s="862"/>
      <c r="T51" s="862"/>
      <c r="U51" s="863"/>
      <c r="V51" s="143" t="str">
        <f t="shared" si="19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86"/>
      <c r="D52" s="886"/>
      <c r="E52" s="886"/>
      <c r="F52" s="886"/>
      <c r="G52" s="860"/>
      <c r="H52" s="289"/>
      <c r="I52" s="290"/>
      <c r="J52" s="286"/>
      <c r="K52" s="139">
        <f t="shared" si="15"/>
        <v>0</v>
      </c>
      <c r="L52" s="286"/>
      <c r="M52" s="286"/>
      <c r="N52" s="139">
        <f t="shared" si="16"/>
        <v>0</v>
      </c>
      <c r="P52" s="142">
        <f t="shared" si="17"/>
        <v>45</v>
      </c>
      <c r="Q52" s="862" t="str">
        <f t="shared" si="18"/>
        <v/>
      </c>
      <c r="R52" s="862"/>
      <c r="S52" s="862"/>
      <c r="T52" s="862"/>
      <c r="U52" s="863"/>
      <c r="V52" s="143" t="str">
        <f t="shared" si="19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86"/>
      <c r="D53" s="886"/>
      <c r="E53" s="886"/>
      <c r="F53" s="886"/>
      <c r="G53" s="860"/>
      <c r="H53" s="289"/>
      <c r="I53" s="290"/>
      <c r="J53" s="286"/>
      <c r="K53" s="139">
        <f t="shared" si="15"/>
        <v>0</v>
      </c>
      <c r="L53" s="286"/>
      <c r="M53" s="286"/>
      <c r="N53" s="139">
        <f t="shared" si="16"/>
        <v>0</v>
      </c>
      <c r="P53" s="142">
        <f t="shared" si="17"/>
        <v>46</v>
      </c>
      <c r="Q53" s="862" t="str">
        <f t="shared" si="18"/>
        <v/>
      </c>
      <c r="R53" s="862"/>
      <c r="S53" s="862"/>
      <c r="T53" s="862"/>
      <c r="U53" s="863"/>
      <c r="V53" s="143" t="str">
        <f t="shared" si="19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86"/>
      <c r="D54" s="886"/>
      <c r="E54" s="886"/>
      <c r="F54" s="886"/>
      <c r="G54" s="860"/>
      <c r="H54" s="289"/>
      <c r="I54" s="290"/>
      <c r="J54" s="286"/>
      <c r="K54" s="139">
        <f t="shared" si="15"/>
        <v>0</v>
      </c>
      <c r="L54" s="286"/>
      <c r="M54" s="286"/>
      <c r="N54" s="139">
        <f t="shared" si="16"/>
        <v>0</v>
      </c>
      <c r="P54" s="142">
        <f t="shared" si="17"/>
        <v>47</v>
      </c>
      <c r="Q54" s="862" t="str">
        <f t="shared" si="18"/>
        <v/>
      </c>
      <c r="R54" s="862"/>
      <c r="S54" s="862"/>
      <c r="T54" s="862"/>
      <c r="U54" s="863"/>
      <c r="V54" s="143" t="str">
        <f t="shared" si="19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86"/>
      <c r="D55" s="886"/>
      <c r="E55" s="886"/>
      <c r="F55" s="886"/>
      <c r="G55" s="860"/>
      <c r="H55" s="289"/>
      <c r="I55" s="290"/>
      <c r="J55" s="286"/>
      <c r="K55" s="139">
        <f t="shared" si="15"/>
        <v>0</v>
      </c>
      <c r="L55" s="286"/>
      <c r="M55" s="286"/>
      <c r="N55" s="139">
        <f t="shared" si="16"/>
        <v>0</v>
      </c>
      <c r="P55" s="142">
        <f t="shared" si="17"/>
        <v>48</v>
      </c>
      <c r="Q55" s="862" t="str">
        <f t="shared" si="18"/>
        <v/>
      </c>
      <c r="R55" s="862"/>
      <c r="S55" s="862"/>
      <c r="T55" s="862"/>
      <c r="U55" s="863"/>
      <c r="V55" s="143" t="str">
        <f t="shared" si="19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86"/>
      <c r="D56" s="886"/>
      <c r="E56" s="886"/>
      <c r="F56" s="886"/>
      <c r="G56" s="860"/>
      <c r="H56" s="291"/>
      <c r="I56" s="290"/>
      <c r="J56" s="286"/>
      <c r="K56" s="139">
        <f t="shared" si="15"/>
        <v>0</v>
      </c>
      <c r="L56" s="286"/>
      <c r="M56" s="286"/>
      <c r="N56" s="139">
        <f t="shared" si="16"/>
        <v>0</v>
      </c>
      <c r="P56" s="142">
        <f t="shared" si="17"/>
        <v>49</v>
      </c>
      <c r="Q56" s="862" t="str">
        <f t="shared" si="18"/>
        <v/>
      </c>
      <c r="R56" s="862"/>
      <c r="S56" s="862"/>
      <c r="T56" s="862"/>
      <c r="U56" s="863"/>
      <c r="V56" s="143" t="str">
        <f t="shared" si="19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86"/>
      <c r="D57" s="886"/>
      <c r="E57" s="886"/>
      <c r="F57" s="886"/>
      <c r="G57" s="860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3389</v>
      </c>
      <c r="W58" s="151" t="s">
        <v>2107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Apoio!AY8</f>
        <v>0</v>
      </c>
      <c r="L60" s="523"/>
      <c r="M60" s="524"/>
      <c r="N60" s="139">
        <f>K60</f>
        <v>0</v>
      </c>
      <c r="Q60" s="158" t="s">
        <v>2108</v>
      </c>
      <c r="R60" s="159">
        <f>RCB!$G$13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Apoio!BH8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Terceiros!K18</f>
        <v>0</v>
      </c>
      <c r="L63" s="139">
        <f>Terceiros!L18</f>
        <v>0</v>
      </c>
      <c r="M63" s="139">
        <f>Terceiros!M18</f>
        <v>0</v>
      </c>
      <c r="N63" s="139">
        <f>Terceiros!N18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Terceiros!K29</f>
        <v>0</v>
      </c>
      <c r="L64" s="139">
        <f>Terceiros!L29</f>
        <v>0</v>
      </c>
      <c r="M64" s="139">
        <f>Terceiros!M29</f>
        <v>0</v>
      </c>
      <c r="N64" s="139">
        <f>Terceiros!N29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Terceiros!K40</f>
        <v>0</v>
      </c>
      <c r="L65" s="139">
        <f>Terceiros!L40</f>
        <v>0</v>
      </c>
      <c r="M65" s="139">
        <f>Terceiros!M40</f>
        <v>0</v>
      </c>
      <c r="N65" s="139">
        <f>Terceiros!N40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73" si="20">N66-L66-M66</f>
        <v>0</v>
      </c>
      <c r="L66" s="286"/>
      <c r="M66" s="286"/>
      <c r="N66" s="139">
        <f t="shared" ref="N66:N82" si="21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20"/>
        <v>0</v>
      </c>
      <c r="L67" s="286"/>
      <c r="M67" s="286"/>
      <c r="N67" s="139">
        <f t="shared" si="21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20"/>
        <v>0</v>
      </c>
      <c r="L68" s="286"/>
      <c r="M68" s="286"/>
      <c r="N68" s="139">
        <f t="shared" si="21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20"/>
        <v>0</v>
      </c>
      <c r="L69" s="286"/>
      <c r="M69" s="286"/>
      <c r="N69" s="139">
        <f t="shared" si="21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20"/>
        <v>0</v>
      </c>
      <c r="L70" s="286"/>
      <c r="M70" s="286"/>
      <c r="N70" s="139">
        <f t="shared" si="21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20"/>
        <v>0</v>
      </c>
      <c r="L71" s="286"/>
      <c r="M71" s="286"/>
      <c r="N71" s="139">
        <f t="shared" si="21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20"/>
        <v>0</v>
      </c>
      <c r="L72" s="286"/>
      <c r="M72" s="286"/>
      <c r="N72" s="139">
        <f t="shared" si="21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20"/>
        <v>0</v>
      </c>
      <c r="L73" s="286"/>
      <c r="M73" s="286"/>
      <c r="N73" s="139">
        <f t="shared" si="21"/>
        <v>0</v>
      </c>
    </row>
    <row r="74" spans="2:14" ht="15" customHeight="1" x14ac:dyDescent="0.3">
      <c r="B74" s="146">
        <v>12</v>
      </c>
      <c r="C74" s="886"/>
      <c r="D74" s="886"/>
      <c r="E74" s="886"/>
      <c r="F74" s="886"/>
      <c r="G74" s="886"/>
      <c r="H74" s="860"/>
      <c r="I74" s="290"/>
      <c r="J74" s="286"/>
      <c r="K74" s="139">
        <f t="shared" ref="K74:K82" si="22">N74-L74-M74</f>
        <v>0</v>
      </c>
      <c r="L74" s="286"/>
      <c r="M74" s="286"/>
      <c r="N74" s="139">
        <f t="shared" si="21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90"/>
      <c r="J75" s="286"/>
      <c r="K75" s="139">
        <f t="shared" si="22"/>
        <v>0</v>
      </c>
      <c r="L75" s="286"/>
      <c r="M75" s="286"/>
      <c r="N75" s="139">
        <f t="shared" si="21"/>
        <v>0</v>
      </c>
    </row>
    <row r="76" spans="2:14" ht="15" customHeight="1" x14ac:dyDescent="0.3">
      <c r="B76" s="146">
        <v>14</v>
      </c>
      <c r="C76" s="886"/>
      <c r="D76" s="886"/>
      <c r="E76" s="886"/>
      <c r="F76" s="886"/>
      <c r="G76" s="886"/>
      <c r="H76" s="860"/>
      <c r="I76" s="290"/>
      <c r="J76" s="286"/>
      <c r="K76" s="139">
        <f t="shared" si="22"/>
        <v>0</v>
      </c>
      <c r="L76" s="286"/>
      <c r="M76" s="286"/>
      <c r="N76" s="139">
        <f t="shared" si="21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90"/>
      <c r="J77" s="286"/>
      <c r="K77" s="139">
        <f t="shared" si="22"/>
        <v>0</v>
      </c>
      <c r="L77" s="286"/>
      <c r="M77" s="286"/>
      <c r="N77" s="139">
        <f t="shared" si="21"/>
        <v>0</v>
      </c>
    </row>
    <row r="78" spans="2:14" ht="15" customHeight="1" x14ac:dyDescent="0.3">
      <c r="B78" s="146">
        <v>16</v>
      </c>
      <c r="C78" s="886"/>
      <c r="D78" s="886"/>
      <c r="E78" s="886"/>
      <c r="F78" s="886"/>
      <c r="G78" s="886"/>
      <c r="H78" s="860"/>
      <c r="I78" s="290"/>
      <c r="J78" s="286"/>
      <c r="K78" s="139">
        <f t="shared" si="22"/>
        <v>0</v>
      </c>
      <c r="L78" s="286"/>
      <c r="M78" s="286"/>
      <c r="N78" s="139">
        <f t="shared" si="21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22"/>
        <v>0</v>
      </c>
      <c r="L79" s="286"/>
      <c r="M79" s="286"/>
      <c r="N79" s="139">
        <f t="shared" si="21"/>
        <v>0</v>
      </c>
    </row>
    <row r="80" spans="2:14" ht="15" customHeight="1" x14ac:dyDescent="0.3">
      <c r="B80" s="146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22"/>
        <v>0</v>
      </c>
      <c r="L80" s="286"/>
      <c r="M80" s="286"/>
      <c r="N80" s="139">
        <f t="shared" si="21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22"/>
        <v>0</v>
      </c>
      <c r="L81" s="286"/>
      <c r="M81" s="286"/>
      <c r="N81" s="139">
        <f t="shared" si="21"/>
        <v>0</v>
      </c>
    </row>
    <row r="82" spans="2:16" ht="15" customHeight="1" x14ac:dyDescent="0.3">
      <c r="B82" s="146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22"/>
        <v>0</v>
      </c>
      <c r="L82" s="286"/>
      <c r="M82" s="286"/>
      <c r="N82" s="139">
        <f t="shared" si="21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Apoio!BE8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Marketing!K34</f>
        <v>0</v>
      </c>
      <c r="L89" s="139">
        <f>Marketing!L34</f>
        <v>0</v>
      </c>
      <c r="M89" s="139">
        <f>Marketing!M34</f>
        <v>0</v>
      </c>
      <c r="N89" s="139">
        <f>Marketing!N34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Treinamento!K34</f>
        <v>0</v>
      </c>
      <c r="L90" s="139">
        <f>Treinamento!L34</f>
        <v>0</v>
      </c>
      <c r="M90" s="139">
        <f>Treinamento!M34</f>
        <v>0</v>
      </c>
      <c r="N90" s="139">
        <f>Treinamento!N34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>N92-L92-M92</f>
        <v>0</v>
      </c>
      <c r="L92" s="286"/>
      <c r="M92" s="286"/>
      <c r="N92" s="139">
        <f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ref="K93:K111" si="23">N93-L93-M93</f>
        <v>0</v>
      </c>
      <c r="L93" s="286"/>
      <c r="M93" s="286"/>
      <c r="N93" s="139">
        <f t="shared" ref="N93:N111" si="24">I93*J93</f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3"/>
        <v>0</v>
      </c>
      <c r="L94" s="286"/>
      <c r="M94" s="286"/>
      <c r="N94" s="139">
        <f t="shared" si="24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3"/>
        <v>0</v>
      </c>
      <c r="L95" s="286"/>
      <c r="M95" s="286"/>
      <c r="N95" s="139">
        <f t="shared" si="24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3"/>
        <v>0</v>
      </c>
      <c r="L96" s="286"/>
      <c r="M96" s="286"/>
      <c r="N96" s="139">
        <f t="shared" si="24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3"/>
        <v>0</v>
      </c>
      <c r="L97" s="286"/>
      <c r="M97" s="286"/>
      <c r="N97" s="139">
        <f t="shared" si="24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3"/>
        <v>0</v>
      </c>
      <c r="L98" s="286"/>
      <c r="M98" s="286"/>
      <c r="N98" s="139">
        <f t="shared" si="24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3"/>
        <v>0</v>
      </c>
      <c r="L99" s="286"/>
      <c r="M99" s="286"/>
      <c r="N99" s="139">
        <f t="shared" si="24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3"/>
        <v>0</v>
      </c>
      <c r="L100" s="286"/>
      <c r="M100" s="286"/>
      <c r="N100" s="139">
        <f t="shared" si="24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3"/>
        <v>0</v>
      </c>
      <c r="L101" s="286"/>
      <c r="M101" s="286"/>
      <c r="N101" s="139">
        <f t="shared" si="24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3"/>
        <v>0</v>
      </c>
      <c r="L102" s="286"/>
      <c r="M102" s="286"/>
      <c r="N102" s="139">
        <f t="shared" si="24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3"/>
        <v>0</v>
      </c>
      <c r="L103" s="286"/>
      <c r="M103" s="286"/>
      <c r="N103" s="139">
        <f t="shared" si="24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3"/>
        <v>0</v>
      </c>
      <c r="L104" s="286"/>
      <c r="M104" s="286"/>
      <c r="N104" s="139">
        <f t="shared" si="24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3"/>
        <v>0</v>
      </c>
      <c r="L105" s="286"/>
      <c r="M105" s="286"/>
      <c r="N105" s="139">
        <f t="shared" si="24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3"/>
        <v>0</v>
      </c>
      <c r="L106" s="286"/>
      <c r="M106" s="286"/>
      <c r="N106" s="139">
        <f t="shared" si="24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3"/>
        <v>0</v>
      </c>
      <c r="L107" s="286"/>
      <c r="M107" s="286"/>
      <c r="N107" s="139">
        <f t="shared" si="24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3"/>
        <v>0</v>
      </c>
      <c r="L108" s="286"/>
      <c r="M108" s="286"/>
      <c r="N108" s="139">
        <f t="shared" si="24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3"/>
        <v>0</v>
      </c>
      <c r="L109" s="286"/>
      <c r="M109" s="286"/>
      <c r="N109" s="139">
        <f t="shared" si="24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3"/>
        <v>0</v>
      </c>
      <c r="L110" s="286"/>
      <c r="M110" s="286"/>
      <c r="N110" s="139">
        <f t="shared" si="24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3"/>
        <v>0</v>
      </c>
      <c r="L111" s="286"/>
      <c r="M111" s="286"/>
      <c r="N111" s="139">
        <f t="shared" si="24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'M&amp;V'!J69</f>
        <v>0</v>
      </c>
      <c r="L113" s="139">
        <f>'M&amp;V'!K69</f>
        <v>0</v>
      </c>
      <c r="M113" s="139">
        <f>'M&amp;V'!L69</f>
        <v>0</v>
      </c>
      <c r="N113" s="139">
        <f>'M&amp;V'!M69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3381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pa2cAFLiFdXg0jOYF8rTbXh5knfxYHdjCVw7p+OdVZtjOYFScDPIxB8rriyzSKpGw2xWkjQ1GpZPfGfe3/7Qzg==" saltValue="xvO+EdsPTGOf/bgXnevR4A==" spinCount="100000" sheet="1" formatColumns="0" formatRows="0"/>
  <mergeCells count="157">
    <mergeCell ref="Q46:U46"/>
    <mergeCell ref="C39:G39"/>
    <mergeCell ref="Q39:U39"/>
    <mergeCell ref="C40:G40"/>
    <mergeCell ref="Q40:U40"/>
    <mergeCell ref="C41:G41"/>
    <mergeCell ref="Q41:U41"/>
    <mergeCell ref="C42:G42"/>
    <mergeCell ref="Q42:U42"/>
    <mergeCell ref="C43:G43"/>
    <mergeCell ref="Q43:U43"/>
    <mergeCell ref="C111:H111"/>
    <mergeCell ref="C29:G29"/>
    <mergeCell ref="Q29:U29"/>
    <mergeCell ref="C30:G30"/>
    <mergeCell ref="Q30:U30"/>
    <mergeCell ref="C31:G31"/>
    <mergeCell ref="Q31:U31"/>
    <mergeCell ref="C32:G32"/>
    <mergeCell ref="Q32:U32"/>
    <mergeCell ref="C33:G33"/>
    <mergeCell ref="Q33:U33"/>
    <mergeCell ref="C34:G34"/>
    <mergeCell ref="Q34:U34"/>
    <mergeCell ref="C35:G35"/>
    <mergeCell ref="Q35:U35"/>
    <mergeCell ref="C36:G36"/>
    <mergeCell ref="Q36:U36"/>
    <mergeCell ref="C37:G37"/>
    <mergeCell ref="Q37:U37"/>
    <mergeCell ref="C38:G38"/>
    <mergeCell ref="Q38:U38"/>
    <mergeCell ref="C44:G44"/>
    <mergeCell ref="Q44:U44"/>
    <mergeCell ref="C45:G45"/>
    <mergeCell ref="K88:N88"/>
    <mergeCell ref="B87:N87"/>
    <mergeCell ref="B62:H62"/>
    <mergeCell ref="C66:H66"/>
    <mergeCell ref="C67:H67"/>
    <mergeCell ref="C68:H68"/>
    <mergeCell ref="C69:H69"/>
    <mergeCell ref="C70:H70"/>
    <mergeCell ref="C76:H76"/>
    <mergeCell ref="C77:H77"/>
    <mergeCell ref="C78:H78"/>
    <mergeCell ref="C79:H79"/>
    <mergeCell ref="C81:H81"/>
    <mergeCell ref="C80:H80"/>
    <mergeCell ref="C71:H71"/>
    <mergeCell ref="C72:H72"/>
    <mergeCell ref="C73:H73"/>
    <mergeCell ref="C74:H74"/>
    <mergeCell ref="C75:H75"/>
    <mergeCell ref="C82:H82"/>
    <mergeCell ref="C63:J63"/>
    <mergeCell ref="C64:J64"/>
    <mergeCell ref="C65:J65"/>
    <mergeCell ref="B59:J59"/>
    <mergeCell ref="K59:N59"/>
    <mergeCell ref="C24:G24"/>
    <mergeCell ref="Q24:U24"/>
    <mergeCell ref="C25:G25"/>
    <mergeCell ref="Q25:U25"/>
    <mergeCell ref="C26:G26"/>
    <mergeCell ref="Q26:U26"/>
    <mergeCell ref="Q19:U19"/>
    <mergeCell ref="C20:G20"/>
    <mergeCell ref="Q20:U20"/>
    <mergeCell ref="C21:G21"/>
    <mergeCell ref="Q21:U21"/>
    <mergeCell ref="C47:G47"/>
    <mergeCell ref="Q47:U47"/>
    <mergeCell ref="C48:G48"/>
    <mergeCell ref="Q48:U48"/>
    <mergeCell ref="C49:G49"/>
    <mergeCell ref="Q49:U49"/>
    <mergeCell ref="C50:G50"/>
    <mergeCell ref="Q50:U50"/>
    <mergeCell ref="C51:G51"/>
    <mergeCell ref="Q51:U51"/>
    <mergeCell ref="C52:G52"/>
    <mergeCell ref="C18:G18"/>
    <mergeCell ref="Q18:U18"/>
    <mergeCell ref="C19:G19"/>
    <mergeCell ref="C57:G57"/>
    <mergeCell ref="Q57:U57"/>
    <mergeCell ref="C22:G22"/>
    <mergeCell ref="Q22:U22"/>
    <mergeCell ref="C23:G23"/>
    <mergeCell ref="Q23:U23"/>
    <mergeCell ref="Q52:U52"/>
    <mergeCell ref="C53:G53"/>
    <mergeCell ref="Q53:U53"/>
    <mergeCell ref="C54:G54"/>
    <mergeCell ref="Q54:U54"/>
    <mergeCell ref="C55:G55"/>
    <mergeCell ref="Q55:U55"/>
    <mergeCell ref="C56:G56"/>
    <mergeCell ref="Q56:U56"/>
    <mergeCell ref="C27:G27"/>
    <mergeCell ref="Q27:U27"/>
    <mergeCell ref="C28:G28"/>
    <mergeCell ref="Q28:U28"/>
    <mergeCell ref="Q45:U45"/>
    <mergeCell ref="C46:G46"/>
    <mergeCell ref="C17:G17"/>
    <mergeCell ref="C16:G16"/>
    <mergeCell ref="C15:G15"/>
    <mergeCell ref="Q15:U15"/>
    <mergeCell ref="Q17:U17"/>
    <mergeCell ref="C11:G11"/>
    <mergeCell ref="Q11:U11"/>
    <mergeCell ref="B7:G7"/>
    <mergeCell ref="P7:U7"/>
    <mergeCell ref="C8:G8"/>
    <mergeCell ref="Q8:U8"/>
    <mergeCell ref="C9:G9"/>
    <mergeCell ref="Q9:U9"/>
    <mergeCell ref="C10:G10"/>
    <mergeCell ref="Q10:U10"/>
    <mergeCell ref="C12:G12"/>
    <mergeCell ref="Q12:U12"/>
    <mergeCell ref="C13:G13"/>
    <mergeCell ref="Q13:U13"/>
    <mergeCell ref="C14:G14"/>
    <mergeCell ref="Q14:U14"/>
    <mergeCell ref="B4:N4"/>
    <mergeCell ref="B5:N5"/>
    <mergeCell ref="P4:Y4"/>
    <mergeCell ref="P5:Y5"/>
    <mergeCell ref="B6:J6"/>
    <mergeCell ref="K6:N6"/>
    <mergeCell ref="P6:W6"/>
    <mergeCell ref="X6:Y6"/>
    <mergeCell ref="Q16:U16"/>
    <mergeCell ref="C93:H93"/>
    <mergeCell ref="C94:H94"/>
    <mergeCell ref="C95:H95"/>
    <mergeCell ref="C96:H96"/>
    <mergeCell ref="B88:J88"/>
    <mergeCell ref="B91:H91"/>
    <mergeCell ref="C92:H92"/>
    <mergeCell ref="C109:H109"/>
    <mergeCell ref="C110:H110"/>
    <mergeCell ref="C97:H97"/>
    <mergeCell ref="C98:H98"/>
    <mergeCell ref="C99:H99"/>
    <mergeCell ref="C100:H100"/>
    <mergeCell ref="C101:H101"/>
    <mergeCell ref="C102:H102"/>
    <mergeCell ref="C103:H103"/>
    <mergeCell ref="C104:H104"/>
    <mergeCell ref="C105:H105"/>
    <mergeCell ref="C106:H106"/>
    <mergeCell ref="C107:H107"/>
    <mergeCell ref="C108:H108"/>
  </mergeCells>
  <conditionalFormatting sqref="K8:N58">
    <cfRule type="cellIs" dxfId="118" priority="7" operator="lessThan">
      <formula>0</formula>
    </cfRule>
  </conditionalFormatting>
  <conditionalFormatting sqref="K60:N61">
    <cfRule type="cellIs" dxfId="117" priority="2" operator="lessThan">
      <formula>0</formula>
    </cfRule>
  </conditionalFormatting>
  <conditionalFormatting sqref="K63:N86">
    <cfRule type="cellIs" dxfId="116" priority="1" operator="lessThan">
      <formula>0</formula>
    </cfRule>
  </conditionalFormatting>
  <conditionalFormatting sqref="K89:N90 K92:N115">
    <cfRule type="cellIs" dxfId="115" priority="48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ignoredErrors>
    <ignoredError sqref="O4:XFD4 O57:Y57 A7:G7 L7:M7 B62 L62:M62 O7:XFD7 B58 D85:I86 B114:B115 D114:I115 O59:Y59 B112:J112 D58:O58 B116:N116 A83:B86 B88:N88 C59:N59 B60 B113:N113 B89:J90 Q58:U58 X58:Y58 W62:Y62 O62 R61 Q111:R113 A48 Q77:R77 C82 Q73:R73 B63 C78 L81:M82 A44 L74:M74 L78:M78 I7:J7 A4:A5 C4:N4 C5:N5 C87:N87 O5 Q5:XFD5 C74 I74:J74 I78:J78 I81:J82 A1:XFD1 Z44:XFD44 Z48:XFD48 Z83:XFD86 Z103:XFD113 B8 A8:A33 Z8:XFD33 O8:Y26 C57:N57 C9:N26 Q80:R89 K8:N8 R60:S60 L60:O60 W60:Y60 O81:P90 S81:Y90 O63:P63 S63:Y63 O74:P74 S74:Y74 O78:P78 S78:Y78 S112:Y113 B117:P1048576 Q62:S62 O112:P116 Q114:XFD1048576 A103:A1048576 D83:J84 L83:N84 Z51:XFD60 A51:A60 D60:J60" unlockedFormula="1"/>
  </ignoredError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Plan17">
    <tabColor theme="9" tint="0.39997558519241921"/>
  </sheetPr>
  <dimension ref="A1:FA59"/>
  <sheetViews>
    <sheetView showGridLines="0" zoomScale="85" zoomScaleNormal="85" workbookViewId="0">
      <selection activeCell="L57" sqref="L57"/>
    </sheetView>
  </sheetViews>
  <sheetFormatPr defaultColWidth="9.109375" defaultRowHeight="15" customHeight="1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4.88671875" style="38" bestFit="1" customWidth="1"/>
    <col min="5" max="5" width="9.88671875" style="168" bestFit="1" customWidth="1"/>
    <col min="6" max="6" width="10.5546875" style="169" bestFit="1" customWidth="1"/>
    <col min="7" max="7" width="12.6640625" style="38" customWidth="1"/>
    <col min="8" max="157" width="16.6640625" style="38" customWidth="1"/>
    <col min="158" max="16384" width="9.109375" style="38"/>
  </cols>
  <sheetData>
    <row r="1" spans="1:157" ht="15" customHeight="1" thickBot="1" x14ac:dyDescent="0.35">
      <c r="A1" s="1"/>
    </row>
    <row r="2" spans="1:157" ht="15" customHeight="1" thickBot="1" x14ac:dyDescent="0.35">
      <c r="A2" s="1"/>
      <c r="C2" s="168" t="s">
        <v>3327</v>
      </c>
      <c r="D2" s="711" t="s">
        <v>3332</v>
      </c>
      <c r="E2" s="887"/>
      <c r="F2" s="888"/>
      <c r="G2" s="889"/>
    </row>
    <row r="3" spans="1:157" ht="15" customHeight="1" x14ac:dyDescent="0.3">
      <c r="A3" s="1"/>
    </row>
    <row r="4" spans="1:157" ht="15" customHeight="1" x14ac:dyDescent="0.3">
      <c r="B4" s="841" t="s">
        <v>2109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57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2110</v>
      </c>
      <c r="I5" s="175" t="s">
        <v>2111</v>
      </c>
      <c r="J5" s="175" t="s">
        <v>2112</v>
      </c>
      <c r="K5" s="175" t="s">
        <v>2113</v>
      </c>
      <c r="L5" s="175" t="s">
        <v>2114</v>
      </c>
      <c r="M5" s="175" t="s">
        <v>2115</v>
      </c>
      <c r="N5" s="175" t="s">
        <v>2116</v>
      </c>
      <c r="O5" s="175" t="s">
        <v>2117</v>
      </c>
      <c r="P5" s="175" t="s">
        <v>2118</v>
      </c>
      <c r="Q5" s="175" t="s">
        <v>2119</v>
      </c>
      <c r="R5" s="175" t="s">
        <v>2120</v>
      </c>
      <c r="S5" s="175" t="s">
        <v>2121</v>
      </c>
      <c r="T5" s="175" t="s">
        <v>2122</v>
      </c>
      <c r="U5" s="175" t="s">
        <v>2123</v>
      </c>
      <c r="V5" s="175" t="s">
        <v>2124</v>
      </c>
      <c r="W5" s="175" t="s">
        <v>2125</v>
      </c>
      <c r="X5" s="175" t="s">
        <v>2126</v>
      </c>
      <c r="Y5" s="175" t="s">
        <v>2127</v>
      </c>
      <c r="Z5" s="175" t="s">
        <v>2128</v>
      </c>
      <c r="AA5" s="175" t="s">
        <v>2129</v>
      </c>
      <c r="AB5" s="175" t="s">
        <v>2130</v>
      </c>
      <c r="AC5" s="175" t="s">
        <v>2131</v>
      </c>
      <c r="AD5" s="175" t="s">
        <v>2132</v>
      </c>
      <c r="AE5" s="175" t="s">
        <v>2133</v>
      </c>
      <c r="AF5" s="175" t="s">
        <v>2134</v>
      </c>
      <c r="AG5" s="175" t="s">
        <v>2135</v>
      </c>
      <c r="AH5" s="175" t="s">
        <v>2136</v>
      </c>
      <c r="AI5" s="175" t="s">
        <v>2137</v>
      </c>
      <c r="AJ5" s="175" t="s">
        <v>2138</v>
      </c>
      <c r="AK5" s="175" t="s">
        <v>2139</v>
      </c>
      <c r="AL5" s="175" t="s">
        <v>2140</v>
      </c>
      <c r="AM5" s="175" t="s">
        <v>2141</v>
      </c>
      <c r="AN5" s="175" t="s">
        <v>2142</v>
      </c>
      <c r="AO5" s="175" t="s">
        <v>2143</v>
      </c>
      <c r="AP5" s="175" t="s">
        <v>2144</v>
      </c>
      <c r="AQ5" s="175" t="s">
        <v>2145</v>
      </c>
      <c r="AR5" s="175" t="s">
        <v>2146</v>
      </c>
      <c r="AS5" s="175" t="s">
        <v>2147</v>
      </c>
      <c r="AT5" s="175" t="s">
        <v>2148</v>
      </c>
      <c r="AU5" s="175" t="s">
        <v>2149</v>
      </c>
      <c r="AV5" s="175" t="s">
        <v>2150</v>
      </c>
      <c r="AW5" s="175" t="s">
        <v>2151</v>
      </c>
      <c r="AX5" s="175" t="s">
        <v>2152</v>
      </c>
      <c r="AY5" s="175" t="s">
        <v>2153</v>
      </c>
      <c r="AZ5" s="175" t="s">
        <v>2154</v>
      </c>
      <c r="BA5" s="175" t="s">
        <v>2155</v>
      </c>
      <c r="BB5" s="175" t="s">
        <v>2156</v>
      </c>
      <c r="BC5" s="175" t="s">
        <v>2157</v>
      </c>
      <c r="BD5" s="175" t="s">
        <v>2158</v>
      </c>
      <c r="BE5" s="175" t="s">
        <v>2159</v>
      </c>
      <c r="BF5" s="175" t="s">
        <v>2160</v>
      </c>
      <c r="BG5" s="175" t="s">
        <v>2161</v>
      </c>
      <c r="BH5" s="175" t="s">
        <v>2162</v>
      </c>
      <c r="BI5" s="175" t="s">
        <v>2163</v>
      </c>
      <c r="BJ5" s="175" t="s">
        <v>2164</v>
      </c>
      <c r="BK5" s="175" t="s">
        <v>2165</v>
      </c>
      <c r="BL5" s="175" t="s">
        <v>2166</v>
      </c>
      <c r="BM5" s="175" t="s">
        <v>2167</v>
      </c>
      <c r="BN5" s="175" t="s">
        <v>2168</v>
      </c>
      <c r="BO5" s="175" t="s">
        <v>2169</v>
      </c>
      <c r="BP5" s="175" t="s">
        <v>2170</v>
      </c>
      <c r="BQ5" s="175" t="s">
        <v>2171</v>
      </c>
      <c r="BR5" s="175" t="s">
        <v>2172</v>
      </c>
      <c r="BS5" s="175" t="s">
        <v>2173</v>
      </c>
      <c r="BT5" s="175" t="s">
        <v>2174</v>
      </c>
      <c r="BU5" s="175" t="s">
        <v>2175</v>
      </c>
      <c r="BV5" s="175" t="s">
        <v>2176</v>
      </c>
      <c r="BW5" s="175" t="s">
        <v>2177</v>
      </c>
      <c r="BX5" s="175" t="s">
        <v>2178</v>
      </c>
      <c r="BY5" s="175" t="s">
        <v>2179</v>
      </c>
      <c r="BZ5" s="175" t="s">
        <v>2180</v>
      </c>
      <c r="CA5" s="175" t="s">
        <v>2181</v>
      </c>
      <c r="CB5" s="175" t="s">
        <v>2182</v>
      </c>
      <c r="CC5" s="175" t="s">
        <v>2183</v>
      </c>
      <c r="CD5" s="175" t="s">
        <v>2184</v>
      </c>
      <c r="CE5" s="175" t="s">
        <v>2185</v>
      </c>
      <c r="CF5" s="175" t="s">
        <v>2186</v>
      </c>
      <c r="CG5" s="175" t="s">
        <v>2187</v>
      </c>
      <c r="CH5" s="175" t="s">
        <v>2188</v>
      </c>
      <c r="CI5" s="175" t="s">
        <v>2189</v>
      </c>
      <c r="CJ5" s="175" t="s">
        <v>2190</v>
      </c>
      <c r="CK5" s="175" t="s">
        <v>2191</v>
      </c>
      <c r="CL5" s="175" t="s">
        <v>2192</v>
      </c>
      <c r="CM5" s="175" t="s">
        <v>2193</v>
      </c>
      <c r="CN5" s="175" t="s">
        <v>2194</v>
      </c>
      <c r="CO5" s="175" t="s">
        <v>2195</v>
      </c>
      <c r="CP5" s="175" t="s">
        <v>2196</v>
      </c>
      <c r="CQ5" s="175" t="s">
        <v>2197</v>
      </c>
      <c r="CR5" s="175" t="s">
        <v>2198</v>
      </c>
      <c r="CS5" s="175" t="s">
        <v>2199</v>
      </c>
      <c r="CT5" s="175" t="s">
        <v>2200</v>
      </c>
      <c r="CU5" s="175" t="s">
        <v>2201</v>
      </c>
      <c r="CV5" s="175" t="s">
        <v>2202</v>
      </c>
      <c r="CW5" s="175" t="s">
        <v>2203</v>
      </c>
      <c r="CX5" s="175" t="s">
        <v>2204</v>
      </c>
      <c r="CY5" s="175" t="s">
        <v>2205</v>
      </c>
      <c r="CZ5" s="175" t="s">
        <v>2206</v>
      </c>
      <c r="DA5" s="175" t="s">
        <v>2207</v>
      </c>
      <c r="DB5" s="175" t="s">
        <v>2208</v>
      </c>
      <c r="DC5" s="175" t="s">
        <v>2209</v>
      </c>
      <c r="DD5" s="175" t="s">
        <v>2210</v>
      </c>
      <c r="DE5" s="175" t="s">
        <v>2211</v>
      </c>
      <c r="DF5" s="175" t="s">
        <v>2212</v>
      </c>
      <c r="DG5" s="175" t="s">
        <v>2213</v>
      </c>
      <c r="DH5" s="175" t="s">
        <v>2214</v>
      </c>
      <c r="DI5" s="175" t="s">
        <v>2215</v>
      </c>
      <c r="DJ5" s="175" t="s">
        <v>2216</v>
      </c>
      <c r="DK5" s="175" t="s">
        <v>2217</v>
      </c>
      <c r="DL5" s="175" t="s">
        <v>2218</v>
      </c>
      <c r="DM5" s="175" t="s">
        <v>2219</v>
      </c>
      <c r="DN5" s="175" t="s">
        <v>2220</v>
      </c>
      <c r="DO5" s="175" t="s">
        <v>2221</v>
      </c>
      <c r="DP5" s="175" t="s">
        <v>2222</v>
      </c>
      <c r="DQ5" s="175" t="s">
        <v>2223</v>
      </c>
      <c r="DR5" s="175" t="s">
        <v>2224</v>
      </c>
      <c r="DS5" s="175" t="s">
        <v>2225</v>
      </c>
      <c r="DT5" s="175" t="s">
        <v>2226</v>
      </c>
      <c r="DU5" s="175" t="s">
        <v>2227</v>
      </c>
      <c r="DV5" s="175" t="s">
        <v>2228</v>
      </c>
      <c r="DW5" s="175" t="s">
        <v>2229</v>
      </c>
      <c r="DX5" s="175" t="s">
        <v>2230</v>
      </c>
      <c r="DY5" s="175" t="s">
        <v>2231</v>
      </c>
      <c r="DZ5" s="175" t="s">
        <v>2232</v>
      </c>
      <c r="EA5" s="175" t="s">
        <v>2233</v>
      </c>
      <c r="EB5" s="175" t="s">
        <v>2234</v>
      </c>
      <c r="EC5" s="175" t="s">
        <v>2235</v>
      </c>
      <c r="ED5" s="175" t="s">
        <v>2236</v>
      </c>
      <c r="EE5" s="175" t="s">
        <v>2237</v>
      </c>
      <c r="EF5" s="175" t="s">
        <v>2238</v>
      </c>
      <c r="EG5" s="175" t="s">
        <v>2239</v>
      </c>
      <c r="EH5" s="175" t="s">
        <v>2240</v>
      </c>
      <c r="EI5" s="175" t="s">
        <v>2241</v>
      </c>
      <c r="EJ5" s="175" t="s">
        <v>2242</v>
      </c>
      <c r="EK5" s="175" t="s">
        <v>2243</v>
      </c>
      <c r="EL5" s="175" t="s">
        <v>2244</v>
      </c>
      <c r="EM5" s="175" t="s">
        <v>2245</v>
      </c>
      <c r="EN5" s="175" t="s">
        <v>2246</v>
      </c>
      <c r="EO5" s="175" t="s">
        <v>2247</v>
      </c>
      <c r="EP5" s="175" t="s">
        <v>2248</v>
      </c>
      <c r="EQ5" s="175" t="s">
        <v>2249</v>
      </c>
      <c r="ER5" s="175" t="s">
        <v>2250</v>
      </c>
      <c r="ES5" s="175" t="s">
        <v>2251</v>
      </c>
      <c r="ET5" s="175" t="s">
        <v>2252</v>
      </c>
      <c r="EU5" s="175" t="s">
        <v>2253</v>
      </c>
      <c r="EV5" s="175" t="s">
        <v>2254</v>
      </c>
      <c r="EW5" s="175" t="s">
        <v>2255</v>
      </c>
      <c r="EX5" s="175" t="s">
        <v>2256</v>
      </c>
      <c r="EY5" s="175" t="s">
        <v>2257</v>
      </c>
      <c r="EZ5" s="175" t="s">
        <v>2258</v>
      </c>
      <c r="FA5" s="175" t="s">
        <v>2259</v>
      </c>
    </row>
    <row r="6" spans="1:157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57" s="293" customFormat="1" ht="15" customHeight="1" x14ac:dyDescent="0.3">
      <c r="A7" s="38"/>
      <c r="B7" s="171">
        <v>2</v>
      </c>
      <c r="C7" s="176" t="s">
        <v>1392</v>
      </c>
      <c r="D7" s="176"/>
      <c r="E7" s="177"/>
      <c r="F7" s="178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1:157" s="293" customFormat="1" ht="15" customHeight="1" x14ac:dyDescent="0.3">
      <c r="A8" s="38"/>
      <c r="B8" s="171">
        <f>B7+1</f>
        <v>3</v>
      </c>
      <c r="C8" s="176" t="s">
        <v>2098</v>
      </c>
      <c r="D8" s="176"/>
      <c r="E8" s="180" t="s">
        <v>1396</v>
      </c>
      <c r="F8" s="181" t="s">
        <v>1760</v>
      </c>
      <c r="G8" s="183" t="str">
        <f>IF(COUNTA(H8:IW8)=0,"",IF(SMALL(H8:IW8,1)&lt;0,"ERRO",SUM(H8:IW8)))</f>
        <v/>
      </c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/>
      <c r="CH8" s="295"/>
      <c r="CI8" s="295"/>
      <c r="CJ8" s="295"/>
      <c r="CK8" s="295"/>
      <c r="CL8" s="295"/>
      <c r="CM8" s="295"/>
      <c r="CN8" s="295"/>
      <c r="CO8" s="295"/>
      <c r="CP8" s="295"/>
      <c r="CQ8" s="295"/>
      <c r="CR8" s="295"/>
      <c r="CS8" s="295"/>
      <c r="CT8" s="295"/>
      <c r="CU8" s="295"/>
      <c r="CV8" s="295"/>
      <c r="CW8" s="295"/>
      <c r="CX8" s="295"/>
      <c r="CY8" s="295"/>
      <c r="CZ8" s="295"/>
      <c r="DA8" s="295"/>
      <c r="DB8" s="295"/>
      <c r="DC8" s="295"/>
      <c r="DD8" s="295"/>
      <c r="DE8" s="295"/>
      <c r="DF8" s="295"/>
      <c r="DG8" s="295"/>
      <c r="DH8" s="295"/>
      <c r="DI8" s="295"/>
      <c r="DJ8" s="295"/>
      <c r="DK8" s="295"/>
      <c r="DL8" s="295"/>
      <c r="DM8" s="295"/>
      <c r="DN8" s="295"/>
      <c r="DO8" s="295"/>
      <c r="DP8" s="295"/>
      <c r="DQ8" s="295"/>
      <c r="DR8" s="295"/>
      <c r="DS8" s="295"/>
      <c r="DT8" s="295"/>
      <c r="DU8" s="295"/>
      <c r="DV8" s="295"/>
      <c r="DW8" s="295"/>
      <c r="DX8" s="295"/>
      <c r="DY8" s="295"/>
      <c r="DZ8" s="295"/>
      <c r="EA8" s="295"/>
      <c r="EB8" s="295"/>
      <c r="EC8" s="295"/>
      <c r="ED8" s="295"/>
      <c r="EE8" s="295"/>
      <c r="EF8" s="295"/>
      <c r="EG8" s="295"/>
      <c r="EH8" s="295"/>
      <c r="EI8" s="295"/>
      <c r="EJ8" s="295"/>
      <c r="EK8" s="295"/>
      <c r="EL8" s="295"/>
      <c r="EM8" s="295"/>
      <c r="EN8" s="295"/>
      <c r="EO8" s="295"/>
      <c r="EP8" s="295"/>
      <c r="EQ8" s="295"/>
      <c r="ER8" s="295"/>
      <c r="ES8" s="295"/>
      <c r="ET8" s="295"/>
      <c r="EU8" s="295"/>
      <c r="EV8" s="295"/>
      <c r="EW8" s="295"/>
      <c r="EX8" s="295"/>
      <c r="EY8" s="295"/>
      <c r="EZ8" s="295"/>
      <c r="FA8" s="295"/>
    </row>
    <row r="9" spans="1:157" s="293" customFormat="1" ht="15" customHeight="1" x14ac:dyDescent="0.3">
      <c r="A9" s="38"/>
      <c r="B9" s="171">
        <f t="shared" ref="B9:B10" si="0">B8+1</f>
        <v>4</v>
      </c>
      <c r="C9" s="176" t="s">
        <v>1217</v>
      </c>
      <c r="D9" s="176"/>
      <c r="E9" s="180"/>
      <c r="F9" s="181" t="s">
        <v>1763</v>
      </c>
      <c r="G9" s="183" t="str">
        <f>IF(COUNTA(H9:IW9)=0,"",IF(SMALL(H9:IW9,1)&lt;0,"ERRO",SUM(H9:IW9)))</f>
        <v/>
      </c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  <c r="EH9" s="296"/>
      <c r="EI9" s="296"/>
      <c r="EJ9" s="296"/>
      <c r="EK9" s="296"/>
      <c r="EL9" s="296"/>
      <c r="EM9" s="296"/>
      <c r="EN9" s="296"/>
      <c r="EO9" s="296"/>
      <c r="EP9" s="296"/>
      <c r="EQ9" s="296"/>
      <c r="ER9" s="296"/>
      <c r="ES9" s="296"/>
      <c r="ET9" s="296"/>
      <c r="EU9" s="296"/>
      <c r="EV9" s="296"/>
      <c r="EW9" s="296"/>
      <c r="EX9" s="296"/>
      <c r="EY9" s="296"/>
      <c r="EZ9" s="296"/>
      <c r="FA9" s="296"/>
    </row>
    <row r="10" spans="1:157" ht="15" customHeight="1" x14ac:dyDescent="0.3">
      <c r="B10" s="171">
        <f t="shared" si="0"/>
        <v>5</v>
      </c>
      <c r="C10" s="176" t="s">
        <v>1402</v>
      </c>
      <c r="D10" s="176"/>
      <c r="E10" s="180" t="s">
        <v>1195</v>
      </c>
      <c r="F10" s="181" t="s">
        <v>1403</v>
      </c>
      <c r="G10" s="190">
        <f>SUM(H10:IW10)</f>
        <v>0</v>
      </c>
      <c r="H10" s="184">
        <f>(H8*H9)/1000</f>
        <v>0</v>
      </c>
      <c r="I10" s="184">
        <f t="shared" ref="I10:AA10" si="1">(I8*I9)/1000</f>
        <v>0</v>
      </c>
      <c r="J10" s="184">
        <f t="shared" si="1"/>
        <v>0</v>
      </c>
      <c r="K10" s="184">
        <f t="shared" si="1"/>
        <v>0</v>
      </c>
      <c r="L10" s="184">
        <f t="shared" si="1"/>
        <v>0</v>
      </c>
      <c r="M10" s="184">
        <f t="shared" si="1"/>
        <v>0</v>
      </c>
      <c r="N10" s="184">
        <f t="shared" si="1"/>
        <v>0</v>
      </c>
      <c r="O10" s="184">
        <f t="shared" si="1"/>
        <v>0</v>
      </c>
      <c r="P10" s="184">
        <f t="shared" si="1"/>
        <v>0</v>
      </c>
      <c r="Q10" s="184">
        <f t="shared" si="1"/>
        <v>0</v>
      </c>
      <c r="R10" s="184">
        <f t="shared" si="1"/>
        <v>0</v>
      </c>
      <c r="S10" s="184">
        <f t="shared" si="1"/>
        <v>0</v>
      </c>
      <c r="T10" s="184">
        <f t="shared" si="1"/>
        <v>0</v>
      </c>
      <c r="U10" s="184">
        <f t="shared" si="1"/>
        <v>0</v>
      </c>
      <c r="V10" s="184">
        <f t="shared" si="1"/>
        <v>0</v>
      </c>
      <c r="W10" s="184">
        <f t="shared" si="1"/>
        <v>0</v>
      </c>
      <c r="X10" s="184">
        <f t="shared" si="1"/>
        <v>0</v>
      </c>
      <c r="Y10" s="184">
        <f t="shared" si="1"/>
        <v>0</v>
      </c>
      <c r="Z10" s="184">
        <f t="shared" si="1"/>
        <v>0</v>
      </c>
      <c r="AA10" s="184">
        <f t="shared" si="1"/>
        <v>0</v>
      </c>
      <c r="AB10" s="184">
        <f>(AB8*AB9)/1000</f>
        <v>0</v>
      </c>
      <c r="AC10" s="184">
        <f t="shared" ref="AC10:AU10" si="2">(AC8*AC9)/1000</f>
        <v>0</v>
      </c>
      <c r="AD10" s="184">
        <f t="shared" si="2"/>
        <v>0</v>
      </c>
      <c r="AE10" s="184">
        <f t="shared" si="2"/>
        <v>0</v>
      </c>
      <c r="AF10" s="184">
        <f t="shared" si="2"/>
        <v>0</v>
      </c>
      <c r="AG10" s="184">
        <f t="shared" si="2"/>
        <v>0</v>
      </c>
      <c r="AH10" s="184">
        <f t="shared" si="2"/>
        <v>0</v>
      </c>
      <c r="AI10" s="184">
        <f t="shared" si="2"/>
        <v>0</v>
      </c>
      <c r="AJ10" s="184">
        <f t="shared" si="2"/>
        <v>0</v>
      </c>
      <c r="AK10" s="184">
        <f t="shared" si="2"/>
        <v>0</v>
      </c>
      <c r="AL10" s="184">
        <f t="shared" si="2"/>
        <v>0</v>
      </c>
      <c r="AM10" s="184">
        <f t="shared" si="2"/>
        <v>0</v>
      </c>
      <c r="AN10" s="184">
        <f t="shared" si="2"/>
        <v>0</v>
      </c>
      <c r="AO10" s="184">
        <f t="shared" si="2"/>
        <v>0</v>
      </c>
      <c r="AP10" s="184">
        <f t="shared" si="2"/>
        <v>0</v>
      </c>
      <c r="AQ10" s="184">
        <f t="shared" si="2"/>
        <v>0</v>
      </c>
      <c r="AR10" s="184">
        <f t="shared" si="2"/>
        <v>0</v>
      </c>
      <c r="AS10" s="184">
        <f t="shared" si="2"/>
        <v>0</v>
      </c>
      <c r="AT10" s="184">
        <f t="shared" si="2"/>
        <v>0</v>
      </c>
      <c r="AU10" s="184">
        <f t="shared" si="2"/>
        <v>0</v>
      </c>
      <c r="AV10" s="184">
        <f>(AV8*AV9)/1000</f>
        <v>0</v>
      </c>
      <c r="AW10" s="184">
        <f t="shared" ref="AW10:BE10" si="3">(AW8*AW9)/1000</f>
        <v>0</v>
      </c>
      <c r="AX10" s="184">
        <f t="shared" si="3"/>
        <v>0</v>
      </c>
      <c r="AY10" s="184">
        <f t="shared" si="3"/>
        <v>0</v>
      </c>
      <c r="AZ10" s="184">
        <f t="shared" si="3"/>
        <v>0</v>
      </c>
      <c r="BA10" s="184">
        <f t="shared" si="3"/>
        <v>0</v>
      </c>
      <c r="BB10" s="184">
        <f t="shared" si="3"/>
        <v>0</v>
      </c>
      <c r="BC10" s="184">
        <f t="shared" si="3"/>
        <v>0</v>
      </c>
      <c r="BD10" s="184">
        <f t="shared" si="3"/>
        <v>0</v>
      </c>
      <c r="BE10" s="184">
        <f t="shared" si="3"/>
        <v>0</v>
      </c>
      <c r="BF10" s="184">
        <f>(BF8*BF9)/1000</f>
        <v>0</v>
      </c>
      <c r="BG10" s="184">
        <f t="shared" ref="BG10:BY10" si="4">(BG8*BG9)/1000</f>
        <v>0</v>
      </c>
      <c r="BH10" s="184">
        <f t="shared" si="4"/>
        <v>0</v>
      </c>
      <c r="BI10" s="184">
        <f t="shared" si="4"/>
        <v>0</v>
      </c>
      <c r="BJ10" s="184">
        <f t="shared" si="4"/>
        <v>0</v>
      </c>
      <c r="BK10" s="184">
        <f t="shared" si="4"/>
        <v>0</v>
      </c>
      <c r="BL10" s="184">
        <f t="shared" si="4"/>
        <v>0</v>
      </c>
      <c r="BM10" s="184">
        <f t="shared" si="4"/>
        <v>0</v>
      </c>
      <c r="BN10" s="184">
        <f t="shared" si="4"/>
        <v>0</v>
      </c>
      <c r="BO10" s="184">
        <f t="shared" si="4"/>
        <v>0</v>
      </c>
      <c r="BP10" s="184">
        <f t="shared" si="4"/>
        <v>0</v>
      </c>
      <c r="BQ10" s="184">
        <f t="shared" si="4"/>
        <v>0</v>
      </c>
      <c r="BR10" s="184">
        <f t="shared" si="4"/>
        <v>0</v>
      </c>
      <c r="BS10" s="184">
        <f t="shared" si="4"/>
        <v>0</v>
      </c>
      <c r="BT10" s="184">
        <f t="shared" si="4"/>
        <v>0</v>
      </c>
      <c r="BU10" s="184">
        <f t="shared" si="4"/>
        <v>0</v>
      </c>
      <c r="BV10" s="184">
        <f t="shared" si="4"/>
        <v>0</v>
      </c>
      <c r="BW10" s="184">
        <f t="shared" si="4"/>
        <v>0</v>
      </c>
      <c r="BX10" s="184">
        <f t="shared" si="4"/>
        <v>0</v>
      </c>
      <c r="BY10" s="184">
        <f t="shared" si="4"/>
        <v>0</v>
      </c>
      <c r="BZ10" s="184">
        <f>(BZ8*BZ9)/1000</f>
        <v>0</v>
      </c>
      <c r="CA10" s="184">
        <f t="shared" ref="CA10:CS10" si="5">(CA8*CA9)/1000</f>
        <v>0</v>
      </c>
      <c r="CB10" s="184">
        <f t="shared" si="5"/>
        <v>0</v>
      </c>
      <c r="CC10" s="184">
        <f t="shared" si="5"/>
        <v>0</v>
      </c>
      <c r="CD10" s="184">
        <f t="shared" si="5"/>
        <v>0</v>
      </c>
      <c r="CE10" s="184">
        <f t="shared" si="5"/>
        <v>0</v>
      </c>
      <c r="CF10" s="184">
        <f t="shared" si="5"/>
        <v>0</v>
      </c>
      <c r="CG10" s="184">
        <f t="shared" si="5"/>
        <v>0</v>
      </c>
      <c r="CH10" s="184">
        <f t="shared" si="5"/>
        <v>0</v>
      </c>
      <c r="CI10" s="184">
        <f t="shared" si="5"/>
        <v>0</v>
      </c>
      <c r="CJ10" s="184">
        <f t="shared" si="5"/>
        <v>0</v>
      </c>
      <c r="CK10" s="184">
        <f t="shared" si="5"/>
        <v>0</v>
      </c>
      <c r="CL10" s="184">
        <f t="shared" si="5"/>
        <v>0</v>
      </c>
      <c r="CM10" s="184">
        <f t="shared" si="5"/>
        <v>0</v>
      </c>
      <c r="CN10" s="184">
        <f t="shared" si="5"/>
        <v>0</v>
      </c>
      <c r="CO10" s="184">
        <f t="shared" si="5"/>
        <v>0</v>
      </c>
      <c r="CP10" s="184">
        <f t="shared" si="5"/>
        <v>0</v>
      </c>
      <c r="CQ10" s="184">
        <f t="shared" si="5"/>
        <v>0</v>
      </c>
      <c r="CR10" s="184">
        <f t="shared" si="5"/>
        <v>0</v>
      </c>
      <c r="CS10" s="184">
        <f t="shared" si="5"/>
        <v>0</v>
      </c>
      <c r="CT10" s="184">
        <f>(CT8*CT9)/1000</f>
        <v>0</v>
      </c>
      <c r="CU10" s="184">
        <f t="shared" ref="CU10:DC10" si="6">(CU8*CU9)/1000</f>
        <v>0</v>
      </c>
      <c r="CV10" s="184">
        <f t="shared" si="6"/>
        <v>0</v>
      </c>
      <c r="CW10" s="184">
        <f t="shared" si="6"/>
        <v>0</v>
      </c>
      <c r="CX10" s="184">
        <f t="shared" si="6"/>
        <v>0</v>
      </c>
      <c r="CY10" s="184">
        <f t="shared" si="6"/>
        <v>0</v>
      </c>
      <c r="CZ10" s="184">
        <f t="shared" si="6"/>
        <v>0</v>
      </c>
      <c r="DA10" s="184">
        <f t="shared" si="6"/>
        <v>0</v>
      </c>
      <c r="DB10" s="184">
        <f t="shared" si="6"/>
        <v>0</v>
      </c>
      <c r="DC10" s="184">
        <f t="shared" si="6"/>
        <v>0</v>
      </c>
      <c r="DD10" s="184">
        <f>(DD8*DD9)/1000</f>
        <v>0</v>
      </c>
      <c r="DE10" s="184">
        <f t="shared" ref="DE10:DW10" si="7">(DE8*DE9)/1000</f>
        <v>0</v>
      </c>
      <c r="DF10" s="184">
        <f t="shared" si="7"/>
        <v>0</v>
      </c>
      <c r="DG10" s="184">
        <f t="shared" si="7"/>
        <v>0</v>
      </c>
      <c r="DH10" s="184">
        <f t="shared" si="7"/>
        <v>0</v>
      </c>
      <c r="DI10" s="184">
        <f t="shared" si="7"/>
        <v>0</v>
      </c>
      <c r="DJ10" s="184">
        <f t="shared" si="7"/>
        <v>0</v>
      </c>
      <c r="DK10" s="184">
        <f t="shared" si="7"/>
        <v>0</v>
      </c>
      <c r="DL10" s="184">
        <f t="shared" si="7"/>
        <v>0</v>
      </c>
      <c r="DM10" s="184">
        <f t="shared" si="7"/>
        <v>0</v>
      </c>
      <c r="DN10" s="184">
        <f t="shared" si="7"/>
        <v>0</v>
      </c>
      <c r="DO10" s="184">
        <f t="shared" si="7"/>
        <v>0</v>
      </c>
      <c r="DP10" s="184">
        <f t="shared" si="7"/>
        <v>0</v>
      </c>
      <c r="DQ10" s="184">
        <f t="shared" si="7"/>
        <v>0</v>
      </c>
      <c r="DR10" s="184">
        <f t="shared" si="7"/>
        <v>0</v>
      </c>
      <c r="DS10" s="184">
        <f t="shared" si="7"/>
        <v>0</v>
      </c>
      <c r="DT10" s="184">
        <f t="shared" si="7"/>
        <v>0</v>
      </c>
      <c r="DU10" s="184">
        <f t="shared" si="7"/>
        <v>0</v>
      </c>
      <c r="DV10" s="184">
        <f t="shared" si="7"/>
        <v>0</v>
      </c>
      <c r="DW10" s="184">
        <f t="shared" si="7"/>
        <v>0</v>
      </c>
      <c r="DX10" s="184">
        <f>(DX8*DX9)/1000</f>
        <v>0</v>
      </c>
      <c r="DY10" s="184">
        <f t="shared" ref="DY10:EQ10" si="8">(DY8*DY9)/1000</f>
        <v>0</v>
      </c>
      <c r="DZ10" s="184">
        <f t="shared" si="8"/>
        <v>0</v>
      </c>
      <c r="EA10" s="184">
        <f t="shared" si="8"/>
        <v>0</v>
      </c>
      <c r="EB10" s="184">
        <f t="shared" si="8"/>
        <v>0</v>
      </c>
      <c r="EC10" s="184">
        <f t="shared" si="8"/>
        <v>0</v>
      </c>
      <c r="ED10" s="184">
        <f t="shared" si="8"/>
        <v>0</v>
      </c>
      <c r="EE10" s="184">
        <f t="shared" si="8"/>
        <v>0</v>
      </c>
      <c r="EF10" s="184">
        <f t="shared" si="8"/>
        <v>0</v>
      </c>
      <c r="EG10" s="184">
        <f t="shared" si="8"/>
        <v>0</v>
      </c>
      <c r="EH10" s="184">
        <f t="shared" si="8"/>
        <v>0</v>
      </c>
      <c r="EI10" s="184">
        <f t="shared" si="8"/>
        <v>0</v>
      </c>
      <c r="EJ10" s="184">
        <f t="shared" si="8"/>
        <v>0</v>
      </c>
      <c r="EK10" s="184">
        <f t="shared" si="8"/>
        <v>0</v>
      </c>
      <c r="EL10" s="184">
        <f t="shared" si="8"/>
        <v>0</v>
      </c>
      <c r="EM10" s="184">
        <f t="shared" si="8"/>
        <v>0</v>
      </c>
      <c r="EN10" s="184">
        <f t="shared" si="8"/>
        <v>0</v>
      </c>
      <c r="EO10" s="184">
        <f t="shared" si="8"/>
        <v>0</v>
      </c>
      <c r="EP10" s="184">
        <f t="shared" si="8"/>
        <v>0</v>
      </c>
      <c r="EQ10" s="184">
        <f t="shared" si="8"/>
        <v>0</v>
      </c>
      <c r="ER10" s="184">
        <f>(ER8*ER9)/1000</f>
        <v>0</v>
      </c>
      <c r="ES10" s="184">
        <f t="shared" ref="ES10:FA10" si="9">(ES8*ES9)/1000</f>
        <v>0</v>
      </c>
      <c r="ET10" s="184">
        <f t="shared" si="9"/>
        <v>0</v>
      </c>
      <c r="EU10" s="184">
        <f t="shared" si="9"/>
        <v>0</v>
      </c>
      <c r="EV10" s="184">
        <f t="shared" si="9"/>
        <v>0</v>
      </c>
      <c r="EW10" s="184">
        <f t="shared" si="9"/>
        <v>0</v>
      </c>
      <c r="EX10" s="184">
        <f t="shared" si="9"/>
        <v>0</v>
      </c>
      <c r="EY10" s="184">
        <f t="shared" si="9"/>
        <v>0</v>
      </c>
      <c r="EZ10" s="184">
        <f t="shared" si="9"/>
        <v>0</v>
      </c>
      <c r="FA10" s="184">
        <f t="shared" si="9"/>
        <v>0</v>
      </c>
    </row>
    <row r="11" spans="1:157" s="293" customFormat="1" ht="15" customHeight="1" x14ac:dyDescent="0.3">
      <c r="A11" s="38"/>
      <c r="B11" s="878">
        <f>B10+1</f>
        <v>6</v>
      </c>
      <c r="C11" s="176" t="s">
        <v>1764</v>
      </c>
      <c r="D11" s="176"/>
      <c r="E11" s="180"/>
      <c r="F11" s="181" t="s">
        <v>2260</v>
      </c>
      <c r="G11" s="185" t="str">
        <f>IF(COUNTA(H11:IW11)=0,"",IF(OR(LARGE(H11:IW11,1)&gt;1,SMALL(H11:IW11,1)&lt;0),"ERRO",""))</f>
        <v/>
      </c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</row>
    <row r="12" spans="1:157" ht="15" customHeight="1" x14ac:dyDescent="0.3">
      <c r="B12" s="880"/>
      <c r="C12" s="176" t="s">
        <v>1765</v>
      </c>
      <c r="D12" s="176"/>
      <c r="E12" s="180" t="s">
        <v>1195</v>
      </c>
      <c r="F12" s="181" t="s">
        <v>1766</v>
      </c>
      <c r="G12" s="190">
        <f>SUM(H12:IW12)</f>
        <v>0</v>
      </c>
      <c r="H12" s="184">
        <f>H10*H11</f>
        <v>0</v>
      </c>
      <c r="I12" s="184">
        <f t="shared" ref="I12:AA12" si="10">I10*I11</f>
        <v>0</v>
      </c>
      <c r="J12" s="184">
        <f t="shared" si="10"/>
        <v>0</v>
      </c>
      <c r="K12" s="184">
        <f t="shared" si="10"/>
        <v>0</v>
      </c>
      <c r="L12" s="184">
        <f t="shared" si="10"/>
        <v>0</v>
      </c>
      <c r="M12" s="184">
        <f t="shared" si="10"/>
        <v>0</v>
      </c>
      <c r="N12" s="184">
        <f t="shared" si="10"/>
        <v>0</v>
      </c>
      <c r="O12" s="184">
        <f t="shared" si="10"/>
        <v>0</v>
      </c>
      <c r="P12" s="184">
        <f t="shared" si="10"/>
        <v>0</v>
      </c>
      <c r="Q12" s="184">
        <f t="shared" si="10"/>
        <v>0</v>
      </c>
      <c r="R12" s="184">
        <f t="shared" si="10"/>
        <v>0</v>
      </c>
      <c r="S12" s="184">
        <f t="shared" si="10"/>
        <v>0</v>
      </c>
      <c r="T12" s="184">
        <f t="shared" si="10"/>
        <v>0</v>
      </c>
      <c r="U12" s="184">
        <f t="shared" si="10"/>
        <v>0</v>
      </c>
      <c r="V12" s="184">
        <f t="shared" si="10"/>
        <v>0</v>
      </c>
      <c r="W12" s="184">
        <f t="shared" si="10"/>
        <v>0</v>
      </c>
      <c r="X12" s="184">
        <f t="shared" si="10"/>
        <v>0</v>
      </c>
      <c r="Y12" s="184">
        <f t="shared" si="10"/>
        <v>0</v>
      </c>
      <c r="Z12" s="184">
        <f t="shared" si="10"/>
        <v>0</v>
      </c>
      <c r="AA12" s="184">
        <f t="shared" si="10"/>
        <v>0</v>
      </c>
      <c r="AB12" s="184">
        <f>AB10*AB11</f>
        <v>0</v>
      </c>
      <c r="AC12" s="184">
        <f t="shared" ref="AC12:AU12" si="11">AC10*AC11</f>
        <v>0</v>
      </c>
      <c r="AD12" s="184">
        <f t="shared" si="11"/>
        <v>0</v>
      </c>
      <c r="AE12" s="184">
        <f t="shared" si="11"/>
        <v>0</v>
      </c>
      <c r="AF12" s="184">
        <f t="shared" si="11"/>
        <v>0</v>
      </c>
      <c r="AG12" s="184">
        <f t="shared" si="11"/>
        <v>0</v>
      </c>
      <c r="AH12" s="184">
        <f t="shared" si="11"/>
        <v>0</v>
      </c>
      <c r="AI12" s="184">
        <f t="shared" si="11"/>
        <v>0</v>
      </c>
      <c r="AJ12" s="184">
        <f t="shared" si="11"/>
        <v>0</v>
      </c>
      <c r="AK12" s="184">
        <f t="shared" si="11"/>
        <v>0</v>
      </c>
      <c r="AL12" s="184">
        <f t="shared" si="11"/>
        <v>0</v>
      </c>
      <c r="AM12" s="184">
        <f t="shared" si="11"/>
        <v>0</v>
      </c>
      <c r="AN12" s="184">
        <f t="shared" si="11"/>
        <v>0</v>
      </c>
      <c r="AO12" s="184">
        <f t="shared" si="11"/>
        <v>0</v>
      </c>
      <c r="AP12" s="184">
        <f t="shared" si="11"/>
        <v>0</v>
      </c>
      <c r="AQ12" s="184">
        <f t="shared" si="11"/>
        <v>0</v>
      </c>
      <c r="AR12" s="184">
        <f t="shared" si="11"/>
        <v>0</v>
      </c>
      <c r="AS12" s="184">
        <f t="shared" si="11"/>
        <v>0</v>
      </c>
      <c r="AT12" s="184">
        <f t="shared" si="11"/>
        <v>0</v>
      </c>
      <c r="AU12" s="184">
        <f t="shared" si="11"/>
        <v>0</v>
      </c>
      <c r="AV12" s="184">
        <f>AV10*AV11</f>
        <v>0</v>
      </c>
      <c r="AW12" s="184">
        <f t="shared" ref="AW12:BE12" si="12">AW10*AW11</f>
        <v>0</v>
      </c>
      <c r="AX12" s="184">
        <f t="shared" si="12"/>
        <v>0</v>
      </c>
      <c r="AY12" s="184">
        <f t="shared" si="12"/>
        <v>0</v>
      </c>
      <c r="AZ12" s="184">
        <f t="shared" si="12"/>
        <v>0</v>
      </c>
      <c r="BA12" s="184">
        <f t="shared" si="12"/>
        <v>0</v>
      </c>
      <c r="BB12" s="184">
        <f t="shared" si="12"/>
        <v>0</v>
      </c>
      <c r="BC12" s="184">
        <f t="shared" si="12"/>
        <v>0</v>
      </c>
      <c r="BD12" s="184">
        <f t="shared" si="12"/>
        <v>0</v>
      </c>
      <c r="BE12" s="184">
        <f t="shared" si="12"/>
        <v>0</v>
      </c>
      <c r="BF12" s="184">
        <f>BF10*BF11</f>
        <v>0</v>
      </c>
      <c r="BG12" s="184">
        <f t="shared" ref="BG12:BY12" si="13">BG10*BG11</f>
        <v>0</v>
      </c>
      <c r="BH12" s="184">
        <f t="shared" si="13"/>
        <v>0</v>
      </c>
      <c r="BI12" s="184">
        <f t="shared" si="13"/>
        <v>0</v>
      </c>
      <c r="BJ12" s="184">
        <f t="shared" si="13"/>
        <v>0</v>
      </c>
      <c r="BK12" s="184">
        <f t="shared" si="13"/>
        <v>0</v>
      </c>
      <c r="BL12" s="184">
        <f t="shared" si="13"/>
        <v>0</v>
      </c>
      <c r="BM12" s="184">
        <f t="shared" si="13"/>
        <v>0</v>
      </c>
      <c r="BN12" s="184">
        <f t="shared" si="13"/>
        <v>0</v>
      </c>
      <c r="BO12" s="184">
        <f t="shared" si="13"/>
        <v>0</v>
      </c>
      <c r="BP12" s="184">
        <f t="shared" si="13"/>
        <v>0</v>
      </c>
      <c r="BQ12" s="184">
        <f t="shared" si="13"/>
        <v>0</v>
      </c>
      <c r="BR12" s="184">
        <f t="shared" si="13"/>
        <v>0</v>
      </c>
      <c r="BS12" s="184">
        <f t="shared" si="13"/>
        <v>0</v>
      </c>
      <c r="BT12" s="184">
        <f t="shared" si="13"/>
        <v>0</v>
      </c>
      <c r="BU12" s="184">
        <f t="shared" si="13"/>
        <v>0</v>
      </c>
      <c r="BV12" s="184">
        <f t="shared" si="13"/>
        <v>0</v>
      </c>
      <c r="BW12" s="184">
        <f t="shared" si="13"/>
        <v>0</v>
      </c>
      <c r="BX12" s="184">
        <f t="shared" si="13"/>
        <v>0</v>
      </c>
      <c r="BY12" s="184">
        <f t="shared" si="13"/>
        <v>0</v>
      </c>
      <c r="BZ12" s="184">
        <f>BZ10*BZ11</f>
        <v>0</v>
      </c>
      <c r="CA12" s="184">
        <f t="shared" ref="CA12:CS12" si="14">CA10*CA11</f>
        <v>0</v>
      </c>
      <c r="CB12" s="184">
        <f t="shared" si="14"/>
        <v>0</v>
      </c>
      <c r="CC12" s="184">
        <f t="shared" si="14"/>
        <v>0</v>
      </c>
      <c r="CD12" s="184">
        <f t="shared" si="14"/>
        <v>0</v>
      </c>
      <c r="CE12" s="184">
        <f t="shared" si="14"/>
        <v>0</v>
      </c>
      <c r="CF12" s="184">
        <f t="shared" si="14"/>
        <v>0</v>
      </c>
      <c r="CG12" s="184">
        <f t="shared" si="14"/>
        <v>0</v>
      </c>
      <c r="CH12" s="184">
        <f t="shared" si="14"/>
        <v>0</v>
      </c>
      <c r="CI12" s="184">
        <f t="shared" si="14"/>
        <v>0</v>
      </c>
      <c r="CJ12" s="184">
        <f t="shared" si="14"/>
        <v>0</v>
      </c>
      <c r="CK12" s="184">
        <f t="shared" si="14"/>
        <v>0</v>
      </c>
      <c r="CL12" s="184">
        <f t="shared" si="14"/>
        <v>0</v>
      </c>
      <c r="CM12" s="184">
        <f t="shared" si="14"/>
        <v>0</v>
      </c>
      <c r="CN12" s="184">
        <f t="shared" si="14"/>
        <v>0</v>
      </c>
      <c r="CO12" s="184">
        <f t="shared" si="14"/>
        <v>0</v>
      </c>
      <c r="CP12" s="184">
        <f t="shared" si="14"/>
        <v>0</v>
      </c>
      <c r="CQ12" s="184">
        <f t="shared" si="14"/>
        <v>0</v>
      </c>
      <c r="CR12" s="184">
        <f t="shared" si="14"/>
        <v>0</v>
      </c>
      <c r="CS12" s="184">
        <f t="shared" si="14"/>
        <v>0</v>
      </c>
      <c r="CT12" s="184">
        <f>CT10*CT11</f>
        <v>0</v>
      </c>
      <c r="CU12" s="184">
        <f t="shared" ref="CU12:DC12" si="15">CU10*CU11</f>
        <v>0</v>
      </c>
      <c r="CV12" s="184">
        <f t="shared" si="15"/>
        <v>0</v>
      </c>
      <c r="CW12" s="184">
        <f t="shared" si="15"/>
        <v>0</v>
      </c>
      <c r="CX12" s="184">
        <f t="shared" si="15"/>
        <v>0</v>
      </c>
      <c r="CY12" s="184">
        <f t="shared" si="15"/>
        <v>0</v>
      </c>
      <c r="CZ12" s="184">
        <f t="shared" si="15"/>
        <v>0</v>
      </c>
      <c r="DA12" s="184">
        <f t="shared" si="15"/>
        <v>0</v>
      </c>
      <c r="DB12" s="184">
        <f t="shared" si="15"/>
        <v>0</v>
      </c>
      <c r="DC12" s="184">
        <f t="shared" si="15"/>
        <v>0</v>
      </c>
      <c r="DD12" s="184">
        <f>DD10*DD11</f>
        <v>0</v>
      </c>
      <c r="DE12" s="184">
        <f t="shared" ref="DE12:DW12" si="16">DE10*DE11</f>
        <v>0</v>
      </c>
      <c r="DF12" s="184">
        <f t="shared" si="16"/>
        <v>0</v>
      </c>
      <c r="DG12" s="184">
        <f t="shared" si="16"/>
        <v>0</v>
      </c>
      <c r="DH12" s="184">
        <f t="shared" si="16"/>
        <v>0</v>
      </c>
      <c r="DI12" s="184">
        <f t="shared" si="16"/>
        <v>0</v>
      </c>
      <c r="DJ12" s="184">
        <f t="shared" si="16"/>
        <v>0</v>
      </c>
      <c r="DK12" s="184">
        <f t="shared" si="16"/>
        <v>0</v>
      </c>
      <c r="DL12" s="184">
        <f t="shared" si="16"/>
        <v>0</v>
      </c>
      <c r="DM12" s="184">
        <f t="shared" si="16"/>
        <v>0</v>
      </c>
      <c r="DN12" s="184">
        <f t="shared" si="16"/>
        <v>0</v>
      </c>
      <c r="DO12" s="184">
        <f t="shared" si="16"/>
        <v>0</v>
      </c>
      <c r="DP12" s="184">
        <f t="shared" si="16"/>
        <v>0</v>
      </c>
      <c r="DQ12" s="184">
        <f t="shared" si="16"/>
        <v>0</v>
      </c>
      <c r="DR12" s="184">
        <f t="shared" si="16"/>
        <v>0</v>
      </c>
      <c r="DS12" s="184">
        <f t="shared" si="16"/>
        <v>0</v>
      </c>
      <c r="DT12" s="184">
        <f t="shared" si="16"/>
        <v>0</v>
      </c>
      <c r="DU12" s="184">
        <f t="shared" si="16"/>
        <v>0</v>
      </c>
      <c r="DV12" s="184">
        <f t="shared" si="16"/>
        <v>0</v>
      </c>
      <c r="DW12" s="184">
        <f t="shared" si="16"/>
        <v>0</v>
      </c>
      <c r="DX12" s="184">
        <f>DX10*DX11</f>
        <v>0</v>
      </c>
      <c r="DY12" s="184">
        <f t="shared" ref="DY12:EQ12" si="17">DY10*DY11</f>
        <v>0</v>
      </c>
      <c r="DZ12" s="184">
        <f t="shared" si="17"/>
        <v>0</v>
      </c>
      <c r="EA12" s="184">
        <f t="shared" si="17"/>
        <v>0</v>
      </c>
      <c r="EB12" s="184">
        <f t="shared" si="17"/>
        <v>0</v>
      </c>
      <c r="EC12" s="184">
        <f t="shared" si="17"/>
        <v>0</v>
      </c>
      <c r="ED12" s="184">
        <f t="shared" si="17"/>
        <v>0</v>
      </c>
      <c r="EE12" s="184">
        <f t="shared" si="17"/>
        <v>0</v>
      </c>
      <c r="EF12" s="184">
        <f t="shared" si="17"/>
        <v>0</v>
      </c>
      <c r="EG12" s="184">
        <f t="shared" si="17"/>
        <v>0</v>
      </c>
      <c r="EH12" s="184">
        <f t="shared" si="17"/>
        <v>0</v>
      </c>
      <c r="EI12" s="184">
        <f t="shared" si="17"/>
        <v>0</v>
      </c>
      <c r="EJ12" s="184">
        <f t="shared" si="17"/>
        <v>0</v>
      </c>
      <c r="EK12" s="184">
        <f t="shared" si="17"/>
        <v>0</v>
      </c>
      <c r="EL12" s="184">
        <f t="shared" si="17"/>
        <v>0</v>
      </c>
      <c r="EM12" s="184">
        <f t="shared" si="17"/>
        <v>0</v>
      </c>
      <c r="EN12" s="184">
        <f t="shared" si="17"/>
        <v>0</v>
      </c>
      <c r="EO12" s="184">
        <f t="shared" si="17"/>
        <v>0</v>
      </c>
      <c r="EP12" s="184">
        <f t="shared" si="17"/>
        <v>0</v>
      </c>
      <c r="EQ12" s="184">
        <f t="shared" si="17"/>
        <v>0</v>
      </c>
      <c r="ER12" s="184">
        <f>ER10*ER11</f>
        <v>0</v>
      </c>
      <c r="ES12" s="184">
        <f t="shared" ref="ES12:FA12" si="18">ES10*ES11</f>
        <v>0</v>
      </c>
      <c r="ET12" s="184">
        <f t="shared" si="18"/>
        <v>0</v>
      </c>
      <c r="EU12" s="184">
        <f t="shared" si="18"/>
        <v>0</v>
      </c>
      <c r="EV12" s="184">
        <f t="shared" si="18"/>
        <v>0</v>
      </c>
      <c r="EW12" s="184">
        <f t="shared" si="18"/>
        <v>0</v>
      </c>
      <c r="EX12" s="184">
        <f t="shared" si="18"/>
        <v>0</v>
      </c>
      <c r="EY12" s="184">
        <f t="shared" si="18"/>
        <v>0</v>
      </c>
      <c r="EZ12" s="184">
        <f t="shared" si="18"/>
        <v>0</v>
      </c>
      <c r="FA12" s="184">
        <f t="shared" si="18"/>
        <v>0</v>
      </c>
    </row>
    <row r="13" spans="1:157" s="293" customFormat="1" ht="15" customHeight="1" x14ac:dyDescent="0.3">
      <c r="A13" s="38"/>
      <c r="B13" s="878">
        <f>B11+1</f>
        <v>7</v>
      </c>
      <c r="C13" s="176" t="s">
        <v>2261</v>
      </c>
      <c r="D13" s="176"/>
      <c r="E13" s="180" t="s">
        <v>2262</v>
      </c>
      <c r="F13" s="181"/>
      <c r="G13" s="185" t="str">
        <f>IF(COUNTA(H13:IW13)=0,"",IF(SMALL(H13:IW13,1)&lt;0,"ERRO",""))</f>
        <v/>
      </c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297"/>
      <c r="BG13" s="297"/>
      <c r="BH13" s="297"/>
      <c r="BI13" s="297"/>
      <c r="BJ13" s="297"/>
      <c r="BK13" s="297"/>
      <c r="BL13" s="297"/>
      <c r="BM13" s="297"/>
      <c r="BN13" s="297"/>
      <c r="BO13" s="297"/>
      <c r="BP13" s="297"/>
      <c r="BQ13" s="297"/>
      <c r="BR13" s="297"/>
      <c r="BS13" s="297"/>
      <c r="BT13" s="297"/>
      <c r="BU13" s="297"/>
      <c r="BV13" s="297"/>
      <c r="BW13" s="297"/>
      <c r="BX13" s="297"/>
      <c r="BY13" s="297"/>
      <c r="BZ13" s="297"/>
      <c r="CA13" s="297"/>
      <c r="CB13" s="297"/>
      <c r="CC13" s="297"/>
      <c r="CD13" s="297"/>
      <c r="CE13" s="297"/>
      <c r="CF13" s="297"/>
      <c r="CG13" s="297"/>
      <c r="CH13" s="297"/>
      <c r="CI13" s="297"/>
      <c r="CJ13" s="297"/>
      <c r="CK13" s="297"/>
      <c r="CL13" s="297"/>
      <c r="CM13" s="297"/>
      <c r="CN13" s="297"/>
      <c r="CO13" s="297"/>
      <c r="CP13" s="297"/>
      <c r="CQ13" s="297"/>
      <c r="CR13" s="297"/>
      <c r="CS13" s="297"/>
      <c r="CT13" s="297"/>
      <c r="CU13" s="297"/>
      <c r="CV13" s="297"/>
      <c r="CW13" s="297"/>
      <c r="CX13" s="297"/>
      <c r="CY13" s="297"/>
      <c r="CZ13" s="297"/>
      <c r="DA13" s="297"/>
      <c r="DB13" s="297"/>
      <c r="DC13" s="297"/>
      <c r="DD13" s="297"/>
      <c r="DE13" s="297"/>
      <c r="DF13" s="297"/>
      <c r="DG13" s="297"/>
      <c r="DH13" s="297"/>
      <c r="DI13" s="297"/>
      <c r="DJ13" s="297"/>
      <c r="DK13" s="297"/>
      <c r="DL13" s="297"/>
      <c r="DM13" s="297"/>
      <c r="DN13" s="297"/>
      <c r="DO13" s="297"/>
      <c r="DP13" s="297"/>
      <c r="DQ13" s="297"/>
      <c r="DR13" s="297"/>
      <c r="DS13" s="297"/>
      <c r="DT13" s="297"/>
      <c r="DU13" s="297"/>
      <c r="DV13" s="297"/>
      <c r="DW13" s="297"/>
      <c r="DX13" s="297"/>
      <c r="DY13" s="297"/>
      <c r="DZ13" s="297"/>
      <c r="EA13" s="297"/>
      <c r="EB13" s="297"/>
      <c r="EC13" s="297"/>
      <c r="ED13" s="297"/>
      <c r="EE13" s="297"/>
      <c r="EF13" s="297"/>
      <c r="EG13" s="297"/>
      <c r="EH13" s="297"/>
      <c r="EI13" s="297"/>
      <c r="EJ13" s="297"/>
      <c r="EK13" s="297"/>
      <c r="EL13" s="297"/>
      <c r="EM13" s="297"/>
      <c r="EN13" s="297"/>
      <c r="EO13" s="297"/>
      <c r="EP13" s="297"/>
      <c r="EQ13" s="297"/>
      <c r="ER13" s="297"/>
      <c r="ES13" s="297"/>
      <c r="ET13" s="297"/>
      <c r="EU13" s="297"/>
      <c r="EV13" s="297"/>
      <c r="EW13" s="297"/>
      <c r="EX13" s="297"/>
      <c r="EY13" s="297"/>
      <c r="EZ13" s="297"/>
      <c r="FA13" s="297"/>
    </row>
    <row r="14" spans="1:157" s="293" customFormat="1" ht="15" customHeight="1" x14ac:dyDescent="0.3">
      <c r="A14" s="38"/>
      <c r="B14" s="879"/>
      <c r="C14" s="186" t="s">
        <v>2263</v>
      </c>
      <c r="D14" s="186"/>
      <c r="E14" s="187" t="s">
        <v>2264</v>
      </c>
      <c r="F14" s="181"/>
      <c r="G14" s="185" t="str">
        <f>IF(COUNTA(H14:IW14)=0,"",IF(SMALL(H14:IW14,1)&lt;0,"ERRO",""))</f>
        <v/>
      </c>
      <c r="H14" s="297"/>
      <c r="I14" s="297"/>
      <c r="J14" s="297"/>
      <c r="K14" s="297"/>
      <c r="L14" s="297"/>
      <c r="M14" s="297"/>
      <c r="N14" s="297"/>
      <c r="O14" s="297"/>
      <c r="P14" s="297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7"/>
      <c r="AM14" s="297"/>
      <c r="AN14" s="297"/>
      <c r="AO14" s="297"/>
      <c r="AP14" s="297"/>
      <c r="AQ14" s="297"/>
      <c r="AR14" s="297"/>
      <c r="AS14" s="297"/>
      <c r="AT14" s="297"/>
      <c r="AU14" s="297"/>
      <c r="AV14" s="297"/>
      <c r="AW14" s="297"/>
      <c r="AX14" s="297"/>
      <c r="AY14" s="297"/>
      <c r="AZ14" s="297"/>
      <c r="BA14" s="297"/>
      <c r="BB14" s="297"/>
      <c r="BC14" s="297"/>
      <c r="BD14" s="297"/>
      <c r="BE14" s="297"/>
      <c r="BF14" s="297"/>
      <c r="BG14" s="297"/>
      <c r="BH14" s="297"/>
      <c r="BI14" s="297"/>
      <c r="BJ14" s="297"/>
      <c r="BK14" s="297"/>
      <c r="BL14" s="297"/>
      <c r="BM14" s="297"/>
      <c r="BN14" s="297"/>
      <c r="BO14" s="297"/>
      <c r="BP14" s="297"/>
      <c r="BQ14" s="297"/>
      <c r="BR14" s="297"/>
      <c r="BS14" s="297"/>
      <c r="BT14" s="297"/>
      <c r="BU14" s="297"/>
      <c r="BV14" s="297"/>
      <c r="BW14" s="297"/>
      <c r="BX14" s="297"/>
      <c r="BY14" s="297"/>
      <c r="BZ14" s="297"/>
      <c r="CA14" s="297"/>
      <c r="CB14" s="297"/>
      <c r="CC14" s="297"/>
      <c r="CD14" s="297"/>
      <c r="CE14" s="297"/>
      <c r="CF14" s="297"/>
      <c r="CG14" s="297"/>
      <c r="CH14" s="297"/>
      <c r="CI14" s="297"/>
      <c r="CJ14" s="297"/>
      <c r="CK14" s="297"/>
      <c r="CL14" s="297"/>
      <c r="CM14" s="297"/>
      <c r="CN14" s="297"/>
      <c r="CO14" s="297"/>
      <c r="CP14" s="297"/>
      <c r="CQ14" s="297"/>
      <c r="CR14" s="297"/>
      <c r="CS14" s="297"/>
      <c r="CT14" s="297"/>
      <c r="CU14" s="297"/>
      <c r="CV14" s="297"/>
      <c r="CW14" s="297"/>
      <c r="CX14" s="297"/>
      <c r="CY14" s="297"/>
      <c r="CZ14" s="297"/>
      <c r="DA14" s="297"/>
      <c r="DB14" s="297"/>
      <c r="DC14" s="297"/>
      <c r="DD14" s="297"/>
      <c r="DE14" s="297"/>
      <c r="DF14" s="297"/>
      <c r="DG14" s="297"/>
      <c r="DH14" s="297"/>
      <c r="DI14" s="297"/>
      <c r="DJ14" s="297"/>
      <c r="DK14" s="297"/>
      <c r="DL14" s="297"/>
      <c r="DM14" s="297"/>
      <c r="DN14" s="297"/>
      <c r="DO14" s="297"/>
      <c r="DP14" s="297"/>
      <c r="DQ14" s="297"/>
      <c r="DR14" s="297"/>
      <c r="DS14" s="297"/>
      <c r="DT14" s="297"/>
      <c r="DU14" s="297"/>
      <c r="DV14" s="297"/>
      <c r="DW14" s="297"/>
      <c r="DX14" s="297"/>
      <c r="DY14" s="297"/>
      <c r="DZ14" s="297"/>
      <c r="EA14" s="297"/>
      <c r="EB14" s="297"/>
      <c r="EC14" s="297"/>
      <c r="ED14" s="297"/>
      <c r="EE14" s="297"/>
      <c r="EF14" s="297"/>
      <c r="EG14" s="297"/>
      <c r="EH14" s="297"/>
      <c r="EI14" s="297"/>
      <c r="EJ14" s="297"/>
      <c r="EK14" s="297"/>
      <c r="EL14" s="297"/>
      <c r="EM14" s="297"/>
      <c r="EN14" s="297"/>
      <c r="EO14" s="297"/>
      <c r="EP14" s="297"/>
      <c r="EQ14" s="297"/>
      <c r="ER14" s="297"/>
      <c r="ES14" s="297"/>
      <c r="ET14" s="297"/>
      <c r="EU14" s="297"/>
      <c r="EV14" s="297"/>
      <c r="EW14" s="297"/>
      <c r="EX14" s="297"/>
      <c r="EY14" s="297"/>
      <c r="EZ14" s="297"/>
      <c r="FA14" s="297"/>
    </row>
    <row r="15" spans="1:157" s="293" customFormat="1" ht="15" customHeight="1" x14ac:dyDescent="0.3">
      <c r="A15" s="38"/>
      <c r="B15" s="879"/>
      <c r="C15" s="186" t="s">
        <v>1406</v>
      </c>
      <c r="D15" s="186"/>
      <c r="E15" s="187" t="s">
        <v>1407</v>
      </c>
      <c r="F15" s="181"/>
      <c r="G15" s="185" t="str">
        <f>IF(COUNTA(H15:IW15)=0,"",IF(OR(LARGE(H15:IW15,1)&gt;365,SMALL(H15:IW15,1)&lt;0),"ERRO",""))</f>
        <v/>
      </c>
      <c r="H15" s="298"/>
      <c r="I15" s="298"/>
      <c r="J15" s="298"/>
      <c r="K15" s="298"/>
      <c r="L15" s="298"/>
      <c r="M15" s="298"/>
      <c r="N15" s="298"/>
      <c r="O15" s="298"/>
      <c r="P15" s="298"/>
      <c r="Q15" s="298"/>
      <c r="R15" s="298"/>
      <c r="S15" s="298"/>
      <c r="T15" s="298"/>
      <c r="U15" s="298"/>
      <c r="V15" s="298"/>
      <c r="W15" s="298"/>
      <c r="X15" s="298"/>
      <c r="Y15" s="298"/>
      <c r="Z15" s="298"/>
      <c r="AA15" s="298"/>
      <c r="AB15" s="298"/>
      <c r="AC15" s="298"/>
      <c r="AD15" s="298"/>
      <c r="AE15" s="298"/>
      <c r="AF15" s="298"/>
      <c r="AG15" s="298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  <c r="BG15" s="298"/>
      <c r="BH15" s="298"/>
      <c r="BI15" s="298"/>
      <c r="BJ15" s="298"/>
      <c r="BK15" s="298"/>
      <c r="BL15" s="298"/>
      <c r="BM15" s="298"/>
      <c r="BN15" s="298"/>
      <c r="BO15" s="298"/>
      <c r="BP15" s="298"/>
      <c r="BQ15" s="298"/>
      <c r="BR15" s="298"/>
      <c r="BS15" s="298"/>
      <c r="BT15" s="298"/>
      <c r="BU15" s="298"/>
      <c r="BV15" s="298"/>
      <c r="BW15" s="298"/>
      <c r="BX15" s="298"/>
      <c r="BY15" s="298"/>
      <c r="BZ15" s="298"/>
      <c r="CA15" s="298"/>
      <c r="CB15" s="298"/>
      <c r="CC15" s="298"/>
      <c r="CD15" s="298"/>
      <c r="CE15" s="298"/>
      <c r="CF15" s="298"/>
      <c r="CG15" s="298"/>
      <c r="CH15" s="298"/>
      <c r="CI15" s="298"/>
      <c r="CJ15" s="298"/>
      <c r="CK15" s="298"/>
      <c r="CL15" s="298"/>
      <c r="CM15" s="298"/>
      <c r="CN15" s="298"/>
      <c r="CO15" s="298"/>
      <c r="CP15" s="298"/>
      <c r="CQ15" s="298"/>
      <c r="CR15" s="298"/>
      <c r="CS15" s="298"/>
      <c r="CT15" s="298"/>
      <c r="CU15" s="298"/>
      <c r="CV15" s="298"/>
      <c r="CW15" s="298"/>
      <c r="CX15" s="298"/>
      <c r="CY15" s="298"/>
      <c r="CZ15" s="298"/>
      <c r="DA15" s="298"/>
      <c r="DB15" s="298"/>
      <c r="DC15" s="298"/>
      <c r="DD15" s="298"/>
      <c r="DE15" s="298"/>
      <c r="DF15" s="298"/>
      <c r="DG15" s="298"/>
      <c r="DH15" s="298"/>
      <c r="DI15" s="298"/>
      <c r="DJ15" s="298"/>
      <c r="DK15" s="298"/>
      <c r="DL15" s="298"/>
      <c r="DM15" s="298"/>
      <c r="DN15" s="298"/>
      <c r="DO15" s="298"/>
      <c r="DP15" s="298"/>
      <c r="DQ15" s="298"/>
      <c r="DR15" s="298"/>
      <c r="DS15" s="298"/>
      <c r="DT15" s="298"/>
      <c r="DU15" s="298"/>
      <c r="DV15" s="298"/>
      <c r="DW15" s="298"/>
      <c r="DX15" s="298"/>
      <c r="DY15" s="298"/>
      <c r="DZ15" s="298"/>
      <c r="EA15" s="298"/>
      <c r="EB15" s="298"/>
      <c r="EC15" s="298"/>
      <c r="ED15" s="298"/>
      <c r="EE15" s="298"/>
      <c r="EF15" s="298"/>
      <c r="EG15" s="298"/>
      <c r="EH15" s="298"/>
      <c r="EI15" s="298"/>
      <c r="EJ15" s="298"/>
      <c r="EK15" s="298"/>
      <c r="EL15" s="298"/>
      <c r="EM15" s="298"/>
      <c r="EN15" s="298"/>
      <c r="EO15" s="298"/>
      <c r="EP15" s="298"/>
      <c r="EQ15" s="298"/>
      <c r="ER15" s="298"/>
      <c r="ES15" s="298"/>
      <c r="ET15" s="298"/>
      <c r="EU15" s="298"/>
      <c r="EV15" s="298"/>
      <c r="EW15" s="298"/>
      <c r="EX15" s="298"/>
      <c r="EY15" s="298"/>
      <c r="EZ15" s="298"/>
      <c r="FA15" s="298"/>
    </row>
    <row r="16" spans="1:157" ht="15" customHeight="1" x14ac:dyDescent="0.3">
      <c r="B16" s="880"/>
      <c r="C16" s="176" t="s">
        <v>1408</v>
      </c>
      <c r="D16" s="176"/>
      <c r="E16" s="180" t="s">
        <v>1409</v>
      </c>
      <c r="F16" s="181" t="s">
        <v>1410</v>
      </c>
      <c r="G16" s="185" t="str">
        <f>IF(COUNTA(H16:IW16)=0,"",IF(OR(LARGE(H16:IW16,1)&gt;8760,SMALL(H16:IW16,1)&lt;0),"ERRO",""))</f>
        <v/>
      </c>
      <c r="H16" s="188">
        <f>H13*H14*H15</f>
        <v>0</v>
      </c>
      <c r="I16" s="188">
        <f t="shared" ref="I16:AA16" si="19">I13*I14*I15</f>
        <v>0</v>
      </c>
      <c r="J16" s="188">
        <f t="shared" si="19"/>
        <v>0</v>
      </c>
      <c r="K16" s="188">
        <f t="shared" si="19"/>
        <v>0</v>
      </c>
      <c r="L16" s="188">
        <f t="shared" si="19"/>
        <v>0</v>
      </c>
      <c r="M16" s="188">
        <f t="shared" si="19"/>
        <v>0</v>
      </c>
      <c r="N16" s="188">
        <f t="shared" si="19"/>
        <v>0</v>
      </c>
      <c r="O16" s="188">
        <f t="shared" si="19"/>
        <v>0</v>
      </c>
      <c r="P16" s="188">
        <f t="shared" si="19"/>
        <v>0</v>
      </c>
      <c r="Q16" s="188">
        <f t="shared" si="19"/>
        <v>0</v>
      </c>
      <c r="R16" s="188">
        <f t="shared" si="19"/>
        <v>0</v>
      </c>
      <c r="S16" s="188">
        <f t="shared" si="19"/>
        <v>0</v>
      </c>
      <c r="T16" s="188">
        <f t="shared" si="19"/>
        <v>0</v>
      </c>
      <c r="U16" s="188">
        <f t="shared" si="19"/>
        <v>0</v>
      </c>
      <c r="V16" s="188">
        <f t="shared" si="19"/>
        <v>0</v>
      </c>
      <c r="W16" s="188">
        <f t="shared" si="19"/>
        <v>0</v>
      </c>
      <c r="X16" s="188">
        <f t="shared" si="19"/>
        <v>0</v>
      </c>
      <c r="Y16" s="188">
        <f t="shared" si="19"/>
        <v>0</v>
      </c>
      <c r="Z16" s="188">
        <f t="shared" si="19"/>
        <v>0</v>
      </c>
      <c r="AA16" s="188">
        <f t="shared" si="19"/>
        <v>0</v>
      </c>
      <c r="AB16" s="188">
        <f>AB13*AB14*AB15</f>
        <v>0</v>
      </c>
      <c r="AC16" s="188">
        <f t="shared" ref="AC16:AU16" si="20">AC13*AC14*AC15</f>
        <v>0</v>
      </c>
      <c r="AD16" s="188">
        <f t="shared" si="20"/>
        <v>0</v>
      </c>
      <c r="AE16" s="188">
        <f t="shared" si="20"/>
        <v>0</v>
      </c>
      <c r="AF16" s="188">
        <f t="shared" si="20"/>
        <v>0</v>
      </c>
      <c r="AG16" s="188">
        <f t="shared" si="20"/>
        <v>0</v>
      </c>
      <c r="AH16" s="188">
        <f t="shared" si="20"/>
        <v>0</v>
      </c>
      <c r="AI16" s="188">
        <f t="shared" si="20"/>
        <v>0</v>
      </c>
      <c r="AJ16" s="188">
        <f t="shared" si="20"/>
        <v>0</v>
      </c>
      <c r="AK16" s="188">
        <f t="shared" si="20"/>
        <v>0</v>
      </c>
      <c r="AL16" s="188">
        <f t="shared" si="20"/>
        <v>0</v>
      </c>
      <c r="AM16" s="188">
        <f t="shared" si="20"/>
        <v>0</v>
      </c>
      <c r="AN16" s="188">
        <f t="shared" si="20"/>
        <v>0</v>
      </c>
      <c r="AO16" s="188">
        <f t="shared" si="20"/>
        <v>0</v>
      </c>
      <c r="AP16" s="188">
        <f t="shared" si="20"/>
        <v>0</v>
      </c>
      <c r="AQ16" s="188">
        <f t="shared" si="20"/>
        <v>0</v>
      </c>
      <c r="AR16" s="188">
        <f t="shared" si="20"/>
        <v>0</v>
      </c>
      <c r="AS16" s="188">
        <f t="shared" si="20"/>
        <v>0</v>
      </c>
      <c r="AT16" s="188">
        <f t="shared" si="20"/>
        <v>0</v>
      </c>
      <c r="AU16" s="188">
        <f t="shared" si="20"/>
        <v>0</v>
      </c>
      <c r="AV16" s="188">
        <f>AV13*AV14*AV15</f>
        <v>0</v>
      </c>
      <c r="AW16" s="188">
        <f t="shared" ref="AW16:BE16" si="21">AW13*AW14*AW15</f>
        <v>0</v>
      </c>
      <c r="AX16" s="188">
        <f t="shared" si="21"/>
        <v>0</v>
      </c>
      <c r="AY16" s="188">
        <f t="shared" si="21"/>
        <v>0</v>
      </c>
      <c r="AZ16" s="188">
        <f t="shared" si="21"/>
        <v>0</v>
      </c>
      <c r="BA16" s="188">
        <f t="shared" si="21"/>
        <v>0</v>
      </c>
      <c r="BB16" s="188">
        <f t="shared" si="21"/>
        <v>0</v>
      </c>
      <c r="BC16" s="188">
        <f t="shared" si="21"/>
        <v>0</v>
      </c>
      <c r="BD16" s="188">
        <f t="shared" si="21"/>
        <v>0</v>
      </c>
      <c r="BE16" s="188">
        <f t="shared" si="21"/>
        <v>0</v>
      </c>
      <c r="BF16" s="188">
        <f>BF13*BF14*BF15</f>
        <v>0</v>
      </c>
      <c r="BG16" s="188">
        <f t="shared" ref="BG16:BY16" si="22">BG13*BG14*BG15</f>
        <v>0</v>
      </c>
      <c r="BH16" s="188">
        <f t="shared" si="22"/>
        <v>0</v>
      </c>
      <c r="BI16" s="188">
        <f t="shared" si="22"/>
        <v>0</v>
      </c>
      <c r="BJ16" s="188">
        <f t="shared" si="22"/>
        <v>0</v>
      </c>
      <c r="BK16" s="188">
        <f t="shared" si="22"/>
        <v>0</v>
      </c>
      <c r="BL16" s="188">
        <f t="shared" si="22"/>
        <v>0</v>
      </c>
      <c r="BM16" s="188">
        <f t="shared" si="22"/>
        <v>0</v>
      </c>
      <c r="BN16" s="188">
        <f t="shared" si="22"/>
        <v>0</v>
      </c>
      <c r="BO16" s="188">
        <f t="shared" si="22"/>
        <v>0</v>
      </c>
      <c r="BP16" s="188">
        <f t="shared" si="22"/>
        <v>0</v>
      </c>
      <c r="BQ16" s="188">
        <f t="shared" si="22"/>
        <v>0</v>
      </c>
      <c r="BR16" s="188">
        <f t="shared" si="22"/>
        <v>0</v>
      </c>
      <c r="BS16" s="188">
        <f t="shared" si="22"/>
        <v>0</v>
      </c>
      <c r="BT16" s="188">
        <f t="shared" si="22"/>
        <v>0</v>
      </c>
      <c r="BU16" s="188">
        <f t="shared" si="22"/>
        <v>0</v>
      </c>
      <c r="BV16" s="188">
        <f t="shared" si="22"/>
        <v>0</v>
      </c>
      <c r="BW16" s="188">
        <f t="shared" si="22"/>
        <v>0</v>
      </c>
      <c r="BX16" s="188">
        <f t="shared" si="22"/>
        <v>0</v>
      </c>
      <c r="BY16" s="188">
        <f t="shared" si="22"/>
        <v>0</v>
      </c>
      <c r="BZ16" s="188">
        <f>BZ13*BZ14*BZ15</f>
        <v>0</v>
      </c>
      <c r="CA16" s="188">
        <f t="shared" ref="CA16:CS16" si="23">CA13*CA14*CA15</f>
        <v>0</v>
      </c>
      <c r="CB16" s="188">
        <f t="shared" si="23"/>
        <v>0</v>
      </c>
      <c r="CC16" s="188">
        <f t="shared" si="23"/>
        <v>0</v>
      </c>
      <c r="CD16" s="188">
        <f t="shared" si="23"/>
        <v>0</v>
      </c>
      <c r="CE16" s="188">
        <f t="shared" si="23"/>
        <v>0</v>
      </c>
      <c r="CF16" s="188">
        <f t="shared" si="23"/>
        <v>0</v>
      </c>
      <c r="CG16" s="188">
        <f t="shared" si="23"/>
        <v>0</v>
      </c>
      <c r="CH16" s="188">
        <f t="shared" si="23"/>
        <v>0</v>
      </c>
      <c r="CI16" s="188">
        <f t="shared" si="23"/>
        <v>0</v>
      </c>
      <c r="CJ16" s="188">
        <f t="shared" si="23"/>
        <v>0</v>
      </c>
      <c r="CK16" s="188">
        <f t="shared" si="23"/>
        <v>0</v>
      </c>
      <c r="CL16" s="188">
        <f t="shared" si="23"/>
        <v>0</v>
      </c>
      <c r="CM16" s="188">
        <f t="shared" si="23"/>
        <v>0</v>
      </c>
      <c r="CN16" s="188">
        <f t="shared" si="23"/>
        <v>0</v>
      </c>
      <c r="CO16" s="188">
        <f t="shared" si="23"/>
        <v>0</v>
      </c>
      <c r="CP16" s="188">
        <f t="shared" si="23"/>
        <v>0</v>
      </c>
      <c r="CQ16" s="188">
        <f t="shared" si="23"/>
        <v>0</v>
      </c>
      <c r="CR16" s="188">
        <f t="shared" si="23"/>
        <v>0</v>
      </c>
      <c r="CS16" s="188">
        <f t="shared" si="23"/>
        <v>0</v>
      </c>
      <c r="CT16" s="188">
        <f>CT13*CT14*CT15</f>
        <v>0</v>
      </c>
      <c r="CU16" s="188">
        <f t="shared" ref="CU16:DC16" si="24">CU13*CU14*CU15</f>
        <v>0</v>
      </c>
      <c r="CV16" s="188">
        <f t="shared" si="24"/>
        <v>0</v>
      </c>
      <c r="CW16" s="188">
        <f t="shared" si="24"/>
        <v>0</v>
      </c>
      <c r="CX16" s="188">
        <f t="shared" si="24"/>
        <v>0</v>
      </c>
      <c r="CY16" s="188">
        <f t="shared" si="24"/>
        <v>0</v>
      </c>
      <c r="CZ16" s="188">
        <f t="shared" si="24"/>
        <v>0</v>
      </c>
      <c r="DA16" s="188">
        <f t="shared" si="24"/>
        <v>0</v>
      </c>
      <c r="DB16" s="188">
        <f t="shared" si="24"/>
        <v>0</v>
      </c>
      <c r="DC16" s="188">
        <f t="shared" si="24"/>
        <v>0</v>
      </c>
      <c r="DD16" s="188">
        <f>DD13*DD14*DD15</f>
        <v>0</v>
      </c>
      <c r="DE16" s="188">
        <f t="shared" ref="DE16:DW16" si="25">DE13*DE14*DE15</f>
        <v>0</v>
      </c>
      <c r="DF16" s="188">
        <f t="shared" si="25"/>
        <v>0</v>
      </c>
      <c r="DG16" s="188">
        <f t="shared" si="25"/>
        <v>0</v>
      </c>
      <c r="DH16" s="188">
        <f t="shared" si="25"/>
        <v>0</v>
      </c>
      <c r="DI16" s="188">
        <f t="shared" si="25"/>
        <v>0</v>
      </c>
      <c r="DJ16" s="188">
        <f t="shared" si="25"/>
        <v>0</v>
      </c>
      <c r="DK16" s="188">
        <f t="shared" si="25"/>
        <v>0</v>
      </c>
      <c r="DL16" s="188">
        <f t="shared" si="25"/>
        <v>0</v>
      </c>
      <c r="DM16" s="188">
        <f t="shared" si="25"/>
        <v>0</v>
      </c>
      <c r="DN16" s="188">
        <f t="shared" si="25"/>
        <v>0</v>
      </c>
      <c r="DO16" s="188">
        <f t="shared" si="25"/>
        <v>0</v>
      </c>
      <c r="DP16" s="188">
        <f t="shared" si="25"/>
        <v>0</v>
      </c>
      <c r="DQ16" s="188">
        <f t="shared" si="25"/>
        <v>0</v>
      </c>
      <c r="DR16" s="188">
        <f t="shared" si="25"/>
        <v>0</v>
      </c>
      <c r="DS16" s="188">
        <f t="shared" si="25"/>
        <v>0</v>
      </c>
      <c r="DT16" s="188">
        <f t="shared" si="25"/>
        <v>0</v>
      </c>
      <c r="DU16" s="188">
        <f t="shared" si="25"/>
        <v>0</v>
      </c>
      <c r="DV16" s="188">
        <f t="shared" si="25"/>
        <v>0</v>
      </c>
      <c r="DW16" s="188">
        <f t="shared" si="25"/>
        <v>0</v>
      </c>
      <c r="DX16" s="188">
        <f>DX13*DX14*DX15</f>
        <v>0</v>
      </c>
      <c r="DY16" s="188">
        <f t="shared" ref="DY16:EQ16" si="26">DY13*DY14*DY15</f>
        <v>0</v>
      </c>
      <c r="DZ16" s="188">
        <f t="shared" si="26"/>
        <v>0</v>
      </c>
      <c r="EA16" s="188">
        <f t="shared" si="26"/>
        <v>0</v>
      </c>
      <c r="EB16" s="188">
        <f t="shared" si="26"/>
        <v>0</v>
      </c>
      <c r="EC16" s="188">
        <f t="shared" si="26"/>
        <v>0</v>
      </c>
      <c r="ED16" s="188">
        <f t="shared" si="26"/>
        <v>0</v>
      </c>
      <c r="EE16" s="188">
        <f t="shared" si="26"/>
        <v>0</v>
      </c>
      <c r="EF16" s="188">
        <f t="shared" si="26"/>
        <v>0</v>
      </c>
      <c r="EG16" s="188">
        <f t="shared" si="26"/>
        <v>0</v>
      </c>
      <c r="EH16" s="188">
        <f t="shared" si="26"/>
        <v>0</v>
      </c>
      <c r="EI16" s="188">
        <f t="shared" si="26"/>
        <v>0</v>
      </c>
      <c r="EJ16" s="188">
        <f t="shared" si="26"/>
        <v>0</v>
      </c>
      <c r="EK16" s="188">
        <f t="shared" si="26"/>
        <v>0</v>
      </c>
      <c r="EL16" s="188">
        <f t="shared" si="26"/>
        <v>0</v>
      </c>
      <c r="EM16" s="188">
        <f t="shared" si="26"/>
        <v>0</v>
      </c>
      <c r="EN16" s="188">
        <f t="shared" si="26"/>
        <v>0</v>
      </c>
      <c r="EO16" s="188">
        <f t="shared" si="26"/>
        <v>0</v>
      </c>
      <c r="EP16" s="188">
        <f t="shared" si="26"/>
        <v>0</v>
      </c>
      <c r="EQ16" s="188">
        <f t="shared" si="26"/>
        <v>0</v>
      </c>
      <c r="ER16" s="188">
        <f>ER13*ER14*ER15</f>
        <v>0</v>
      </c>
      <c r="ES16" s="188">
        <f t="shared" ref="ES16:FA16" si="27">ES13*ES14*ES15</f>
        <v>0</v>
      </c>
      <c r="ET16" s="188">
        <f t="shared" si="27"/>
        <v>0</v>
      </c>
      <c r="EU16" s="188">
        <f t="shared" si="27"/>
        <v>0</v>
      </c>
      <c r="EV16" s="188">
        <f t="shared" si="27"/>
        <v>0</v>
      </c>
      <c r="EW16" s="188">
        <f t="shared" si="27"/>
        <v>0</v>
      </c>
      <c r="EX16" s="188">
        <f t="shared" si="27"/>
        <v>0</v>
      </c>
      <c r="EY16" s="188">
        <f t="shared" si="27"/>
        <v>0</v>
      </c>
      <c r="EZ16" s="188">
        <f t="shared" si="27"/>
        <v>0</v>
      </c>
      <c r="FA16" s="188">
        <f t="shared" si="27"/>
        <v>0</v>
      </c>
    </row>
    <row r="17" spans="1:157" s="293" customFormat="1" ht="15" customHeight="1" x14ac:dyDescent="0.3">
      <c r="A17" s="38"/>
      <c r="B17" s="878">
        <f>B13+1</f>
        <v>8</v>
      </c>
      <c r="C17" s="176" t="s">
        <v>1411</v>
      </c>
      <c r="D17" s="176"/>
      <c r="E17" s="180" t="s">
        <v>1405</v>
      </c>
      <c r="F17" s="181" t="s">
        <v>1412</v>
      </c>
      <c r="G17" s="185" t="str">
        <f>IF(COUNTA(H17:IW17)=0,"",IF(OR(LARGE(H17:IW17,1)&gt;3,SMALL(H17:IW17,1)&lt;0),"ERRO",""))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1:157" s="293" customFormat="1" ht="15" customHeight="1" x14ac:dyDescent="0.3">
      <c r="A18" s="38"/>
      <c r="B18" s="879"/>
      <c r="C18" s="176" t="s">
        <v>1413</v>
      </c>
      <c r="D18" s="176"/>
      <c r="E18" s="177" t="s">
        <v>1414</v>
      </c>
      <c r="F18" s="181" t="s">
        <v>1415</v>
      </c>
      <c r="G18" s="185" t="str">
        <f>IF(COUNTA(H18:IW18)=0,"",IF(OR(LARGE(H18:IW18,1)&gt;22,SMALL(H18:IW18,1)&lt;0),"ERRO",""))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1:157" s="293" customFormat="1" ht="15" customHeight="1" x14ac:dyDescent="0.3">
      <c r="A19" s="38"/>
      <c r="B19" s="879"/>
      <c r="C19" s="176" t="s">
        <v>1416</v>
      </c>
      <c r="D19" s="176"/>
      <c r="E19" s="177" t="s">
        <v>1417</v>
      </c>
      <c r="F19" s="181" t="s">
        <v>1418</v>
      </c>
      <c r="G19" s="185" t="str">
        <f>IF(COUNTA(H19:IW19)=0,"",IF(OR(LARGE(H19:IW19,1)&gt;12,SMALL(H19:IW19,1)&lt;0),"ERRO",""))</f>
        <v/>
      </c>
      <c r="H19" s="295"/>
      <c r="I19" s="295"/>
      <c r="J19" s="295"/>
      <c r="K19" s="295"/>
      <c r="L19" s="295"/>
      <c r="M19" s="295"/>
      <c r="N19" s="295"/>
      <c r="O19" s="295"/>
      <c r="P19" s="295"/>
      <c r="Q19" s="295"/>
      <c r="R19" s="295"/>
      <c r="S19" s="295"/>
      <c r="T19" s="295"/>
      <c r="U19" s="295"/>
      <c r="V19" s="295"/>
      <c r="W19" s="295"/>
      <c r="X19" s="295"/>
      <c r="Y19" s="295"/>
      <c r="Z19" s="295"/>
      <c r="AA19" s="295"/>
      <c r="AB19" s="295"/>
      <c r="AC19" s="295"/>
      <c r="AD19" s="295"/>
      <c r="AE19" s="295"/>
      <c r="AF19" s="295"/>
      <c r="AG19" s="295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5"/>
      <c r="BD19" s="295"/>
      <c r="BE19" s="295"/>
      <c r="BF19" s="295"/>
      <c r="BG19" s="295"/>
      <c r="BH19" s="295"/>
      <c r="BI19" s="295"/>
      <c r="BJ19" s="295"/>
      <c r="BK19" s="295"/>
      <c r="BL19" s="295"/>
      <c r="BM19" s="295"/>
      <c r="BN19" s="295"/>
      <c r="BO19" s="295"/>
      <c r="BP19" s="295"/>
      <c r="BQ19" s="295"/>
      <c r="BR19" s="295"/>
      <c r="BS19" s="295"/>
      <c r="BT19" s="295"/>
      <c r="BU19" s="295"/>
      <c r="BV19" s="295"/>
      <c r="BW19" s="295"/>
      <c r="BX19" s="295"/>
      <c r="BY19" s="295"/>
      <c r="BZ19" s="295"/>
      <c r="CA19" s="295"/>
      <c r="CB19" s="295"/>
      <c r="CC19" s="295"/>
      <c r="CD19" s="295"/>
      <c r="CE19" s="295"/>
      <c r="CF19" s="295"/>
      <c r="CG19" s="295"/>
      <c r="CH19" s="295"/>
      <c r="CI19" s="295"/>
      <c r="CJ19" s="295"/>
      <c r="CK19" s="295"/>
      <c r="CL19" s="295"/>
      <c r="CM19" s="295"/>
      <c r="CN19" s="295"/>
      <c r="CO19" s="295"/>
      <c r="CP19" s="295"/>
      <c r="CQ19" s="295"/>
      <c r="CR19" s="295"/>
      <c r="CS19" s="295"/>
      <c r="CT19" s="295"/>
      <c r="CU19" s="295"/>
      <c r="CV19" s="295"/>
      <c r="CW19" s="295"/>
      <c r="CX19" s="295"/>
      <c r="CY19" s="295"/>
      <c r="CZ19" s="295"/>
      <c r="DA19" s="295"/>
      <c r="DB19" s="295"/>
      <c r="DC19" s="295"/>
      <c r="DD19" s="295"/>
      <c r="DE19" s="295"/>
      <c r="DF19" s="295"/>
      <c r="DG19" s="295"/>
      <c r="DH19" s="295"/>
      <c r="DI19" s="295"/>
      <c r="DJ19" s="295"/>
      <c r="DK19" s="295"/>
      <c r="DL19" s="295"/>
      <c r="DM19" s="295"/>
      <c r="DN19" s="295"/>
      <c r="DO19" s="295"/>
      <c r="DP19" s="295"/>
      <c r="DQ19" s="295"/>
      <c r="DR19" s="295"/>
      <c r="DS19" s="295"/>
      <c r="DT19" s="295"/>
      <c r="DU19" s="295"/>
      <c r="DV19" s="295"/>
      <c r="DW19" s="295"/>
      <c r="DX19" s="295"/>
      <c r="DY19" s="295"/>
      <c r="DZ19" s="295"/>
      <c r="EA19" s="295"/>
      <c r="EB19" s="295"/>
      <c r="EC19" s="295"/>
      <c r="ED19" s="295"/>
      <c r="EE19" s="295"/>
      <c r="EF19" s="295"/>
      <c r="EG19" s="295"/>
      <c r="EH19" s="295"/>
      <c r="EI19" s="295"/>
      <c r="EJ19" s="295"/>
      <c r="EK19" s="295"/>
      <c r="EL19" s="295"/>
      <c r="EM19" s="295"/>
      <c r="EN19" s="295"/>
      <c r="EO19" s="295"/>
      <c r="EP19" s="295"/>
      <c r="EQ19" s="295"/>
      <c r="ER19" s="295"/>
      <c r="ES19" s="295"/>
      <c r="ET19" s="295"/>
      <c r="EU19" s="295"/>
      <c r="EV19" s="295"/>
      <c r="EW19" s="295"/>
      <c r="EX19" s="295"/>
      <c r="EY19" s="295"/>
      <c r="EZ19" s="295"/>
      <c r="FA19" s="295"/>
    </row>
    <row r="20" spans="1:157" ht="15" customHeight="1" x14ac:dyDescent="0.3">
      <c r="B20" s="880"/>
      <c r="C20" s="176" t="s">
        <v>1421</v>
      </c>
      <c r="D20" s="176"/>
      <c r="E20" s="176"/>
      <c r="F20" s="181" t="s">
        <v>1422</v>
      </c>
      <c r="G20" s="185" t="str">
        <f>IF(COUNTA(H20:IW20)=0,"",IF(OR(LARGE(H20:IW20,1)&gt;1,SMALL(H20:IW20,1)&lt;0),"ERRO",""))</f>
        <v/>
      </c>
      <c r="H20" s="189">
        <f>H17*H18*H19/792</f>
        <v>0</v>
      </c>
      <c r="I20" s="189">
        <f t="shared" ref="I20:AA20" si="28">I17*I18*I19/792</f>
        <v>0</v>
      </c>
      <c r="J20" s="189">
        <f t="shared" si="28"/>
        <v>0</v>
      </c>
      <c r="K20" s="189">
        <f t="shared" si="28"/>
        <v>0</v>
      </c>
      <c r="L20" s="189">
        <f t="shared" si="28"/>
        <v>0</v>
      </c>
      <c r="M20" s="189">
        <f t="shared" si="28"/>
        <v>0</v>
      </c>
      <c r="N20" s="189">
        <f t="shared" si="28"/>
        <v>0</v>
      </c>
      <c r="O20" s="189">
        <f t="shared" si="28"/>
        <v>0</v>
      </c>
      <c r="P20" s="189">
        <f t="shared" si="28"/>
        <v>0</v>
      </c>
      <c r="Q20" s="189">
        <f t="shared" si="28"/>
        <v>0</v>
      </c>
      <c r="R20" s="189">
        <f t="shared" si="28"/>
        <v>0</v>
      </c>
      <c r="S20" s="189">
        <f t="shared" si="28"/>
        <v>0</v>
      </c>
      <c r="T20" s="189">
        <f t="shared" si="28"/>
        <v>0</v>
      </c>
      <c r="U20" s="189">
        <f t="shared" si="28"/>
        <v>0</v>
      </c>
      <c r="V20" s="189">
        <f t="shared" si="28"/>
        <v>0</v>
      </c>
      <c r="W20" s="189">
        <f t="shared" si="28"/>
        <v>0</v>
      </c>
      <c r="X20" s="189">
        <f t="shared" si="28"/>
        <v>0</v>
      </c>
      <c r="Y20" s="189">
        <f t="shared" si="28"/>
        <v>0</v>
      </c>
      <c r="Z20" s="189">
        <f t="shared" si="28"/>
        <v>0</v>
      </c>
      <c r="AA20" s="189">
        <f t="shared" si="28"/>
        <v>0</v>
      </c>
      <c r="AB20" s="189">
        <f>AB17*AB18*AB19/792</f>
        <v>0</v>
      </c>
      <c r="AC20" s="189">
        <f t="shared" ref="AC20:AU20" si="29">AC17*AC18*AC19/792</f>
        <v>0</v>
      </c>
      <c r="AD20" s="189">
        <f t="shared" si="29"/>
        <v>0</v>
      </c>
      <c r="AE20" s="189">
        <f t="shared" si="29"/>
        <v>0</v>
      </c>
      <c r="AF20" s="189">
        <f t="shared" si="29"/>
        <v>0</v>
      </c>
      <c r="AG20" s="189">
        <f t="shared" si="29"/>
        <v>0</v>
      </c>
      <c r="AH20" s="189">
        <f t="shared" si="29"/>
        <v>0</v>
      </c>
      <c r="AI20" s="189">
        <f t="shared" si="29"/>
        <v>0</v>
      </c>
      <c r="AJ20" s="189">
        <f t="shared" si="29"/>
        <v>0</v>
      </c>
      <c r="AK20" s="189">
        <f t="shared" si="29"/>
        <v>0</v>
      </c>
      <c r="AL20" s="189">
        <f t="shared" si="29"/>
        <v>0</v>
      </c>
      <c r="AM20" s="189">
        <f t="shared" si="29"/>
        <v>0</v>
      </c>
      <c r="AN20" s="189">
        <f t="shared" si="29"/>
        <v>0</v>
      </c>
      <c r="AO20" s="189">
        <f t="shared" si="29"/>
        <v>0</v>
      </c>
      <c r="AP20" s="189">
        <f t="shared" si="29"/>
        <v>0</v>
      </c>
      <c r="AQ20" s="189">
        <f t="shared" si="29"/>
        <v>0</v>
      </c>
      <c r="AR20" s="189">
        <f t="shared" si="29"/>
        <v>0</v>
      </c>
      <c r="AS20" s="189">
        <f t="shared" si="29"/>
        <v>0</v>
      </c>
      <c r="AT20" s="189">
        <f t="shared" si="29"/>
        <v>0</v>
      </c>
      <c r="AU20" s="189">
        <f t="shared" si="29"/>
        <v>0</v>
      </c>
      <c r="AV20" s="189">
        <f>AV17*AV18*AV19/792</f>
        <v>0</v>
      </c>
      <c r="AW20" s="189">
        <f t="shared" ref="AW20:BE20" si="30">AW17*AW18*AW19/792</f>
        <v>0</v>
      </c>
      <c r="AX20" s="189">
        <f t="shared" si="30"/>
        <v>0</v>
      </c>
      <c r="AY20" s="189">
        <f t="shared" si="30"/>
        <v>0</v>
      </c>
      <c r="AZ20" s="189">
        <f t="shared" si="30"/>
        <v>0</v>
      </c>
      <c r="BA20" s="189">
        <f t="shared" si="30"/>
        <v>0</v>
      </c>
      <c r="BB20" s="189">
        <f t="shared" si="30"/>
        <v>0</v>
      </c>
      <c r="BC20" s="189">
        <f t="shared" si="30"/>
        <v>0</v>
      </c>
      <c r="BD20" s="189">
        <f t="shared" si="30"/>
        <v>0</v>
      </c>
      <c r="BE20" s="189">
        <f t="shared" si="30"/>
        <v>0</v>
      </c>
      <c r="BF20" s="189">
        <f>BF17*BF18*BF19/792</f>
        <v>0</v>
      </c>
      <c r="BG20" s="189">
        <f t="shared" ref="BG20:BY20" si="31">BG17*BG18*BG19/792</f>
        <v>0</v>
      </c>
      <c r="BH20" s="189">
        <f t="shared" si="31"/>
        <v>0</v>
      </c>
      <c r="BI20" s="189">
        <f t="shared" si="31"/>
        <v>0</v>
      </c>
      <c r="BJ20" s="189">
        <f t="shared" si="31"/>
        <v>0</v>
      </c>
      <c r="BK20" s="189">
        <f t="shared" si="31"/>
        <v>0</v>
      </c>
      <c r="BL20" s="189">
        <f t="shared" si="31"/>
        <v>0</v>
      </c>
      <c r="BM20" s="189">
        <f t="shared" si="31"/>
        <v>0</v>
      </c>
      <c r="BN20" s="189">
        <f t="shared" si="31"/>
        <v>0</v>
      </c>
      <c r="BO20" s="189">
        <f t="shared" si="31"/>
        <v>0</v>
      </c>
      <c r="BP20" s="189">
        <f t="shared" si="31"/>
        <v>0</v>
      </c>
      <c r="BQ20" s="189">
        <f t="shared" si="31"/>
        <v>0</v>
      </c>
      <c r="BR20" s="189">
        <f t="shared" si="31"/>
        <v>0</v>
      </c>
      <c r="BS20" s="189">
        <f t="shared" si="31"/>
        <v>0</v>
      </c>
      <c r="BT20" s="189">
        <f t="shared" si="31"/>
        <v>0</v>
      </c>
      <c r="BU20" s="189">
        <f t="shared" si="31"/>
        <v>0</v>
      </c>
      <c r="BV20" s="189">
        <f t="shared" si="31"/>
        <v>0</v>
      </c>
      <c r="BW20" s="189">
        <f t="shared" si="31"/>
        <v>0</v>
      </c>
      <c r="BX20" s="189">
        <f t="shared" si="31"/>
        <v>0</v>
      </c>
      <c r="BY20" s="189">
        <f t="shared" si="31"/>
        <v>0</v>
      </c>
      <c r="BZ20" s="189">
        <f>BZ17*BZ18*BZ19/792</f>
        <v>0</v>
      </c>
      <c r="CA20" s="189">
        <f t="shared" ref="CA20:CS20" si="32">CA17*CA18*CA19/792</f>
        <v>0</v>
      </c>
      <c r="CB20" s="189">
        <f t="shared" si="32"/>
        <v>0</v>
      </c>
      <c r="CC20" s="189">
        <f t="shared" si="32"/>
        <v>0</v>
      </c>
      <c r="CD20" s="189">
        <f t="shared" si="32"/>
        <v>0</v>
      </c>
      <c r="CE20" s="189">
        <f t="shared" si="32"/>
        <v>0</v>
      </c>
      <c r="CF20" s="189">
        <f t="shared" si="32"/>
        <v>0</v>
      </c>
      <c r="CG20" s="189">
        <f t="shared" si="32"/>
        <v>0</v>
      </c>
      <c r="CH20" s="189">
        <f t="shared" si="32"/>
        <v>0</v>
      </c>
      <c r="CI20" s="189">
        <f t="shared" si="32"/>
        <v>0</v>
      </c>
      <c r="CJ20" s="189">
        <f t="shared" si="32"/>
        <v>0</v>
      </c>
      <c r="CK20" s="189">
        <f t="shared" si="32"/>
        <v>0</v>
      </c>
      <c r="CL20" s="189">
        <f t="shared" si="32"/>
        <v>0</v>
      </c>
      <c r="CM20" s="189">
        <f t="shared" si="32"/>
        <v>0</v>
      </c>
      <c r="CN20" s="189">
        <f t="shared" si="32"/>
        <v>0</v>
      </c>
      <c r="CO20" s="189">
        <f t="shared" si="32"/>
        <v>0</v>
      </c>
      <c r="CP20" s="189">
        <f t="shared" si="32"/>
        <v>0</v>
      </c>
      <c r="CQ20" s="189">
        <f t="shared" si="32"/>
        <v>0</v>
      </c>
      <c r="CR20" s="189">
        <f t="shared" si="32"/>
        <v>0</v>
      </c>
      <c r="CS20" s="189">
        <f t="shared" si="32"/>
        <v>0</v>
      </c>
      <c r="CT20" s="189">
        <f>CT17*CT18*CT19/792</f>
        <v>0</v>
      </c>
      <c r="CU20" s="189">
        <f t="shared" ref="CU20:DC20" si="33">CU17*CU18*CU19/792</f>
        <v>0</v>
      </c>
      <c r="CV20" s="189">
        <f t="shared" si="33"/>
        <v>0</v>
      </c>
      <c r="CW20" s="189">
        <f t="shared" si="33"/>
        <v>0</v>
      </c>
      <c r="CX20" s="189">
        <f t="shared" si="33"/>
        <v>0</v>
      </c>
      <c r="CY20" s="189">
        <f t="shared" si="33"/>
        <v>0</v>
      </c>
      <c r="CZ20" s="189">
        <f t="shared" si="33"/>
        <v>0</v>
      </c>
      <c r="DA20" s="189">
        <f t="shared" si="33"/>
        <v>0</v>
      </c>
      <c r="DB20" s="189">
        <f t="shared" si="33"/>
        <v>0</v>
      </c>
      <c r="DC20" s="189">
        <f t="shared" si="33"/>
        <v>0</v>
      </c>
      <c r="DD20" s="189">
        <f>DD17*DD18*DD19/792</f>
        <v>0</v>
      </c>
      <c r="DE20" s="189">
        <f t="shared" ref="DE20:DW20" si="34">DE17*DE18*DE19/792</f>
        <v>0</v>
      </c>
      <c r="DF20" s="189">
        <f t="shared" si="34"/>
        <v>0</v>
      </c>
      <c r="DG20" s="189">
        <f t="shared" si="34"/>
        <v>0</v>
      </c>
      <c r="DH20" s="189">
        <f t="shared" si="34"/>
        <v>0</v>
      </c>
      <c r="DI20" s="189">
        <f t="shared" si="34"/>
        <v>0</v>
      </c>
      <c r="DJ20" s="189">
        <f t="shared" si="34"/>
        <v>0</v>
      </c>
      <c r="DK20" s="189">
        <f t="shared" si="34"/>
        <v>0</v>
      </c>
      <c r="DL20" s="189">
        <f t="shared" si="34"/>
        <v>0</v>
      </c>
      <c r="DM20" s="189">
        <f t="shared" si="34"/>
        <v>0</v>
      </c>
      <c r="DN20" s="189">
        <f t="shared" si="34"/>
        <v>0</v>
      </c>
      <c r="DO20" s="189">
        <f t="shared" si="34"/>
        <v>0</v>
      </c>
      <c r="DP20" s="189">
        <f t="shared" si="34"/>
        <v>0</v>
      </c>
      <c r="DQ20" s="189">
        <f t="shared" si="34"/>
        <v>0</v>
      </c>
      <c r="DR20" s="189">
        <f t="shared" si="34"/>
        <v>0</v>
      </c>
      <c r="DS20" s="189">
        <f t="shared" si="34"/>
        <v>0</v>
      </c>
      <c r="DT20" s="189">
        <f t="shared" si="34"/>
        <v>0</v>
      </c>
      <c r="DU20" s="189">
        <f t="shared" si="34"/>
        <v>0</v>
      </c>
      <c r="DV20" s="189">
        <f t="shared" si="34"/>
        <v>0</v>
      </c>
      <c r="DW20" s="189">
        <f t="shared" si="34"/>
        <v>0</v>
      </c>
      <c r="DX20" s="189">
        <f>DX17*DX18*DX19/792</f>
        <v>0</v>
      </c>
      <c r="DY20" s="189">
        <f t="shared" ref="DY20:EQ20" si="35">DY17*DY18*DY19/792</f>
        <v>0</v>
      </c>
      <c r="DZ20" s="189">
        <f t="shared" si="35"/>
        <v>0</v>
      </c>
      <c r="EA20" s="189">
        <f t="shared" si="35"/>
        <v>0</v>
      </c>
      <c r="EB20" s="189">
        <f t="shared" si="35"/>
        <v>0</v>
      </c>
      <c r="EC20" s="189">
        <f t="shared" si="35"/>
        <v>0</v>
      </c>
      <c r="ED20" s="189">
        <f t="shared" si="35"/>
        <v>0</v>
      </c>
      <c r="EE20" s="189">
        <f t="shared" si="35"/>
        <v>0</v>
      </c>
      <c r="EF20" s="189">
        <f t="shared" si="35"/>
        <v>0</v>
      </c>
      <c r="EG20" s="189">
        <f t="shared" si="35"/>
        <v>0</v>
      </c>
      <c r="EH20" s="189">
        <f t="shared" si="35"/>
        <v>0</v>
      </c>
      <c r="EI20" s="189">
        <f t="shared" si="35"/>
        <v>0</v>
      </c>
      <c r="EJ20" s="189">
        <f t="shared" si="35"/>
        <v>0</v>
      </c>
      <c r="EK20" s="189">
        <f t="shared" si="35"/>
        <v>0</v>
      </c>
      <c r="EL20" s="189">
        <f t="shared" si="35"/>
        <v>0</v>
      </c>
      <c r="EM20" s="189">
        <f t="shared" si="35"/>
        <v>0</v>
      </c>
      <c r="EN20" s="189">
        <f t="shared" si="35"/>
        <v>0</v>
      </c>
      <c r="EO20" s="189">
        <f t="shared" si="35"/>
        <v>0</v>
      </c>
      <c r="EP20" s="189">
        <f t="shared" si="35"/>
        <v>0</v>
      </c>
      <c r="EQ20" s="189">
        <f t="shared" si="35"/>
        <v>0</v>
      </c>
      <c r="ER20" s="189">
        <f>ER17*ER18*ER19/792</f>
        <v>0</v>
      </c>
      <c r="ES20" s="189">
        <f t="shared" ref="ES20:FA20" si="36">ES17*ES18*ES19/792</f>
        <v>0</v>
      </c>
      <c r="ET20" s="189">
        <f t="shared" si="36"/>
        <v>0</v>
      </c>
      <c r="EU20" s="189">
        <f t="shared" si="36"/>
        <v>0</v>
      </c>
      <c r="EV20" s="189">
        <f t="shared" si="36"/>
        <v>0</v>
      </c>
      <c r="EW20" s="189">
        <f t="shared" si="36"/>
        <v>0</v>
      </c>
      <c r="EX20" s="189">
        <f t="shared" si="36"/>
        <v>0</v>
      </c>
      <c r="EY20" s="189">
        <f t="shared" si="36"/>
        <v>0</v>
      </c>
      <c r="EZ20" s="189">
        <f t="shared" si="36"/>
        <v>0</v>
      </c>
      <c r="FA20" s="189">
        <f t="shared" si="36"/>
        <v>0</v>
      </c>
    </row>
    <row r="21" spans="1:157" ht="15" customHeight="1" x14ac:dyDescent="0.3">
      <c r="B21" s="878">
        <f>B17+1</f>
        <v>9</v>
      </c>
      <c r="C21" s="176" t="s">
        <v>2265</v>
      </c>
      <c r="D21" s="176"/>
      <c r="E21" s="180" t="s">
        <v>2266</v>
      </c>
      <c r="F21" s="181" t="s">
        <v>2267</v>
      </c>
      <c r="G21" s="190">
        <f>SUM(H21:IW21)</f>
        <v>0</v>
      </c>
      <c r="H21" s="184">
        <f t="shared" ref="H21:AA21" si="37">H12*H13</f>
        <v>0</v>
      </c>
      <c r="I21" s="184">
        <f t="shared" si="37"/>
        <v>0</v>
      </c>
      <c r="J21" s="184">
        <f t="shared" si="37"/>
        <v>0</v>
      </c>
      <c r="K21" s="184">
        <f t="shared" si="37"/>
        <v>0</v>
      </c>
      <c r="L21" s="184">
        <f t="shared" si="37"/>
        <v>0</v>
      </c>
      <c r="M21" s="184">
        <f t="shared" si="37"/>
        <v>0</v>
      </c>
      <c r="N21" s="184">
        <f t="shared" si="37"/>
        <v>0</v>
      </c>
      <c r="O21" s="184">
        <f t="shared" si="37"/>
        <v>0</v>
      </c>
      <c r="P21" s="184">
        <f t="shared" si="37"/>
        <v>0</v>
      </c>
      <c r="Q21" s="184">
        <f t="shared" si="37"/>
        <v>0</v>
      </c>
      <c r="R21" s="184">
        <f t="shared" si="37"/>
        <v>0</v>
      </c>
      <c r="S21" s="184">
        <f t="shared" si="37"/>
        <v>0</v>
      </c>
      <c r="T21" s="184">
        <f t="shared" si="37"/>
        <v>0</v>
      </c>
      <c r="U21" s="184">
        <f t="shared" si="37"/>
        <v>0</v>
      </c>
      <c r="V21" s="184">
        <f t="shared" si="37"/>
        <v>0</v>
      </c>
      <c r="W21" s="184">
        <f t="shared" si="37"/>
        <v>0</v>
      </c>
      <c r="X21" s="184">
        <f t="shared" si="37"/>
        <v>0</v>
      </c>
      <c r="Y21" s="184">
        <f t="shared" si="37"/>
        <v>0</v>
      </c>
      <c r="Z21" s="184">
        <f t="shared" si="37"/>
        <v>0</v>
      </c>
      <c r="AA21" s="184">
        <f t="shared" si="37"/>
        <v>0</v>
      </c>
      <c r="AB21" s="184">
        <f t="shared" ref="AB21:BY21" si="38">AB12*AB13</f>
        <v>0</v>
      </c>
      <c r="AC21" s="184">
        <f t="shared" si="38"/>
        <v>0</v>
      </c>
      <c r="AD21" s="184">
        <f t="shared" si="38"/>
        <v>0</v>
      </c>
      <c r="AE21" s="184">
        <f t="shared" si="38"/>
        <v>0</v>
      </c>
      <c r="AF21" s="184">
        <f t="shared" si="38"/>
        <v>0</v>
      </c>
      <c r="AG21" s="184">
        <f t="shared" si="38"/>
        <v>0</v>
      </c>
      <c r="AH21" s="184">
        <f t="shared" si="38"/>
        <v>0</v>
      </c>
      <c r="AI21" s="184">
        <f t="shared" si="38"/>
        <v>0</v>
      </c>
      <c r="AJ21" s="184">
        <f t="shared" si="38"/>
        <v>0</v>
      </c>
      <c r="AK21" s="184">
        <f t="shared" si="38"/>
        <v>0</v>
      </c>
      <c r="AL21" s="184">
        <f t="shared" si="38"/>
        <v>0</v>
      </c>
      <c r="AM21" s="184">
        <f t="shared" si="38"/>
        <v>0</v>
      </c>
      <c r="AN21" s="184">
        <f t="shared" si="38"/>
        <v>0</v>
      </c>
      <c r="AO21" s="184">
        <f t="shared" si="38"/>
        <v>0</v>
      </c>
      <c r="AP21" s="184">
        <f t="shared" si="38"/>
        <v>0</v>
      </c>
      <c r="AQ21" s="184">
        <f t="shared" si="38"/>
        <v>0</v>
      </c>
      <c r="AR21" s="184">
        <f t="shared" si="38"/>
        <v>0</v>
      </c>
      <c r="AS21" s="184">
        <f t="shared" si="38"/>
        <v>0</v>
      </c>
      <c r="AT21" s="184">
        <f t="shared" si="38"/>
        <v>0</v>
      </c>
      <c r="AU21" s="184">
        <f t="shared" si="38"/>
        <v>0</v>
      </c>
      <c r="AV21" s="184">
        <f t="shared" si="38"/>
        <v>0</v>
      </c>
      <c r="AW21" s="184">
        <f t="shared" si="38"/>
        <v>0</v>
      </c>
      <c r="AX21" s="184">
        <f t="shared" si="38"/>
        <v>0</v>
      </c>
      <c r="AY21" s="184">
        <f t="shared" si="38"/>
        <v>0</v>
      </c>
      <c r="AZ21" s="184">
        <f t="shared" si="38"/>
        <v>0</v>
      </c>
      <c r="BA21" s="184">
        <f t="shared" si="38"/>
        <v>0</v>
      </c>
      <c r="BB21" s="184">
        <f t="shared" si="38"/>
        <v>0</v>
      </c>
      <c r="BC21" s="184">
        <f t="shared" si="38"/>
        <v>0</v>
      </c>
      <c r="BD21" s="184">
        <f t="shared" si="38"/>
        <v>0</v>
      </c>
      <c r="BE21" s="184">
        <f t="shared" si="38"/>
        <v>0</v>
      </c>
      <c r="BF21" s="184">
        <f t="shared" si="38"/>
        <v>0</v>
      </c>
      <c r="BG21" s="184">
        <f t="shared" si="38"/>
        <v>0</v>
      </c>
      <c r="BH21" s="184">
        <f t="shared" si="38"/>
        <v>0</v>
      </c>
      <c r="BI21" s="184">
        <f t="shared" si="38"/>
        <v>0</v>
      </c>
      <c r="BJ21" s="184">
        <f t="shared" si="38"/>
        <v>0</v>
      </c>
      <c r="BK21" s="184">
        <f t="shared" si="38"/>
        <v>0</v>
      </c>
      <c r="BL21" s="184">
        <f t="shared" si="38"/>
        <v>0</v>
      </c>
      <c r="BM21" s="184">
        <f t="shared" si="38"/>
        <v>0</v>
      </c>
      <c r="BN21" s="184">
        <f t="shared" si="38"/>
        <v>0</v>
      </c>
      <c r="BO21" s="184">
        <f t="shared" si="38"/>
        <v>0</v>
      </c>
      <c r="BP21" s="184">
        <f t="shared" si="38"/>
        <v>0</v>
      </c>
      <c r="BQ21" s="184">
        <f t="shared" si="38"/>
        <v>0</v>
      </c>
      <c r="BR21" s="184">
        <f t="shared" si="38"/>
        <v>0</v>
      </c>
      <c r="BS21" s="184">
        <f t="shared" si="38"/>
        <v>0</v>
      </c>
      <c r="BT21" s="184">
        <f t="shared" si="38"/>
        <v>0</v>
      </c>
      <c r="BU21" s="184">
        <f t="shared" si="38"/>
        <v>0</v>
      </c>
      <c r="BV21" s="184">
        <f t="shared" si="38"/>
        <v>0</v>
      </c>
      <c r="BW21" s="184">
        <f t="shared" si="38"/>
        <v>0</v>
      </c>
      <c r="BX21" s="184">
        <f t="shared" si="38"/>
        <v>0</v>
      </c>
      <c r="BY21" s="184">
        <f t="shared" si="38"/>
        <v>0</v>
      </c>
      <c r="BZ21" s="184">
        <f t="shared" ref="BZ21:EK21" si="39">BZ12*BZ13</f>
        <v>0</v>
      </c>
      <c r="CA21" s="184">
        <f t="shared" si="39"/>
        <v>0</v>
      </c>
      <c r="CB21" s="184">
        <f t="shared" si="39"/>
        <v>0</v>
      </c>
      <c r="CC21" s="184">
        <f t="shared" si="39"/>
        <v>0</v>
      </c>
      <c r="CD21" s="184">
        <f t="shared" si="39"/>
        <v>0</v>
      </c>
      <c r="CE21" s="184">
        <f t="shared" si="39"/>
        <v>0</v>
      </c>
      <c r="CF21" s="184">
        <f t="shared" si="39"/>
        <v>0</v>
      </c>
      <c r="CG21" s="184">
        <f t="shared" si="39"/>
        <v>0</v>
      </c>
      <c r="CH21" s="184">
        <f t="shared" si="39"/>
        <v>0</v>
      </c>
      <c r="CI21" s="184">
        <f t="shared" si="39"/>
        <v>0</v>
      </c>
      <c r="CJ21" s="184">
        <f t="shared" si="39"/>
        <v>0</v>
      </c>
      <c r="CK21" s="184">
        <f t="shared" si="39"/>
        <v>0</v>
      </c>
      <c r="CL21" s="184">
        <f t="shared" si="39"/>
        <v>0</v>
      </c>
      <c r="CM21" s="184">
        <f t="shared" si="39"/>
        <v>0</v>
      </c>
      <c r="CN21" s="184">
        <f t="shared" si="39"/>
        <v>0</v>
      </c>
      <c r="CO21" s="184">
        <f t="shared" si="39"/>
        <v>0</v>
      </c>
      <c r="CP21" s="184">
        <f t="shared" si="39"/>
        <v>0</v>
      </c>
      <c r="CQ21" s="184">
        <f t="shared" si="39"/>
        <v>0</v>
      </c>
      <c r="CR21" s="184">
        <f t="shared" si="39"/>
        <v>0</v>
      </c>
      <c r="CS21" s="184">
        <f t="shared" si="39"/>
        <v>0</v>
      </c>
      <c r="CT21" s="184">
        <f t="shared" si="39"/>
        <v>0</v>
      </c>
      <c r="CU21" s="184">
        <f t="shared" si="39"/>
        <v>0</v>
      </c>
      <c r="CV21" s="184">
        <f t="shared" si="39"/>
        <v>0</v>
      </c>
      <c r="CW21" s="184">
        <f t="shared" si="39"/>
        <v>0</v>
      </c>
      <c r="CX21" s="184">
        <f t="shared" si="39"/>
        <v>0</v>
      </c>
      <c r="CY21" s="184">
        <f t="shared" si="39"/>
        <v>0</v>
      </c>
      <c r="CZ21" s="184">
        <f t="shared" si="39"/>
        <v>0</v>
      </c>
      <c r="DA21" s="184">
        <f t="shared" si="39"/>
        <v>0</v>
      </c>
      <c r="DB21" s="184">
        <f t="shared" si="39"/>
        <v>0</v>
      </c>
      <c r="DC21" s="184">
        <f t="shared" si="39"/>
        <v>0</v>
      </c>
      <c r="DD21" s="184">
        <f t="shared" si="39"/>
        <v>0</v>
      </c>
      <c r="DE21" s="184">
        <f t="shared" si="39"/>
        <v>0</v>
      </c>
      <c r="DF21" s="184">
        <f t="shared" si="39"/>
        <v>0</v>
      </c>
      <c r="DG21" s="184">
        <f t="shared" si="39"/>
        <v>0</v>
      </c>
      <c r="DH21" s="184">
        <f t="shared" si="39"/>
        <v>0</v>
      </c>
      <c r="DI21" s="184">
        <f t="shared" si="39"/>
        <v>0</v>
      </c>
      <c r="DJ21" s="184">
        <f t="shared" si="39"/>
        <v>0</v>
      </c>
      <c r="DK21" s="184">
        <f t="shared" si="39"/>
        <v>0</v>
      </c>
      <c r="DL21" s="184">
        <f t="shared" si="39"/>
        <v>0</v>
      </c>
      <c r="DM21" s="184">
        <f t="shared" si="39"/>
        <v>0</v>
      </c>
      <c r="DN21" s="184">
        <f t="shared" si="39"/>
        <v>0</v>
      </c>
      <c r="DO21" s="184">
        <f t="shared" si="39"/>
        <v>0</v>
      </c>
      <c r="DP21" s="184">
        <f t="shared" si="39"/>
        <v>0</v>
      </c>
      <c r="DQ21" s="184">
        <f t="shared" si="39"/>
        <v>0</v>
      </c>
      <c r="DR21" s="184">
        <f t="shared" si="39"/>
        <v>0</v>
      </c>
      <c r="DS21" s="184">
        <f t="shared" si="39"/>
        <v>0</v>
      </c>
      <c r="DT21" s="184">
        <f t="shared" si="39"/>
        <v>0</v>
      </c>
      <c r="DU21" s="184">
        <f t="shared" si="39"/>
        <v>0</v>
      </c>
      <c r="DV21" s="184">
        <f t="shared" si="39"/>
        <v>0</v>
      </c>
      <c r="DW21" s="184">
        <f t="shared" si="39"/>
        <v>0</v>
      </c>
      <c r="DX21" s="184">
        <f t="shared" si="39"/>
        <v>0</v>
      </c>
      <c r="DY21" s="184">
        <f t="shared" si="39"/>
        <v>0</v>
      </c>
      <c r="DZ21" s="184">
        <f t="shared" si="39"/>
        <v>0</v>
      </c>
      <c r="EA21" s="184">
        <f t="shared" si="39"/>
        <v>0</v>
      </c>
      <c r="EB21" s="184">
        <f t="shared" si="39"/>
        <v>0</v>
      </c>
      <c r="EC21" s="184">
        <f t="shared" si="39"/>
        <v>0</v>
      </c>
      <c r="ED21" s="184">
        <f t="shared" si="39"/>
        <v>0</v>
      </c>
      <c r="EE21" s="184">
        <f t="shared" si="39"/>
        <v>0</v>
      </c>
      <c r="EF21" s="184">
        <f t="shared" si="39"/>
        <v>0</v>
      </c>
      <c r="EG21" s="184">
        <f t="shared" si="39"/>
        <v>0</v>
      </c>
      <c r="EH21" s="184">
        <f t="shared" si="39"/>
        <v>0</v>
      </c>
      <c r="EI21" s="184">
        <f t="shared" si="39"/>
        <v>0</v>
      </c>
      <c r="EJ21" s="184">
        <f t="shared" si="39"/>
        <v>0</v>
      </c>
      <c r="EK21" s="184">
        <f t="shared" si="39"/>
        <v>0</v>
      </c>
      <c r="EL21" s="184">
        <f t="shared" ref="EL21:FA21" si="40">EL12*EL13</f>
        <v>0</v>
      </c>
      <c r="EM21" s="184">
        <f t="shared" si="40"/>
        <v>0</v>
      </c>
      <c r="EN21" s="184">
        <f t="shared" si="40"/>
        <v>0</v>
      </c>
      <c r="EO21" s="184">
        <f t="shared" si="40"/>
        <v>0</v>
      </c>
      <c r="EP21" s="184">
        <f t="shared" si="40"/>
        <v>0</v>
      </c>
      <c r="EQ21" s="184">
        <f t="shared" si="40"/>
        <v>0</v>
      </c>
      <c r="ER21" s="184">
        <f t="shared" si="40"/>
        <v>0</v>
      </c>
      <c r="ES21" s="184">
        <f t="shared" si="40"/>
        <v>0</v>
      </c>
      <c r="ET21" s="184">
        <f t="shared" si="40"/>
        <v>0</v>
      </c>
      <c r="EU21" s="184">
        <f t="shared" si="40"/>
        <v>0</v>
      </c>
      <c r="EV21" s="184">
        <f t="shared" si="40"/>
        <v>0</v>
      </c>
      <c r="EW21" s="184">
        <f t="shared" si="40"/>
        <v>0</v>
      </c>
      <c r="EX21" s="184">
        <f t="shared" si="40"/>
        <v>0</v>
      </c>
      <c r="EY21" s="184">
        <f t="shared" si="40"/>
        <v>0</v>
      </c>
      <c r="EZ21" s="184">
        <f t="shared" si="40"/>
        <v>0</v>
      </c>
      <c r="FA21" s="184">
        <f t="shared" si="40"/>
        <v>0</v>
      </c>
    </row>
    <row r="22" spans="1:157" ht="15" customHeight="1" x14ac:dyDescent="0.3">
      <c r="B22" s="880"/>
      <c r="C22" s="176" t="s">
        <v>2268</v>
      </c>
      <c r="D22" s="176"/>
      <c r="E22" s="180" t="s">
        <v>2269</v>
      </c>
      <c r="F22" s="181" t="s">
        <v>2270</v>
      </c>
      <c r="G22" s="190">
        <f>SUM(H22:IW22)</f>
        <v>0</v>
      </c>
      <c r="H22" s="184">
        <f t="shared" ref="H22:AA22" si="41">H12*H13*H14</f>
        <v>0</v>
      </c>
      <c r="I22" s="184">
        <f t="shared" si="41"/>
        <v>0</v>
      </c>
      <c r="J22" s="184">
        <f t="shared" si="41"/>
        <v>0</v>
      </c>
      <c r="K22" s="184">
        <f t="shared" si="41"/>
        <v>0</v>
      </c>
      <c r="L22" s="184">
        <f t="shared" si="41"/>
        <v>0</v>
      </c>
      <c r="M22" s="184">
        <f t="shared" si="41"/>
        <v>0</v>
      </c>
      <c r="N22" s="184">
        <f t="shared" si="41"/>
        <v>0</v>
      </c>
      <c r="O22" s="184">
        <f t="shared" si="41"/>
        <v>0</v>
      </c>
      <c r="P22" s="184">
        <f t="shared" si="41"/>
        <v>0</v>
      </c>
      <c r="Q22" s="184">
        <f t="shared" si="41"/>
        <v>0</v>
      </c>
      <c r="R22" s="184">
        <f t="shared" si="41"/>
        <v>0</v>
      </c>
      <c r="S22" s="184">
        <f t="shared" si="41"/>
        <v>0</v>
      </c>
      <c r="T22" s="184">
        <f t="shared" si="41"/>
        <v>0</v>
      </c>
      <c r="U22" s="184">
        <f t="shared" si="41"/>
        <v>0</v>
      </c>
      <c r="V22" s="184">
        <f t="shared" si="41"/>
        <v>0</v>
      </c>
      <c r="W22" s="184">
        <f t="shared" si="41"/>
        <v>0</v>
      </c>
      <c r="X22" s="184">
        <f t="shared" si="41"/>
        <v>0</v>
      </c>
      <c r="Y22" s="184">
        <f t="shared" si="41"/>
        <v>0</v>
      </c>
      <c r="Z22" s="184">
        <f t="shared" si="41"/>
        <v>0</v>
      </c>
      <c r="AA22" s="184">
        <f t="shared" si="41"/>
        <v>0</v>
      </c>
      <c r="AB22" s="184">
        <f t="shared" ref="AB22:BY22" si="42">AB12*AB13*AB14</f>
        <v>0</v>
      </c>
      <c r="AC22" s="184">
        <f t="shared" si="42"/>
        <v>0</v>
      </c>
      <c r="AD22" s="184">
        <f t="shared" si="42"/>
        <v>0</v>
      </c>
      <c r="AE22" s="184">
        <f t="shared" si="42"/>
        <v>0</v>
      </c>
      <c r="AF22" s="184">
        <f t="shared" si="42"/>
        <v>0</v>
      </c>
      <c r="AG22" s="184">
        <f t="shared" si="42"/>
        <v>0</v>
      </c>
      <c r="AH22" s="184">
        <f t="shared" si="42"/>
        <v>0</v>
      </c>
      <c r="AI22" s="184">
        <f t="shared" si="42"/>
        <v>0</v>
      </c>
      <c r="AJ22" s="184">
        <f t="shared" si="42"/>
        <v>0</v>
      </c>
      <c r="AK22" s="184">
        <f t="shared" si="42"/>
        <v>0</v>
      </c>
      <c r="AL22" s="184">
        <f t="shared" si="42"/>
        <v>0</v>
      </c>
      <c r="AM22" s="184">
        <f t="shared" si="42"/>
        <v>0</v>
      </c>
      <c r="AN22" s="184">
        <f t="shared" si="42"/>
        <v>0</v>
      </c>
      <c r="AO22" s="184">
        <f t="shared" si="42"/>
        <v>0</v>
      </c>
      <c r="AP22" s="184">
        <f t="shared" si="42"/>
        <v>0</v>
      </c>
      <c r="AQ22" s="184">
        <f t="shared" si="42"/>
        <v>0</v>
      </c>
      <c r="AR22" s="184">
        <f t="shared" si="42"/>
        <v>0</v>
      </c>
      <c r="AS22" s="184">
        <f t="shared" si="42"/>
        <v>0</v>
      </c>
      <c r="AT22" s="184">
        <f t="shared" si="42"/>
        <v>0</v>
      </c>
      <c r="AU22" s="184">
        <f t="shared" si="42"/>
        <v>0</v>
      </c>
      <c r="AV22" s="184">
        <f t="shared" si="42"/>
        <v>0</v>
      </c>
      <c r="AW22" s="184">
        <f t="shared" si="42"/>
        <v>0</v>
      </c>
      <c r="AX22" s="184">
        <f t="shared" si="42"/>
        <v>0</v>
      </c>
      <c r="AY22" s="184">
        <f t="shared" si="42"/>
        <v>0</v>
      </c>
      <c r="AZ22" s="184">
        <f t="shared" si="42"/>
        <v>0</v>
      </c>
      <c r="BA22" s="184">
        <f t="shared" si="42"/>
        <v>0</v>
      </c>
      <c r="BB22" s="184">
        <f t="shared" si="42"/>
        <v>0</v>
      </c>
      <c r="BC22" s="184">
        <f t="shared" si="42"/>
        <v>0</v>
      </c>
      <c r="BD22" s="184">
        <f t="shared" si="42"/>
        <v>0</v>
      </c>
      <c r="BE22" s="184">
        <f t="shared" si="42"/>
        <v>0</v>
      </c>
      <c r="BF22" s="184">
        <f t="shared" si="42"/>
        <v>0</v>
      </c>
      <c r="BG22" s="184">
        <f t="shared" si="42"/>
        <v>0</v>
      </c>
      <c r="BH22" s="184">
        <f t="shared" si="42"/>
        <v>0</v>
      </c>
      <c r="BI22" s="184">
        <f t="shared" si="42"/>
        <v>0</v>
      </c>
      <c r="BJ22" s="184">
        <f t="shared" si="42"/>
        <v>0</v>
      </c>
      <c r="BK22" s="184">
        <f t="shared" si="42"/>
        <v>0</v>
      </c>
      <c r="BL22" s="184">
        <f t="shared" si="42"/>
        <v>0</v>
      </c>
      <c r="BM22" s="184">
        <f t="shared" si="42"/>
        <v>0</v>
      </c>
      <c r="BN22" s="184">
        <f t="shared" si="42"/>
        <v>0</v>
      </c>
      <c r="BO22" s="184">
        <f t="shared" si="42"/>
        <v>0</v>
      </c>
      <c r="BP22" s="184">
        <f t="shared" si="42"/>
        <v>0</v>
      </c>
      <c r="BQ22" s="184">
        <f t="shared" si="42"/>
        <v>0</v>
      </c>
      <c r="BR22" s="184">
        <f t="shared" si="42"/>
        <v>0</v>
      </c>
      <c r="BS22" s="184">
        <f t="shared" si="42"/>
        <v>0</v>
      </c>
      <c r="BT22" s="184">
        <f t="shared" si="42"/>
        <v>0</v>
      </c>
      <c r="BU22" s="184">
        <f t="shared" si="42"/>
        <v>0</v>
      </c>
      <c r="BV22" s="184">
        <f t="shared" si="42"/>
        <v>0</v>
      </c>
      <c r="BW22" s="184">
        <f t="shared" si="42"/>
        <v>0</v>
      </c>
      <c r="BX22" s="184">
        <f t="shared" si="42"/>
        <v>0</v>
      </c>
      <c r="BY22" s="184">
        <f t="shared" si="42"/>
        <v>0</v>
      </c>
      <c r="BZ22" s="184">
        <f t="shared" ref="BZ22:EK22" si="43">BZ12*BZ13*BZ14</f>
        <v>0</v>
      </c>
      <c r="CA22" s="184">
        <f t="shared" si="43"/>
        <v>0</v>
      </c>
      <c r="CB22" s="184">
        <f t="shared" si="43"/>
        <v>0</v>
      </c>
      <c r="CC22" s="184">
        <f t="shared" si="43"/>
        <v>0</v>
      </c>
      <c r="CD22" s="184">
        <f t="shared" si="43"/>
        <v>0</v>
      </c>
      <c r="CE22" s="184">
        <f t="shared" si="43"/>
        <v>0</v>
      </c>
      <c r="CF22" s="184">
        <f t="shared" si="43"/>
        <v>0</v>
      </c>
      <c r="CG22" s="184">
        <f t="shared" si="43"/>
        <v>0</v>
      </c>
      <c r="CH22" s="184">
        <f t="shared" si="43"/>
        <v>0</v>
      </c>
      <c r="CI22" s="184">
        <f t="shared" si="43"/>
        <v>0</v>
      </c>
      <c r="CJ22" s="184">
        <f t="shared" si="43"/>
        <v>0</v>
      </c>
      <c r="CK22" s="184">
        <f t="shared" si="43"/>
        <v>0</v>
      </c>
      <c r="CL22" s="184">
        <f t="shared" si="43"/>
        <v>0</v>
      </c>
      <c r="CM22" s="184">
        <f t="shared" si="43"/>
        <v>0</v>
      </c>
      <c r="CN22" s="184">
        <f t="shared" si="43"/>
        <v>0</v>
      </c>
      <c r="CO22" s="184">
        <f t="shared" si="43"/>
        <v>0</v>
      </c>
      <c r="CP22" s="184">
        <f t="shared" si="43"/>
        <v>0</v>
      </c>
      <c r="CQ22" s="184">
        <f t="shared" si="43"/>
        <v>0</v>
      </c>
      <c r="CR22" s="184">
        <f t="shared" si="43"/>
        <v>0</v>
      </c>
      <c r="CS22" s="184">
        <f t="shared" si="43"/>
        <v>0</v>
      </c>
      <c r="CT22" s="184">
        <f t="shared" si="43"/>
        <v>0</v>
      </c>
      <c r="CU22" s="184">
        <f t="shared" si="43"/>
        <v>0</v>
      </c>
      <c r="CV22" s="184">
        <f t="shared" si="43"/>
        <v>0</v>
      </c>
      <c r="CW22" s="184">
        <f t="shared" si="43"/>
        <v>0</v>
      </c>
      <c r="CX22" s="184">
        <f t="shared" si="43"/>
        <v>0</v>
      </c>
      <c r="CY22" s="184">
        <f t="shared" si="43"/>
        <v>0</v>
      </c>
      <c r="CZ22" s="184">
        <f t="shared" si="43"/>
        <v>0</v>
      </c>
      <c r="DA22" s="184">
        <f t="shared" si="43"/>
        <v>0</v>
      </c>
      <c r="DB22" s="184">
        <f t="shared" si="43"/>
        <v>0</v>
      </c>
      <c r="DC22" s="184">
        <f t="shared" si="43"/>
        <v>0</v>
      </c>
      <c r="DD22" s="184">
        <f t="shared" si="43"/>
        <v>0</v>
      </c>
      <c r="DE22" s="184">
        <f t="shared" si="43"/>
        <v>0</v>
      </c>
      <c r="DF22" s="184">
        <f t="shared" si="43"/>
        <v>0</v>
      </c>
      <c r="DG22" s="184">
        <f t="shared" si="43"/>
        <v>0</v>
      </c>
      <c r="DH22" s="184">
        <f t="shared" si="43"/>
        <v>0</v>
      </c>
      <c r="DI22" s="184">
        <f t="shared" si="43"/>
        <v>0</v>
      </c>
      <c r="DJ22" s="184">
        <f t="shared" si="43"/>
        <v>0</v>
      </c>
      <c r="DK22" s="184">
        <f t="shared" si="43"/>
        <v>0</v>
      </c>
      <c r="DL22" s="184">
        <f t="shared" si="43"/>
        <v>0</v>
      </c>
      <c r="DM22" s="184">
        <f t="shared" si="43"/>
        <v>0</v>
      </c>
      <c r="DN22" s="184">
        <f t="shared" si="43"/>
        <v>0</v>
      </c>
      <c r="DO22" s="184">
        <f t="shared" si="43"/>
        <v>0</v>
      </c>
      <c r="DP22" s="184">
        <f t="shared" si="43"/>
        <v>0</v>
      </c>
      <c r="DQ22" s="184">
        <f t="shared" si="43"/>
        <v>0</v>
      </c>
      <c r="DR22" s="184">
        <f t="shared" si="43"/>
        <v>0</v>
      </c>
      <c r="DS22" s="184">
        <f t="shared" si="43"/>
        <v>0</v>
      </c>
      <c r="DT22" s="184">
        <f t="shared" si="43"/>
        <v>0</v>
      </c>
      <c r="DU22" s="184">
        <f t="shared" si="43"/>
        <v>0</v>
      </c>
      <c r="DV22" s="184">
        <f t="shared" si="43"/>
        <v>0</v>
      </c>
      <c r="DW22" s="184">
        <f t="shared" si="43"/>
        <v>0</v>
      </c>
      <c r="DX22" s="184">
        <f t="shared" si="43"/>
        <v>0</v>
      </c>
      <c r="DY22" s="184">
        <f t="shared" si="43"/>
        <v>0</v>
      </c>
      <c r="DZ22" s="184">
        <f t="shared" si="43"/>
        <v>0</v>
      </c>
      <c r="EA22" s="184">
        <f t="shared" si="43"/>
        <v>0</v>
      </c>
      <c r="EB22" s="184">
        <f t="shared" si="43"/>
        <v>0</v>
      </c>
      <c r="EC22" s="184">
        <f t="shared" si="43"/>
        <v>0</v>
      </c>
      <c r="ED22" s="184">
        <f t="shared" si="43"/>
        <v>0</v>
      </c>
      <c r="EE22" s="184">
        <f t="shared" si="43"/>
        <v>0</v>
      </c>
      <c r="EF22" s="184">
        <f t="shared" si="43"/>
        <v>0</v>
      </c>
      <c r="EG22" s="184">
        <f t="shared" si="43"/>
        <v>0</v>
      </c>
      <c r="EH22" s="184">
        <f t="shared" si="43"/>
        <v>0</v>
      </c>
      <c r="EI22" s="184">
        <f t="shared" si="43"/>
        <v>0</v>
      </c>
      <c r="EJ22" s="184">
        <f t="shared" si="43"/>
        <v>0</v>
      </c>
      <c r="EK22" s="184">
        <f t="shared" si="43"/>
        <v>0</v>
      </c>
      <c r="EL22" s="184">
        <f t="shared" ref="EL22:FA22" si="44">EL12*EL13*EL14</f>
        <v>0</v>
      </c>
      <c r="EM22" s="184">
        <f t="shared" si="44"/>
        <v>0</v>
      </c>
      <c r="EN22" s="184">
        <f t="shared" si="44"/>
        <v>0</v>
      </c>
      <c r="EO22" s="184">
        <f t="shared" si="44"/>
        <v>0</v>
      </c>
      <c r="EP22" s="184">
        <f t="shared" si="44"/>
        <v>0</v>
      </c>
      <c r="EQ22" s="184">
        <f t="shared" si="44"/>
        <v>0</v>
      </c>
      <c r="ER22" s="184">
        <f t="shared" si="44"/>
        <v>0</v>
      </c>
      <c r="ES22" s="184">
        <f t="shared" si="44"/>
        <v>0</v>
      </c>
      <c r="ET22" s="184">
        <f t="shared" si="44"/>
        <v>0</v>
      </c>
      <c r="EU22" s="184">
        <f t="shared" si="44"/>
        <v>0</v>
      </c>
      <c r="EV22" s="184">
        <f t="shared" si="44"/>
        <v>0</v>
      </c>
      <c r="EW22" s="184">
        <f t="shared" si="44"/>
        <v>0</v>
      </c>
      <c r="EX22" s="184">
        <f t="shared" si="44"/>
        <v>0</v>
      </c>
      <c r="EY22" s="184">
        <f t="shared" si="44"/>
        <v>0</v>
      </c>
      <c r="EZ22" s="184">
        <f t="shared" si="44"/>
        <v>0</v>
      </c>
      <c r="FA22" s="184">
        <f t="shared" si="44"/>
        <v>0</v>
      </c>
    </row>
    <row r="23" spans="1:157" ht="15" customHeight="1" x14ac:dyDescent="0.3">
      <c r="B23" s="171">
        <f>B21+1</f>
        <v>10</v>
      </c>
      <c r="C23" s="176" t="s">
        <v>1423</v>
      </c>
      <c r="D23" s="176"/>
      <c r="E23" s="180" t="s">
        <v>298</v>
      </c>
      <c r="F23" s="181" t="s">
        <v>1424</v>
      </c>
      <c r="G23" s="190">
        <f>SUM(H23:IW23)</f>
        <v>0</v>
      </c>
      <c r="H23" s="188">
        <f t="shared" ref="H23:AA23" si="45">(H12*H16)/1000</f>
        <v>0</v>
      </c>
      <c r="I23" s="188">
        <f t="shared" si="45"/>
        <v>0</v>
      </c>
      <c r="J23" s="188">
        <f t="shared" si="45"/>
        <v>0</v>
      </c>
      <c r="K23" s="188">
        <f t="shared" si="45"/>
        <v>0</v>
      </c>
      <c r="L23" s="188">
        <f t="shared" si="45"/>
        <v>0</v>
      </c>
      <c r="M23" s="188">
        <f t="shared" si="45"/>
        <v>0</v>
      </c>
      <c r="N23" s="188">
        <f t="shared" si="45"/>
        <v>0</v>
      </c>
      <c r="O23" s="188">
        <f t="shared" si="45"/>
        <v>0</v>
      </c>
      <c r="P23" s="188">
        <f t="shared" si="45"/>
        <v>0</v>
      </c>
      <c r="Q23" s="188">
        <f t="shared" si="45"/>
        <v>0</v>
      </c>
      <c r="R23" s="188">
        <f t="shared" si="45"/>
        <v>0</v>
      </c>
      <c r="S23" s="188">
        <f t="shared" si="45"/>
        <v>0</v>
      </c>
      <c r="T23" s="188">
        <f t="shared" si="45"/>
        <v>0</v>
      </c>
      <c r="U23" s="188">
        <f t="shared" si="45"/>
        <v>0</v>
      </c>
      <c r="V23" s="188">
        <f t="shared" si="45"/>
        <v>0</v>
      </c>
      <c r="W23" s="188">
        <f t="shared" si="45"/>
        <v>0</v>
      </c>
      <c r="X23" s="188">
        <f t="shared" si="45"/>
        <v>0</v>
      </c>
      <c r="Y23" s="188">
        <f t="shared" si="45"/>
        <v>0</v>
      </c>
      <c r="Z23" s="188">
        <f t="shared" si="45"/>
        <v>0</v>
      </c>
      <c r="AA23" s="188">
        <f t="shared" si="45"/>
        <v>0</v>
      </c>
      <c r="AB23" s="188">
        <f t="shared" ref="AB23:BY23" si="46">(AB12*AB16)/1000</f>
        <v>0</v>
      </c>
      <c r="AC23" s="188">
        <f t="shared" si="46"/>
        <v>0</v>
      </c>
      <c r="AD23" s="188">
        <f t="shared" si="46"/>
        <v>0</v>
      </c>
      <c r="AE23" s="188">
        <f t="shared" si="46"/>
        <v>0</v>
      </c>
      <c r="AF23" s="188">
        <f t="shared" si="46"/>
        <v>0</v>
      </c>
      <c r="AG23" s="188">
        <f t="shared" si="46"/>
        <v>0</v>
      </c>
      <c r="AH23" s="188">
        <f t="shared" si="46"/>
        <v>0</v>
      </c>
      <c r="AI23" s="188">
        <f t="shared" si="46"/>
        <v>0</v>
      </c>
      <c r="AJ23" s="188">
        <f t="shared" si="46"/>
        <v>0</v>
      </c>
      <c r="AK23" s="188">
        <f t="shared" si="46"/>
        <v>0</v>
      </c>
      <c r="AL23" s="188">
        <f t="shared" si="46"/>
        <v>0</v>
      </c>
      <c r="AM23" s="188">
        <f t="shared" si="46"/>
        <v>0</v>
      </c>
      <c r="AN23" s="188">
        <f t="shared" si="46"/>
        <v>0</v>
      </c>
      <c r="AO23" s="188">
        <f t="shared" si="46"/>
        <v>0</v>
      </c>
      <c r="AP23" s="188">
        <f t="shared" si="46"/>
        <v>0</v>
      </c>
      <c r="AQ23" s="188">
        <f t="shared" si="46"/>
        <v>0</v>
      </c>
      <c r="AR23" s="188">
        <f t="shared" si="46"/>
        <v>0</v>
      </c>
      <c r="AS23" s="188">
        <f t="shared" si="46"/>
        <v>0</v>
      </c>
      <c r="AT23" s="188">
        <f t="shared" si="46"/>
        <v>0</v>
      </c>
      <c r="AU23" s="188">
        <f t="shared" si="46"/>
        <v>0</v>
      </c>
      <c r="AV23" s="188">
        <f t="shared" si="46"/>
        <v>0</v>
      </c>
      <c r="AW23" s="188">
        <f t="shared" si="46"/>
        <v>0</v>
      </c>
      <c r="AX23" s="188">
        <f t="shared" si="46"/>
        <v>0</v>
      </c>
      <c r="AY23" s="188">
        <f t="shared" si="46"/>
        <v>0</v>
      </c>
      <c r="AZ23" s="188">
        <f t="shared" si="46"/>
        <v>0</v>
      </c>
      <c r="BA23" s="188">
        <f t="shared" si="46"/>
        <v>0</v>
      </c>
      <c r="BB23" s="188">
        <f t="shared" si="46"/>
        <v>0</v>
      </c>
      <c r="BC23" s="188">
        <f t="shared" si="46"/>
        <v>0</v>
      </c>
      <c r="BD23" s="188">
        <f t="shared" si="46"/>
        <v>0</v>
      </c>
      <c r="BE23" s="188">
        <f t="shared" si="46"/>
        <v>0</v>
      </c>
      <c r="BF23" s="188">
        <f t="shared" si="46"/>
        <v>0</v>
      </c>
      <c r="BG23" s="188">
        <f t="shared" si="46"/>
        <v>0</v>
      </c>
      <c r="BH23" s="188">
        <f t="shared" si="46"/>
        <v>0</v>
      </c>
      <c r="BI23" s="188">
        <f t="shared" si="46"/>
        <v>0</v>
      </c>
      <c r="BJ23" s="188">
        <f t="shared" si="46"/>
        <v>0</v>
      </c>
      <c r="BK23" s="188">
        <f t="shared" si="46"/>
        <v>0</v>
      </c>
      <c r="BL23" s="188">
        <f t="shared" si="46"/>
        <v>0</v>
      </c>
      <c r="BM23" s="188">
        <f t="shared" si="46"/>
        <v>0</v>
      </c>
      <c r="BN23" s="188">
        <f t="shared" si="46"/>
        <v>0</v>
      </c>
      <c r="BO23" s="188">
        <f t="shared" si="46"/>
        <v>0</v>
      </c>
      <c r="BP23" s="188">
        <f t="shared" si="46"/>
        <v>0</v>
      </c>
      <c r="BQ23" s="188">
        <f t="shared" si="46"/>
        <v>0</v>
      </c>
      <c r="BR23" s="188">
        <f t="shared" si="46"/>
        <v>0</v>
      </c>
      <c r="BS23" s="188">
        <f t="shared" si="46"/>
        <v>0</v>
      </c>
      <c r="BT23" s="188">
        <f t="shared" si="46"/>
        <v>0</v>
      </c>
      <c r="BU23" s="188">
        <f t="shared" si="46"/>
        <v>0</v>
      </c>
      <c r="BV23" s="188">
        <f t="shared" si="46"/>
        <v>0</v>
      </c>
      <c r="BW23" s="188">
        <f t="shared" si="46"/>
        <v>0</v>
      </c>
      <c r="BX23" s="188">
        <f t="shared" si="46"/>
        <v>0</v>
      </c>
      <c r="BY23" s="188">
        <f t="shared" si="46"/>
        <v>0</v>
      </c>
      <c r="BZ23" s="188">
        <f t="shared" ref="BZ23:EK23" si="47">(BZ12*BZ16)/1000</f>
        <v>0</v>
      </c>
      <c r="CA23" s="188">
        <f t="shared" si="47"/>
        <v>0</v>
      </c>
      <c r="CB23" s="188">
        <f t="shared" si="47"/>
        <v>0</v>
      </c>
      <c r="CC23" s="188">
        <f t="shared" si="47"/>
        <v>0</v>
      </c>
      <c r="CD23" s="188">
        <f t="shared" si="47"/>
        <v>0</v>
      </c>
      <c r="CE23" s="188">
        <f t="shared" si="47"/>
        <v>0</v>
      </c>
      <c r="CF23" s="188">
        <f t="shared" si="47"/>
        <v>0</v>
      </c>
      <c r="CG23" s="188">
        <f t="shared" si="47"/>
        <v>0</v>
      </c>
      <c r="CH23" s="188">
        <f t="shared" si="47"/>
        <v>0</v>
      </c>
      <c r="CI23" s="188">
        <f t="shared" si="47"/>
        <v>0</v>
      </c>
      <c r="CJ23" s="188">
        <f t="shared" si="47"/>
        <v>0</v>
      </c>
      <c r="CK23" s="188">
        <f t="shared" si="47"/>
        <v>0</v>
      </c>
      <c r="CL23" s="188">
        <f t="shared" si="47"/>
        <v>0</v>
      </c>
      <c r="CM23" s="188">
        <f t="shared" si="47"/>
        <v>0</v>
      </c>
      <c r="CN23" s="188">
        <f t="shared" si="47"/>
        <v>0</v>
      </c>
      <c r="CO23" s="188">
        <f t="shared" si="47"/>
        <v>0</v>
      </c>
      <c r="CP23" s="188">
        <f t="shared" si="47"/>
        <v>0</v>
      </c>
      <c r="CQ23" s="188">
        <f t="shared" si="47"/>
        <v>0</v>
      </c>
      <c r="CR23" s="188">
        <f t="shared" si="47"/>
        <v>0</v>
      </c>
      <c r="CS23" s="188">
        <f t="shared" si="47"/>
        <v>0</v>
      </c>
      <c r="CT23" s="188">
        <f t="shared" si="47"/>
        <v>0</v>
      </c>
      <c r="CU23" s="188">
        <f t="shared" si="47"/>
        <v>0</v>
      </c>
      <c r="CV23" s="188">
        <f t="shared" si="47"/>
        <v>0</v>
      </c>
      <c r="CW23" s="188">
        <f t="shared" si="47"/>
        <v>0</v>
      </c>
      <c r="CX23" s="188">
        <f t="shared" si="47"/>
        <v>0</v>
      </c>
      <c r="CY23" s="188">
        <f t="shared" si="47"/>
        <v>0</v>
      </c>
      <c r="CZ23" s="188">
        <f t="shared" si="47"/>
        <v>0</v>
      </c>
      <c r="DA23" s="188">
        <f t="shared" si="47"/>
        <v>0</v>
      </c>
      <c r="DB23" s="188">
        <f t="shared" si="47"/>
        <v>0</v>
      </c>
      <c r="DC23" s="188">
        <f t="shared" si="47"/>
        <v>0</v>
      </c>
      <c r="DD23" s="188">
        <f t="shared" si="47"/>
        <v>0</v>
      </c>
      <c r="DE23" s="188">
        <f t="shared" si="47"/>
        <v>0</v>
      </c>
      <c r="DF23" s="188">
        <f t="shared" si="47"/>
        <v>0</v>
      </c>
      <c r="DG23" s="188">
        <f t="shared" si="47"/>
        <v>0</v>
      </c>
      <c r="DH23" s="188">
        <f t="shared" si="47"/>
        <v>0</v>
      </c>
      <c r="DI23" s="188">
        <f t="shared" si="47"/>
        <v>0</v>
      </c>
      <c r="DJ23" s="188">
        <f t="shared" si="47"/>
        <v>0</v>
      </c>
      <c r="DK23" s="188">
        <f t="shared" si="47"/>
        <v>0</v>
      </c>
      <c r="DL23" s="188">
        <f t="shared" si="47"/>
        <v>0</v>
      </c>
      <c r="DM23" s="188">
        <f t="shared" si="47"/>
        <v>0</v>
      </c>
      <c r="DN23" s="188">
        <f t="shared" si="47"/>
        <v>0</v>
      </c>
      <c r="DO23" s="188">
        <f t="shared" si="47"/>
        <v>0</v>
      </c>
      <c r="DP23" s="188">
        <f t="shared" si="47"/>
        <v>0</v>
      </c>
      <c r="DQ23" s="188">
        <f t="shared" si="47"/>
        <v>0</v>
      </c>
      <c r="DR23" s="188">
        <f t="shared" si="47"/>
        <v>0</v>
      </c>
      <c r="DS23" s="188">
        <f t="shared" si="47"/>
        <v>0</v>
      </c>
      <c r="DT23" s="188">
        <f t="shared" si="47"/>
        <v>0</v>
      </c>
      <c r="DU23" s="188">
        <f t="shared" si="47"/>
        <v>0</v>
      </c>
      <c r="DV23" s="188">
        <f t="shared" si="47"/>
        <v>0</v>
      </c>
      <c r="DW23" s="188">
        <f t="shared" si="47"/>
        <v>0</v>
      </c>
      <c r="DX23" s="188">
        <f t="shared" si="47"/>
        <v>0</v>
      </c>
      <c r="DY23" s="188">
        <f t="shared" si="47"/>
        <v>0</v>
      </c>
      <c r="DZ23" s="188">
        <f t="shared" si="47"/>
        <v>0</v>
      </c>
      <c r="EA23" s="188">
        <f t="shared" si="47"/>
        <v>0</v>
      </c>
      <c r="EB23" s="188">
        <f t="shared" si="47"/>
        <v>0</v>
      </c>
      <c r="EC23" s="188">
        <f t="shared" si="47"/>
        <v>0</v>
      </c>
      <c r="ED23" s="188">
        <f t="shared" si="47"/>
        <v>0</v>
      </c>
      <c r="EE23" s="188">
        <f t="shared" si="47"/>
        <v>0</v>
      </c>
      <c r="EF23" s="188">
        <f t="shared" si="47"/>
        <v>0</v>
      </c>
      <c r="EG23" s="188">
        <f t="shared" si="47"/>
        <v>0</v>
      </c>
      <c r="EH23" s="188">
        <f t="shared" si="47"/>
        <v>0</v>
      </c>
      <c r="EI23" s="188">
        <f t="shared" si="47"/>
        <v>0</v>
      </c>
      <c r="EJ23" s="188">
        <f t="shared" si="47"/>
        <v>0</v>
      </c>
      <c r="EK23" s="188">
        <f t="shared" si="47"/>
        <v>0</v>
      </c>
      <c r="EL23" s="188">
        <f t="shared" ref="EL23:FA23" si="48">(EL12*EL16)/1000</f>
        <v>0</v>
      </c>
      <c r="EM23" s="188">
        <f t="shared" si="48"/>
        <v>0</v>
      </c>
      <c r="EN23" s="188">
        <f t="shared" si="48"/>
        <v>0</v>
      </c>
      <c r="EO23" s="188">
        <f t="shared" si="48"/>
        <v>0</v>
      </c>
      <c r="EP23" s="188">
        <f t="shared" si="48"/>
        <v>0</v>
      </c>
      <c r="EQ23" s="188">
        <f t="shared" si="48"/>
        <v>0</v>
      </c>
      <c r="ER23" s="188">
        <f t="shared" si="48"/>
        <v>0</v>
      </c>
      <c r="ES23" s="188">
        <f t="shared" si="48"/>
        <v>0</v>
      </c>
      <c r="ET23" s="188">
        <f t="shared" si="48"/>
        <v>0</v>
      </c>
      <c r="EU23" s="188">
        <f t="shared" si="48"/>
        <v>0</v>
      </c>
      <c r="EV23" s="188">
        <f t="shared" si="48"/>
        <v>0</v>
      </c>
      <c r="EW23" s="188">
        <f t="shared" si="48"/>
        <v>0</v>
      </c>
      <c r="EX23" s="188">
        <f t="shared" si="48"/>
        <v>0</v>
      </c>
      <c r="EY23" s="188">
        <f t="shared" si="48"/>
        <v>0</v>
      </c>
      <c r="EZ23" s="188">
        <f t="shared" si="48"/>
        <v>0</v>
      </c>
      <c r="FA23" s="188">
        <f t="shared" si="48"/>
        <v>0</v>
      </c>
    </row>
    <row r="24" spans="1:157" ht="15" customHeight="1" x14ac:dyDescent="0.3">
      <c r="B24" s="171">
        <f>B23+1</f>
        <v>11</v>
      </c>
      <c r="C24" s="176" t="s">
        <v>1425</v>
      </c>
      <c r="D24" s="176"/>
      <c r="E24" s="177" t="s">
        <v>1195</v>
      </c>
      <c r="F24" s="181" t="s">
        <v>1426</v>
      </c>
      <c r="G24" s="191">
        <f>SUM(H24:IW24)</f>
        <v>0</v>
      </c>
      <c r="H24" s="192">
        <f t="shared" ref="H24:AA24" si="49">H12*H20</f>
        <v>0</v>
      </c>
      <c r="I24" s="192">
        <f t="shared" si="49"/>
        <v>0</v>
      </c>
      <c r="J24" s="192">
        <f t="shared" si="49"/>
        <v>0</v>
      </c>
      <c r="K24" s="192">
        <f t="shared" si="49"/>
        <v>0</v>
      </c>
      <c r="L24" s="192">
        <f t="shared" si="49"/>
        <v>0</v>
      </c>
      <c r="M24" s="192">
        <f t="shared" si="49"/>
        <v>0</v>
      </c>
      <c r="N24" s="192">
        <f t="shared" si="49"/>
        <v>0</v>
      </c>
      <c r="O24" s="192">
        <f t="shared" si="49"/>
        <v>0</v>
      </c>
      <c r="P24" s="192">
        <f t="shared" si="49"/>
        <v>0</v>
      </c>
      <c r="Q24" s="192">
        <f t="shared" si="49"/>
        <v>0</v>
      </c>
      <c r="R24" s="192">
        <f t="shared" si="49"/>
        <v>0</v>
      </c>
      <c r="S24" s="192">
        <f t="shared" si="49"/>
        <v>0</v>
      </c>
      <c r="T24" s="192">
        <f t="shared" si="49"/>
        <v>0</v>
      </c>
      <c r="U24" s="192">
        <f t="shared" si="49"/>
        <v>0</v>
      </c>
      <c r="V24" s="192">
        <f t="shared" si="49"/>
        <v>0</v>
      </c>
      <c r="W24" s="192">
        <f t="shared" si="49"/>
        <v>0</v>
      </c>
      <c r="X24" s="192">
        <f t="shared" si="49"/>
        <v>0</v>
      </c>
      <c r="Y24" s="192">
        <f t="shared" si="49"/>
        <v>0</v>
      </c>
      <c r="Z24" s="192">
        <f t="shared" si="49"/>
        <v>0</v>
      </c>
      <c r="AA24" s="192">
        <f t="shared" si="49"/>
        <v>0</v>
      </c>
      <c r="AB24" s="192">
        <f t="shared" ref="AB24:BY24" si="50">AB12*AB20</f>
        <v>0</v>
      </c>
      <c r="AC24" s="192">
        <f t="shared" si="50"/>
        <v>0</v>
      </c>
      <c r="AD24" s="192">
        <f t="shared" si="50"/>
        <v>0</v>
      </c>
      <c r="AE24" s="192">
        <f t="shared" si="50"/>
        <v>0</v>
      </c>
      <c r="AF24" s="192">
        <f t="shared" si="50"/>
        <v>0</v>
      </c>
      <c r="AG24" s="192">
        <f t="shared" si="50"/>
        <v>0</v>
      </c>
      <c r="AH24" s="192">
        <f t="shared" si="50"/>
        <v>0</v>
      </c>
      <c r="AI24" s="192">
        <f t="shared" si="50"/>
        <v>0</v>
      </c>
      <c r="AJ24" s="192">
        <f t="shared" si="50"/>
        <v>0</v>
      </c>
      <c r="AK24" s="192">
        <f t="shared" si="50"/>
        <v>0</v>
      </c>
      <c r="AL24" s="192">
        <f t="shared" si="50"/>
        <v>0</v>
      </c>
      <c r="AM24" s="192">
        <f t="shared" si="50"/>
        <v>0</v>
      </c>
      <c r="AN24" s="192">
        <f t="shared" si="50"/>
        <v>0</v>
      </c>
      <c r="AO24" s="192">
        <f t="shared" si="50"/>
        <v>0</v>
      </c>
      <c r="AP24" s="192">
        <f t="shared" si="50"/>
        <v>0</v>
      </c>
      <c r="AQ24" s="192">
        <f t="shared" si="50"/>
        <v>0</v>
      </c>
      <c r="AR24" s="192">
        <f t="shared" si="50"/>
        <v>0</v>
      </c>
      <c r="AS24" s="192">
        <f t="shared" si="50"/>
        <v>0</v>
      </c>
      <c r="AT24" s="192">
        <f t="shared" si="50"/>
        <v>0</v>
      </c>
      <c r="AU24" s="192">
        <f t="shared" si="50"/>
        <v>0</v>
      </c>
      <c r="AV24" s="192">
        <f t="shared" si="50"/>
        <v>0</v>
      </c>
      <c r="AW24" s="192">
        <f t="shared" si="50"/>
        <v>0</v>
      </c>
      <c r="AX24" s="192">
        <f t="shared" si="50"/>
        <v>0</v>
      </c>
      <c r="AY24" s="192">
        <f t="shared" si="50"/>
        <v>0</v>
      </c>
      <c r="AZ24" s="192">
        <f t="shared" si="50"/>
        <v>0</v>
      </c>
      <c r="BA24" s="192">
        <f t="shared" si="50"/>
        <v>0</v>
      </c>
      <c r="BB24" s="192">
        <f t="shared" si="50"/>
        <v>0</v>
      </c>
      <c r="BC24" s="192">
        <f t="shared" si="50"/>
        <v>0</v>
      </c>
      <c r="BD24" s="192">
        <f t="shared" si="50"/>
        <v>0</v>
      </c>
      <c r="BE24" s="192">
        <f t="shared" si="50"/>
        <v>0</v>
      </c>
      <c r="BF24" s="192">
        <f t="shared" si="50"/>
        <v>0</v>
      </c>
      <c r="BG24" s="192">
        <f t="shared" si="50"/>
        <v>0</v>
      </c>
      <c r="BH24" s="192">
        <f t="shared" si="50"/>
        <v>0</v>
      </c>
      <c r="BI24" s="192">
        <f t="shared" si="50"/>
        <v>0</v>
      </c>
      <c r="BJ24" s="192">
        <f t="shared" si="50"/>
        <v>0</v>
      </c>
      <c r="BK24" s="192">
        <f t="shared" si="50"/>
        <v>0</v>
      </c>
      <c r="BL24" s="192">
        <f t="shared" si="50"/>
        <v>0</v>
      </c>
      <c r="BM24" s="192">
        <f t="shared" si="50"/>
        <v>0</v>
      </c>
      <c r="BN24" s="192">
        <f t="shared" si="50"/>
        <v>0</v>
      </c>
      <c r="BO24" s="192">
        <f t="shared" si="50"/>
        <v>0</v>
      </c>
      <c r="BP24" s="192">
        <f t="shared" si="50"/>
        <v>0</v>
      </c>
      <c r="BQ24" s="192">
        <f t="shared" si="50"/>
        <v>0</v>
      </c>
      <c r="BR24" s="192">
        <f t="shared" si="50"/>
        <v>0</v>
      </c>
      <c r="BS24" s="192">
        <f t="shared" si="50"/>
        <v>0</v>
      </c>
      <c r="BT24" s="192">
        <f t="shared" si="50"/>
        <v>0</v>
      </c>
      <c r="BU24" s="192">
        <f t="shared" si="50"/>
        <v>0</v>
      </c>
      <c r="BV24" s="192">
        <f t="shared" si="50"/>
        <v>0</v>
      </c>
      <c r="BW24" s="192">
        <f t="shared" si="50"/>
        <v>0</v>
      </c>
      <c r="BX24" s="192">
        <f t="shared" si="50"/>
        <v>0</v>
      </c>
      <c r="BY24" s="192">
        <f t="shared" si="50"/>
        <v>0</v>
      </c>
      <c r="BZ24" s="192">
        <f t="shared" ref="BZ24:EK24" si="51">BZ12*BZ20</f>
        <v>0</v>
      </c>
      <c r="CA24" s="192">
        <f t="shared" si="51"/>
        <v>0</v>
      </c>
      <c r="CB24" s="192">
        <f t="shared" si="51"/>
        <v>0</v>
      </c>
      <c r="CC24" s="192">
        <f t="shared" si="51"/>
        <v>0</v>
      </c>
      <c r="CD24" s="192">
        <f t="shared" si="51"/>
        <v>0</v>
      </c>
      <c r="CE24" s="192">
        <f t="shared" si="51"/>
        <v>0</v>
      </c>
      <c r="CF24" s="192">
        <f t="shared" si="51"/>
        <v>0</v>
      </c>
      <c r="CG24" s="192">
        <f t="shared" si="51"/>
        <v>0</v>
      </c>
      <c r="CH24" s="192">
        <f t="shared" si="51"/>
        <v>0</v>
      </c>
      <c r="CI24" s="192">
        <f t="shared" si="51"/>
        <v>0</v>
      </c>
      <c r="CJ24" s="192">
        <f t="shared" si="51"/>
        <v>0</v>
      </c>
      <c r="CK24" s="192">
        <f t="shared" si="51"/>
        <v>0</v>
      </c>
      <c r="CL24" s="192">
        <f t="shared" si="51"/>
        <v>0</v>
      </c>
      <c r="CM24" s="192">
        <f t="shared" si="51"/>
        <v>0</v>
      </c>
      <c r="CN24" s="192">
        <f t="shared" si="51"/>
        <v>0</v>
      </c>
      <c r="CO24" s="192">
        <f t="shared" si="51"/>
        <v>0</v>
      </c>
      <c r="CP24" s="192">
        <f t="shared" si="51"/>
        <v>0</v>
      </c>
      <c r="CQ24" s="192">
        <f t="shared" si="51"/>
        <v>0</v>
      </c>
      <c r="CR24" s="192">
        <f t="shared" si="51"/>
        <v>0</v>
      </c>
      <c r="CS24" s="192">
        <f t="shared" si="51"/>
        <v>0</v>
      </c>
      <c r="CT24" s="192">
        <f t="shared" si="51"/>
        <v>0</v>
      </c>
      <c r="CU24" s="192">
        <f t="shared" si="51"/>
        <v>0</v>
      </c>
      <c r="CV24" s="192">
        <f t="shared" si="51"/>
        <v>0</v>
      </c>
      <c r="CW24" s="192">
        <f t="shared" si="51"/>
        <v>0</v>
      </c>
      <c r="CX24" s="192">
        <f t="shared" si="51"/>
        <v>0</v>
      </c>
      <c r="CY24" s="192">
        <f t="shared" si="51"/>
        <v>0</v>
      </c>
      <c r="CZ24" s="192">
        <f t="shared" si="51"/>
        <v>0</v>
      </c>
      <c r="DA24" s="192">
        <f t="shared" si="51"/>
        <v>0</v>
      </c>
      <c r="DB24" s="192">
        <f t="shared" si="51"/>
        <v>0</v>
      </c>
      <c r="DC24" s="192">
        <f t="shared" si="51"/>
        <v>0</v>
      </c>
      <c r="DD24" s="192">
        <f t="shared" si="51"/>
        <v>0</v>
      </c>
      <c r="DE24" s="192">
        <f t="shared" si="51"/>
        <v>0</v>
      </c>
      <c r="DF24" s="192">
        <f t="shared" si="51"/>
        <v>0</v>
      </c>
      <c r="DG24" s="192">
        <f t="shared" si="51"/>
        <v>0</v>
      </c>
      <c r="DH24" s="192">
        <f t="shared" si="51"/>
        <v>0</v>
      </c>
      <c r="DI24" s="192">
        <f t="shared" si="51"/>
        <v>0</v>
      </c>
      <c r="DJ24" s="192">
        <f t="shared" si="51"/>
        <v>0</v>
      </c>
      <c r="DK24" s="192">
        <f t="shared" si="51"/>
        <v>0</v>
      </c>
      <c r="DL24" s="192">
        <f t="shared" si="51"/>
        <v>0</v>
      </c>
      <c r="DM24" s="192">
        <f t="shared" si="51"/>
        <v>0</v>
      </c>
      <c r="DN24" s="192">
        <f t="shared" si="51"/>
        <v>0</v>
      </c>
      <c r="DO24" s="192">
        <f t="shared" si="51"/>
        <v>0</v>
      </c>
      <c r="DP24" s="192">
        <f t="shared" si="51"/>
        <v>0</v>
      </c>
      <c r="DQ24" s="192">
        <f t="shared" si="51"/>
        <v>0</v>
      </c>
      <c r="DR24" s="192">
        <f t="shared" si="51"/>
        <v>0</v>
      </c>
      <c r="DS24" s="192">
        <f t="shared" si="51"/>
        <v>0</v>
      </c>
      <c r="DT24" s="192">
        <f t="shared" si="51"/>
        <v>0</v>
      </c>
      <c r="DU24" s="192">
        <f t="shared" si="51"/>
        <v>0</v>
      </c>
      <c r="DV24" s="192">
        <f t="shared" si="51"/>
        <v>0</v>
      </c>
      <c r="DW24" s="192">
        <f t="shared" si="51"/>
        <v>0</v>
      </c>
      <c r="DX24" s="192">
        <f t="shared" si="51"/>
        <v>0</v>
      </c>
      <c r="DY24" s="192">
        <f t="shared" si="51"/>
        <v>0</v>
      </c>
      <c r="DZ24" s="192">
        <f t="shared" si="51"/>
        <v>0</v>
      </c>
      <c r="EA24" s="192">
        <f t="shared" si="51"/>
        <v>0</v>
      </c>
      <c r="EB24" s="192">
        <f t="shared" si="51"/>
        <v>0</v>
      </c>
      <c r="EC24" s="192">
        <f t="shared" si="51"/>
        <v>0</v>
      </c>
      <c r="ED24" s="192">
        <f t="shared" si="51"/>
        <v>0</v>
      </c>
      <c r="EE24" s="192">
        <f t="shared" si="51"/>
        <v>0</v>
      </c>
      <c r="EF24" s="192">
        <f t="shared" si="51"/>
        <v>0</v>
      </c>
      <c r="EG24" s="192">
        <f t="shared" si="51"/>
        <v>0</v>
      </c>
      <c r="EH24" s="192">
        <f t="shared" si="51"/>
        <v>0</v>
      </c>
      <c r="EI24" s="192">
        <f t="shared" si="51"/>
        <v>0</v>
      </c>
      <c r="EJ24" s="192">
        <f t="shared" si="51"/>
        <v>0</v>
      </c>
      <c r="EK24" s="192">
        <f t="shared" si="51"/>
        <v>0</v>
      </c>
      <c r="EL24" s="192">
        <f t="shared" ref="EL24:FA24" si="52">EL12*EL20</f>
        <v>0</v>
      </c>
      <c r="EM24" s="192">
        <f t="shared" si="52"/>
        <v>0</v>
      </c>
      <c r="EN24" s="192">
        <f t="shared" si="52"/>
        <v>0</v>
      </c>
      <c r="EO24" s="192">
        <f t="shared" si="52"/>
        <v>0</v>
      </c>
      <c r="EP24" s="192">
        <f t="shared" si="52"/>
        <v>0</v>
      </c>
      <c r="EQ24" s="192">
        <f t="shared" si="52"/>
        <v>0</v>
      </c>
      <c r="ER24" s="192">
        <f t="shared" si="52"/>
        <v>0</v>
      </c>
      <c r="ES24" s="192">
        <f t="shared" si="52"/>
        <v>0</v>
      </c>
      <c r="ET24" s="192">
        <f t="shared" si="52"/>
        <v>0</v>
      </c>
      <c r="EU24" s="192">
        <f t="shared" si="52"/>
        <v>0</v>
      </c>
      <c r="EV24" s="192">
        <f t="shared" si="52"/>
        <v>0</v>
      </c>
      <c r="EW24" s="192">
        <f t="shared" si="52"/>
        <v>0</v>
      </c>
      <c r="EX24" s="192">
        <f t="shared" si="52"/>
        <v>0</v>
      </c>
      <c r="EY24" s="192">
        <f t="shared" si="52"/>
        <v>0</v>
      </c>
      <c r="EZ24" s="192">
        <f t="shared" si="52"/>
        <v>0</v>
      </c>
      <c r="FA24" s="192">
        <f t="shared" si="52"/>
        <v>0</v>
      </c>
    </row>
    <row r="26" spans="1:157" ht="15" customHeight="1" x14ac:dyDescent="0.3">
      <c r="B26" s="841" t="s">
        <v>2271</v>
      </c>
      <c r="C26" s="842"/>
      <c r="D26" s="842"/>
      <c r="E26" s="842"/>
      <c r="F26" s="845"/>
      <c r="G26" s="170"/>
      <c r="H26" s="170"/>
      <c r="I26" s="170"/>
      <c r="J26" s="170"/>
      <c r="K26" s="170"/>
      <c r="L26" s="170"/>
      <c r="M26" s="170"/>
      <c r="N26" s="170"/>
      <c r="O26" s="170"/>
      <c r="P26" s="170"/>
      <c r="Q26" s="170"/>
      <c r="R26" s="170"/>
      <c r="S26" s="170"/>
      <c r="T26" s="170"/>
      <c r="U26" s="170"/>
      <c r="V26" s="170"/>
      <c r="W26" s="170"/>
      <c r="X26" s="170"/>
      <c r="Y26" s="170"/>
      <c r="Z26" s="170"/>
      <c r="AA26" s="170"/>
      <c r="AB26" s="170"/>
      <c r="AC26" s="170"/>
      <c r="AD26" s="170"/>
      <c r="AE26" s="170"/>
      <c r="AF26" s="170"/>
      <c r="AG26" s="170"/>
      <c r="AH26" s="170"/>
      <c r="AI26" s="170"/>
      <c r="AJ26" s="170"/>
      <c r="AK26" s="170"/>
      <c r="AL26" s="170"/>
      <c r="AM26" s="170"/>
      <c r="AN26" s="170"/>
      <c r="AO26" s="170"/>
      <c r="AP26" s="170"/>
      <c r="AQ26" s="170"/>
      <c r="AR26" s="170"/>
      <c r="AS26" s="170"/>
      <c r="AT26" s="170"/>
      <c r="AU26" s="170"/>
      <c r="AV26" s="170"/>
      <c r="AW26" s="170"/>
      <c r="AX26" s="170"/>
      <c r="AY26" s="170"/>
      <c r="AZ26" s="170"/>
      <c r="BA26" s="170"/>
      <c r="BB26" s="170"/>
      <c r="BC26" s="170"/>
      <c r="BD26" s="170"/>
      <c r="BE26" s="170"/>
      <c r="BF26" s="170"/>
      <c r="BG26" s="170"/>
      <c r="BH26" s="170"/>
      <c r="BI26" s="170"/>
      <c r="BJ26" s="170"/>
      <c r="BK26" s="170"/>
      <c r="BL26" s="170"/>
      <c r="BM26" s="170"/>
      <c r="BN26" s="170"/>
      <c r="BO26" s="170"/>
      <c r="BP26" s="170"/>
      <c r="BQ26" s="170"/>
      <c r="BR26" s="170"/>
      <c r="BS26" s="170"/>
      <c r="BT26" s="170"/>
      <c r="BU26" s="170"/>
      <c r="BV26" s="170"/>
      <c r="BW26" s="170"/>
      <c r="BX26" s="170"/>
      <c r="BY26" s="170"/>
      <c r="BZ26" s="170"/>
      <c r="CA26" s="170"/>
      <c r="CB26" s="170"/>
      <c r="CC26" s="170"/>
      <c r="CD26" s="170"/>
      <c r="CE26" s="170"/>
      <c r="CF26" s="170"/>
      <c r="CG26" s="170"/>
      <c r="CH26" s="170"/>
      <c r="CI26" s="170"/>
      <c r="CJ26" s="170"/>
      <c r="CK26" s="170"/>
      <c r="CL26" s="170"/>
      <c r="CM26" s="170"/>
      <c r="CN26" s="170"/>
      <c r="CO26" s="170"/>
      <c r="CP26" s="170"/>
      <c r="CQ26" s="170"/>
      <c r="CR26" s="170"/>
      <c r="CS26" s="170"/>
      <c r="CT26" s="170"/>
      <c r="CU26" s="170"/>
      <c r="CV26" s="170"/>
      <c r="CW26" s="170"/>
      <c r="CX26" s="170"/>
      <c r="CY26" s="170"/>
      <c r="CZ26" s="170"/>
      <c r="DA26" s="170"/>
      <c r="DB26" s="170"/>
      <c r="DC26" s="170"/>
      <c r="DD26" s="170"/>
      <c r="DE26" s="170"/>
      <c r="DF26" s="170"/>
      <c r="DG26" s="170"/>
      <c r="DH26" s="170"/>
      <c r="DI26" s="170"/>
      <c r="DJ26" s="170"/>
      <c r="DK26" s="170"/>
      <c r="DL26" s="170"/>
      <c r="DM26" s="170"/>
      <c r="DN26" s="170"/>
      <c r="DO26" s="170"/>
      <c r="DP26" s="170"/>
      <c r="DQ26" s="170"/>
      <c r="DR26" s="170"/>
      <c r="DS26" s="170"/>
      <c r="DT26" s="170"/>
      <c r="DU26" s="170"/>
      <c r="DV26" s="170"/>
      <c r="DW26" s="170"/>
      <c r="DX26" s="170"/>
      <c r="DY26" s="170"/>
      <c r="DZ26" s="170"/>
      <c r="EA26" s="170"/>
      <c r="EB26" s="170"/>
      <c r="EC26" s="170"/>
      <c r="ED26" s="170"/>
      <c r="EE26" s="170"/>
      <c r="EF26" s="170"/>
      <c r="EG26" s="170"/>
      <c r="EH26" s="170"/>
      <c r="EI26" s="170"/>
      <c r="EJ26" s="170"/>
      <c r="EK26" s="170"/>
      <c r="EL26" s="170"/>
      <c r="EM26" s="170"/>
      <c r="EN26" s="170"/>
      <c r="EO26" s="170"/>
      <c r="EP26" s="170"/>
      <c r="EQ26" s="170"/>
      <c r="ER26" s="170"/>
      <c r="ES26" s="170"/>
      <c r="ET26" s="170"/>
      <c r="EU26" s="170"/>
      <c r="EV26" s="170"/>
      <c r="EW26" s="170"/>
      <c r="EX26" s="170"/>
      <c r="EY26" s="170"/>
      <c r="EZ26" s="170"/>
      <c r="FA26" s="170"/>
    </row>
    <row r="27" spans="1:157" s="26" customFormat="1" ht="15" customHeight="1" x14ac:dyDescent="0.3">
      <c r="B27" s="171"/>
      <c r="C27" s="172"/>
      <c r="D27" s="172"/>
      <c r="E27" s="172"/>
      <c r="F27" s="173"/>
      <c r="G27" s="174" t="s">
        <v>353</v>
      </c>
      <c r="H27" s="175" t="s">
        <v>2110</v>
      </c>
      <c r="I27" s="175" t="s">
        <v>2111</v>
      </c>
      <c r="J27" s="175" t="s">
        <v>2112</v>
      </c>
      <c r="K27" s="175" t="s">
        <v>2113</v>
      </c>
      <c r="L27" s="175" t="s">
        <v>2114</v>
      </c>
      <c r="M27" s="175" t="s">
        <v>2115</v>
      </c>
      <c r="N27" s="175" t="s">
        <v>2116</v>
      </c>
      <c r="O27" s="175" t="s">
        <v>2117</v>
      </c>
      <c r="P27" s="175" t="s">
        <v>2118</v>
      </c>
      <c r="Q27" s="175" t="s">
        <v>2119</v>
      </c>
      <c r="R27" s="175" t="s">
        <v>2120</v>
      </c>
      <c r="S27" s="175" t="s">
        <v>2121</v>
      </c>
      <c r="T27" s="175" t="s">
        <v>2122</v>
      </c>
      <c r="U27" s="175" t="s">
        <v>2123</v>
      </c>
      <c r="V27" s="175" t="s">
        <v>2124</v>
      </c>
      <c r="W27" s="175" t="s">
        <v>2125</v>
      </c>
      <c r="X27" s="175" t="s">
        <v>2126</v>
      </c>
      <c r="Y27" s="175" t="s">
        <v>2127</v>
      </c>
      <c r="Z27" s="175" t="s">
        <v>2128</v>
      </c>
      <c r="AA27" s="175" t="s">
        <v>2129</v>
      </c>
      <c r="AB27" s="175" t="s">
        <v>2130</v>
      </c>
      <c r="AC27" s="175" t="s">
        <v>2131</v>
      </c>
      <c r="AD27" s="175" t="s">
        <v>2132</v>
      </c>
      <c r="AE27" s="175" t="s">
        <v>2133</v>
      </c>
      <c r="AF27" s="175" t="s">
        <v>2134</v>
      </c>
      <c r="AG27" s="175" t="s">
        <v>2135</v>
      </c>
      <c r="AH27" s="175" t="s">
        <v>2136</v>
      </c>
      <c r="AI27" s="175" t="s">
        <v>2137</v>
      </c>
      <c r="AJ27" s="175" t="s">
        <v>2138</v>
      </c>
      <c r="AK27" s="175" t="s">
        <v>2139</v>
      </c>
      <c r="AL27" s="175" t="s">
        <v>2140</v>
      </c>
      <c r="AM27" s="175" t="s">
        <v>2141</v>
      </c>
      <c r="AN27" s="175" t="s">
        <v>2142</v>
      </c>
      <c r="AO27" s="175" t="s">
        <v>2143</v>
      </c>
      <c r="AP27" s="175" t="s">
        <v>2144</v>
      </c>
      <c r="AQ27" s="175" t="s">
        <v>2145</v>
      </c>
      <c r="AR27" s="175" t="s">
        <v>2146</v>
      </c>
      <c r="AS27" s="175" t="s">
        <v>2147</v>
      </c>
      <c r="AT27" s="175" t="s">
        <v>2148</v>
      </c>
      <c r="AU27" s="175" t="s">
        <v>2149</v>
      </c>
      <c r="AV27" s="175" t="s">
        <v>2150</v>
      </c>
      <c r="AW27" s="175" t="s">
        <v>2151</v>
      </c>
      <c r="AX27" s="175" t="s">
        <v>2152</v>
      </c>
      <c r="AY27" s="175" t="s">
        <v>2153</v>
      </c>
      <c r="AZ27" s="175" t="s">
        <v>2154</v>
      </c>
      <c r="BA27" s="175" t="s">
        <v>2155</v>
      </c>
      <c r="BB27" s="175" t="s">
        <v>2156</v>
      </c>
      <c r="BC27" s="175" t="s">
        <v>2157</v>
      </c>
      <c r="BD27" s="175" t="s">
        <v>2158</v>
      </c>
      <c r="BE27" s="175" t="s">
        <v>2159</v>
      </c>
      <c r="BF27" s="175" t="s">
        <v>2160</v>
      </c>
      <c r="BG27" s="175" t="s">
        <v>2161</v>
      </c>
      <c r="BH27" s="175" t="s">
        <v>2162</v>
      </c>
      <c r="BI27" s="175" t="s">
        <v>2163</v>
      </c>
      <c r="BJ27" s="175" t="s">
        <v>2164</v>
      </c>
      <c r="BK27" s="175" t="s">
        <v>2165</v>
      </c>
      <c r="BL27" s="175" t="s">
        <v>2166</v>
      </c>
      <c r="BM27" s="175" t="s">
        <v>2167</v>
      </c>
      <c r="BN27" s="175" t="s">
        <v>2168</v>
      </c>
      <c r="BO27" s="175" t="s">
        <v>2169</v>
      </c>
      <c r="BP27" s="175" t="s">
        <v>2170</v>
      </c>
      <c r="BQ27" s="175" t="s">
        <v>2171</v>
      </c>
      <c r="BR27" s="175" t="s">
        <v>2172</v>
      </c>
      <c r="BS27" s="175" t="s">
        <v>2173</v>
      </c>
      <c r="BT27" s="175" t="s">
        <v>2174</v>
      </c>
      <c r="BU27" s="175" t="s">
        <v>2175</v>
      </c>
      <c r="BV27" s="175" t="s">
        <v>2176</v>
      </c>
      <c r="BW27" s="175" t="s">
        <v>2177</v>
      </c>
      <c r="BX27" s="175" t="s">
        <v>2178</v>
      </c>
      <c r="BY27" s="175" t="s">
        <v>2179</v>
      </c>
      <c r="BZ27" s="175" t="s">
        <v>2180</v>
      </c>
      <c r="CA27" s="175" t="s">
        <v>2181</v>
      </c>
      <c r="CB27" s="175" t="s">
        <v>2182</v>
      </c>
      <c r="CC27" s="175" t="s">
        <v>2183</v>
      </c>
      <c r="CD27" s="175" t="s">
        <v>2184</v>
      </c>
      <c r="CE27" s="175" t="s">
        <v>2185</v>
      </c>
      <c r="CF27" s="175" t="s">
        <v>2186</v>
      </c>
      <c r="CG27" s="175" t="s">
        <v>2187</v>
      </c>
      <c r="CH27" s="175" t="s">
        <v>2188</v>
      </c>
      <c r="CI27" s="175" t="s">
        <v>2189</v>
      </c>
      <c r="CJ27" s="175" t="s">
        <v>2190</v>
      </c>
      <c r="CK27" s="175" t="s">
        <v>2191</v>
      </c>
      <c r="CL27" s="175" t="s">
        <v>2192</v>
      </c>
      <c r="CM27" s="175" t="s">
        <v>2193</v>
      </c>
      <c r="CN27" s="175" t="s">
        <v>2194</v>
      </c>
      <c r="CO27" s="175" t="s">
        <v>2195</v>
      </c>
      <c r="CP27" s="175" t="s">
        <v>2196</v>
      </c>
      <c r="CQ27" s="175" t="s">
        <v>2197</v>
      </c>
      <c r="CR27" s="175" t="s">
        <v>2198</v>
      </c>
      <c r="CS27" s="175" t="s">
        <v>2199</v>
      </c>
      <c r="CT27" s="175" t="s">
        <v>2200</v>
      </c>
      <c r="CU27" s="175" t="s">
        <v>2201</v>
      </c>
      <c r="CV27" s="175" t="s">
        <v>2202</v>
      </c>
      <c r="CW27" s="175" t="s">
        <v>2203</v>
      </c>
      <c r="CX27" s="175" t="s">
        <v>2204</v>
      </c>
      <c r="CY27" s="175" t="s">
        <v>2205</v>
      </c>
      <c r="CZ27" s="175" t="s">
        <v>2206</v>
      </c>
      <c r="DA27" s="175" t="s">
        <v>2207</v>
      </c>
      <c r="DB27" s="175" t="s">
        <v>2208</v>
      </c>
      <c r="DC27" s="175" t="s">
        <v>2209</v>
      </c>
      <c r="DD27" s="175" t="s">
        <v>2210</v>
      </c>
      <c r="DE27" s="175" t="s">
        <v>2211</v>
      </c>
      <c r="DF27" s="175" t="s">
        <v>2212</v>
      </c>
      <c r="DG27" s="175" t="s">
        <v>2213</v>
      </c>
      <c r="DH27" s="175" t="s">
        <v>2214</v>
      </c>
      <c r="DI27" s="175" t="s">
        <v>2215</v>
      </c>
      <c r="DJ27" s="175" t="s">
        <v>2216</v>
      </c>
      <c r="DK27" s="175" t="s">
        <v>2217</v>
      </c>
      <c r="DL27" s="175" t="s">
        <v>2218</v>
      </c>
      <c r="DM27" s="175" t="s">
        <v>2219</v>
      </c>
      <c r="DN27" s="175" t="s">
        <v>2220</v>
      </c>
      <c r="DO27" s="175" t="s">
        <v>2221</v>
      </c>
      <c r="DP27" s="175" t="s">
        <v>2222</v>
      </c>
      <c r="DQ27" s="175" t="s">
        <v>2223</v>
      </c>
      <c r="DR27" s="175" t="s">
        <v>2224</v>
      </c>
      <c r="DS27" s="175" t="s">
        <v>2225</v>
      </c>
      <c r="DT27" s="175" t="s">
        <v>2226</v>
      </c>
      <c r="DU27" s="175" t="s">
        <v>2227</v>
      </c>
      <c r="DV27" s="175" t="s">
        <v>2228</v>
      </c>
      <c r="DW27" s="175" t="s">
        <v>2229</v>
      </c>
      <c r="DX27" s="175" t="s">
        <v>2230</v>
      </c>
      <c r="DY27" s="175" t="s">
        <v>2231</v>
      </c>
      <c r="DZ27" s="175" t="s">
        <v>2232</v>
      </c>
      <c r="EA27" s="175" t="s">
        <v>2233</v>
      </c>
      <c r="EB27" s="175" t="s">
        <v>2234</v>
      </c>
      <c r="EC27" s="175" t="s">
        <v>2235</v>
      </c>
      <c r="ED27" s="175" t="s">
        <v>2236</v>
      </c>
      <c r="EE27" s="175" t="s">
        <v>2237</v>
      </c>
      <c r="EF27" s="175" t="s">
        <v>2238</v>
      </c>
      <c r="EG27" s="175" t="s">
        <v>2239</v>
      </c>
      <c r="EH27" s="175" t="s">
        <v>2240</v>
      </c>
      <c r="EI27" s="175" t="s">
        <v>2241</v>
      </c>
      <c r="EJ27" s="175" t="s">
        <v>2242</v>
      </c>
      <c r="EK27" s="175" t="s">
        <v>2243</v>
      </c>
      <c r="EL27" s="175" t="s">
        <v>2244</v>
      </c>
      <c r="EM27" s="175" t="s">
        <v>2245</v>
      </c>
      <c r="EN27" s="175" t="s">
        <v>2246</v>
      </c>
      <c r="EO27" s="175" t="s">
        <v>2247</v>
      </c>
      <c r="EP27" s="175" t="s">
        <v>2248</v>
      </c>
      <c r="EQ27" s="175" t="s">
        <v>2249</v>
      </c>
      <c r="ER27" s="175" t="s">
        <v>2250</v>
      </c>
      <c r="ES27" s="175" t="s">
        <v>2251</v>
      </c>
      <c r="ET27" s="175" t="s">
        <v>2252</v>
      </c>
      <c r="EU27" s="175" t="s">
        <v>2253</v>
      </c>
      <c r="EV27" s="175" t="s">
        <v>2254</v>
      </c>
      <c r="EW27" s="175" t="s">
        <v>2255</v>
      </c>
      <c r="EX27" s="175" t="s">
        <v>2256</v>
      </c>
      <c r="EY27" s="175" t="s">
        <v>2257</v>
      </c>
      <c r="EZ27" s="175" t="s">
        <v>2258</v>
      </c>
      <c r="FA27" s="175" t="s">
        <v>2259</v>
      </c>
    </row>
    <row r="28" spans="1:157" s="26" customFormat="1" ht="15" customHeight="1" x14ac:dyDescent="0.3">
      <c r="B28" s="209">
        <f>B24+1</f>
        <v>12</v>
      </c>
      <c r="C28" s="553" t="s">
        <v>2443</v>
      </c>
      <c r="D28" s="172"/>
      <c r="E28" s="172"/>
      <c r="F28" s="173"/>
      <c r="G28" s="174"/>
      <c r="H28" s="683" t="str">
        <f>IF(H6="","",H6)</f>
        <v/>
      </c>
      <c r="I28" s="683" t="str">
        <f t="shared" ref="I28:BT28" si="53">IF(I6="","",I6)</f>
        <v/>
      </c>
      <c r="J28" s="683" t="str">
        <f t="shared" si="53"/>
        <v/>
      </c>
      <c r="K28" s="683" t="str">
        <f t="shared" si="53"/>
        <v/>
      </c>
      <c r="L28" s="683" t="str">
        <f t="shared" si="53"/>
        <v/>
      </c>
      <c r="M28" s="683" t="str">
        <f t="shared" si="53"/>
        <v/>
      </c>
      <c r="N28" s="683" t="str">
        <f t="shared" si="53"/>
        <v/>
      </c>
      <c r="O28" s="683" t="str">
        <f t="shared" si="53"/>
        <v/>
      </c>
      <c r="P28" s="683" t="str">
        <f t="shared" si="53"/>
        <v/>
      </c>
      <c r="Q28" s="683" t="str">
        <f t="shared" si="53"/>
        <v/>
      </c>
      <c r="R28" s="683" t="str">
        <f t="shared" si="53"/>
        <v/>
      </c>
      <c r="S28" s="683" t="str">
        <f t="shared" si="53"/>
        <v/>
      </c>
      <c r="T28" s="683" t="str">
        <f t="shared" si="53"/>
        <v/>
      </c>
      <c r="U28" s="683" t="str">
        <f t="shared" si="53"/>
        <v/>
      </c>
      <c r="V28" s="683" t="str">
        <f t="shared" si="53"/>
        <v/>
      </c>
      <c r="W28" s="683" t="str">
        <f t="shared" si="53"/>
        <v/>
      </c>
      <c r="X28" s="683" t="str">
        <f t="shared" si="53"/>
        <v/>
      </c>
      <c r="Y28" s="683" t="str">
        <f t="shared" si="53"/>
        <v/>
      </c>
      <c r="Z28" s="683" t="str">
        <f t="shared" si="53"/>
        <v/>
      </c>
      <c r="AA28" s="683" t="str">
        <f t="shared" si="53"/>
        <v/>
      </c>
      <c r="AB28" s="683" t="str">
        <f t="shared" si="53"/>
        <v/>
      </c>
      <c r="AC28" s="683" t="str">
        <f t="shared" si="53"/>
        <v/>
      </c>
      <c r="AD28" s="683" t="str">
        <f t="shared" si="53"/>
        <v/>
      </c>
      <c r="AE28" s="683" t="str">
        <f t="shared" si="53"/>
        <v/>
      </c>
      <c r="AF28" s="683" t="str">
        <f t="shared" si="53"/>
        <v/>
      </c>
      <c r="AG28" s="683" t="str">
        <f t="shared" si="53"/>
        <v/>
      </c>
      <c r="AH28" s="683" t="str">
        <f t="shared" si="53"/>
        <v/>
      </c>
      <c r="AI28" s="683" t="str">
        <f t="shared" si="53"/>
        <v/>
      </c>
      <c r="AJ28" s="683" t="str">
        <f t="shared" si="53"/>
        <v/>
      </c>
      <c r="AK28" s="683" t="str">
        <f t="shared" si="53"/>
        <v/>
      </c>
      <c r="AL28" s="683" t="str">
        <f t="shared" si="53"/>
        <v/>
      </c>
      <c r="AM28" s="683" t="str">
        <f t="shared" si="53"/>
        <v/>
      </c>
      <c r="AN28" s="683" t="str">
        <f t="shared" si="53"/>
        <v/>
      </c>
      <c r="AO28" s="683" t="str">
        <f t="shared" si="53"/>
        <v/>
      </c>
      <c r="AP28" s="683" t="str">
        <f t="shared" si="53"/>
        <v/>
      </c>
      <c r="AQ28" s="683" t="str">
        <f t="shared" si="53"/>
        <v/>
      </c>
      <c r="AR28" s="683" t="str">
        <f t="shared" si="53"/>
        <v/>
      </c>
      <c r="AS28" s="683" t="str">
        <f t="shared" si="53"/>
        <v/>
      </c>
      <c r="AT28" s="683" t="str">
        <f t="shared" si="53"/>
        <v/>
      </c>
      <c r="AU28" s="683" t="str">
        <f t="shared" si="53"/>
        <v/>
      </c>
      <c r="AV28" s="683" t="str">
        <f t="shared" si="53"/>
        <v/>
      </c>
      <c r="AW28" s="683" t="str">
        <f t="shared" si="53"/>
        <v/>
      </c>
      <c r="AX28" s="683" t="str">
        <f t="shared" si="53"/>
        <v/>
      </c>
      <c r="AY28" s="683" t="str">
        <f t="shared" si="53"/>
        <v/>
      </c>
      <c r="AZ28" s="683" t="str">
        <f t="shared" si="53"/>
        <v/>
      </c>
      <c r="BA28" s="683" t="str">
        <f t="shared" si="53"/>
        <v/>
      </c>
      <c r="BB28" s="683" t="str">
        <f t="shared" si="53"/>
        <v/>
      </c>
      <c r="BC28" s="683" t="str">
        <f t="shared" si="53"/>
        <v/>
      </c>
      <c r="BD28" s="683" t="str">
        <f t="shared" si="53"/>
        <v/>
      </c>
      <c r="BE28" s="683" t="str">
        <f t="shared" si="53"/>
        <v/>
      </c>
      <c r="BF28" s="683" t="str">
        <f t="shared" si="53"/>
        <v/>
      </c>
      <c r="BG28" s="683" t="str">
        <f t="shared" si="53"/>
        <v/>
      </c>
      <c r="BH28" s="683" t="str">
        <f t="shared" si="53"/>
        <v/>
      </c>
      <c r="BI28" s="683" t="str">
        <f t="shared" si="53"/>
        <v/>
      </c>
      <c r="BJ28" s="683" t="str">
        <f t="shared" si="53"/>
        <v/>
      </c>
      <c r="BK28" s="683" t="str">
        <f t="shared" si="53"/>
        <v/>
      </c>
      <c r="BL28" s="683" t="str">
        <f t="shared" si="53"/>
        <v/>
      </c>
      <c r="BM28" s="683" t="str">
        <f t="shared" si="53"/>
        <v/>
      </c>
      <c r="BN28" s="683" t="str">
        <f t="shared" si="53"/>
        <v/>
      </c>
      <c r="BO28" s="683" t="str">
        <f t="shared" si="53"/>
        <v/>
      </c>
      <c r="BP28" s="683" t="str">
        <f t="shared" si="53"/>
        <v/>
      </c>
      <c r="BQ28" s="683" t="str">
        <f t="shared" si="53"/>
        <v/>
      </c>
      <c r="BR28" s="683" t="str">
        <f t="shared" si="53"/>
        <v/>
      </c>
      <c r="BS28" s="683" t="str">
        <f t="shared" si="53"/>
        <v/>
      </c>
      <c r="BT28" s="683" t="str">
        <f t="shared" si="53"/>
        <v/>
      </c>
      <c r="BU28" s="683" t="str">
        <f t="shared" ref="BU28:EF28" si="54">IF(BU6="","",BU6)</f>
        <v/>
      </c>
      <c r="BV28" s="683" t="str">
        <f t="shared" si="54"/>
        <v/>
      </c>
      <c r="BW28" s="683" t="str">
        <f t="shared" si="54"/>
        <v/>
      </c>
      <c r="BX28" s="683" t="str">
        <f t="shared" si="54"/>
        <v/>
      </c>
      <c r="BY28" s="683" t="str">
        <f t="shared" si="54"/>
        <v/>
      </c>
      <c r="BZ28" s="683" t="str">
        <f t="shared" si="54"/>
        <v/>
      </c>
      <c r="CA28" s="683" t="str">
        <f t="shared" si="54"/>
        <v/>
      </c>
      <c r="CB28" s="683" t="str">
        <f t="shared" si="54"/>
        <v/>
      </c>
      <c r="CC28" s="683" t="str">
        <f t="shared" si="54"/>
        <v/>
      </c>
      <c r="CD28" s="683" t="str">
        <f t="shared" si="54"/>
        <v/>
      </c>
      <c r="CE28" s="683" t="str">
        <f t="shared" si="54"/>
        <v/>
      </c>
      <c r="CF28" s="683" t="str">
        <f t="shared" si="54"/>
        <v/>
      </c>
      <c r="CG28" s="683" t="str">
        <f t="shared" si="54"/>
        <v/>
      </c>
      <c r="CH28" s="683" t="str">
        <f t="shared" si="54"/>
        <v/>
      </c>
      <c r="CI28" s="683" t="str">
        <f t="shared" si="54"/>
        <v/>
      </c>
      <c r="CJ28" s="683" t="str">
        <f t="shared" si="54"/>
        <v/>
      </c>
      <c r="CK28" s="683" t="str">
        <f t="shared" si="54"/>
        <v/>
      </c>
      <c r="CL28" s="683" t="str">
        <f t="shared" si="54"/>
        <v/>
      </c>
      <c r="CM28" s="683" t="str">
        <f t="shared" si="54"/>
        <v/>
      </c>
      <c r="CN28" s="683" t="str">
        <f t="shared" si="54"/>
        <v/>
      </c>
      <c r="CO28" s="683" t="str">
        <f t="shared" si="54"/>
        <v/>
      </c>
      <c r="CP28" s="683" t="str">
        <f t="shared" si="54"/>
        <v/>
      </c>
      <c r="CQ28" s="683" t="str">
        <f t="shared" si="54"/>
        <v/>
      </c>
      <c r="CR28" s="683" t="str">
        <f t="shared" si="54"/>
        <v/>
      </c>
      <c r="CS28" s="683" t="str">
        <f t="shared" si="54"/>
        <v/>
      </c>
      <c r="CT28" s="683" t="str">
        <f t="shared" si="54"/>
        <v/>
      </c>
      <c r="CU28" s="683" t="str">
        <f t="shared" si="54"/>
        <v/>
      </c>
      <c r="CV28" s="683" t="str">
        <f t="shared" si="54"/>
        <v/>
      </c>
      <c r="CW28" s="683" t="str">
        <f t="shared" si="54"/>
        <v/>
      </c>
      <c r="CX28" s="683" t="str">
        <f t="shared" si="54"/>
        <v/>
      </c>
      <c r="CY28" s="683" t="str">
        <f t="shared" si="54"/>
        <v/>
      </c>
      <c r="CZ28" s="683" t="str">
        <f t="shared" si="54"/>
        <v/>
      </c>
      <c r="DA28" s="683" t="str">
        <f t="shared" si="54"/>
        <v/>
      </c>
      <c r="DB28" s="683" t="str">
        <f t="shared" si="54"/>
        <v/>
      </c>
      <c r="DC28" s="683" t="str">
        <f t="shared" si="54"/>
        <v/>
      </c>
      <c r="DD28" s="683" t="str">
        <f t="shared" si="54"/>
        <v/>
      </c>
      <c r="DE28" s="683" t="str">
        <f t="shared" si="54"/>
        <v/>
      </c>
      <c r="DF28" s="683" t="str">
        <f t="shared" si="54"/>
        <v/>
      </c>
      <c r="DG28" s="683" t="str">
        <f t="shared" si="54"/>
        <v/>
      </c>
      <c r="DH28" s="683" t="str">
        <f t="shared" si="54"/>
        <v/>
      </c>
      <c r="DI28" s="683" t="str">
        <f t="shared" si="54"/>
        <v/>
      </c>
      <c r="DJ28" s="683" t="str">
        <f t="shared" si="54"/>
        <v/>
      </c>
      <c r="DK28" s="683" t="str">
        <f t="shared" si="54"/>
        <v/>
      </c>
      <c r="DL28" s="683" t="str">
        <f t="shared" si="54"/>
        <v/>
      </c>
      <c r="DM28" s="683" t="str">
        <f t="shared" si="54"/>
        <v/>
      </c>
      <c r="DN28" s="683" t="str">
        <f t="shared" si="54"/>
        <v/>
      </c>
      <c r="DO28" s="683" t="str">
        <f t="shared" si="54"/>
        <v/>
      </c>
      <c r="DP28" s="683" t="str">
        <f t="shared" si="54"/>
        <v/>
      </c>
      <c r="DQ28" s="683" t="str">
        <f t="shared" si="54"/>
        <v/>
      </c>
      <c r="DR28" s="683" t="str">
        <f t="shared" si="54"/>
        <v/>
      </c>
      <c r="DS28" s="683" t="str">
        <f t="shared" si="54"/>
        <v/>
      </c>
      <c r="DT28" s="683" t="str">
        <f t="shared" si="54"/>
        <v/>
      </c>
      <c r="DU28" s="683" t="str">
        <f t="shared" si="54"/>
        <v/>
      </c>
      <c r="DV28" s="683" t="str">
        <f t="shared" si="54"/>
        <v/>
      </c>
      <c r="DW28" s="683" t="str">
        <f t="shared" si="54"/>
        <v/>
      </c>
      <c r="DX28" s="683" t="str">
        <f t="shared" si="54"/>
        <v/>
      </c>
      <c r="DY28" s="683" t="str">
        <f t="shared" si="54"/>
        <v/>
      </c>
      <c r="DZ28" s="683" t="str">
        <f t="shared" si="54"/>
        <v/>
      </c>
      <c r="EA28" s="683" t="str">
        <f t="shared" si="54"/>
        <v/>
      </c>
      <c r="EB28" s="683" t="str">
        <f t="shared" si="54"/>
        <v/>
      </c>
      <c r="EC28" s="683" t="str">
        <f t="shared" si="54"/>
        <v/>
      </c>
      <c r="ED28" s="683" t="str">
        <f t="shared" si="54"/>
        <v/>
      </c>
      <c r="EE28" s="683" t="str">
        <f t="shared" si="54"/>
        <v/>
      </c>
      <c r="EF28" s="683" t="str">
        <f t="shared" si="54"/>
        <v/>
      </c>
      <c r="EG28" s="683" t="str">
        <f t="shared" ref="EG28:FA28" si="55">IF(EG6="","",EG6)</f>
        <v/>
      </c>
      <c r="EH28" s="683" t="str">
        <f t="shared" si="55"/>
        <v/>
      </c>
      <c r="EI28" s="683" t="str">
        <f t="shared" si="55"/>
        <v/>
      </c>
      <c r="EJ28" s="683" t="str">
        <f t="shared" si="55"/>
        <v/>
      </c>
      <c r="EK28" s="683" t="str">
        <f t="shared" si="55"/>
        <v/>
      </c>
      <c r="EL28" s="683" t="str">
        <f t="shared" si="55"/>
        <v/>
      </c>
      <c r="EM28" s="683" t="str">
        <f t="shared" si="55"/>
        <v/>
      </c>
      <c r="EN28" s="683" t="str">
        <f t="shared" si="55"/>
        <v/>
      </c>
      <c r="EO28" s="683" t="str">
        <f t="shared" si="55"/>
        <v/>
      </c>
      <c r="EP28" s="683" t="str">
        <f t="shared" si="55"/>
        <v/>
      </c>
      <c r="EQ28" s="683" t="str">
        <f t="shared" si="55"/>
        <v/>
      </c>
      <c r="ER28" s="683" t="str">
        <f t="shared" si="55"/>
        <v/>
      </c>
      <c r="ES28" s="683" t="str">
        <f t="shared" si="55"/>
        <v/>
      </c>
      <c r="ET28" s="683" t="str">
        <f t="shared" si="55"/>
        <v/>
      </c>
      <c r="EU28" s="683" t="str">
        <f t="shared" si="55"/>
        <v/>
      </c>
      <c r="EV28" s="683" t="str">
        <f t="shared" si="55"/>
        <v/>
      </c>
      <c r="EW28" s="683" t="str">
        <f t="shared" si="55"/>
        <v/>
      </c>
      <c r="EX28" s="683" t="str">
        <f t="shared" si="55"/>
        <v/>
      </c>
      <c r="EY28" s="683" t="str">
        <f t="shared" si="55"/>
        <v/>
      </c>
      <c r="EZ28" s="683" t="str">
        <f t="shared" si="55"/>
        <v/>
      </c>
      <c r="FA28" s="683" t="str">
        <f t="shared" si="55"/>
        <v/>
      </c>
    </row>
    <row r="29" spans="1:157" s="293" customFormat="1" ht="15" customHeight="1" x14ac:dyDescent="0.3">
      <c r="A29" s="38"/>
      <c r="B29" s="171">
        <f>B28+1</f>
        <v>13</v>
      </c>
      <c r="C29" s="176" t="s">
        <v>1392</v>
      </c>
      <c r="D29" s="176"/>
      <c r="E29" s="177"/>
      <c r="F29" s="178"/>
      <c r="G29" s="179"/>
      <c r="H29" s="292"/>
      <c r="I29" s="292"/>
      <c r="J29" s="292"/>
      <c r="K29" s="292"/>
      <c r="L29" s="292"/>
      <c r="M29" s="292"/>
      <c r="N29" s="292"/>
      <c r="O29" s="292"/>
      <c r="P29" s="292"/>
      <c r="Q29" s="292"/>
      <c r="R29" s="292"/>
      <c r="S29" s="292"/>
      <c r="T29" s="292"/>
      <c r="U29" s="292"/>
      <c r="V29" s="292"/>
      <c r="W29" s="292"/>
      <c r="X29" s="292"/>
      <c r="Y29" s="292"/>
      <c r="Z29" s="292"/>
      <c r="AA29" s="292"/>
      <c r="AB29" s="292"/>
      <c r="AC29" s="292"/>
      <c r="AD29" s="292"/>
      <c r="AE29" s="292"/>
      <c r="AF29" s="292"/>
      <c r="AG29" s="292"/>
      <c r="AH29" s="292"/>
      <c r="AI29" s="292"/>
      <c r="AJ29" s="292"/>
      <c r="AK29" s="292"/>
      <c r="AL29" s="292"/>
      <c r="AM29" s="292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2"/>
      <c r="BD29" s="292"/>
      <c r="BE29" s="292"/>
      <c r="BF29" s="292"/>
      <c r="BG29" s="292"/>
      <c r="BH29" s="292"/>
      <c r="BI29" s="292"/>
      <c r="BJ29" s="292"/>
      <c r="BK29" s="292"/>
      <c r="BL29" s="292"/>
      <c r="BM29" s="292"/>
      <c r="BN29" s="292"/>
      <c r="BO29" s="292"/>
      <c r="BP29" s="292"/>
      <c r="BQ29" s="292"/>
      <c r="BR29" s="292"/>
      <c r="BS29" s="292"/>
      <c r="BT29" s="292"/>
      <c r="BU29" s="292"/>
      <c r="BV29" s="292"/>
      <c r="BW29" s="292"/>
      <c r="BX29" s="292"/>
      <c r="BY29" s="292"/>
      <c r="BZ29" s="292"/>
      <c r="CA29" s="292"/>
      <c r="CB29" s="292"/>
      <c r="CC29" s="292"/>
      <c r="CD29" s="292"/>
      <c r="CE29" s="292"/>
      <c r="CF29" s="292"/>
      <c r="CG29" s="292"/>
      <c r="CH29" s="292"/>
      <c r="CI29" s="292"/>
      <c r="CJ29" s="292"/>
      <c r="CK29" s="292"/>
      <c r="CL29" s="292"/>
      <c r="CM29" s="292"/>
      <c r="CN29" s="292"/>
      <c r="CO29" s="292"/>
      <c r="CP29" s="292"/>
      <c r="CQ29" s="292"/>
      <c r="CR29" s="292"/>
      <c r="CS29" s="292"/>
      <c r="CT29" s="292"/>
      <c r="CU29" s="292"/>
      <c r="CV29" s="292"/>
      <c r="CW29" s="292"/>
      <c r="CX29" s="292"/>
      <c r="CY29" s="292"/>
      <c r="CZ29" s="292"/>
      <c r="DA29" s="292"/>
      <c r="DB29" s="292"/>
      <c r="DC29" s="292"/>
      <c r="DD29" s="292"/>
      <c r="DE29" s="292"/>
      <c r="DF29" s="292"/>
      <c r="DG29" s="292"/>
      <c r="DH29" s="292"/>
      <c r="DI29" s="292"/>
      <c r="DJ29" s="292"/>
      <c r="DK29" s="292"/>
      <c r="DL29" s="292"/>
      <c r="DM29" s="292"/>
      <c r="DN29" s="292"/>
      <c r="DO29" s="292"/>
      <c r="DP29" s="292"/>
      <c r="DQ29" s="292"/>
      <c r="DR29" s="292"/>
      <c r="DS29" s="292"/>
      <c r="DT29" s="292"/>
      <c r="DU29" s="292"/>
      <c r="DV29" s="292"/>
      <c r="DW29" s="292"/>
      <c r="DX29" s="292"/>
      <c r="DY29" s="292"/>
      <c r="DZ29" s="292"/>
      <c r="EA29" s="292"/>
      <c r="EB29" s="292"/>
      <c r="EC29" s="292"/>
      <c r="ED29" s="292"/>
      <c r="EE29" s="292"/>
      <c r="EF29" s="292"/>
      <c r="EG29" s="292"/>
      <c r="EH29" s="292"/>
      <c r="EI29" s="292"/>
      <c r="EJ29" s="292"/>
      <c r="EK29" s="292"/>
      <c r="EL29" s="292"/>
      <c r="EM29" s="292"/>
      <c r="EN29" s="292"/>
      <c r="EO29" s="292"/>
      <c r="EP29" s="292"/>
      <c r="EQ29" s="292"/>
      <c r="ER29" s="292"/>
      <c r="ES29" s="292"/>
      <c r="ET29" s="292"/>
      <c r="EU29" s="292"/>
      <c r="EV29" s="292"/>
      <c r="EW29" s="292"/>
      <c r="EX29" s="292"/>
      <c r="EY29" s="292"/>
      <c r="EZ29" s="292"/>
      <c r="FA29" s="292"/>
    </row>
    <row r="30" spans="1:157" s="293" customFormat="1" ht="15" customHeight="1" x14ac:dyDescent="0.3">
      <c r="A30" s="38"/>
      <c r="B30" s="171">
        <f t="shared" ref="B30:B32" si="56">B29+1</f>
        <v>14</v>
      </c>
      <c r="C30" s="176" t="s">
        <v>2098</v>
      </c>
      <c r="D30" s="176"/>
      <c r="E30" s="180" t="s">
        <v>1396</v>
      </c>
      <c r="F30" s="181" t="s">
        <v>1768</v>
      </c>
      <c r="G30" s="183" t="str">
        <f>IF(COUNTA(H30:IW30)=0,"",IF(SMALL(H30:IW30,1)&lt;0,"ERRO",SUM(H30:IW30)))</f>
        <v/>
      </c>
      <c r="H30" s="295"/>
      <c r="I30" s="295"/>
      <c r="J30" s="295"/>
      <c r="K30" s="295"/>
      <c r="L30" s="295"/>
      <c r="M30" s="295"/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95"/>
      <c r="AD30" s="295"/>
      <c r="AE30" s="295"/>
      <c r="AF30" s="295"/>
      <c r="AG30" s="295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5"/>
      <c r="BD30" s="295"/>
      <c r="BE30" s="295"/>
      <c r="BF30" s="295"/>
      <c r="BG30" s="295"/>
      <c r="BH30" s="295"/>
      <c r="BI30" s="295"/>
      <c r="BJ30" s="295"/>
      <c r="BK30" s="295"/>
      <c r="BL30" s="295"/>
      <c r="BM30" s="295"/>
      <c r="BN30" s="295"/>
      <c r="BO30" s="295"/>
      <c r="BP30" s="295"/>
      <c r="BQ30" s="295"/>
      <c r="BR30" s="295"/>
      <c r="BS30" s="295"/>
      <c r="BT30" s="295"/>
      <c r="BU30" s="295"/>
      <c r="BV30" s="295"/>
      <c r="BW30" s="295"/>
      <c r="BX30" s="295"/>
      <c r="BY30" s="295"/>
      <c r="BZ30" s="295"/>
      <c r="CA30" s="295"/>
      <c r="CB30" s="295"/>
      <c r="CC30" s="295"/>
      <c r="CD30" s="295"/>
      <c r="CE30" s="295"/>
      <c r="CF30" s="295"/>
      <c r="CG30" s="295"/>
      <c r="CH30" s="295"/>
      <c r="CI30" s="295"/>
      <c r="CJ30" s="295"/>
      <c r="CK30" s="295"/>
      <c r="CL30" s="295"/>
      <c r="CM30" s="295"/>
      <c r="CN30" s="295"/>
      <c r="CO30" s="295"/>
      <c r="CP30" s="295"/>
      <c r="CQ30" s="295"/>
      <c r="CR30" s="295"/>
      <c r="CS30" s="295"/>
      <c r="CT30" s="295"/>
      <c r="CU30" s="295"/>
      <c r="CV30" s="295"/>
      <c r="CW30" s="295"/>
      <c r="CX30" s="295"/>
      <c r="CY30" s="295"/>
      <c r="CZ30" s="295"/>
      <c r="DA30" s="295"/>
      <c r="DB30" s="295"/>
      <c r="DC30" s="295"/>
      <c r="DD30" s="295"/>
      <c r="DE30" s="295"/>
      <c r="DF30" s="295"/>
      <c r="DG30" s="295"/>
      <c r="DH30" s="295"/>
      <c r="DI30" s="295"/>
      <c r="DJ30" s="295"/>
      <c r="DK30" s="295"/>
      <c r="DL30" s="295"/>
      <c r="DM30" s="295"/>
      <c r="DN30" s="295"/>
      <c r="DO30" s="295"/>
      <c r="DP30" s="295"/>
      <c r="DQ30" s="295"/>
      <c r="DR30" s="295"/>
      <c r="DS30" s="295"/>
      <c r="DT30" s="295"/>
      <c r="DU30" s="295"/>
      <c r="DV30" s="295"/>
      <c r="DW30" s="295"/>
      <c r="DX30" s="295"/>
      <c r="DY30" s="295"/>
      <c r="DZ30" s="295"/>
      <c r="EA30" s="295"/>
      <c r="EB30" s="295"/>
      <c r="EC30" s="295"/>
      <c r="ED30" s="295"/>
      <c r="EE30" s="295"/>
      <c r="EF30" s="295"/>
      <c r="EG30" s="295"/>
      <c r="EH30" s="295"/>
      <c r="EI30" s="295"/>
      <c r="EJ30" s="295"/>
      <c r="EK30" s="295"/>
      <c r="EL30" s="295"/>
      <c r="EM30" s="295"/>
      <c r="EN30" s="295"/>
      <c r="EO30" s="295"/>
      <c r="EP30" s="295"/>
      <c r="EQ30" s="295"/>
      <c r="ER30" s="295"/>
      <c r="ES30" s="295"/>
      <c r="ET30" s="295"/>
      <c r="EU30" s="295"/>
      <c r="EV30" s="295"/>
      <c r="EW30" s="295"/>
      <c r="EX30" s="295"/>
      <c r="EY30" s="295"/>
      <c r="EZ30" s="295"/>
      <c r="FA30" s="295"/>
    </row>
    <row r="31" spans="1:157" s="293" customFormat="1" ht="15" customHeight="1" x14ac:dyDescent="0.3">
      <c r="A31" s="38"/>
      <c r="B31" s="171">
        <f t="shared" si="56"/>
        <v>15</v>
      </c>
      <c r="C31" s="176" t="s">
        <v>1217</v>
      </c>
      <c r="D31" s="176"/>
      <c r="E31" s="180"/>
      <c r="F31" s="181" t="s">
        <v>1770</v>
      </c>
      <c r="G31" s="183" t="str">
        <f>IF(COUNTA(H31:IW31)=0,"",IF(SMALL(H31:IW31,1)&lt;0,"ERRO",SUM(H31:IW31)))</f>
        <v/>
      </c>
      <c r="H31" s="296"/>
      <c r="I31" s="296"/>
      <c r="J31" s="296"/>
      <c r="K31" s="296"/>
      <c r="L31" s="296"/>
      <c r="M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296"/>
      <c r="Z31" s="296"/>
      <c r="AA31" s="296"/>
      <c r="AB31" s="296"/>
      <c r="AC31" s="296"/>
      <c r="AD31" s="296"/>
      <c r="AE31" s="296"/>
      <c r="AF31" s="296"/>
      <c r="AG31" s="296"/>
      <c r="AH31" s="296"/>
      <c r="AI31" s="296"/>
      <c r="AJ31" s="296"/>
      <c r="AK31" s="296"/>
      <c r="AL31" s="296"/>
      <c r="AM31" s="296"/>
      <c r="AN31" s="296"/>
      <c r="AO31" s="296"/>
      <c r="AP31" s="296"/>
      <c r="AQ31" s="296"/>
      <c r="AR31" s="296"/>
      <c r="AS31" s="296"/>
      <c r="AT31" s="296"/>
      <c r="AU31" s="296"/>
      <c r="AV31" s="296"/>
      <c r="AW31" s="296"/>
      <c r="AX31" s="296"/>
      <c r="AY31" s="296"/>
      <c r="AZ31" s="296"/>
      <c r="BA31" s="296"/>
      <c r="BB31" s="296"/>
      <c r="BC31" s="296"/>
      <c r="BD31" s="296"/>
      <c r="BE31" s="296"/>
      <c r="BF31" s="296"/>
      <c r="BG31" s="296"/>
      <c r="BH31" s="296"/>
      <c r="BI31" s="296"/>
      <c r="BJ31" s="296"/>
      <c r="BK31" s="296"/>
      <c r="BL31" s="296"/>
      <c r="BM31" s="296"/>
      <c r="BN31" s="296"/>
      <c r="BO31" s="296"/>
      <c r="BP31" s="296"/>
      <c r="BQ31" s="296"/>
      <c r="BR31" s="296"/>
      <c r="BS31" s="296"/>
      <c r="BT31" s="296"/>
      <c r="BU31" s="296"/>
      <c r="BV31" s="296"/>
      <c r="BW31" s="296"/>
      <c r="BX31" s="296"/>
      <c r="BY31" s="296"/>
      <c r="BZ31" s="296"/>
      <c r="CA31" s="296"/>
      <c r="CB31" s="296"/>
      <c r="CC31" s="296"/>
      <c r="CD31" s="296"/>
      <c r="CE31" s="296"/>
      <c r="CF31" s="296"/>
      <c r="CG31" s="296"/>
      <c r="CH31" s="296"/>
      <c r="CI31" s="296"/>
      <c r="CJ31" s="296"/>
      <c r="CK31" s="296"/>
      <c r="CL31" s="296"/>
      <c r="CM31" s="296"/>
      <c r="CN31" s="296"/>
      <c r="CO31" s="296"/>
      <c r="CP31" s="296"/>
      <c r="CQ31" s="296"/>
      <c r="CR31" s="296"/>
      <c r="CS31" s="296"/>
      <c r="CT31" s="296"/>
      <c r="CU31" s="296"/>
      <c r="CV31" s="296"/>
      <c r="CW31" s="296"/>
      <c r="CX31" s="296"/>
      <c r="CY31" s="296"/>
      <c r="CZ31" s="296"/>
      <c r="DA31" s="296"/>
      <c r="DB31" s="296"/>
      <c r="DC31" s="296"/>
      <c r="DD31" s="296"/>
      <c r="DE31" s="296"/>
      <c r="DF31" s="296"/>
      <c r="DG31" s="296"/>
      <c r="DH31" s="296"/>
      <c r="DI31" s="296"/>
      <c r="DJ31" s="296"/>
      <c r="DK31" s="296"/>
      <c r="DL31" s="296"/>
      <c r="DM31" s="296"/>
      <c r="DN31" s="296"/>
      <c r="DO31" s="296"/>
      <c r="DP31" s="296"/>
      <c r="DQ31" s="296"/>
      <c r="DR31" s="296"/>
      <c r="DS31" s="296"/>
      <c r="DT31" s="296"/>
      <c r="DU31" s="296"/>
      <c r="DV31" s="296"/>
      <c r="DW31" s="296"/>
      <c r="DX31" s="296"/>
      <c r="DY31" s="296"/>
      <c r="DZ31" s="296"/>
      <c r="EA31" s="296"/>
      <c r="EB31" s="296"/>
      <c r="EC31" s="296"/>
      <c r="ED31" s="296"/>
      <c r="EE31" s="296"/>
      <c r="EF31" s="296"/>
      <c r="EG31" s="296"/>
      <c r="EH31" s="296"/>
      <c r="EI31" s="296"/>
      <c r="EJ31" s="296"/>
      <c r="EK31" s="296"/>
      <c r="EL31" s="296"/>
      <c r="EM31" s="296"/>
      <c r="EN31" s="296"/>
      <c r="EO31" s="296"/>
      <c r="EP31" s="296"/>
      <c r="EQ31" s="296"/>
      <c r="ER31" s="296"/>
      <c r="ES31" s="296"/>
      <c r="ET31" s="296"/>
      <c r="EU31" s="296"/>
      <c r="EV31" s="296"/>
      <c r="EW31" s="296"/>
      <c r="EX31" s="296"/>
      <c r="EY31" s="296"/>
      <c r="EZ31" s="296"/>
      <c r="FA31" s="296"/>
    </row>
    <row r="32" spans="1:157" ht="15" customHeight="1" x14ac:dyDescent="0.3">
      <c r="B32" s="171">
        <f t="shared" si="56"/>
        <v>16</v>
      </c>
      <c r="C32" s="176" t="s">
        <v>1402</v>
      </c>
      <c r="D32" s="176"/>
      <c r="E32" s="180" t="s">
        <v>1195</v>
      </c>
      <c r="F32" s="181" t="s">
        <v>1582</v>
      </c>
      <c r="G32" s="190">
        <f>SUM(H32:IW32)</f>
        <v>0</v>
      </c>
      <c r="H32" s="184">
        <f>(H30*H31)/1000</f>
        <v>0</v>
      </c>
      <c r="I32" s="184">
        <f t="shared" ref="I32:AA32" si="57">(I30*I31)/1000</f>
        <v>0</v>
      </c>
      <c r="J32" s="184">
        <f t="shared" si="57"/>
        <v>0</v>
      </c>
      <c r="K32" s="184">
        <f t="shared" si="57"/>
        <v>0</v>
      </c>
      <c r="L32" s="184">
        <f t="shared" si="57"/>
        <v>0</v>
      </c>
      <c r="M32" s="184">
        <f t="shared" si="57"/>
        <v>0</v>
      </c>
      <c r="N32" s="184">
        <f t="shared" si="57"/>
        <v>0</v>
      </c>
      <c r="O32" s="184">
        <f t="shared" si="57"/>
        <v>0</v>
      </c>
      <c r="P32" s="184">
        <f t="shared" si="57"/>
        <v>0</v>
      </c>
      <c r="Q32" s="184">
        <f t="shared" si="57"/>
        <v>0</v>
      </c>
      <c r="R32" s="184">
        <f t="shared" si="57"/>
        <v>0</v>
      </c>
      <c r="S32" s="184">
        <f t="shared" si="57"/>
        <v>0</v>
      </c>
      <c r="T32" s="184">
        <f t="shared" si="57"/>
        <v>0</v>
      </c>
      <c r="U32" s="184">
        <f t="shared" si="57"/>
        <v>0</v>
      </c>
      <c r="V32" s="184">
        <f t="shared" si="57"/>
        <v>0</v>
      </c>
      <c r="W32" s="184">
        <f t="shared" si="57"/>
        <v>0</v>
      </c>
      <c r="X32" s="184">
        <f t="shared" si="57"/>
        <v>0</v>
      </c>
      <c r="Y32" s="184">
        <f t="shared" si="57"/>
        <v>0</v>
      </c>
      <c r="Z32" s="184">
        <f t="shared" si="57"/>
        <v>0</v>
      </c>
      <c r="AA32" s="184">
        <f t="shared" si="57"/>
        <v>0</v>
      </c>
      <c r="AB32" s="184">
        <f>(AB30*AB31)/1000</f>
        <v>0</v>
      </c>
      <c r="AC32" s="184">
        <f t="shared" ref="AC32:AU32" si="58">(AC30*AC31)/1000</f>
        <v>0</v>
      </c>
      <c r="AD32" s="184">
        <f t="shared" si="58"/>
        <v>0</v>
      </c>
      <c r="AE32" s="184">
        <f t="shared" si="58"/>
        <v>0</v>
      </c>
      <c r="AF32" s="184">
        <f t="shared" si="58"/>
        <v>0</v>
      </c>
      <c r="AG32" s="184">
        <f t="shared" si="58"/>
        <v>0</v>
      </c>
      <c r="AH32" s="184">
        <f t="shared" si="58"/>
        <v>0</v>
      </c>
      <c r="AI32" s="184">
        <f t="shared" si="58"/>
        <v>0</v>
      </c>
      <c r="AJ32" s="184">
        <f t="shared" si="58"/>
        <v>0</v>
      </c>
      <c r="AK32" s="184">
        <f t="shared" si="58"/>
        <v>0</v>
      </c>
      <c r="AL32" s="184">
        <f t="shared" si="58"/>
        <v>0</v>
      </c>
      <c r="AM32" s="184">
        <f t="shared" si="58"/>
        <v>0</v>
      </c>
      <c r="AN32" s="184">
        <f t="shared" si="58"/>
        <v>0</v>
      </c>
      <c r="AO32" s="184">
        <f t="shared" si="58"/>
        <v>0</v>
      </c>
      <c r="AP32" s="184">
        <f t="shared" si="58"/>
        <v>0</v>
      </c>
      <c r="AQ32" s="184">
        <f t="shared" si="58"/>
        <v>0</v>
      </c>
      <c r="AR32" s="184">
        <f t="shared" si="58"/>
        <v>0</v>
      </c>
      <c r="AS32" s="184">
        <f t="shared" si="58"/>
        <v>0</v>
      </c>
      <c r="AT32" s="184">
        <f t="shared" si="58"/>
        <v>0</v>
      </c>
      <c r="AU32" s="184">
        <f t="shared" si="58"/>
        <v>0</v>
      </c>
      <c r="AV32" s="184">
        <f>(AV30*AV31)/1000</f>
        <v>0</v>
      </c>
      <c r="AW32" s="184">
        <f t="shared" ref="AW32:BE32" si="59">(AW30*AW31)/1000</f>
        <v>0</v>
      </c>
      <c r="AX32" s="184">
        <f t="shared" si="59"/>
        <v>0</v>
      </c>
      <c r="AY32" s="184">
        <f t="shared" si="59"/>
        <v>0</v>
      </c>
      <c r="AZ32" s="184">
        <f t="shared" si="59"/>
        <v>0</v>
      </c>
      <c r="BA32" s="184">
        <f t="shared" si="59"/>
        <v>0</v>
      </c>
      <c r="BB32" s="184">
        <f t="shared" si="59"/>
        <v>0</v>
      </c>
      <c r="BC32" s="184">
        <f t="shared" si="59"/>
        <v>0</v>
      </c>
      <c r="BD32" s="184">
        <f t="shared" si="59"/>
        <v>0</v>
      </c>
      <c r="BE32" s="184">
        <f t="shared" si="59"/>
        <v>0</v>
      </c>
      <c r="BF32" s="184">
        <f>(BF30*BF31)/1000</f>
        <v>0</v>
      </c>
      <c r="BG32" s="184">
        <f t="shared" ref="BG32:BY32" si="60">(BG30*BG31)/1000</f>
        <v>0</v>
      </c>
      <c r="BH32" s="184">
        <f t="shared" si="60"/>
        <v>0</v>
      </c>
      <c r="BI32" s="184">
        <f t="shared" si="60"/>
        <v>0</v>
      </c>
      <c r="BJ32" s="184">
        <f t="shared" si="60"/>
        <v>0</v>
      </c>
      <c r="BK32" s="184">
        <f t="shared" si="60"/>
        <v>0</v>
      </c>
      <c r="BL32" s="184">
        <f t="shared" si="60"/>
        <v>0</v>
      </c>
      <c r="BM32" s="184">
        <f t="shared" si="60"/>
        <v>0</v>
      </c>
      <c r="BN32" s="184">
        <f t="shared" si="60"/>
        <v>0</v>
      </c>
      <c r="BO32" s="184">
        <f t="shared" si="60"/>
        <v>0</v>
      </c>
      <c r="BP32" s="184">
        <f t="shared" si="60"/>
        <v>0</v>
      </c>
      <c r="BQ32" s="184">
        <f t="shared" si="60"/>
        <v>0</v>
      </c>
      <c r="BR32" s="184">
        <f t="shared" si="60"/>
        <v>0</v>
      </c>
      <c r="BS32" s="184">
        <f t="shared" si="60"/>
        <v>0</v>
      </c>
      <c r="BT32" s="184">
        <f t="shared" si="60"/>
        <v>0</v>
      </c>
      <c r="BU32" s="184">
        <f t="shared" si="60"/>
        <v>0</v>
      </c>
      <c r="BV32" s="184">
        <f t="shared" si="60"/>
        <v>0</v>
      </c>
      <c r="BW32" s="184">
        <f t="shared" si="60"/>
        <v>0</v>
      </c>
      <c r="BX32" s="184">
        <f t="shared" si="60"/>
        <v>0</v>
      </c>
      <c r="BY32" s="184">
        <f t="shared" si="60"/>
        <v>0</v>
      </c>
      <c r="BZ32" s="184">
        <f>(BZ30*BZ31)/1000</f>
        <v>0</v>
      </c>
      <c r="CA32" s="184">
        <f t="shared" ref="CA32:CS32" si="61">(CA30*CA31)/1000</f>
        <v>0</v>
      </c>
      <c r="CB32" s="184">
        <f t="shared" si="61"/>
        <v>0</v>
      </c>
      <c r="CC32" s="184">
        <f t="shared" si="61"/>
        <v>0</v>
      </c>
      <c r="CD32" s="184">
        <f t="shared" si="61"/>
        <v>0</v>
      </c>
      <c r="CE32" s="184">
        <f t="shared" si="61"/>
        <v>0</v>
      </c>
      <c r="CF32" s="184">
        <f t="shared" si="61"/>
        <v>0</v>
      </c>
      <c r="CG32" s="184">
        <f t="shared" si="61"/>
        <v>0</v>
      </c>
      <c r="CH32" s="184">
        <f t="shared" si="61"/>
        <v>0</v>
      </c>
      <c r="CI32" s="184">
        <f t="shared" si="61"/>
        <v>0</v>
      </c>
      <c r="CJ32" s="184">
        <f t="shared" si="61"/>
        <v>0</v>
      </c>
      <c r="CK32" s="184">
        <f t="shared" si="61"/>
        <v>0</v>
      </c>
      <c r="CL32" s="184">
        <f t="shared" si="61"/>
        <v>0</v>
      </c>
      <c r="CM32" s="184">
        <f t="shared" si="61"/>
        <v>0</v>
      </c>
      <c r="CN32" s="184">
        <f t="shared" si="61"/>
        <v>0</v>
      </c>
      <c r="CO32" s="184">
        <f t="shared" si="61"/>
        <v>0</v>
      </c>
      <c r="CP32" s="184">
        <f t="shared" si="61"/>
        <v>0</v>
      </c>
      <c r="CQ32" s="184">
        <f t="shared" si="61"/>
        <v>0</v>
      </c>
      <c r="CR32" s="184">
        <f t="shared" si="61"/>
        <v>0</v>
      </c>
      <c r="CS32" s="184">
        <f t="shared" si="61"/>
        <v>0</v>
      </c>
      <c r="CT32" s="184">
        <f>(CT30*CT31)/1000</f>
        <v>0</v>
      </c>
      <c r="CU32" s="184">
        <f t="shared" ref="CU32:DC32" si="62">(CU30*CU31)/1000</f>
        <v>0</v>
      </c>
      <c r="CV32" s="184">
        <f t="shared" si="62"/>
        <v>0</v>
      </c>
      <c r="CW32" s="184">
        <f t="shared" si="62"/>
        <v>0</v>
      </c>
      <c r="CX32" s="184">
        <f t="shared" si="62"/>
        <v>0</v>
      </c>
      <c r="CY32" s="184">
        <f t="shared" si="62"/>
        <v>0</v>
      </c>
      <c r="CZ32" s="184">
        <f t="shared" si="62"/>
        <v>0</v>
      </c>
      <c r="DA32" s="184">
        <f t="shared" si="62"/>
        <v>0</v>
      </c>
      <c r="DB32" s="184">
        <f t="shared" si="62"/>
        <v>0</v>
      </c>
      <c r="DC32" s="184">
        <f t="shared" si="62"/>
        <v>0</v>
      </c>
      <c r="DD32" s="184">
        <f>(DD30*DD31)/1000</f>
        <v>0</v>
      </c>
      <c r="DE32" s="184">
        <f t="shared" ref="DE32:DW32" si="63">(DE30*DE31)/1000</f>
        <v>0</v>
      </c>
      <c r="DF32" s="184">
        <f t="shared" si="63"/>
        <v>0</v>
      </c>
      <c r="DG32" s="184">
        <f t="shared" si="63"/>
        <v>0</v>
      </c>
      <c r="DH32" s="184">
        <f t="shared" si="63"/>
        <v>0</v>
      </c>
      <c r="DI32" s="184">
        <f t="shared" si="63"/>
        <v>0</v>
      </c>
      <c r="DJ32" s="184">
        <f t="shared" si="63"/>
        <v>0</v>
      </c>
      <c r="DK32" s="184">
        <f t="shared" si="63"/>
        <v>0</v>
      </c>
      <c r="DL32" s="184">
        <f t="shared" si="63"/>
        <v>0</v>
      </c>
      <c r="DM32" s="184">
        <f t="shared" si="63"/>
        <v>0</v>
      </c>
      <c r="DN32" s="184">
        <f t="shared" si="63"/>
        <v>0</v>
      </c>
      <c r="DO32" s="184">
        <f t="shared" si="63"/>
        <v>0</v>
      </c>
      <c r="DP32" s="184">
        <f t="shared" si="63"/>
        <v>0</v>
      </c>
      <c r="DQ32" s="184">
        <f t="shared" si="63"/>
        <v>0</v>
      </c>
      <c r="DR32" s="184">
        <f t="shared" si="63"/>
        <v>0</v>
      </c>
      <c r="DS32" s="184">
        <f t="shared" si="63"/>
        <v>0</v>
      </c>
      <c r="DT32" s="184">
        <f t="shared" si="63"/>
        <v>0</v>
      </c>
      <c r="DU32" s="184">
        <f t="shared" si="63"/>
        <v>0</v>
      </c>
      <c r="DV32" s="184">
        <f t="shared" si="63"/>
        <v>0</v>
      </c>
      <c r="DW32" s="184">
        <f t="shared" si="63"/>
        <v>0</v>
      </c>
      <c r="DX32" s="184">
        <f>(DX30*DX31)/1000</f>
        <v>0</v>
      </c>
      <c r="DY32" s="184">
        <f t="shared" ref="DY32:EQ32" si="64">(DY30*DY31)/1000</f>
        <v>0</v>
      </c>
      <c r="DZ32" s="184">
        <f t="shared" si="64"/>
        <v>0</v>
      </c>
      <c r="EA32" s="184">
        <f t="shared" si="64"/>
        <v>0</v>
      </c>
      <c r="EB32" s="184">
        <f t="shared" si="64"/>
        <v>0</v>
      </c>
      <c r="EC32" s="184">
        <f t="shared" si="64"/>
        <v>0</v>
      </c>
      <c r="ED32" s="184">
        <f t="shared" si="64"/>
        <v>0</v>
      </c>
      <c r="EE32" s="184">
        <f t="shared" si="64"/>
        <v>0</v>
      </c>
      <c r="EF32" s="184">
        <f t="shared" si="64"/>
        <v>0</v>
      </c>
      <c r="EG32" s="184">
        <f t="shared" si="64"/>
        <v>0</v>
      </c>
      <c r="EH32" s="184">
        <f t="shared" si="64"/>
        <v>0</v>
      </c>
      <c r="EI32" s="184">
        <f t="shared" si="64"/>
        <v>0</v>
      </c>
      <c r="EJ32" s="184">
        <f t="shared" si="64"/>
        <v>0</v>
      </c>
      <c r="EK32" s="184">
        <f t="shared" si="64"/>
        <v>0</v>
      </c>
      <c r="EL32" s="184">
        <f t="shared" si="64"/>
        <v>0</v>
      </c>
      <c r="EM32" s="184">
        <f t="shared" si="64"/>
        <v>0</v>
      </c>
      <c r="EN32" s="184">
        <f t="shared" si="64"/>
        <v>0</v>
      </c>
      <c r="EO32" s="184">
        <f t="shared" si="64"/>
        <v>0</v>
      </c>
      <c r="EP32" s="184">
        <f t="shared" si="64"/>
        <v>0</v>
      </c>
      <c r="EQ32" s="184">
        <f t="shared" si="64"/>
        <v>0</v>
      </c>
      <c r="ER32" s="184">
        <f>(ER30*ER31)/1000</f>
        <v>0</v>
      </c>
      <c r="ES32" s="184">
        <f t="shared" ref="ES32:FA32" si="65">(ES30*ES31)/1000</f>
        <v>0</v>
      </c>
      <c r="ET32" s="184">
        <f t="shared" si="65"/>
        <v>0</v>
      </c>
      <c r="EU32" s="184">
        <f t="shared" si="65"/>
        <v>0</v>
      </c>
      <c r="EV32" s="184">
        <f t="shared" si="65"/>
        <v>0</v>
      </c>
      <c r="EW32" s="184">
        <f t="shared" si="65"/>
        <v>0</v>
      </c>
      <c r="EX32" s="184">
        <f t="shared" si="65"/>
        <v>0</v>
      </c>
      <c r="EY32" s="184">
        <f t="shared" si="65"/>
        <v>0</v>
      </c>
      <c r="EZ32" s="184">
        <f t="shared" si="65"/>
        <v>0</v>
      </c>
      <c r="FA32" s="184">
        <f t="shared" si="65"/>
        <v>0</v>
      </c>
    </row>
    <row r="33" spans="1:157" s="293" customFormat="1" ht="15" customHeight="1" x14ac:dyDescent="0.3">
      <c r="A33" s="38"/>
      <c r="B33" s="878">
        <f>B32+1</f>
        <v>17</v>
      </c>
      <c r="C33" s="176" t="s">
        <v>1764</v>
      </c>
      <c r="D33" s="176"/>
      <c r="E33" s="180"/>
      <c r="F33" s="181" t="s">
        <v>2272</v>
      </c>
      <c r="G33" s="185" t="str">
        <f>IF(COUNTA(H33:IW33)=0,"",IF(OR(LARGE(H33:IW33,1)&gt;1,SMALL(H33:IW33,1)&lt;0),"ERRO",""))</f>
        <v/>
      </c>
      <c r="H33" s="295"/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5"/>
      <c r="AG33" s="295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295"/>
      <c r="BD33" s="295"/>
      <c r="BE33" s="295"/>
      <c r="BF33" s="295"/>
      <c r="BG33" s="295"/>
      <c r="BH33" s="295"/>
      <c r="BI33" s="295"/>
      <c r="BJ33" s="295"/>
      <c r="BK33" s="295"/>
      <c r="BL33" s="295"/>
      <c r="BM33" s="295"/>
      <c r="BN33" s="295"/>
      <c r="BO33" s="295"/>
      <c r="BP33" s="295"/>
      <c r="BQ33" s="295"/>
      <c r="BR33" s="295"/>
      <c r="BS33" s="295"/>
      <c r="BT33" s="295"/>
      <c r="BU33" s="295"/>
      <c r="BV33" s="295"/>
      <c r="BW33" s="295"/>
      <c r="BX33" s="295"/>
      <c r="BY33" s="295"/>
      <c r="BZ33" s="295"/>
      <c r="CA33" s="295"/>
      <c r="CB33" s="295"/>
      <c r="CC33" s="295"/>
      <c r="CD33" s="295"/>
      <c r="CE33" s="295"/>
      <c r="CF33" s="295"/>
      <c r="CG33" s="295"/>
      <c r="CH33" s="295"/>
      <c r="CI33" s="295"/>
      <c r="CJ33" s="295"/>
      <c r="CK33" s="295"/>
      <c r="CL33" s="295"/>
      <c r="CM33" s="295"/>
      <c r="CN33" s="295"/>
      <c r="CO33" s="295"/>
      <c r="CP33" s="295"/>
      <c r="CQ33" s="295"/>
      <c r="CR33" s="295"/>
      <c r="CS33" s="295"/>
      <c r="CT33" s="295"/>
      <c r="CU33" s="295"/>
      <c r="CV33" s="295"/>
      <c r="CW33" s="295"/>
      <c r="CX33" s="295"/>
      <c r="CY33" s="295"/>
      <c r="CZ33" s="295"/>
      <c r="DA33" s="295"/>
      <c r="DB33" s="295"/>
      <c r="DC33" s="295"/>
      <c r="DD33" s="295"/>
      <c r="DE33" s="295"/>
      <c r="DF33" s="295"/>
      <c r="DG33" s="295"/>
      <c r="DH33" s="295"/>
      <c r="DI33" s="295"/>
      <c r="DJ33" s="295"/>
      <c r="DK33" s="295"/>
      <c r="DL33" s="295"/>
      <c r="DM33" s="295"/>
      <c r="DN33" s="295"/>
      <c r="DO33" s="295"/>
      <c r="DP33" s="295"/>
      <c r="DQ33" s="295"/>
      <c r="DR33" s="295"/>
      <c r="DS33" s="295"/>
      <c r="DT33" s="295"/>
      <c r="DU33" s="295"/>
      <c r="DV33" s="295"/>
      <c r="DW33" s="295"/>
      <c r="DX33" s="295"/>
      <c r="DY33" s="295"/>
      <c r="DZ33" s="295"/>
      <c r="EA33" s="295"/>
      <c r="EB33" s="295"/>
      <c r="EC33" s="295"/>
      <c r="ED33" s="295"/>
      <c r="EE33" s="295"/>
      <c r="EF33" s="295"/>
      <c r="EG33" s="295"/>
      <c r="EH33" s="295"/>
      <c r="EI33" s="295"/>
      <c r="EJ33" s="295"/>
      <c r="EK33" s="295"/>
      <c r="EL33" s="295"/>
      <c r="EM33" s="295"/>
      <c r="EN33" s="295"/>
      <c r="EO33" s="295"/>
      <c r="EP33" s="295"/>
      <c r="EQ33" s="295"/>
      <c r="ER33" s="295"/>
      <c r="ES33" s="295"/>
      <c r="ET33" s="295"/>
      <c r="EU33" s="295"/>
      <c r="EV33" s="295"/>
      <c r="EW33" s="295"/>
      <c r="EX33" s="295"/>
      <c r="EY33" s="295"/>
      <c r="EZ33" s="295"/>
      <c r="FA33" s="295"/>
    </row>
    <row r="34" spans="1:157" ht="15" customHeight="1" x14ac:dyDescent="0.3">
      <c r="B34" s="880"/>
      <c r="C34" s="176" t="s">
        <v>1765</v>
      </c>
      <c r="D34" s="176"/>
      <c r="E34" s="180" t="s">
        <v>1195</v>
      </c>
      <c r="F34" s="181" t="s">
        <v>1771</v>
      </c>
      <c r="G34" s="190">
        <f>SUM(H34:IW34)</f>
        <v>0</v>
      </c>
      <c r="H34" s="184">
        <f>H32*H33</f>
        <v>0</v>
      </c>
      <c r="I34" s="184">
        <f t="shared" ref="I34:AA34" si="66">I32*I33</f>
        <v>0</v>
      </c>
      <c r="J34" s="184">
        <f t="shared" si="66"/>
        <v>0</v>
      </c>
      <c r="K34" s="184">
        <f t="shared" si="66"/>
        <v>0</v>
      </c>
      <c r="L34" s="184">
        <f t="shared" si="66"/>
        <v>0</v>
      </c>
      <c r="M34" s="184">
        <f t="shared" si="66"/>
        <v>0</v>
      </c>
      <c r="N34" s="184">
        <f t="shared" si="66"/>
        <v>0</v>
      </c>
      <c r="O34" s="184">
        <f t="shared" si="66"/>
        <v>0</v>
      </c>
      <c r="P34" s="184">
        <f t="shared" si="66"/>
        <v>0</v>
      </c>
      <c r="Q34" s="184">
        <f t="shared" si="66"/>
        <v>0</v>
      </c>
      <c r="R34" s="184">
        <f t="shared" si="66"/>
        <v>0</v>
      </c>
      <c r="S34" s="184">
        <f t="shared" si="66"/>
        <v>0</v>
      </c>
      <c r="T34" s="184">
        <f t="shared" si="66"/>
        <v>0</v>
      </c>
      <c r="U34" s="184">
        <f t="shared" si="66"/>
        <v>0</v>
      </c>
      <c r="V34" s="184">
        <f t="shared" si="66"/>
        <v>0</v>
      </c>
      <c r="W34" s="184">
        <f t="shared" si="66"/>
        <v>0</v>
      </c>
      <c r="X34" s="184">
        <f t="shared" si="66"/>
        <v>0</v>
      </c>
      <c r="Y34" s="184">
        <f t="shared" si="66"/>
        <v>0</v>
      </c>
      <c r="Z34" s="184">
        <f t="shared" si="66"/>
        <v>0</v>
      </c>
      <c r="AA34" s="184">
        <f t="shared" si="66"/>
        <v>0</v>
      </c>
      <c r="AB34" s="184">
        <f>AB32*AB33</f>
        <v>0</v>
      </c>
      <c r="AC34" s="184">
        <f t="shared" ref="AC34:AU34" si="67">AC32*AC33</f>
        <v>0</v>
      </c>
      <c r="AD34" s="184">
        <f t="shared" si="67"/>
        <v>0</v>
      </c>
      <c r="AE34" s="184">
        <f t="shared" si="67"/>
        <v>0</v>
      </c>
      <c r="AF34" s="184">
        <f t="shared" si="67"/>
        <v>0</v>
      </c>
      <c r="AG34" s="184">
        <f t="shared" si="67"/>
        <v>0</v>
      </c>
      <c r="AH34" s="184">
        <f t="shared" si="67"/>
        <v>0</v>
      </c>
      <c r="AI34" s="184">
        <f t="shared" si="67"/>
        <v>0</v>
      </c>
      <c r="AJ34" s="184">
        <f t="shared" si="67"/>
        <v>0</v>
      </c>
      <c r="AK34" s="184">
        <f t="shared" si="67"/>
        <v>0</v>
      </c>
      <c r="AL34" s="184">
        <f t="shared" si="67"/>
        <v>0</v>
      </c>
      <c r="AM34" s="184">
        <f t="shared" si="67"/>
        <v>0</v>
      </c>
      <c r="AN34" s="184">
        <f t="shared" si="67"/>
        <v>0</v>
      </c>
      <c r="AO34" s="184">
        <f t="shared" si="67"/>
        <v>0</v>
      </c>
      <c r="AP34" s="184">
        <f t="shared" si="67"/>
        <v>0</v>
      </c>
      <c r="AQ34" s="184">
        <f t="shared" si="67"/>
        <v>0</v>
      </c>
      <c r="AR34" s="184">
        <f t="shared" si="67"/>
        <v>0</v>
      </c>
      <c r="AS34" s="184">
        <f t="shared" si="67"/>
        <v>0</v>
      </c>
      <c r="AT34" s="184">
        <f t="shared" si="67"/>
        <v>0</v>
      </c>
      <c r="AU34" s="184">
        <f t="shared" si="67"/>
        <v>0</v>
      </c>
      <c r="AV34" s="184">
        <f>AV32*AV33</f>
        <v>0</v>
      </c>
      <c r="AW34" s="184">
        <f t="shared" ref="AW34:BE34" si="68">AW32*AW33</f>
        <v>0</v>
      </c>
      <c r="AX34" s="184">
        <f t="shared" si="68"/>
        <v>0</v>
      </c>
      <c r="AY34" s="184">
        <f t="shared" si="68"/>
        <v>0</v>
      </c>
      <c r="AZ34" s="184">
        <f t="shared" si="68"/>
        <v>0</v>
      </c>
      <c r="BA34" s="184">
        <f t="shared" si="68"/>
        <v>0</v>
      </c>
      <c r="BB34" s="184">
        <f t="shared" si="68"/>
        <v>0</v>
      </c>
      <c r="BC34" s="184">
        <f t="shared" si="68"/>
        <v>0</v>
      </c>
      <c r="BD34" s="184">
        <f t="shared" si="68"/>
        <v>0</v>
      </c>
      <c r="BE34" s="184">
        <f t="shared" si="68"/>
        <v>0</v>
      </c>
      <c r="BF34" s="184">
        <f>BF32*BF33</f>
        <v>0</v>
      </c>
      <c r="BG34" s="184">
        <f t="shared" ref="BG34:BY34" si="69">BG32*BG33</f>
        <v>0</v>
      </c>
      <c r="BH34" s="184">
        <f t="shared" si="69"/>
        <v>0</v>
      </c>
      <c r="BI34" s="184">
        <f t="shared" si="69"/>
        <v>0</v>
      </c>
      <c r="BJ34" s="184">
        <f t="shared" si="69"/>
        <v>0</v>
      </c>
      <c r="BK34" s="184">
        <f t="shared" si="69"/>
        <v>0</v>
      </c>
      <c r="BL34" s="184">
        <f t="shared" si="69"/>
        <v>0</v>
      </c>
      <c r="BM34" s="184">
        <f t="shared" si="69"/>
        <v>0</v>
      </c>
      <c r="BN34" s="184">
        <f t="shared" si="69"/>
        <v>0</v>
      </c>
      <c r="BO34" s="184">
        <f t="shared" si="69"/>
        <v>0</v>
      </c>
      <c r="BP34" s="184">
        <f t="shared" si="69"/>
        <v>0</v>
      </c>
      <c r="BQ34" s="184">
        <f t="shared" si="69"/>
        <v>0</v>
      </c>
      <c r="BR34" s="184">
        <f t="shared" si="69"/>
        <v>0</v>
      </c>
      <c r="BS34" s="184">
        <f t="shared" si="69"/>
        <v>0</v>
      </c>
      <c r="BT34" s="184">
        <f t="shared" si="69"/>
        <v>0</v>
      </c>
      <c r="BU34" s="184">
        <f t="shared" si="69"/>
        <v>0</v>
      </c>
      <c r="BV34" s="184">
        <f t="shared" si="69"/>
        <v>0</v>
      </c>
      <c r="BW34" s="184">
        <f t="shared" si="69"/>
        <v>0</v>
      </c>
      <c r="BX34" s="184">
        <f t="shared" si="69"/>
        <v>0</v>
      </c>
      <c r="BY34" s="184">
        <f t="shared" si="69"/>
        <v>0</v>
      </c>
      <c r="BZ34" s="184">
        <f>BZ32*BZ33</f>
        <v>0</v>
      </c>
      <c r="CA34" s="184">
        <f t="shared" ref="CA34:CS34" si="70">CA32*CA33</f>
        <v>0</v>
      </c>
      <c r="CB34" s="184">
        <f t="shared" si="70"/>
        <v>0</v>
      </c>
      <c r="CC34" s="184">
        <f t="shared" si="70"/>
        <v>0</v>
      </c>
      <c r="CD34" s="184">
        <f t="shared" si="70"/>
        <v>0</v>
      </c>
      <c r="CE34" s="184">
        <f t="shared" si="70"/>
        <v>0</v>
      </c>
      <c r="CF34" s="184">
        <f t="shared" si="70"/>
        <v>0</v>
      </c>
      <c r="CG34" s="184">
        <f t="shared" si="70"/>
        <v>0</v>
      </c>
      <c r="CH34" s="184">
        <f t="shared" si="70"/>
        <v>0</v>
      </c>
      <c r="CI34" s="184">
        <f t="shared" si="70"/>
        <v>0</v>
      </c>
      <c r="CJ34" s="184">
        <f t="shared" si="70"/>
        <v>0</v>
      </c>
      <c r="CK34" s="184">
        <f t="shared" si="70"/>
        <v>0</v>
      </c>
      <c r="CL34" s="184">
        <f t="shared" si="70"/>
        <v>0</v>
      </c>
      <c r="CM34" s="184">
        <f t="shared" si="70"/>
        <v>0</v>
      </c>
      <c r="CN34" s="184">
        <f t="shared" si="70"/>
        <v>0</v>
      </c>
      <c r="CO34" s="184">
        <f t="shared" si="70"/>
        <v>0</v>
      </c>
      <c r="CP34" s="184">
        <f t="shared" si="70"/>
        <v>0</v>
      </c>
      <c r="CQ34" s="184">
        <f t="shared" si="70"/>
        <v>0</v>
      </c>
      <c r="CR34" s="184">
        <f t="shared" si="70"/>
        <v>0</v>
      </c>
      <c r="CS34" s="184">
        <f t="shared" si="70"/>
        <v>0</v>
      </c>
      <c r="CT34" s="184">
        <f>CT32*CT33</f>
        <v>0</v>
      </c>
      <c r="CU34" s="184">
        <f t="shared" ref="CU34:DC34" si="71">CU32*CU33</f>
        <v>0</v>
      </c>
      <c r="CV34" s="184">
        <f t="shared" si="71"/>
        <v>0</v>
      </c>
      <c r="CW34" s="184">
        <f t="shared" si="71"/>
        <v>0</v>
      </c>
      <c r="CX34" s="184">
        <f t="shared" si="71"/>
        <v>0</v>
      </c>
      <c r="CY34" s="184">
        <f t="shared" si="71"/>
        <v>0</v>
      </c>
      <c r="CZ34" s="184">
        <f t="shared" si="71"/>
        <v>0</v>
      </c>
      <c r="DA34" s="184">
        <f t="shared" si="71"/>
        <v>0</v>
      </c>
      <c r="DB34" s="184">
        <f t="shared" si="71"/>
        <v>0</v>
      </c>
      <c r="DC34" s="184">
        <f t="shared" si="71"/>
        <v>0</v>
      </c>
      <c r="DD34" s="184">
        <f>DD32*DD33</f>
        <v>0</v>
      </c>
      <c r="DE34" s="184">
        <f t="shared" ref="DE34:DW34" si="72">DE32*DE33</f>
        <v>0</v>
      </c>
      <c r="DF34" s="184">
        <f t="shared" si="72"/>
        <v>0</v>
      </c>
      <c r="DG34" s="184">
        <f t="shared" si="72"/>
        <v>0</v>
      </c>
      <c r="DH34" s="184">
        <f t="shared" si="72"/>
        <v>0</v>
      </c>
      <c r="DI34" s="184">
        <f t="shared" si="72"/>
        <v>0</v>
      </c>
      <c r="DJ34" s="184">
        <f t="shared" si="72"/>
        <v>0</v>
      </c>
      <c r="DK34" s="184">
        <f t="shared" si="72"/>
        <v>0</v>
      </c>
      <c r="DL34" s="184">
        <f t="shared" si="72"/>
        <v>0</v>
      </c>
      <c r="DM34" s="184">
        <f t="shared" si="72"/>
        <v>0</v>
      </c>
      <c r="DN34" s="184">
        <f t="shared" si="72"/>
        <v>0</v>
      </c>
      <c r="DO34" s="184">
        <f t="shared" si="72"/>
        <v>0</v>
      </c>
      <c r="DP34" s="184">
        <f t="shared" si="72"/>
        <v>0</v>
      </c>
      <c r="DQ34" s="184">
        <f t="shared" si="72"/>
        <v>0</v>
      </c>
      <c r="DR34" s="184">
        <f t="shared" si="72"/>
        <v>0</v>
      </c>
      <c r="DS34" s="184">
        <f t="shared" si="72"/>
        <v>0</v>
      </c>
      <c r="DT34" s="184">
        <f t="shared" si="72"/>
        <v>0</v>
      </c>
      <c r="DU34" s="184">
        <f t="shared" si="72"/>
        <v>0</v>
      </c>
      <c r="DV34" s="184">
        <f t="shared" si="72"/>
        <v>0</v>
      </c>
      <c r="DW34" s="184">
        <f t="shared" si="72"/>
        <v>0</v>
      </c>
      <c r="DX34" s="184">
        <f>DX32*DX33</f>
        <v>0</v>
      </c>
      <c r="DY34" s="184">
        <f t="shared" ref="DY34:EQ34" si="73">DY32*DY33</f>
        <v>0</v>
      </c>
      <c r="DZ34" s="184">
        <f t="shared" si="73"/>
        <v>0</v>
      </c>
      <c r="EA34" s="184">
        <f t="shared" si="73"/>
        <v>0</v>
      </c>
      <c r="EB34" s="184">
        <f t="shared" si="73"/>
        <v>0</v>
      </c>
      <c r="EC34" s="184">
        <f t="shared" si="73"/>
        <v>0</v>
      </c>
      <c r="ED34" s="184">
        <f t="shared" si="73"/>
        <v>0</v>
      </c>
      <c r="EE34" s="184">
        <f t="shared" si="73"/>
        <v>0</v>
      </c>
      <c r="EF34" s="184">
        <f t="shared" si="73"/>
        <v>0</v>
      </c>
      <c r="EG34" s="184">
        <f t="shared" si="73"/>
        <v>0</v>
      </c>
      <c r="EH34" s="184">
        <f t="shared" si="73"/>
        <v>0</v>
      </c>
      <c r="EI34" s="184">
        <f t="shared" si="73"/>
        <v>0</v>
      </c>
      <c r="EJ34" s="184">
        <f t="shared" si="73"/>
        <v>0</v>
      </c>
      <c r="EK34" s="184">
        <f t="shared" si="73"/>
        <v>0</v>
      </c>
      <c r="EL34" s="184">
        <f t="shared" si="73"/>
        <v>0</v>
      </c>
      <c r="EM34" s="184">
        <f t="shared" si="73"/>
        <v>0</v>
      </c>
      <c r="EN34" s="184">
        <f t="shared" si="73"/>
        <v>0</v>
      </c>
      <c r="EO34" s="184">
        <f t="shared" si="73"/>
        <v>0</v>
      </c>
      <c r="EP34" s="184">
        <f t="shared" si="73"/>
        <v>0</v>
      </c>
      <c r="EQ34" s="184">
        <f t="shared" si="73"/>
        <v>0</v>
      </c>
      <c r="ER34" s="184">
        <f>ER32*ER33</f>
        <v>0</v>
      </c>
      <c r="ES34" s="184">
        <f t="shared" ref="ES34:FA34" si="74">ES32*ES33</f>
        <v>0</v>
      </c>
      <c r="ET34" s="184">
        <f t="shared" si="74"/>
        <v>0</v>
      </c>
      <c r="EU34" s="184">
        <f t="shared" si="74"/>
        <v>0</v>
      </c>
      <c r="EV34" s="184">
        <f t="shared" si="74"/>
        <v>0</v>
      </c>
      <c r="EW34" s="184">
        <f t="shared" si="74"/>
        <v>0</v>
      </c>
      <c r="EX34" s="184">
        <f t="shared" si="74"/>
        <v>0</v>
      </c>
      <c r="EY34" s="184">
        <f t="shared" si="74"/>
        <v>0</v>
      </c>
      <c r="EZ34" s="184">
        <f t="shared" si="74"/>
        <v>0</v>
      </c>
      <c r="FA34" s="184">
        <f t="shared" si="74"/>
        <v>0</v>
      </c>
    </row>
    <row r="35" spans="1:157" s="293" customFormat="1" ht="15" customHeight="1" x14ac:dyDescent="0.3">
      <c r="A35" s="38"/>
      <c r="B35" s="878">
        <f>B33+1</f>
        <v>18</v>
      </c>
      <c r="C35" s="176" t="s">
        <v>2261</v>
      </c>
      <c r="D35" s="176"/>
      <c r="E35" s="180" t="s">
        <v>2262</v>
      </c>
      <c r="F35" s="181"/>
      <c r="G35" s="185" t="str">
        <f>IF(COUNTA(H35:IW35)=0,"",IF(SMALL(H35:IW35,1)&lt;0,"ERRO",""))</f>
        <v/>
      </c>
      <c r="H35" s="297"/>
      <c r="I35" s="297"/>
      <c r="J35" s="297"/>
      <c r="K35" s="297"/>
      <c r="L35" s="297"/>
      <c r="M35" s="297"/>
      <c r="N35" s="297"/>
      <c r="O35" s="297"/>
      <c r="P35" s="297"/>
      <c r="Q35" s="297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7"/>
      <c r="AM35" s="297"/>
      <c r="AN35" s="297"/>
      <c r="AO35" s="297"/>
      <c r="AP35" s="297"/>
      <c r="AQ35" s="297"/>
      <c r="AR35" s="297"/>
      <c r="AS35" s="297"/>
      <c r="AT35" s="297"/>
      <c r="AU35" s="297"/>
      <c r="AV35" s="297"/>
      <c r="AW35" s="297"/>
      <c r="AX35" s="297"/>
      <c r="AY35" s="297"/>
      <c r="AZ35" s="297"/>
      <c r="BA35" s="297"/>
      <c r="BB35" s="297"/>
      <c r="BC35" s="297"/>
      <c r="BD35" s="297"/>
      <c r="BE35" s="297"/>
      <c r="BF35" s="297"/>
      <c r="BG35" s="297"/>
      <c r="BH35" s="297"/>
      <c r="BI35" s="297"/>
      <c r="BJ35" s="297"/>
      <c r="BK35" s="297"/>
      <c r="BL35" s="297"/>
      <c r="BM35" s="297"/>
      <c r="BN35" s="297"/>
      <c r="BO35" s="297"/>
      <c r="BP35" s="297"/>
      <c r="BQ35" s="297"/>
      <c r="BR35" s="297"/>
      <c r="BS35" s="297"/>
      <c r="BT35" s="297"/>
      <c r="BU35" s="297"/>
      <c r="BV35" s="297"/>
      <c r="BW35" s="297"/>
      <c r="BX35" s="297"/>
      <c r="BY35" s="297"/>
      <c r="BZ35" s="297"/>
      <c r="CA35" s="297"/>
      <c r="CB35" s="297"/>
      <c r="CC35" s="297"/>
      <c r="CD35" s="297"/>
      <c r="CE35" s="297"/>
      <c r="CF35" s="297"/>
      <c r="CG35" s="297"/>
      <c r="CH35" s="297"/>
      <c r="CI35" s="297"/>
      <c r="CJ35" s="297"/>
      <c r="CK35" s="297"/>
      <c r="CL35" s="297"/>
      <c r="CM35" s="297"/>
      <c r="CN35" s="297"/>
      <c r="CO35" s="297"/>
      <c r="CP35" s="297"/>
      <c r="CQ35" s="297"/>
      <c r="CR35" s="297"/>
      <c r="CS35" s="297"/>
      <c r="CT35" s="297"/>
      <c r="CU35" s="297"/>
      <c r="CV35" s="297"/>
      <c r="CW35" s="297"/>
      <c r="CX35" s="297"/>
      <c r="CY35" s="297"/>
      <c r="CZ35" s="297"/>
      <c r="DA35" s="297"/>
      <c r="DB35" s="297"/>
      <c r="DC35" s="297"/>
      <c r="DD35" s="297"/>
      <c r="DE35" s="297"/>
      <c r="DF35" s="297"/>
      <c r="DG35" s="297"/>
      <c r="DH35" s="297"/>
      <c r="DI35" s="297"/>
      <c r="DJ35" s="297"/>
      <c r="DK35" s="297"/>
      <c r="DL35" s="297"/>
      <c r="DM35" s="297"/>
      <c r="DN35" s="297"/>
      <c r="DO35" s="297"/>
      <c r="DP35" s="297"/>
      <c r="DQ35" s="297"/>
      <c r="DR35" s="297"/>
      <c r="DS35" s="297"/>
      <c r="DT35" s="297"/>
      <c r="DU35" s="297"/>
      <c r="DV35" s="297"/>
      <c r="DW35" s="297"/>
      <c r="DX35" s="297"/>
      <c r="DY35" s="297"/>
      <c r="DZ35" s="297"/>
      <c r="EA35" s="297"/>
      <c r="EB35" s="297"/>
      <c r="EC35" s="297"/>
      <c r="ED35" s="297"/>
      <c r="EE35" s="297"/>
      <c r="EF35" s="297"/>
      <c r="EG35" s="297"/>
      <c r="EH35" s="297"/>
      <c r="EI35" s="297"/>
      <c r="EJ35" s="297"/>
      <c r="EK35" s="297"/>
      <c r="EL35" s="297"/>
      <c r="EM35" s="297"/>
      <c r="EN35" s="297"/>
      <c r="EO35" s="297"/>
      <c r="EP35" s="297"/>
      <c r="EQ35" s="297"/>
      <c r="ER35" s="297"/>
      <c r="ES35" s="297"/>
      <c r="ET35" s="297"/>
      <c r="EU35" s="297"/>
      <c r="EV35" s="297"/>
      <c r="EW35" s="297"/>
      <c r="EX35" s="297"/>
      <c r="EY35" s="297"/>
      <c r="EZ35" s="297"/>
      <c r="FA35" s="297"/>
    </row>
    <row r="36" spans="1:157" s="293" customFormat="1" ht="15" customHeight="1" x14ac:dyDescent="0.3">
      <c r="A36" s="38"/>
      <c r="B36" s="879"/>
      <c r="C36" s="186" t="s">
        <v>2263</v>
      </c>
      <c r="D36" s="186"/>
      <c r="E36" s="187" t="s">
        <v>2264</v>
      </c>
      <c r="F36" s="181"/>
      <c r="G36" s="185" t="str">
        <f>IF(COUNTA(H36:IW36)=0,"",IF(SMALL(H36:IW36,1)&lt;0,"ERRO",""))</f>
        <v/>
      </c>
      <c r="H36" s="297"/>
      <c r="I36" s="297"/>
      <c r="J36" s="297"/>
      <c r="K36" s="297"/>
      <c r="L36" s="297"/>
      <c r="M36" s="297"/>
      <c r="N36" s="297"/>
      <c r="O36" s="297"/>
      <c r="P36" s="297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7"/>
      <c r="AM36" s="297"/>
      <c r="AN36" s="297"/>
      <c r="AO36" s="297"/>
      <c r="AP36" s="297"/>
      <c r="AQ36" s="297"/>
      <c r="AR36" s="297"/>
      <c r="AS36" s="297"/>
      <c r="AT36" s="297"/>
      <c r="AU36" s="297"/>
      <c r="AV36" s="297"/>
      <c r="AW36" s="297"/>
      <c r="AX36" s="297"/>
      <c r="AY36" s="297"/>
      <c r="AZ36" s="297"/>
      <c r="BA36" s="297"/>
      <c r="BB36" s="297"/>
      <c r="BC36" s="297"/>
      <c r="BD36" s="297"/>
      <c r="BE36" s="297"/>
      <c r="BF36" s="297"/>
      <c r="BG36" s="297"/>
      <c r="BH36" s="297"/>
      <c r="BI36" s="297"/>
      <c r="BJ36" s="297"/>
      <c r="BK36" s="297"/>
      <c r="BL36" s="297"/>
      <c r="BM36" s="297"/>
      <c r="BN36" s="297"/>
      <c r="BO36" s="297"/>
      <c r="BP36" s="297"/>
      <c r="BQ36" s="297"/>
      <c r="BR36" s="297"/>
      <c r="BS36" s="297"/>
      <c r="BT36" s="297"/>
      <c r="BU36" s="297"/>
      <c r="BV36" s="297"/>
      <c r="BW36" s="297"/>
      <c r="BX36" s="297"/>
      <c r="BY36" s="297"/>
      <c r="BZ36" s="297"/>
      <c r="CA36" s="297"/>
      <c r="CB36" s="297"/>
      <c r="CC36" s="297"/>
      <c r="CD36" s="297"/>
      <c r="CE36" s="297"/>
      <c r="CF36" s="297"/>
      <c r="CG36" s="297"/>
      <c r="CH36" s="297"/>
      <c r="CI36" s="297"/>
      <c r="CJ36" s="297"/>
      <c r="CK36" s="297"/>
      <c r="CL36" s="297"/>
      <c r="CM36" s="297"/>
      <c r="CN36" s="297"/>
      <c r="CO36" s="297"/>
      <c r="CP36" s="297"/>
      <c r="CQ36" s="297"/>
      <c r="CR36" s="297"/>
      <c r="CS36" s="297"/>
      <c r="CT36" s="297"/>
      <c r="CU36" s="297"/>
      <c r="CV36" s="297"/>
      <c r="CW36" s="297"/>
      <c r="CX36" s="297"/>
      <c r="CY36" s="297"/>
      <c r="CZ36" s="297"/>
      <c r="DA36" s="297"/>
      <c r="DB36" s="297"/>
      <c r="DC36" s="297"/>
      <c r="DD36" s="297"/>
      <c r="DE36" s="297"/>
      <c r="DF36" s="297"/>
      <c r="DG36" s="297"/>
      <c r="DH36" s="297"/>
      <c r="DI36" s="297"/>
      <c r="DJ36" s="297"/>
      <c r="DK36" s="297"/>
      <c r="DL36" s="297"/>
      <c r="DM36" s="297"/>
      <c r="DN36" s="297"/>
      <c r="DO36" s="297"/>
      <c r="DP36" s="297"/>
      <c r="DQ36" s="297"/>
      <c r="DR36" s="297"/>
      <c r="DS36" s="297"/>
      <c r="DT36" s="297"/>
      <c r="DU36" s="297"/>
      <c r="DV36" s="297"/>
      <c r="DW36" s="297"/>
      <c r="DX36" s="297"/>
      <c r="DY36" s="297"/>
      <c r="DZ36" s="297"/>
      <c r="EA36" s="297"/>
      <c r="EB36" s="297"/>
      <c r="EC36" s="297"/>
      <c r="ED36" s="297"/>
      <c r="EE36" s="297"/>
      <c r="EF36" s="297"/>
      <c r="EG36" s="297"/>
      <c r="EH36" s="297"/>
      <c r="EI36" s="297"/>
      <c r="EJ36" s="297"/>
      <c r="EK36" s="297"/>
      <c r="EL36" s="297"/>
      <c r="EM36" s="297"/>
      <c r="EN36" s="297"/>
      <c r="EO36" s="297"/>
      <c r="EP36" s="297"/>
      <c r="EQ36" s="297"/>
      <c r="ER36" s="297"/>
      <c r="ES36" s="297"/>
      <c r="ET36" s="297"/>
      <c r="EU36" s="297"/>
      <c r="EV36" s="297"/>
      <c r="EW36" s="297"/>
      <c r="EX36" s="297"/>
      <c r="EY36" s="297"/>
      <c r="EZ36" s="297"/>
      <c r="FA36" s="297"/>
    </row>
    <row r="37" spans="1:157" s="293" customFormat="1" ht="15" customHeight="1" x14ac:dyDescent="0.3">
      <c r="A37" s="38"/>
      <c r="B37" s="879"/>
      <c r="C37" s="186" t="s">
        <v>1406</v>
      </c>
      <c r="D37" s="186"/>
      <c r="E37" s="187" t="s">
        <v>1407</v>
      </c>
      <c r="F37" s="181"/>
      <c r="G37" s="185" t="str">
        <f>IF(COUNTA(H37:IW37)=0,"",IF(OR(LARGE(H37:IW37,1)&gt;365,SMALL(H37:IW37,1)&lt;0),"ERRO",""))</f>
        <v/>
      </c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  <c r="Z37" s="298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8"/>
      <c r="AQ37" s="298"/>
      <c r="AR37" s="298"/>
      <c r="AS37" s="298"/>
      <c r="AT37" s="298"/>
      <c r="AU37" s="298"/>
      <c r="AV37" s="298"/>
      <c r="AW37" s="298"/>
      <c r="AX37" s="298"/>
      <c r="AY37" s="298"/>
      <c r="AZ37" s="298"/>
      <c r="BA37" s="298"/>
      <c r="BB37" s="298"/>
      <c r="BC37" s="298"/>
      <c r="BD37" s="298"/>
      <c r="BE37" s="298"/>
      <c r="BF37" s="298"/>
      <c r="BG37" s="298"/>
      <c r="BH37" s="298"/>
      <c r="BI37" s="298"/>
      <c r="BJ37" s="298"/>
      <c r="BK37" s="298"/>
      <c r="BL37" s="298"/>
      <c r="BM37" s="298"/>
      <c r="BN37" s="298"/>
      <c r="BO37" s="298"/>
      <c r="BP37" s="298"/>
      <c r="BQ37" s="298"/>
      <c r="BR37" s="298"/>
      <c r="BS37" s="298"/>
      <c r="BT37" s="298"/>
      <c r="BU37" s="298"/>
      <c r="BV37" s="298"/>
      <c r="BW37" s="298"/>
      <c r="BX37" s="298"/>
      <c r="BY37" s="298"/>
      <c r="BZ37" s="298"/>
      <c r="CA37" s="298"/>
      <c r="CB37" s="298"/>
      <c r="CC37" s="298"/>
      <c r="CD37" s="298"/>
      <c r="CE37" s="298"/>
      <c r="CF37" s="298"/>
      <c r="CG37" s="298"/>
      <c r="CH37" s="298"/>
      <c r="CI37" s="298"/>
      <c r="CJ37" s="298"/>
      <c r="CK37" s="298"/>
      <c r="CL37" s="298"/>
      <c r="CM37" s="298"/>
      <c r="CN37" s="298"/>
      <c r="CO37" s="298"/>
      <c r="CP37" s="298"/>
      <c r="CQ37" s="298"/>
      <c r="CR37" s="298"/>
      <c r="CS37" s="298"/>
      <c r="CT37" s="298"/>
      <c r="CU37" s="298"/>
      <c r="CV37" s="298"/>
      <c r="CW37" s="298"/>
      <c r="CX37" s="298"/>
      <c r="CY37" s="298"/>
      <c r="CZ37" s="298"/>
      <c r="DA37" s="298"/>
      <c r="DB37" s="298"/>
      <c r="DC37" s="298"/>
      <c r="DD37" s="298"/>
      <c r="DE37" s="298"/>
      <c r="DF37" s="298"/>
      <c r="DG37" s="298"/>
      <c r="DH37" s="298"/>
      <c r="DI37" s="298"/>
      <c r="DJ37" s="298"/>
      <c r="DK37" s="298"/>
      <c r="DL37" s="298"/>
      <c r="DM37" s="298"/>
      <c r="DN37" s="298"/>
      <c r="DO37" s="298"/>
      <c r="DP37" s="298"/>
      <c r="DQ37" s="298"/>
      <c r="DR37" s="298"/>
      <c r="DS37" s="298"/>
      <c r="DT37" s="298"/>
      <c r="DU37" s="298"/>
      <c r="DV37" s="298"/>
      <c r="DW37" s="298"/>
      <c r="DX37" s="298"/>
      <c r="DY37" s="298"/>
      <c r="DZ37" s="298"/>
      <c r="EA37" s="298"/>
      <c r="EB37" s="298"/>
      <c r="EC37" s="298"/>
      <c r="ED37" s="298"/>
      <c r="EE37" s="298"/>
      <c r="EF37" s="298"/>
      <c r="EG37" s="298"/>
      <c r="EH37" s="298"/>
      <c r="EI37" s="298"/>
      <c r="EJ37" s="298"/>
      <c r="EK37" s="298"/>
      <c r="EL37" s="298"/>
      <c r="EM37" s="298"/>
      <c r="EN37" s="298"/>
      <c r="EO37" s="298"/>
      <c r="EP37" s="298"/>
      <c r="EQ37" s="298"/>
      <c r="ER37" s="298"/>
      <c r="ES37" s="298"/>
      <c r="ET37" s="298"/>
      <c r="EU37" s="298"/>
      <c r="EV37" s="298"/>
      <c r="EW37" s="298"/>
      <c r="EX37" s="298"/>
      <c r="EY37" s="298"/>
      <c r="EZ37" s="298"/>
      <c r="FA37" s="298"/>
    </row>
    <row r="38" spans="1:157" ht="15" customHeight="1" x14ac:dyDescent="0.3">
      <c r="B38" s="880"/>
      <c r="C38" s="176" t="s">
        <v>1408</v>
      </c>
      <c r="D38" s="176"/>
      <c r="E38" s="180" t="s">
        <v>1409</v>
      </c>
      <c r="F38" s="181" t="s">
        <v>1583</v>
      </c>
      <c r="G38" s="185" t="str">
        <f>IF(COUNTA(H38:IW38)=0,"",IF(OR(LARGE(H38:IW38,1)&gt;8760,SMALL(H38:IW38,1)&lt;0),"ERRO",""))</f>
        <v/>
      </c>
      <c r="H38" s="188">
        <f>H35*H36*H37</f>
        <v>0</v>
      </c>
      <c r="I38" s="188">
        <f t="shared" ref="I38:AA38" si="75">I35*I36*I37</f>
        <v>0</v>
      </c>
      <c r="J38" s="188">
        <f t="shared" si="75"/>
        <v>0</v>
      </c>
      <c r="K38" s="188">
        <f t="shared" si="75"/>
        <v>0</v>
      </c>
      <c r="L38" s="188">
        <f t="shared" si="75"/>
        <v>0</v>
      </c>
      <c r="M38" s="188">
        <f t="shared" si="75"/>
        <v>0</v>
      </c>
      <c r="N38" s="188">
        <f t="shared" si="75"/>
        <v>0</v>
      </c>
      <c r="O38" s="188">
        <f t="shared" si="75"/>
        <v>0</v>
      </c>
      <c r="P38" s="188">
        <f t="shared" si="75"/>
        <v>0</v>
      </c>
      <c r="Q38" s="188">
        <f t="shared" si="75"/>
        <v>0</v>
      </c>
      <c r="R38" s="188">
        <f t="shared" si="75"/>
        <v>0</v>
      </c>
      <c r="S38" s="188">
        <f t="shared" si="75"/>
        <v>0</v>
      </c>
      <c r="T38" s="188">
        <f t="shared" si="75"/>
        <v>0</v>
      </c>
      <c r="U38" s="188">
        <f t="shared" si="75"/>
        <v>0</v>
      </c>
      <c r="V38" s="188">
        <f t="shared" si="75"/>
        <v>0</v>
      </c>
      <c r="W38" s="188">
        <f t="shared" si="75"/>
        <v>0</v>
      </c>
      <c r="X38" s="188">
        <f t="shared" si="75"/>
        <v>0</v>
      </c>
      <c r="Y38" s="188">
        <f t="shared" si="75"/>
        <v>0</v>
      </c>
      <c r="Z38" s="188">
        <f t="shared" si="75"/>
        <v>0</v>
      </c>
      <c r="AA38" s="188">
        <f t="shared" si="75"/>
        <v>0</v>
      </c>
      <c r="AB38" s="188">
        <f>AB35*AB36*AB37</f>
        <v>0</v>
      </c>
      <c r="AC38" s="188">
        <f t="shared" ref="AC38:AU38" si="76">AC35*AC36*AC37</f>
        <v>0</v>
      </c>
      <c r="AD38" s="188">
        <f t="shared" si="76"/>
        <v>0</v>
      </c>
      <c r="AE38" s="188">
        <f t="shared" si="76"/>
        <v>0</v>
      </c>
      <c r="AF38" s="188">
        <f t="shared" si="76"/>
        <v>0</v>
      </c>
      <c r="AG38" s="188">
        <f t="shared" si="76"/>
        <v>0</v>
      </c>
      <c r="AH38" s="188">
        <f t="shared" si="76"/>
        <v>0</v>
      </c>
      <c r="AI38" s="188">
        <f t="shared" si="76"/>
        <v>0</v>
      </c>
      <c r="AJ38" s="188">
        <f t="shared" si="76"/>
        <v>0</v>
      </c>
      <c r="AK38" s="188">
        <f t="shared" si="76"/>
        <v>0</v>
      </c>
      <c r="AL38" s="188">
        <f t="shared" si="76"/>
        <v>0</v>
      </c>
      <c r="AM38" s="188">
        <f t="shared" si="76"/>
        <v>0</v>
      </c>
      <c r="AN38" s="188">
        <f t="shared" si="76"/>
        <v>0</v>
      </c>
      <c r="AO38" s="188">
        <f t="shared" si="76"/>
        <v>0</v>
      </c>
      <c r="AP38" s="188">
        <f t="shared" si="76"/>
        <v>0</v>
      </c>
      <c r="AQ38" s="188">
        <f t="shared" si="76"/>
        <v>0</v>
      </c>
      <c r="AR38" s="188">
        <f t="shared" si="76"/>
        <v>0</v>
      </c>
      <c r="AS38" s="188">
        <f t="shared" si="76"/>
        <v>0</v>
      </c>
      <c r="AT38" s="188">
        <f t="shared" si="76"/>
        <v>0</v>
      </c>
      <c r="AU38" s="188">
        <f t="shared" si="76"/>
        <v>0</v>
      </c>
      <c r="AV38" s="188">
        <f>AV35*AV36*AV37</f>
        <v>0</v>
      </c>
      <c r="AW38" s="188">
        <f t="shared" ref="AW38:BE38" si="77">AW35*AW36*AW37</f>
        <v>0</v>
      </c>
      <c r="AX38" s="188">
        <f t="shared" si="77"/>
        <v>0</v>
      </c>
      <c r="AY38" s="188">
        <f t="shared" si="77"/>
        <v>0</v>
      </c>
      <c r="AZ38" s="188">
        <f t="shared" si="77"/>
        <v>0</v>
      </c>
      <c r="BA38" s="188">
        <f t="shared" si="77"/>
        <v>0</v>
      </c>
      <c r="BB38" s="188">
        <f t="shared" si="77"/>
        <v>0</v>
      </c>
      <c r="BC38" s="188">
        <f t="shared" si="77"/>
        <v>0</v>
      </c>
      <c r="BD38" s="188">
        <f t="shared" si="77"/>
        <v>0</v>
      </c>
      <c r="BE38" s="188">
        <f t="shared" si="77"/>
        <v>0</v>
      </c>
      <c r="BF38" s="188">
        <f>BF35*BF36*BF37</f>
        <v>0</v>
      </c>
      <c r="BG38" s="188">
        <f t="shared" ref="BG38:BY38" si="78">BG35*BG36*BG37</f>
        <v>0</v>
      </c>
      <c r="BH38" s="188">
        <f t="shared" si="78"/>
        <v>0</v>
      </c>
      <c r="BI38" s="188">
        <f t="shared" si="78"/>
        <v>0</v>
      </c>
      <c r="BJ38" s="188">
        <f t="shared" si="78"/>
        <v>0</v>
      </c>
      <c r="BK38" s="188">
        <f t="shared" si="78"/>
        <v>0</v>
      </c>
      <c r="BL38" s="188">
        <f t="shared" si="78"/>
        <v>0</v>
      </c>
      <c r="BM38" s="188">
        <f t="shared" si="78"/>
        <v>0</v>
      </c>
      <c r="BN38" s="188">
        <f t="shared" si="78"/>
        <v>0</v>
      </c>
      <c r="BO38" s="188">
        <f t="shared" si="78"/>
        <v>0</v>
      </c>
      <c r="BP38" s="188">
        <f t="shared" si="78"/>
        <v>0</v>
      </c>
      <c r="BQ38" s="188">
        <f t="shared" si="78"/>
        <v>0</v>
      </c>
      <c r="BR38" s="188">
        <f t="shared" si="78"/>
        <v>0</v>
      </c>
      <c r="BS38" s="188">
        <f t="shared" si="78"/>
        <v>0</v>
      </c>
      <c r="BT38" s="188">
        <f t="shared" si="78"/>
        <v>0</v>
      </c>
      <c r="BU38" s="188">
        <f t="shared" si="78"/>
        <v>0</v>
      </c>
      <c r="BV38" s="188">
        <f t="shared" si="78"/>
        <v>0</v>
      </c>
      <c r="BW38" s="188">
        <f t="shared" si="78"/>
        <v>0</v>
      </c>
      <c r="BX38" s="188">
        <f t="shared" si="78"/>
        <v>0</v>
      </c>
      <c r="BY38" s="188">
        <f t="shared" si="78"/>
        <v>0</v>
      </c>
      <c r="BZ38" s="188">
        <f>BZ35*BZ36*BZ37</f>
        <v>0</v>
      </c>
      <c r="CA38" s="188">
        <f t="shared" ref="CA38:CS38" si="79">CA35*CA36*CA37</f>
        <v>0</v>
      </c>
      <c r="CB38" s="188">
        <f t="shared" si="79"/>
        <v>0</v>
      </c>
      <c r="CC38" s="188">
        <f t="shared" si="79"/>
        <v>0</v>
      </c>
      <c r="CD38" s="188">
        <f t="shared" si="79"/>
        <v>0</v>
      </c>
      <c r="CE38" s="188">
        <f t="shared" si="79"/>
        <v>0</v>
      </c>
      <c r="CF38" s="188">
        <f t="shared" si="79"/>
        <v>0</v>
      </c>
      <c r="CG38" s="188">
        <f t="shared" si="79"/>
        <v>0</v>
      </c>
      <c r="CH38" s="188">
        <f t="shared" si="79"/>
        <v>0</v>
      </c>
      <c r="CI38" s="188">
        <f t="shared" si="79"/>
        <v>0</v>
      </c>
      <c r="CJ38" s="188">
        <f t="shared" si="79"/>
        <v>0</v>
      </c>
      <c r="CK38" s="188">
        <f t="shared" si="79"/>
        <v>0</v>
      </c>
      <c r="CL38" s="188">
        <f t="shared" si="79"/>
        <v>0</v>
      </c>
      <c r="CM38" s="188">
        <f t="shared" si="79"/>
        <v>0</v>
      </c>
      <c r="CN38" s="188">
        <f t="shared" si="79"/>
        <v>0</v>
      </c>
      <c r="CO38" s="188">
        <f t="shared" si="79"/>
        <v>0</v>
      </c>
      <c r="CP38" s="188">
        <f t="shared" si="79"/>
        <v>0</v>
      </c>
      <c r="CQ38" s="188">
        <f t="shared" si="79"/>
        <v>0</v>
      </c>
      <c r="CR38" s="188">
        <f t="shared" si="79"/>
        <v>0</v>
      </c>
      <c r="CS38" s="188">
        <f t="shared" si="79"/>
        <v>0</v>
      </c>
      <c r="CT38" s="188">
        <f>CT35*CT36*CT37</f>
        <v>0</v>
      </c>
      <c r="CU38" s="188">
        <f t="shared" ref="CU38:DC38" si="80">CU35*CU36*CU37</f>
        <v>0</v>
      </c>
      <c r="CV38" s="188">
        <f t="shared" si="80"/>
        <v>0</v>
      </c>
      <c r="CW38" s="188">
        <f t="shared" si="80"/>
        <v>0</v>
      </c>
      <c r="CX38" s="188">
        <f t="shared" si="80"/>
        <v>0</v>
      </c>
      <c r="CY38" s="188">
        <f t="shared" si="80"/>
        <v>0</v>
      </c>
      <c r="CZ38" s="188">
        <f t="shared" si="80"/>
        <v>0</v>
      </c>
      <c r="DA38" s="188">
        <f t="shared" si="80"/>
        <v>0</v>
      </c>
      <c r="DB38" s="188">
        <f t="shared" si="80"/>
        <v>0</v>
      </c>
      <c r="DC38" s="188">
        <f t="shared" si="80"/>
        <v>0</v>
      </c>
      <c r="DD38" s="188">
        <f>DD35*DD36*DD37</f>
        <v>0</v>
      </c>
      <c r="DE38" s="188">
        <f t="shared" ref="DE38:DW38" si="81">DE35*DE36*DE37</f>
        <v>0</v>
      </c>
      <c r="DF38" s="188">
        <f t="shared" si="81"/>
        <v>0</v>
      </c>
      <c r="DG38" s="188">
        <f t="shared" si="81"/>
        <v>0</v>
      </c>
      <c r="DH38" s="188">
        <f t="shared" si="81"/>
        <v>0</v>
      </c>
      <c r="DI38" s="188">
        <f t="shared" si="81"/>
        <v>0</v>
      </c>
      <c r="DJ38" s="188">
        <f t="shared" si="81"/>
        <v>0</v>
      </c>
      <c r="DK38" s="188">
        <f t="shared" si="81"/>
        <v>0</v>
      </c>
      <c r="DL38" s="188">
        <f t="shared" si="81"/>
        <v>0</v>
      </c>
      <c r="DM38" s="188">
        <f t="shared" si="81"/>
        <v>0</v>
      </c>
      <c r="DN38" s="188">
        <f t="shared" si="81"/>
        <v>0</v>
      </c>
      <c r="DO38" s="188">
        <f t="shared" si="81"/>
        <v>0</v>
      </c>
      <c r="DP38" s="188">
        <f t="shared" si="81"/>
        <v>0</v>
      </c>
      <c r="DQ38" s="188">
        <f t="shared" si="81"/>
        <v>0</v>
      </c>
      <c r="DR38" s="188">
        <f t="shared" si="81"/>
        <v>0</v>
      </c>
      <c r="DS38" s="188">
        <f t="shared" si="81"/>
        <v>0</v>
      </c>
      <c r="DT38" s="188">
        <f t="shared" si="81"/>
        <v>0</v>
      </c>
      <c r="DU38" s="188">
        <f t="shared" si="81"/>
        <v>0</v>
      </c>
      <c r="DV38" s="188">
        <f t="shared" si="81"/>
        <v>0</v>
      </c>
      <c r="DW38" s="188">
        <f t="shared" si="81"/>
        <v>0</v>
      </c>
      <c r="DX38" s="188">
        <f>DX35*DX36*DX37</f>
        <v>0</v>
      </c>
      <c r="DY38" s="188">
        <f t="shared" ref="DY38:EQ38" si="82">DY35*DY36*DY37</f>
        <v>0</v>
      </c>
      <c r="DZ38" s="188">
        <f t="shared" si="82"/>
        <v>0</v>
      </c>
      <c r="EA38" s="188">
        <f t="shared" si="82"/>
        <v>0</v>
      </c>
      <c r="EB38" s="188">
        <f t="shared" si="82"/>
        <v>0</v>
      </c>
      <c r="EC38" s="188">
        <f t="shared" si="82"/>
        <v>0</v>
      </c>
      <c r="ED38" s="188">
        <f t="shared" si="82"/>
        <v>0</v>
      </c>
      <c r="EE38" s="188">
        <f t="shared" si="82"/>
        <v>0</v>
      </c>
      <c r="EF38" s="188">
        <f t="shared" si="82"/>
        <v>0</v>
      </c>
      <c r="EG38" s="188">
        <f t="shared" si="82"/>
        <v>0</v>
      </c>
      <c r="EH38" s="188">
        <f t="shared" si="82"/>
        <v>0</v>
      </c>
      <c r="EI38" s="188">
        <f t="shared" si="82"/>
        <v>0</v>
      </c>
      <c r="EJ38" s="188">
        <f t="shared" si="82"/>
        <v>0</v>
      </c>
      <c r="EK38" s="188">
        <f t="shared" si="82"/>
        <v>0</v>
      </c>
      <c r="EL38" s="188">
        <f t="shared" si="82"/>
        <v>0</v>
      </c>
      <c r="EM38" s="188">
        <f t="shared" si="82"/>
        <v>0</v>
      </c>
      <c r="EN38" s="188">
        <f t="shared" si="82"/>
        <v>0</v>
      </c>
      <c r="EO38" s="188">
        <f t="shared" si="82"/>
        <v>0</v>
      </c>
      <c r="EP38" s="188">
        <f t="shared" si="82"/>
        <v>0</v>
      </c>
      <c r="EQ38" s="188">
        <f t="shared" si="82"/>
        <v>0</v>
      </c>
      <c r="ER38" s="188">
        <f>ER35*ER36*ER37</f>
        <v>0</v>
      </c>
      <c r="ES38" s="188">
        <f t="shared" ref="ES38:FA38" si="83">ES35*ES36*ES37</f>
        <v>0</v>
      </c>
      <c r="ET38" s="188">
        <f t="shared" si="83"/>
        <v>0</v>
      </c>
      <c r="EU38" s="188">
        <f t="shared" si="83"/>
        <v>0</v>
      </c>
      <c r="EV38" s="188">
        <f t="shared" si="83"/>
        <v>0</v>
      </c>
      <c r="EW38" s="188">
        <f t="shared" si="83"/>
        <v>0</v>
      </c>
      <c r="EX38" s="188">
        <f t="shared" si="83"/>
        <v>0</v>
      </c>
      <c r="EY38" s="188">
        <f t="shared" si="83"/>
        <v>0</v>
      </c>
      <c r="EZ38" s="188">
        <f t="shared" si="83"/>
        <v>0</v>
      </c>
      <c r="FA38" s="188">
        <f t="shared" si="83"/>
        <v>0</v>
      </c>
    </row>
    <row r="39" spans="1:157" s="293" customFormat="1" ht="15" customHeight="1" x14ac:dyDescent="0.3">
      <c r="A39" s="38"/>
      <c r="B39" s="878">
        <f>B35+1</f>
        <v>19</v>
      </c>
      <c r="C39" s="176" t="s">
        <v>1411</v>
      </c>
      <c r="D39" s="176"/>
      <c r="E39" s="180" t="s">
        <v>1405</v>
      </c>
      <c r="F39" s="181" t="s">
        <v>1584</v>
      </c>
      <c r="G39" s="185" t="str">
        <f>IF(COUNTA(H39:IW39)=0,"",IF(OR(LARGE(H39:IW39,1)&gt;3,SMALL(H39:IW39,1)&lt;0),"ERRO",""))</f>
        <v/>
      </c>
      <c r="H39" s="295"/>
      <c r="I39" s="295"/>
      <c r="J39" s="295"/>
      <c r="K39" s="295"/>
      <c r="L39" s="295"/>
      <c r="M39" s="295"/>
      <c r="N39" s="295"/>
      <c r="O39" s="295"/>
      <c r="P39" s="295"/>
      <c r="Q39" s="295"/>
      <c r="R39" s="295"/>
      <c r="S39" s="295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5"/>
      <c r="AG39" s="295"/>
      <c r="AH39" s="295"/>
      <c r="AI39" s="295"/>
      <c r="AJ39" s="295"/>
      <c r="AK39" s="295"/>
      <c r="AL39" s="295"/>
      <c r="AM39" s="295"/>
      <c r="AN39" s="295"/>
      <c r="AO39" s="295"/>
      <c r="AP39" s="295"/>
      <c r="AQ39" s="295"/>
      <c r="AR39" s="295"/>
      <c r="AS39" s="295"/>
      <c r="AT39" s="295"/>
      <c r="AU39" s="295"/>
      <c r="AV39" s="295"/>
      <c r="AW39" s="295"/>
      <c r="AX39" s="295"/>
      <c r="AY39" s="295"/>
      <c r="AZ39" s="295"/>
      <c r="BA39" s="295"/>
      <c r="BB39" s="295"/>
      <c r="BC39" s="295"/>
      <c r="BD39" s="295"/>
      <c r="BE39" s="295"/>
      <c r="BF39" s="295"/>
      <c r="BG39" s="295"/>
      <c r="BH39" s="295"/>
      <c r="BI39" s="295"/>
      <c r="BJ39" s="295"/>
      <c r="BK39" s="295"/>
      <c r="BL39" s="295"/>
      <c r="BM39" s="295"/>
      <c r="BN39" s="295"/>
      <c r="BO39" s="295"/>
      <c r="BP39" s="295"/>
      <c r="BQ39" s="295"/>
      <c r="BR39" s="295"/>
      <c r="BS39" s="295"/>
      <c r="BT39" s="295"/>
      <c r="BU39" s="295"/>
      <c r="BV39" s="295"/>
      <c r="BW39" s="295"/>
      <c r="BX39" s="295"/>
      <c r="BY39" s="295"/>
      <c r="BZ39" s="295"/>
      <c r="CA39" s="295"/>
      <c r="CB39" s="295"/>
      <c r="CC39" s="295"/>
      <c r="CD39" s="295"/>
      <c r="CE39" s="295"/>
      <c r="CF39" s="295"/>
      <c r="CG39" s="295"/>
      <c r="CH39" s="295"/>
      <c r="CI39" s="295"/>
      <c r="CJ39" s="295"/>
      <c r="CK39" s="295"/>
      <c r="CL39" s="295"/>
      <c r="CM39" s="295"/>
      <c r="CN39" s="295"/>
      <c r="CO39" s="295"/>
      <c r="CP39" s="295"/>
      <c r="CQ39" s="295"/>
      <c r="CR39" s="295"/>
      <c r="CS39" s="295"/>
      <c r="CT39" s="295"/>
      <c r="CU39" s="295"/>
      <c r="CV39" s="295"/>
      <c r="CW39" s="295"/>
      <c r="CX39" s="295"/>
      <c r="CY39" s="295"/>
      <c r="CZ39" s="295"/>
      <c r="DA39" s="295"/>
      <c r="DB39" s="295"/>
      <c r="DC39" s="295"/>
      <c r="DD39" s="295"/>
      <c r="DE39" s="295"/>
      <c r="DF39" s="295"/>
      <c r="DG39" s="295"/>
      <c r="DH39" s="295"/>
      <c r="DI39" s="295"/>
      <c r="DJ39" s="295"/>
      <c r="DK39" s="295"/>
      <c r="DL39" s="295"/>
      <c r="DM39" s="295"/>
      <c r="DN39" s="295"/>
      <c r="DO39" s="295"/>
      <c r="DP39" s="295"/>
      <c r="DQ39" s="295"/>
      <c r="DR39" s="295"/>
      <c r="DS39" s="295"/>
      <c r="DT39" s="295"/>
      <c r="DU39" s="295"/>
      <c r="DV39" s="295"/>
      <c r="DW39" s="295"/>
      <c r="DX39" s="295"/>
      <c r="DY39" s="295"/>
      <c r="DZ39" s="295"/>
      <c r="EA39" s="295"/>
      <c r="EB39" s="295"/>
      <c r="EC39" s="295"/>
      <c r="ED39" s="295"/>
      <c r="EE39" s="295"/>
      <c r="EF39" s="295"/>
      <c r="EG39" s="295"/>
      <c r="EH39" s="295"/>
      <c r="EI39" s="295"/>
      <c r="EJ39" s="295"/>
      <c r="EK39" s="295"/>
      <c r="EL39" s="295"/>
      <c r="EM39" s="295"/>
      <c r="EN39" s="295"/>
      <c r="EO39" s="295"/>
      <c r="EP39" s="295"/>
      <c r="EQ39" s="295"/>
      <c r="ER39" s="295"/>
      <c r="ES39" s="295"/>
      <c r="ET39" s="295"/>
      <c r="EU39" s="295"/>
      <c r="EV39" s="295"/>
      <c r="EW39" s="295"/>
      <c r="EX39" s="295"/>
      <c r="EY39" s="295"/>
      <c r="EZ39" s="295"/>
      <c r="FA39" s="295"/>
    </row>
    <row r="40" spans="1:157" s="293" customFormat="1" ht="15" customHeight="1" x14ac:dyDescent="0.3">
      <c r="A40" s="38"/>
      <c r="B40" s="879"/>
      <c r="C40" s="176" t="s">
        <v>1413</v>
      </c>
      <c r="D40" s="176"/>
      <c r="E40" s="177" t="s">
        <v>1414</v>
      </c>
      <c r="F40" s="181" t="s">
        <v>1585</v>
      </c>
      <c r="G40" s="185" t="str">
        <f>IF(COUNTA(H40:IW40)=0,"",IF(OR(LARGE(H40:IW40,1)&gt;22,SMALL(H40:IW40,1)&lt;0),"ERRO",""))</f>
        <v/>
      </c>
      <c r="H40" s="295"/>
      <c r="I40" s="295"/>
      <c r="J40" s="295"/>
      <c r="K40" s="295"/>
      <c r="L40" s="295"/>
      <c r="M40" s="295"/>
      <c r="N40" s="295"/>
      <c r="O40" s="295"/>
      <c r="P40" s="295"/>
      <c r="Q40" s="295"/>
      <c r="R40" s="295"/>
      <c r="S40" s="295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5"/>
      <c r="AG40" s="295"/>
      <c r="AH40" s="295"/>
      <c r="AI40" s="295"/>
      <c r="AJ40" s="295"/>
      <c r="AK40" s="295"/>
      <c r="AL40" s="295"/>
      <c r="AM40" s="295"/>
      <c r="AN40" s="295"/>
      <c r="AO40" s="295"/>
      <c r="AP40" s="295"/>
      <c r="AQ40" s="295"/>
      <c r="AR40" s="295"/>
      <c r="AS40" s="295"/>
      <c r="AT40" s="295"/>
      <c r="AU40" s="295"/>
      <c r="AV40" s="295"/>
      <c r="AW40" s="295"/>
      <c r="AX40" s="295"/>
      <c r="AY40" s="295"/>
      <c r="AZ40" s="295"/>
      <c r="BA40" s="295"/>
      <c r="BB40" s="295"/>
      <c r="BC40" s="295"/>
      <c r="BD40" s="295"/>
      <c r="BE40" s="295"/>
      <c r="BF40" s="295"/>
      <c r="BG40" s="295"/>
      <c r="BH40" s="295"/>
      <c r="BI40" s="295"/>
      <c r="BJ40" s="295"/>
      <c r="BK40" s="295"/>
      <c r="BL40" s="295"/>
      <c r="BM40" s="295"/>
      <c r="BN40" s="295"/>
      <c r="BO40" s="295"/>
      <c r="BP40" s="295"/>
      <c r="BQ40" s="295"/>
      <c r="BR40" s="295"/>
      <c r="BS40" s="295"/>
      <c r="BT40" s="295"/>
      <c r="BU40" s="295"/>
      <c r="BV40" s="295"/>
      <c r="BW40" s="295"/>
      <c r="BX40" s="295"/>
      <c r="BY40" s="295"/>
      <c r="BZ40" s="295"/>
      <c r="CA40" s="295"/>
      <c r="CB40" s="295"/>
      <c r="CC40" s="295"/>
      <c r="CD40" s="295"/>
      <c r="CE40" s="295"/>
      <c r="CF40" s="295"/>
      <c r="CG40" s="295"/>
      <c r="CH40" s="295"/>
      <c r="CI40" s="295"/>
      <c r="CJ40" s="295"/>
      <c r="CK40" s="295"/>
      <c r="CL40" s="295"/>
      <c r="CM40" s="295"/>
      <c r="CN40" s="295"/>
      <c r="CO40" s="295"/>
      <c r="CP40" s="295"/>
      <c r="CQ40" s="295"/>
      <c r="CR40" s="295"/>
      <c r="CS40" s="295"/>
      <c r="CT40" s="295"/>
      <c r="CU40" s="295"/>
      <c r="CV40" s="295"/>
      <c r="CW40" s="295"/>
      <c r="CX40" s="295"/>
      <c r="CY40" s="295"/>
      <c r="CZ40" s="295"/>
      <c r="DA40" s="295"/>
      <c r="DB40" s="295"/>
      <c r="DC40" s="295"/>
      <c r="DD40" s="295"/>
      <c r="DE40" s="295"/>
      <c r="DF40" s="295"/>
      <c r="DG40" s="295"/>
      <c r="DH40" s="295"/>
      <c r="DI40" s="295"/>
      <c r="DJ40" s="295"/>
      <c r="DK40" s="295"/>
      <c r="DL40" s="295"/>
      <c r="DM40" s="295"/>
      <c r="DN40" s="295"/>
      <c r="DO40" s="295"/>
      <c r="DP40" s="295"/>
      <c r="DQ40" s="295"/>
      <c r="DR40" s="295"/>
      <c r="DS40" s="295"/>
      <c r="DT40" s="295"/>
      <c r="DU40" s="295"/>
      <c r="DV40" s="295"/>
      <c r="DW40" s="295"/>
      <c r="DX40" s="295"/>
      <c r="DY40" s="295"/>
      <c r="DZ40" s="295"/>
      <c r="EA40" s="295"/>
      <c r="EB40" s="295"/>
      <c r="EC40" s="295"/>
      <c r="ED40" s="295"/>
      <c r="EE40" s="295"/>
      <c r="EF40" s="295"/>
      <c r="EG40" s="295"/>
      <c r="EH40" s="295"/>
      <c r="EI40" s="295"/>
      <c r="EJ40" s="295"/>
      <c r="EK40" s="295"/>
      <c r="EL40" s="295"/>
      <c r="EM40" s="295"/>
      <c r="EN40" s="295"/>
      <c r="EO40" s="295"/>
      <c r="EP40" s="295"/>
      <c r="EQ40" s="295"/>
      <c r="ER40" s="295"/>
      <c r="ES40" s="295"/>
      <c r="ET40" s="295"/>
      <c r="EU40" s="295"/>
      <c r="EV40" s="295"/>
      <c r="EW40" s="295"/>
      <c r="EX40" s="295"/>
      <c r="EY40" s="295"/>
      <c r="EZ40" s="295"/>
      <c r="FA40" s="295"/>
    </row>
    <row r="41" spans="1:157" s="293" customFormat="1" ht="15" customHeight="1" x14ac:dyDescent="0.3">
      <c r="A41" s="38"/>
      <c r="B41" s="879"/>
      <c r="C41" s="176" t="s">
        <v>1416</v>
      </c>
      <c r="D41" s="176"/>
      <c r="E41" s="177" t="s">
        <v>1417</v>
      </c>
      <c r="F41" s="181" t="s">
        <v>1586</v>
      </c>
      <c r="G41" s="185" t="str">
        <f>IF(COUNTA(H41:IW41)=0,"",IF(OR(LARGE(H41:IW41,1)&gt;12,SMALL(H41:IW41,1)&lt;0),"ERRO",""))</f>
        <v/>
      </c>
      <c r="H41" s="295"/>
      <c r="I41" s="295"/>
      <c r="J41" s="295"/>
      <c r="K41" s="295"/>
      <c r="L41" s="295"/>
      <c r="M41" s="295"/>
      <c r="N41" s="295"/>
      <c r="O41" s="295"/>
      <c r="P41" s="295"/>
      <c r="Q41" s="295"/>
      <c r="R41" s="295"/>
      <c r="S41" s="295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5"/>
      <c r="AG41" s="295"/>
      <c r="AH41" s="295"/>
      <c r="AI41" s="295"/>
      <c r="AJ41" s="295"/>
      <c r="AK41" s="295"/>
      <c r="AL41" s="295"/>
      <c r="AM41" s="295"/>
      <c r="AN41" s="295"/>
      <c r="AO41" s="295"/>
      <c r="AP41" s="295"/>
      <c r="AQ41" s="295"/>
      <c r="AR41" s="295"/>
      <c r="AS41" s="295"/>
      <c r="AT41" s="295"/>
      <c r="AU41" s="295"/>
      <c r="AV41" s="295"/>
      <c r="AW41" s="295"/>
      <c r="AX41" s="295"/>
      <c r="AY41" s="295"/>
      <c r="AZ41" s="295"/>
      <c r="BA41" s="295"/>
      <c r="BB41" s="295"/>
      <c r="BC41" s="295"/>
      <c r="BD41" s="295"/>
      <c r="BE41" s="295"/>
      <c r="BF41" s="295"/>
      <c r="BG41" s="295"/>
      <c r="BH41" s="295"/>
      <c r="BI41" s="295"/>
      <c r="BJ41" s="295"/>
      <c r="BK41" s="295"/>
      <c r="BL41" s="295"/>
      <c r="BM41" s="295"/>
      <c r="BN41" s="295"/>
      <c r="BO41" s="295"/>
      <c r="BP41" s="295"/>
      <c r="BQ41" s="295"/>
      <c r="BR41" s="295"/>
      <c r="BS41" s="295"/>
      <c r="BT41" s="295"/>
      <c r="BU41" s="295"/>
      <c r="BV41" s="295"/>
      <c r="BW41" s="295"/>
      <c r="BX41" s="295"/>
      <c r="BY41" s="295"/>
      <c r="BZ41" s="295"/>
      <c r="CA41" s="295"/>
      <c r="CB41" s="295"/>
      <c r="CC41" s="295"/>
      <c r="CD41" s="295"/>
      <c r="CE41" s="295"/>
      <c r="CF41" s="295"/>
      <c r="CG41" s="295"/>
      <c r="CH41" s="295"/>
      <c r="CI41" s="295"/>
      <c r="CJ41" s="295"/>
      <c r="CK41" s="295"/>
      <c r="CL41" s="295"/>
      <c r="CM41" s="295"/>
      <c r="CN41" s="295"/>
      <c r="CO41" s="295"/>
      <c r="CP41" s="295"/>
      <c r="CQ41" s="295"/>
      <c r="CR41" s="295"/>
      <c r="CS41" s="295"/>
      <c r="CT41" s="295"/>
      <c r="CU41" s="295"/>
      <c r="CV41" s="295"/>
      <c r="CW41" s="295"/>
      <c r="CX41" s="295"/>
      <c r="CY41" s="295"/>
      <c r="CZ41" s="295"/>
      <c r="DA41" s="295"/>
      <c r="DB41" s="295"/>
      <c r="DC41" s="295"/>
      <c r="DD41" s="295"/>
      <c r="DE41" s="295"/>
      <c r="DF41" s="295"/>
      <c r="DG41" s="295"/>
      <c r="DH41" s="295"/>
      <c r="DI41" s="295"/>
      <c r="DJ41" s="295"/>
      <c r="DK41" s="295"/>
      <c r="DL41" s="295"/>
      <c r="DM41" s="295"/>
      <c r="DN41" s="295"/>
      <c r="DO41" s="295"/>
      <c r="DP41" s="295"/>
      <c r="DQ41" s="295"/>
      <c r="DR41" s="295"/>
      <c r="DS41" s="295"/>
      <c r="DT41" s="295"/>
      <c r="DU41" s="295"/>
      <c r="DV41" s="295"/>
      <c r="DW41" s="295"/>
      <c r="DX41" s="295"/>
      <c r="DY41" s="295"/>
      <c r="DZ41" s="295"/>
      <c r="EA41" s="295"/>
      <c r="EB41" s="295"/>
      <c r="EC41" s="295"/>
      <c r="ED41" s="295"/>
      <c r="EE41" s="295"/>
      <c r="EF41" s="295"/>
      <c r="EG41" s="295"/>
      <c r="EH41" s="295"/>
      <c r="EI41" s="295"/>
      <c r="EJ41" s="295"/>
      <c r="EK41" s="295"/>
      <c r="EL41" s="295"/>
      <c r="EM41" s="295"/>
      <c r="EN41" s="295"/>
      <c r="EO41" s="295"/>
      <c r="EP41" s="295"/>
      <c r="EQ41" s="295"/>
      <c r="ER41" s="295"/>
      <c r="ES41" s="295"/>
      <c r="ET41" s="295"/>
      <c r="EU41" s="295"/>
      <c r="EV41" s="295"/>
      <c r="EW41" s="295"/>
      <c r="EX41" s="295"/>
      <c r="EY41" s="295"/>
      <c r="EZ41" s="295"/>
      <c r="FA41" s="295"/>
    </row>
    <row r="42" spans="1:157" ht="15" customHeight="1" x14ac:dyDescent="0.3">
      <c r="B42" s="880"/>
      <c r="C42" s="176" t="s">
        <v>1421</v>
      </c>
      <c r="D42" s="176"/>
      <c r="E42" s="176"/>
      <c r="F42" s="181" t="s">
        <v>1588</v>
      </c>
      <c r="G42" s="185" t="str">
        <f>IF(COUNTA(H42:IW42)=0,"",IF(OR(LARGE(H42:IW42,1)&gt;1,SMALL(H42:IW42,1)&lt;0),"ERRO",""))</f>
        <v/>
      </c>
      <c r="H42" s="189">
        <f>H39*H40*H41/792</f>
        <v>0</v>
      </c>
      <c r="I42" s="189">
        <f t="shared" ref="I42:AA42" si="84">I39*I40*I41/792</f>
        <v>0</v>
      </c>
      <c r="J42" s="189">
        <f t="shared" si="84"/>
        <v>0</v>
      </c>
      <c r="K42" s="189">
        <f t="shared" si="84"/>
        <v>0</v>
      </c>
      <c r="L42" s="189">
        <f t="shared" si="84"/>
        <v>0</v>
      </c>
      <c r="M42" s="189">
        <f t="shared" si="84"/>
        <v>0</v>
      </c>
      <c r="N42" s="189">
        <f t="shared" si="84"/>
        <v>0</v>
      </c>
      <c r="O42" s="189">
        <f t="shared" si="84"/>
        <v>0</v>
      </c>
      <c r="P42" s="189">
        <f t="shared" si="84"/>
        <v>0</v>
      </c>
      <c r="Q42" s="189">
        <f t="shared" si="84"/>
        <v>0</v>
      </c>
      <c r="R42" s="189">
        <f t="shared" si="84"/>
        <v>0</v>
      </c>
      <c r="S42" s="189">
        <f t="shared" si="84"/>
        <v>0</v>
      </c>
      <c r="T42" s="189">
        <f t="shared" si="84"/>
        <v>0</v>
      </c>
      <c r="U42" s="189">
        <f t="shared" si="84"/>
        <v>0</v>
      </c>
      <c r="V42" s="189">
        <f t="shared" si="84"/>
        <v>0</v>
      </c>
      <c r="W42" s="189">
        <f t="shared" si="84"/>
        <v>0</v>
      </c>
      <c r="X42" s="189">
        <f t="shared" si="84"/>
        <v>0</v>
      </c>
      <c r="Y42" s="189">
        <f t="shared" si="84"/>
        <v>0</v>
      </c>
      <c r="Z42" s="189">
        <f t="shared" si="84"/>
        <v>0</v>
      </c>
      <c r="AA42" s="189">
        <f t="shared" si="84"/>
        <v>0</v>
      </c>
      <c r="AB42" s="189">
        <f>AB39*AB40*AB41/792</f>
        <v>0</v>
      </c>
      <c r="AC42" s="189">
        <f t="shared" ref="AC42:AU42" si="85">AC39*AC40*AC41/792</f>
        <v>0</v>
      </c>
      <c r="AD42" s="189">
        <f t="shared" si="85"/>
        <v>0</v>
      </c>
      <c r="AE42" s="189">
        <f t="shared" si="85"/>
        <v>0</v>
      </c>
      <c r="AF42" s="189">
        <f t="shared" si="85"/>
        <v>0</v>
      </c>
      <c r="AG42" s="189">
        <f t="shared" si="85"/>
        <v>0</v>
      </c>
      <c r="AH42" s="189">
        <f t="shared" si="85"/>
        <v>0</v>
      </c>
      <c r="AI42" s="189">
        <f t="shared" si="85"/>
        <v>0</v>
      </c>
      <c r="AJ42" s="189">
        <f t="shared" si="85"/>
        <v>0</v>
      </c>
      <c r="AK42" s="189">
        <f t="shared" si="85"/>
        <v>0</v>
      </c>
      <c r="AL42" s="189">
        <f t="shared" si="85"/>
        <v>0</v>
      </c>
      <c r="AM42" s="189">
        <f t="shared" si="85"/>
        <v>0</v>
      </c>
      <c r="AN42" s="189">
        <f t="shared" si="85"/>
        <v>0</v>
      </c>
      <c r="AO42" s="189">
        <f t="shared" si="85"/>
        <v>0</v>
      </c>
      <c r="AP42" s="189">
        <f t="shared" si="85"/>
        <v>0</v>
      </c>
      <c r="AQ42" s="189">
        <f t="shared" si="85"/>
        <v>0</v>
      </c>
      <c r="AR42" s="189">
        <f t="shared" si="85"/>
        <v>0</v>
      </c>
      <c r="AS42" s="189">
        <f t="shared" si="85"/>
        <v>0</v>
      </c>
      <c r="AT42" s="189">
        <f t="shared" si="85"/>
        <v>0</v>
      </c>
      <c r="AU42" s="189">
        <f t="shared" si="85"/>
        <v>0</v>
      </c>
      <c r="AV42" s="189">
        <f>AV39*AV40*AV41/792</f>
        <v>0</v>
      </c>
      <c r="AW42" s="189">
        <f t="shared" ref="AW42:BE42" si="86">AW39*AW40*AW41/792</f>
        <v>0</v>
      </c>
      <c r="AX42" s="189">
        <f t="shared" si="86"/>
        <v>0</v>
      </c>
      <c r="AY42" s="189">
        <f t="shared" si="86"/>
        <v>0</v>
      </c>
      <c r="AZ42" s="189">
        <f t="shared" si="86"/>
        <v>0</v>
      </c>
      <c r="BA42" s="189">
        <f t="shared" si="86"/>
        <v>0</v>
      </c>
      <c r="BB42" s="189">
        <f t="shared" si="86"/>
        <v>0</v>
      </c>
      <c r="BC42" s="189">
        <f t="shared" si="86"/>
        <v>0</v>
      </c>
      <c r="BD42" s="189">
        <f t="shared" si="86"/>
        <v>0</v>
      </c>
      <c r="BE42" s="189">
        <f t="shared" si="86"/>
        <v>0</v>
      </c>
      <c r="BF42" s="189">
        <f>BF39*BF40*BF41/792</f>
        <v>0</v>
      </c>
      <c r="BG42" s="189">
        <f t="shared" ref="BG42:BY42" si="87">BG39*BG40*BG41/792</f>
        <v>0</v>
      </c>
      <c r="BH42" s="189">
        <f t="shared" si="87"/>
        <v>0</v>
      </c>
      <c r="BI42" s="189">
        <f t="shared" si="87"/>
        <v>0</v>
      </c>
      <c r="BJ42" s="189">
        <f t="shared" si="87"/>
        <v>0</v>
      </c>
      <c r="BK42" s="189">
        <f t="shared" si="87"/>
        <v>0</v>
      </c>
      <c r="BL42" s="189">
        <f t="shared" si="87"/>
        <v>0</v>
      </c>
      <c r="BM42" s="189">
        <f t="shared" si="87"/>
        <v>0</v>
      </c>
      <c r="BN42" s="189">
        <f t="shared" si="87"/>
        <v>0</v>
      </c>
      <c r="BO42" s="189">
        <f t="shared" si="87"/>
        <v>0</v>
      </c>
      <c r="BP42" s="189">
        <f t="shared" si="87"/>
        <v>0</v>
      </c>
      <c r="BQ42" s="189">
        <f t="shared" si="87"/>
        <v>0</v>
      </c>
      <c r="BR42" s="189">
        <f t="shared" si="87"/>
        <v>0</v>
      </c>
      <c r="BS42" s="189">
        <f t="shared" si="87"/>
        <v>0</v>
      </c>
      <c r="BT42" s="189">
        <f t="shared" si="87"/>
        <v>0</v>
      </c>
      <c r="BU42" s="189">
        <f t="shared" si="87"/>
        <v>0</v>
      </c>
      <c r="BV42" s="189">
        <f t="shared" si="87"/>
        <v>0</v>
      </c>
      <c r="BW42" s="189">
        <f t="shared" si="87"/>
        <v>0</v>
      </c>
      <c r="BX42" s="189">
        <f t="shared" si="87"/>
        <v>0</v>
      </c>
      <c r="BY42" s="189">
        <f t="shared" si="87"/>
        <v>0</v>
      </c>
      <c r="BZ42" s="189">
        <f>BZ39*BZ40*BZ41/792</f>
        <v>0</v>
      </c>
      <c r="CA42" s="189">
        <f t="shared" ref="CA42:CS42" si="88">CA39*CA40*CA41/792</f>
        <v>0</v>
      </c>
      <c r="CB42" s="189">
        <f t="shared" si="88"/>
        <v>0</v>
      </c>
      <c r="CC42" s="189">
        <f t="shared" si="88"/>
        <v>0</v>
      </c>
      <c r="CD42" s="189">
        <f t="shared" si="88"/>
        <v>0</v>
      </c>
      <c r="CE42" s="189">
        <f t="shared" si="88"/>
        <v>0</v>
      </c>
      <c r="CF42" s="189">
        <f t="shared" si="88"/>
        <v>0</v>
      </c>
      <c r="CG42" s="189">
        <f t="shared" si="88"/>
        <v>0</v>
      </c>
      <c r="CH42" s="189">
        <f t="shared" si="88"/>
        <v>0</v>
      </c>
      <c r="CI42" s="189">
        <f t="shared" si="88"/>
        <v>0</v>
      </c>
      <c r="CJ42" s="189">
        <f t="shared" si="88"/>
        <v>0</v>
      </c>
      <c r="CK42" s="189">
        <f t="shared" si="88"/>
        <v>0</v>
      </c>
      <c r="CL42" s="189">
        <f t="shared" si="88"/>
        <v>0</v>
      </c>
      <c r="CM42" s="189">
        <f t="shared" si="88"/>
        <v>0</v>
      </c>
      <c r="CN42" s="189">
        <f t="shared" si="88"/>
        <v>0</v>
      </c>
      <c r="CO42" s="189">
        <f t="shared" si="88"/>
        <v>0</v>
      </c>
      <c r="CP42" s="189">
        <f t="shared" si="88"/>
        <v>0</v>
      </c>
      <c r="CQ42" s="189">
        <f t="shared" si="88"/>
        <v>0</v>
      </c>
      <c r="CR42" s="189">
        <f t="shared" si="88"/>
        <v>0</v>
      </c>
      <c r="CS42" s="189">
        <f t="shared" si="88"/>
        <v>0</v>
      </c>
      <c r="CT42" s="189">
        <f>CT39*CT40*CT41/792</f>
        <v>0</v>
      </c>
      <c r="CU42" s="189">
        <f t="shared" ref="CU42:DC42" si="89">CU39*CU40*CU41/792</f>
        <v>0</v>
      </c>
      <c r="CV42" s="189">
        <f t="shared" si="89"/>
        <v>0</v>
      </c>
      <c r="CW42" s="189">
        <f t="shared" si="89"/>
        <v>0</v>
      </c>
      <c r="CX42" s="189">
        <f t="shared" si="89"/>
        <v>0</v>
      </c>
      <c r="CY42" s="189">
        <f t="shared" si="89"/>
        <v>0</v>
      </c>
      <c r="CZ42" s="189">
        <f t="shared" si="89"/>
        <v>0</v>
      </c>
      <c r="DA42" s="189">
        <f t="shared" si="89"/>
        <v>0</v>
      </c>
      <c r="DB42" s="189">
        <f t="shared" si="89"/>
        <v>0</v>
      </c>
      <c r="DC42" s="189">
        <f t="shared" si="89"/>
        <v>0</v>
      </c>
      <c r="DD42" s="189">
        <f>DD39*DD40*DD41/792</f>
        <v>0</v>
      </c>
      <c r="DE42" s="189">
        <f t="shared" ref="DE42:DW42" si="90">DE39*DE40*DE41/792</f>
        <v>0</v>
      </c>
      <c r="DF42" s="189">
        <f t="shared" si="90"/>
        <v>0</v>
      </c>
      <c r="DG42" s="189">
        <f t="shared" si="90"/>
        <v>0</v>
      </c>
      <c r="DH42" s="189">
        <f t="shared" si="90"/>
        <v>0</v>
      </c>
      <c r="DI42" s="189">
        <f t="shared" si="90"/>
        <v>0</v>
      </c>
      <c r="DJ42" s="189">
        <f t="shared" si="90"/>
        <v>0</v>
      </c>
      <c r="DK42" s="189">
        <f t="shared" si="90"/>
        <v>0</v>
      </c>
      <c r="DL42" s="189">
        <f t="shared" si="90"/>
        <v>0</v>
      </c>
      <c r="DM42" s="189">
        <f t="shared" si="90"/>
        <v>0</v>
      </c>
      <c r="DN42" s="189">
        <f t="shared" si="90"/>
        <v>0</v>
      </c>
      <c r="DO42" s="189">
        <f t="shared" si="90"/>
        <v>0</v>
      </c>
      <c r="DP42" s="189">
        <f t="shared" si="90"/>
        <v>0</v>
      </c>
      <c r="DQ42" s="189">
        <f t="shared" si="90"/>
        <v>0</v>
      </c>
      <c r="DR42" s="189">
        <f t="shared" si="90"/>
        <v>0</v>
      </c>
      <c r="DS42" s="189">
        <f t="shared" si="90"/>
        <v>0</v>
      </c>
      <c r="DT42" s="189">
        <f t="shared" si="90"/>
        <v>0</v>
      </c>
      <c r="DU42" s="189">
        <f t="shared" si="90"/>
        <v>0</v>
      </c>
      <c r="DV42" s="189">
        <f t="shared" si="90"/>
        <v>0</v>
      </c>
      <c r="DW42" s="189">
        <f t="shared" si="90"/>
        <v>0</v>
      </c>
      <c r="DX42" s="189">
        <f>DX39*DX40*DX41/792</f>
        <v>0</v>
      </c>
      <c r="DY42" s="189">
        <f t="shared" ref="DY42:EQ42" si="91">DY39*DY40*DY41/792</f>
        <v>0</v>
      </c>
      <c r="DZ42" s="189">
        <f t="shared" si="91"/>
        <v>0</v>
      </c>
      <c r="EA42" s="189">
        <f t="shared" si="91"/>
        <v>0</v>
      </c>
      <c r="EB42" s="189">
        <f t="shared" si="91"/>
        <v>0</v>
      </c>
      <c r="EC42" s="189">
        <f t="shared" si="91"/>
        <v>0</v>
      </c>
      <c r="ED42" s="189">
        <f t="shared" si="91"/>
        <v>0</v>
      </c>
      <c r="EE42" s="189">
        <f t="shared" si="91"/>
        <v>0</v>
      </c>
      <c r="EF42" s="189">
        <f t="shared" si="91"/>
        <v>0</v>
      </c>
      <c r="EG42" s="189">
        <f t="shared" si="91"/>
        <v>0</v>
      </c>
      <c r="EH42" s="189">
        <f t="shared" si="91"/>
        <v>0</v>
      </c>
      <c r="EI42" s="189">
        <f t="shared" si="91"/>
        <v>0</v>
      </c>
      <c r="EJ42" s="189">
        <f t="shared" si="91"/>
        <v>0</v>
      </c>
      <c r="EK42" s="189">
        <f t="shared" si="91"/>
        <v>0</v>
      </c>
      <c r="EL42" s="189">
        <f t="shared" si="91"/>
        <v>0</v>
      </c>
      <c r="EM42" s="189">
        <f t="shared" si="91"/>
        <v>0</v>
      </c>
      <c r="EN42" s="189">
        <f t="shared" si="91"/>
        <v>0</v>
      </c>
      <c r="EO42" s="189">
        <f t="shared" si="91"/>
        <v>0</v>
      </c>
      <c r="EP42" s="189">
        <f t="shared" si="91"/>
        <v>0</v>
      </c>
      <c r="EQ42" s="189">
        <f t="shared" si="91"/>
        <v>0</v>
      </c>
      <c r="ER42" s="189">
        <f>ER39*ER40*ER41/792</f>
        <v>0</v>
      </c>
      <c r="ES42" s="189">
        <f t="shared" ref="ES42:FA42" si="92">ES39*ES40*ES41/792</f>
        <v>0</v>
      </c>
      <c r="ET42" s="189">
        <f t="shared" si="92"/>
        <v>0</v>
      </c>
      <c r="EU42" s="189">
        <f t="shared" si="92"/>
        <v>0</v>
      </c>
      <c r="EV42" s="189">
        <f t="shared" si="92"/>
        <v>0</v>
      </c>
      <c r="EW42" s="189">
        <f t="shared" si="92"/>
        <v>0</v>
      </c>
      <c r="EX42" s="189">
        <f t="shared" si="92"/>
        <v>0</v>
      </c>
      <c r="EY42" s="189">
        <f t="shared" si="92"/>
        <v>0</v>
      </c>
      <c r="EZ42" s="189">
        <f t="shared" si="92"/>
        <v>0</v>
      </c>
      <c r="FA42" s="189">
        <f t="shared" si="92"/>
        <v>0</v>
      </c>
    </row>
    <row r="43" spans="1:157" ht="15" customHeight="1" x14ac:dyDescent="0.3">
      <c r="B43" s="878">
        <f>B39+1</f>
        <v>20</v>
      </c>
      <c r="C43" s="176" t="s">
        <v>2265</v>
      </c>
      <c r="D43" s="176"/>
      <c r="E43" s="180" t="s">
        <v>2266</v>
      </c>
      <c r="F43" s="181" t="s">
        <v>2273</v>
      </c>
      <c r="G43" s="190">
        <f>SUM(H43:IW43)</f>
        <v>0</v>
      </c>
      <c r="H43" s="184">
        <f t="shared" ref="H43:AA43" si="93">H34*H35</f>
        <v>0</v>
      </c>
      <c r="I43" s="184">
        <f t="shared" si="93"/>
        <v>0</v>
      </c>
      <c r="J43" s="184">
        <f t="shared" si="93"/>
        <v>0</v>
      </c>
      <c r="K43" s="184">
        <f t="shared" si="93"/>
        <v>0</v>
      </c>
      <c r="L43" s="184">
        <f t="shared" si="93"/>
        <v>0</v>
      </c>
      <c r="M43" s="184">
        <f t="shared" si="93"/>
        <v>0</v>
      </c>
      <c r="N43" s="184">
        <f t="shared" si="93"/>
        <v>0</v>
      </c>
      <c r="O43" s="184">
        <f t="shared" si="93"/>
        <v>0</v>
      </c>
      <c r="P43" s="184">
        <f t="shared" si="93"/>
        <v>0</v>
      </c>
      <c r="Q43" s="184">
        <f t="shared" si="93"/>
        <v>0</v>
      </c>
      <c r="R43" s="184">
        <f t="shared" si="93"/>
        <v>0</v>
      </c>
      <c r="S43" s="184">
        <f t="shared" si="93"/>
        <v>0</v>
      </c>
      <c r="T43" s="184">
        <f t="shared" si="93"/>
        <v>0</v>
      </c>
      <c r="U43" s="184">
        <f t="shared" si="93"/>
        <v>0</v>
      </c>
      <c r="V43" s="184">
        <f t="shared" si="93"/>
        <v>0</v>
      </c>
      <c r="W43" s="184">
        <f t="shared" si="93"/>
        <v>0</v>
      </c>
      <c r="X43" s="184">
        <f t="shared" si="93"/>
        <v>0</v>
      </c>
      <c r="Y43" s="184">
        <f t="shared" si="93"/>
        <v>0</v>
      </c>
      <c r="Z43" s="184">
        <f t="shared" si="93"/>
        <v>0</v>
      </c>
      <c r="AA43" s="184">
        <f t="shared" si="93"/>
        <v>0</v>
      </c>
      <c r="AB43" s="184">
        <f t="shared" ref="AB43:BY43" si="94">AB34*AB35</f>
        <v>0</v>
      </c>
      <c r="AC43" s="184">
        <f t="shared" si="94"/>
        <v>0</v>
      </c>
      <c r="AD43" s="184">
        <f t="shared" si="94"/>
        <v>0</v>
      </c>
      <c r="AE43" s="184">
        <f t="shared" si="94"/>
        <v>0</v>
      </c>
      <c r="AF43" s="184">
        <f t="shared" si="94"/>
        <v>0</v>
      </c>
      <c r="AG43" s="184">
        <f t="shared" si="94"/>
        <v>0</v>
      </c>
      <c r="AH43" s="184">
        <f t="shared" si="94"/>
        <v>0</v>
      </c>
      <c r="AI43" s="184">
        <f t="shared" si="94"/>
        <v>0</v>
      </c>
      <c r="AJ43" s="184">
        <f t="shared" si="94"/>
        <v>0</v>
      </c>
      <c r="AK43" s="184">
        <f t="shared" si="94"/>
        <v>0</v>
      </c>
      <c r="AL43" s="184">
        <f t="shared" si="94"/>
        <v>0</v>
      </c>
      <c r="AM43" s="184">
        <f t="shared" si="94"/>
        <v>0</v>
      </c>
      <c r="AN43" s="184">
        <f t="shared" si="94"/>
        <v>0</v>
      </c>
      <c r="AO43" s="184">
        <f t="shared" si="94"/>
        <v>0</v>
      </c>
      <c r="AP43" s="184">
        <f t="shared" si="94"/>
        <v>0</v>
      </c>
      <c r="AQ43" s="184">
        <f t="shared" si="94"/>
        <v>0</v>
      </c>
      <c r="AR43" s="184">
        <f t="shared" si="94"/>
        <v>0</v>
      </c>
      <c r="AS43" s="184">
        <f t="shared" si="94"/>
        <v>0</v>
      </c>
      <c r="AT43" s="184">
        <f t="shared" si="94"/>
        <v>0</v>
      </c>
      <c r="AU43" s="184">
        <f t="shared" si="94"/>
        <v>0</v>
      </c>
      <c r="AV43" s="184">
        <f t="shared" si="94"/>
        <v>0</v>
      </c>
      <c r="AW43" s="184">
        <f t="shared" si="94"/>
        <v>0</v>
      </c>
      <c r="AX43" s="184">
        <f t="shared" si="94"/>
        <v>0</v>
      </c>
      <c r="AY43" s="184">
        <f t="shared" si="94"/>
        <v>0</v>
      </c>
      <c r="AZ43" s="184">
        <f t="shared" si="94"/>
        <v>0</v>
      </c>
      <c r="BA43" s="184">
        <f t="shared" si="94"/>
        <v>0</v>
      </c>
      <c r="BB43" s="184">
        <f t="shared" si="94"/>
        <v>0</v>
      </c>
      <c r="BC43" s="184">
        <f t="shared" si="94"/>
        <v>0</v>
      </c>
      <c r="BD43" s="184">
        <f t="shared" si="94"/>
        <v>0</v>
      </c>
      <c r="BE43" s="184">
        <f t="shared" si="94"/>
        <v>0</v>
      </c>
      <c r="BF43" s="184">
        <f t="shared" si="94"/>
        <v>0</v>
      </c>
      <c r="BG43" s="184">
        <f t="shared" si="94"/>
        <v>0</v>
      </c>
      <c r="BH43" s="184">
        <f t="shared" si="94"/>
        <v>0</v>
      </c>
      <c r="BI43" s="184">
        <f t="shared" si="94"/>
        <v>0</v>
      </c>
      <c r="BJ43" s="184">
        <f t="shared" si="94"/>
        <v>0</v>
      </c>
      <c r="BK43" s="184">
        <f t="shared" si="94"/>
        <v>0</v>
      </c>
      <c r="BL43" s="184">
        <f t="shared" si="94"/>
        <v>0</v>
      </c>
      <c r="BM43" s="184">
        <f t="shared" si="94"/>
        <v>0</v>
      </c>
      <c r="BN43" s="184">
        <f t="shared" si="94"/>
        <v>0</v>
      </c>
      <c r="BO43" s="184">
        <f t="shared" si="94"/>
        <v>0</v>
      </c>
      <c r="BP43" s="184">
        <f t="shared" si="94"/>
        <v>0</v>
      </c>
      <c r="BQ43" s="184">
        <f t="shared" si="94"/>
        <v>0</v>
      </c>
      <c r="BR43" s="184">
        <f t="shared" si="94"/>
        <v>0</v>
      </c>
      <c r="BS43" s="184">
        <f t="shared" si="94"/>
        <v>0</v>
      </c>
      <c r="BT43" s="184">
        <f t="shared" si="94"/>
        <v>0</v>
      </c>
      <c r="BU43" s="184">
        <f t="shared" si="94"/>
        <v>0</v>
      </c>
      <c r="BV43" s="184">
        <f t="shared" si="94"/>
        <v>0</v>
      </c>
      <c r="BW43" s="184">
        <f t="shared" si="94"/>
        <v>0</v>
      </c>
      <c r="BX43" s="184">
        <f t="shared" si="94"/>
        <v>0</v>
      </c>
      <c r="BY43" s="184">
        <f t="shared" si="94"/>
        <v>0</v>
      </c>
      <c r="BZ43" s="184">
        <f t="shared" ref="BZ43:EK43" si="95">BZ34*BZ35</f>
        <v>0</v>
      </c>
      <c r="CA43" s="184">
        <f t="shared" si="95"/>
        <v>0</v>
      </c>
      <c r="CB43" s="184">
        <f t="shared" si="95"/>
        <v>0</v>
      </c>
      <c r="CC43" s="184">
        <f t="shared" si="95"/>
        <v>0</v>
      </c>
      <c r="CD43" s="184">
        <f t="shared" si="95"/>
        <v>0</v>
      </c>
      <c r="CE43" s="184">
        <f t="shared" si="95"/>
        <v>0</v>
      </c>
      <c r="CF43" s="184">
        <f t="shared" si="95"/>
        <v>0</v>
      </c>
      <c r="CG43" s="184">
        <f t="shared" si="95"/>
        <v>0</v>
      </c>
      <c r="CH43" s="184">
        <f t="shared" si="95"/>
        <v>0</v>
      </c>
      <c r="CI43" s="184">
        <f t="shared" si="95"/>
        <v>0</v>
      </c>
      <c r="CJ43" s="184">
        <f t="shared" si="95"/>
        <v>0</v>
      </c>
      <c r="CK43" s="184">
        <f t="shared" si="95"/>
        <v>0</v>
      </c>
      <c r="CL43" s="184">
        <f t="shared" si="95"/>
        <v>0</v>
      </c>
      <c r="CM43" s="184">
        <f t="shared" si="95"/>
        <v>0</v>
      </c>
      <c r="CN43" s="184">
        <f t="shared" si="95"/>
        <v>0</v>
      </c>
      <c r="CO43" s="184">
        <f t="shared" si="95"/>
        <v>0</v>
      </c>
      <c r="CP43" s="184">
        <f t="shared" si="95"/>
        <v>0</v>
      </c>
      <c r="CQ43" s="184">
        <f t="shared" si="95"/>
        <v>0</v>
      </c>
      <c r="CR43" s="184">
        <f t="shared" si="95"/>
        <v>0</v>
      </c>
      <c r="CS43" s="184">
        <f t="shared" si="95"/>
        <v>0</v>
      </c>
      <c r="CT43" s="184">
        <f t="shared" si="95"/>
        <v>0</v>
      </c>
      <c r="CU43" s="184">
        <f t="shared" si="95"/>
        <v>0</v>
      </c>
      <c r="CV43" s="184">
        <f t="shared" si="95"/>
        <v>0</v>
      </c>
      <c r="CW43" s="184">
        <f t="shared" si="95"/>
        <v>0</v>
      </c>
      <c r="CX43" s="184">
        <f t="shared" si="95"/>
        <v>0</v>
      </c>
      <c r="CY43" s="184">
        <f t="shared" si="95"/>
        <v>0</v>
      </c>
      <c r="CZ43" s="184">
        <f t="shared" si="95"/>
        <v>0</v>
      </c>
      <c r="DA43" s="184">
        <f t="shared" si="95"/>
        <v>0</v>
      </c>
      <c r="DB43" s="184">
        <f t="shared" si="95"/>
        <v>0</v>
      </c>
      <c r="DC43" s="184">
        <f t="shared" si="95"/>
        <v>0</v>
      </c>
      <c r="DD43" s="184">
        <f t="shared" si="95"/>
        <v>0</v>
      </c>
      <c r="DE43" s="184">
        <f t="shared" si="95"/>
        <v>0</v>
      </c>
      <c r="DF43" s="184">
        <f t="shared" si="95"/>
        <v>0</v>
      </c>
      <c r="DG43" s="184">
        <f t="shared" si="95"/>
        <v>0</v>
      </c>
      <c r="DH43" s="184">
        <f t="shared" si="95"/>
        <v>0</v>
      </c>
      <c r="DI43" s="184">
        <f t="shared" si="95"/>
        <v>0</v>
      </c>
      <c r="DJ43" s="184">
        <f t="shared" si="95"/>
        <v>0</v>
      </c>
      <c r="DK43" s="184">
        <f t="shared" si="95"/>
        <v>0</v>
      </c>
      <c r="DL43" s="184">
        <f t="shared" si="95"/>
        <v>0</v>
      </c>
      <c r="DM43" s="184">
        <f t="shared" si="95"/>
        <v>0</v>
      </c>
      <c r="DN43" s="184">
        <f t="shared" si="95"/>
        <v>0</v>
      </c>
      <c r="DO43" s="184">
        <f t="shared" si="95"/>
        <v>0</v>
      </c>
      <c r="DP43" s="184">
        <f t="shared" si="95"/>
        <v>0</v>
      </c>
      <c r="DQ43" s="184">
        <f t="shared" si="95"/>
        <v>0</v>
      </c>
      <c r="DR43" s="184">
        <f t="shared" si="95"/>
        <v>0</v>
      </c>
      <c r="DS43" s="184">
        <f t="shared" si="95"/>
        <v>0</v>
      </c>
      <c r="DT43" s="184">
        <f t="shared" si="95"/>
        <v>0</v>
      </c>
      <c r="DU43" s="184">
        <f t="shared" si="95"/>
        <v>0</v>
      </c>
      <c r="DV43" s="184">
        <f t="shared" si="95"/>
        <v>0</v>
      </c>
      <c r="DW43" s="184">
        <f t="shared" si="95"/>
        <v>0</v>
      </c>
      <c r="DX43" s="184">
        <f t="shared" si="95"/>
        <v>0</v>
      </c>
      <c r="DY43" s="184">
        <f t="shared" si="95"/>
        <v>0</v>
      </c>
      <c r="DZ43" s="184">
        <f t="shared" si="95"/>
        <v>0</v>
      </c>
      <c r="EA43" s="184">
        <f t="shared" si="95"/>
        <v>0</v>
      </c>
      <c r="EB43" s="184">
        <f t="shared" si="95"/>
        <v>0</v>
      </c>
      <c r="EC43" s="184">
        <f t="shared" si="95"/>
        <v>0</v>
      </c>
      <c r="ED43" s="184">
        <f t="shared" si="95"/>
        <v>0</v>
      </c>
      <c r="EE43" s="184">
        <f t="shared" si="95"/>
        <v>0</v>
      </c>
      <c r="EF43" s="184">
        <f t="shared" si="95"/>
        <v>0</v>
      </c>
      <c r="EG43" s="184">
        <f t="shared" si="95"/>
        <v>0</v>
      </c>
      <c r="EH43" s="184">
        <f t="shared" si="95"/>
        <v>0</v>
      </c>
      <c r="EI43" s="184">
        <f t="shared" si="95"/>
        <v>0</v>
      </c>
      <c r="EJ43" s="184">
        <f t="shared" si="95"/>
        <v>0</v>
      </c>
      <c r="EK43" s="184">
        <f t="shared" si="95"/>
        <v>0</v>
      </c>
      <c r="EL43" s="184">
        <f t="shared" ref="EL43:FA43" si="96">EL34*EL35</f>
        <v>0</v>
      </c>
      <c r="EM43" s="184">
        <f t="shared" si="96"/>
        <v>0</v>
      </c>
      <c r="EN43" s="184">
        <f t="shared" si="96"/>
        <v>0</v>
      </c>
      <c r="EO43" s="184">
        <f t="shared" si="96"/>
        <v>0</v>
      </c>
      <c r="EP43" s="184">
        <f t="shared" si="96"/>
        <v>0</v>
      </c>
      <c r="EQ43" s="184">
        <f t="shared" si="96"/>
        <v>0</v>
      </c>
      <c r="ER43" s="184">
        <f t="shared" si="96"/>
        <v>0</v>
      </c>
      <c r="ES43" s="184">
        <f t="shared" si="96"/>
        <v>0</v>
      </c>
      <c r="ET43" s="184">
        <f t="shared" si="96"/>
        <v>0</v>
      </c>
      <c r="EU43" s="184">
        <f t="shared" si="96"/>
        <v>0</v>
      </c>
      <c r="EV43" s="184">
        <f t="shared" si="96"/>
        <v>0</v>
      </c>
      <c r="EW43" s="184">
        <f t="shared" si="96"/>
        <v>0</v>
      </c>
      <c r="EX43" s="184">
        <f t="shared" si="96"/>
        <v>0</v>
      </c>
      <c r="EY43" s="184">
        <f t="shared" si="96"/>
        <v>0</v>
      </c>
      <c r="EZ43" s="184">
        <f t="shared" si="96"/>
        <v>0</v>
      </c>
      <c r="FA43" s="184">
        <f t="shared" si="96"/>
        <v>0</v>
      </c>
    </row>
    <row r="44" spans="1:157" ht="15" customHeight="1" x14ac:dyDescent="0.3">
      <c r="B44" s="880"/>
      <c r="C44" s="176" t="s">
        <v>2268</v>
      </c>
      <c r="D44" s="176"/>
      <c r="E44" s="180" t="s">
        <v>2269</v>
      </c>
      <c r="F44" s="181" t="s">
        <v>2274</v>
      </c>
      <c r="G44" s="190">
        <f>SUM(H44:IW44)</f>
        <v>0</v>
      </c>
      <c r="H44" s="184">
        <f t="shared" ref="H44:AA44" si="97">H34*H35*H36</f>
        <v>0</v>
      </c>
      <c r="I44" s="184">
        <f t="shared" si="97"/>
        <v>0</v>
      </c>
      <c r="J44" s="184">
        <f t="shared" si="97"/>
        <v>0</v>
      </c>
      <c r="K44" s="184">
        <f t="shared" si="97"/>
        <v>0</v>
      </c>
      <c r="L44" s="184">
        <f t="shared" si="97"/>
        <v>0</v>
      </c>
      <c r="M44" s="184">
        <f t="shared" si="97"/>
        <v>0</v>
      </c>
      <c r="N44" s="184">
        <f t="shared" si="97"/>
        <v>0</v>
      </c>
      <c r="O44" s="184">
        <f t="shared" si="97"/>
        <v>0</v>
      </c>
      <c r="P44" s="184">
        <f t="shared" si="97"/>
        <v>0</v>
      </c>
      <c r="Q44" s="184">
        <f t="shared" si="97"/>
        <v>0</v>
      </c>
      <c r="R44" s="184">
        <f t="shared" si="97"/>
        <v>0</v>
      </c>
      <c r="S44" s="184">
        <f t="shared" si="97"/>
        <v>0</v>
      </c>
      <c r="T44" s="184">
        <f t="shared" si="97"/>
        <v>0</v>
      </c>
      <c r="U44" s="184">
        <f t="shared" si="97"/>
        <v>0</v>
      </c>
      <c r="V44" s="184">
        <f t="shared" si="97"/>
        <v>0</v>
      </c>
      <c r="W44" s="184">
        <f t="shared" si="97"/>
        <v>0</v>
      </c>
      <c r="X44" s="184">
        <f t="shared" si="97"/>
        <v>0</v>
      </c>
      <c r="Y44" s="184">
        <f t="shared" si="97"/>
        <v>0</v>
      </c>
      <c r="Z44" s="184">
        <f t="shared" si="97"/>
        <v>0</v>
      </c>
      <c r="AA44" s="184">
        <f t="shared" si="97"/>
        <v>0</v>
      </c>
      <c r="AB44" s="184">
        <f t="shared" ref="AB44:BY44" si="98">AB34*AB35*AB36</f>
        <v>0</v>
      </c>
      <c r="AC44" s="184">
        <f t="shared" si="98"/>
        <v>0</v>
      </c>
      <c r="AD44" s="184">
        <f t="shared" si="98"/>
        <v>0</v>
      </c>
      <c r="AE44" s="184">
        <f t="shared" si="98"/>
        <v>0</v>
      </c>
      <c r="AF44" s="184">
        <f t="shared" si="98"/>
        <v>0</v>
      </c>
      <c r="AG44" s="184">
        <f t="shared" si="98"/>
        <v>0</v>
      </c>
      <c r="AH44" s="184">
        <f t="shared" si="98"/>
        <v>0</v>
      </c>
      <c r="AI44" s="184">
        <f t="shared" si="98"/>
        <v>0</v>
      </c>
      <c r="AJ44" s="184">
        <f t="shared" si="98"/>
        <v>0</v>
      </c>
      <c r="AK44" s="184">
        <f t="shared" si="98"/>
        <v>0</v>
      </c>
      <c r="AL44" s="184">
        <f t="shared" si="98"/>
        <v>0</v>
      </c>
      <c r="AM44" s="184">
        <f t="shared" si="98"/>
        <v>0</v>
      </c>
      <c r="AN44" s="184">
        <f t="shared" si="98"/>
        <v>0</v>
      </c>
      <c r="AO44" s="184">
        <f t="shared" si="98"/>
        <v>0</v>
      </c>
      <c r="AP44" s="184">
        <f t="shared" si="98"/>
        <v>0</v>
      </c>
      <c r="AQ44" s="184">
        <f t="shared" si="98"/>
        <v>0</v>
      </c>
      <c r="AR44" s="184">
        <f t="shared" si="98"/>
        <v>0</v>
      </c>
      <c r="AS44" s="184">
        <f t="shared" si="98"/>
        <v>0</v>
      </c>
      <c r="AT44" s="184">
        <f t="shared" si="98"/>
        <v>0</v>
      </c>
      <c r="AU44" s="184">
        <f t="shared" si="98"/>
        <v>0</v>
      </c>
      <c r="AV44" s="184">
        <f t="shared" si="98"/>
        <v>0</v>
      </c>
      <c r="AW44" s="184">
        <f t="shared" si="98"/>
        <v>0</v>
      </c>
      <c r="AX44" s="184">
        <f t="shared" si="98"/>
        <v>0</v>
      </c>
      <c r="AY44" s="184">
        <f t="shared" si="98"/>
        <v>0</v>
      </c>
      <c r="AZ44" s="184">
        <f t="shared" si="98"/>
        <v>0</v>
      </c>
      <c r="BA44" s="184">
        <f t="shared" si="98"/>
        <v>0</v>
      </c>
      <c r="BB44" s="184">
        <f t="shared" si="98"/>
        <v>0</v>
      </c>
      <c r="BC44" s="184">
        <f t="shared" si="98"/>
        <v>0</v>
      </c>
      <c r="BD44" s="184">
        <f t="shared" si="98"/>
        <v>0</v>
      </c>
      <c r="BE44" s="184">
        <f t="shared" si="98"/>
        <v>0</v>
      </c>
      <c r="BF44" s="184">
        <f t="shared" si="98"/>
        <v>0</v>
      </c>
      <c r="BG44" s="184">
        <f t="shared" si="98"/>
        <v>0</v>
      </c>
      <c r="BH44" s="184">
        <f t="shared" si="98"/>
        <v>0</v>
      </c>
      <c r="BI44" s="184">
        <f t="shared" si="98"/>
        <v>0</v>
      </c>
      <c r="BJ44" s="184">
        <f t="shared" si="98"/>
        <v>0</v>
      </c>
      <c r="BK44" s="184">
        <f t="shared" si="98"/>
        <v>0</v>
      </c>
      <c r="BL44" s="184">
        <f t="shared" si="98"/>
        <v>0</v>
      </c>
      <c r="BM44" s="184">
        <f t="shared" si="98"/>
        <v>0</v>
      </c>
      <c r="BN44" s="184">
        <f t="shared" si="98"/>
        <v>0</v>
      </c>
      <c r="BO44" s="184">
        <f t="shared" si="98"/>
        <v>0</v>
      </c>
      <c r="BP44" s="184">
        <f t="shared" si="98"/>
        <v>0</v>
      </c>
      <c r="BQ44" s="184">
        <f t="shared" si="98"/>
        <v>0</v>
      </c>
      <c r="BR44" s="184">
        <f t="shared" si="98"/>
        <v>0</v>
      </c>
      <c r="BS44" s="184">
        <f t="shared" si="98"/>
        <v>0</v>
      </c>
      <c r="BT44" s="184">
        <f t="shared" si="98"/>
        <v>0</v>
      </c>
      <c r="BU44" s="184">
        <f t="shared" si="98"/>
        <v>0</v>
      </c>
      <c r="BV44" s="184">
        <f t="shared" si="98"/>
        <v>0</v>
      </c>
      <c r="BW44" s="184">
        <f t="shared" si="98"/>
        <v>0</v>
      </c>
      <c r="BX44" s="184">
        <f t="shared" si="98"/>
        <v>0</v>
      </c>
      <c r="BY44" s="184">
        <f t="shared" si="98"/>
        <v>0</v>
      </c>
      <c r="BZ44" s="184">
        <f t="shared" ref="BZ44:EK44" si="99">BZ34*BZ35*BZ36</f>
        <v>0</v>
      </c>
      <c r="CA44" s="184">
        <f t="shared" si="99"/>
        <v>0</v>
      </c>
      <c r="CB44" s="184">
        <f t="shared" si="99"/>
        <v>0</v>
      </c>
      <c r="CC44" s="184">
        <f t="shared" si="99"/>
        <v>0</v>
      </c>
      <c r="CD44" s="184">
        <f t="shared" si="99"/>
        <v>0</v>
      </c>
      <c r="CE44" s="184">
        <f t="shared" si="99"/>
        <v>0</v>
      </c>
      <c r="CF44" s="184">
        <f t="shared" si="99"/>
        <v>0</v>
      </c>
      <c r="CG44" s="184">
        <f t="shared" si="99"/>
        <v>0</v>
      </c>
      <c r="CH44" s="184">
        <f t="shared" si="99"/>
        <v>0</v>
      </c>
      <c r="CI44" s="184">
        <f t="shared" si="99"/>
        <v>0</v>
      </c>
      <c r="CJ44" s="184">
        <f t="shared" si="99"/>
        <v>0</v>
      </c>
      <c r="CK44" s="184">
        <f t="shared" si="99"/>
        <v>0</v>
      </c>
      <c r="CL44" s="184">
        <f t="shared" si="99"/>
        <v>0</v>
      </c>
      <c r="CM44" s="184">
        <f t="shared" si="99"/>
        <v>0</v>
      </c>
      <c r="CN44" s="184">
        <f t="shared" si="99"/>
        <v>0</v>
      </c>
      <c r="CO44" s="184">
        <f t="shared" si="99"/>
        <v>0</v>
      </c>
      <c r="CP44" s="184">
        <f t="shared" si="99"/>
        <v>0</v>
      </c>
      <c r="CQ44" s="184">
        <f t="shared" si="99"/>
        <v>0</v>
      </c>
      <c r="CR44" s="184">
        <f t="shared" si="99"/>
        <v>0</v>
      </c>
      <c r="CS44" s="184">
        <f t="shared" si="99"/>
        <v>0</v>
      </c>
      <c r="CT44" s="184">
        <f t="shared" si="99"/>
        <v>0</v>
      </c>
      <c r="CU44" s="184">
        <f t="shared" si="99"/>
        <v>0</v>
      </c>
      <c r="CV44" s="184">
        <f t="shared" si="99"/>
        <v>0</v>
      </c>
      <c r="CW44" s="184">
        <f t="shared" si="99"/>
        <v>0</v>
      </c>
      <c r="CX44" s="184">
        <f t="shared" si="99"/>
        <v>0</v>
      </c>
      <c r="CY44" s="184">
        <f t="shared" si="99"/>
        <v>0</v>
      </c>
      <c r="CZ44" s="184">
        <f t="shared" si="99"/>
        <v>0</v>
      </c>
      <c r="DA44" s="184">
        <f t="shared" si="99"/>
        <v>0</v>
      </c>
      <c r="DB44" s="184">
        <f t="shared" si="99"/>
        <v>0</v>
      </c>
      <c r="DC44" s="184">
        <f t="shared" si="99"/>
        <v>0</v>
      </c>
      <c r="DD44" s="184">
        <f t="shared" si="99"/>
        <v>0</v>
      </c>
      <c r="DE44" s="184">
        <f t="shared" si="99"/>
        <v>0</v>
      </c>
      <c r="DF44" s="184">
        <f t="shared" si="99"/>
        <v>0</v>
      </c>
      <c r="DG44" s="184">
        <f t="shared" si="99"/>
        <v>0</v>
      </c>
      <c r="DH44" s="184">
        <f t="shared" si="99"/>
        <v>0</v>
      </c>
      <c r="DI44" s="184">
        <f t="shared" si="99"/>
        <v>0</v>
      </c>
      <c r="DJ44" s="184">
        <f t="shared" si="99"/>
        <v>0</v>
      </c>
      <c r="DK44" s="184">
        <f t="shared" si="99"/>
        <v>0</v>
      </c>
      <c r="DL44" s="184">
        <f t="shared" si="99"/>
        <v>0</v>
      </c>
      <c r="DM44" s="184">
        <f t="shared" si="99"/>
        <v>0</v>
      </c>
      <c r="DN44" s="184">
        <f t="shared" si="99"/>
        <v>0</v>
      </c>
      <c r="DO44" s="184">
        <f t="shared" si="99"/>
        <v>0</v>
      </c>
      <c r="DP44" s="184">
        <f t="shared" si="99"/>
        <v>0</v>
      </c>
      <c r="DQ44" s="184">
        <f t="shared" si="99"/>
        <v>0</v>
      </c>
      <c r="DR44" s="184">
        <f t="shared" si="99"/>
        <v>0</v>
      </c>
      <c r="DS44" s="184">
        <f t="shared" si="99"/>
        <v>0</v>
      </c>
      <c r="DT44" s="184">
        <f t="shared" si="99"/>
        <v>0</v>
      </c>
      <c r="DU44" s="184">
        <f t="shared" si="99"/>
        <v>0</v>
      </c>
      <c r="DV44" s="184">
        <f t="shared" si="99"/>
        <v>0</v>
      </c>
      <c r="DW44" s="184">
        <f t="shared" si="99"/>
        <v>0</v>
      </c>
      <c r="DX44" s="184">
        <f t="shared" si="99"/>
        <v>0</v>
      </c>
      <c r="DY44" s="184">
        <f t="shared" si="99"/>
        <v>0</v>
      </c>
      <c r="DZ44" s="184">
        <f t="shared" si="99"/>
        <v>0</v>
      </c>
      <c r="EA44" s="184">
        <f t="shared" si="99"/>
        <v>0</v>
      </c>
      <c r="EB44" s="184">
        <f t="shared" si="99"/>
        <v>0</v>
      </c>
      <c r="EC44" s="184">
        <f t="shared" si="99"/>
        <v>0</v>
      </c>
      <c r="ED44" s="184">
        <f t="shared" si="99"/>
        <v>0</v>
      </c>
      <c r="EE44" s="184">
        <f t="shared" si="99"/>
        <v>0</v>
      </c>
      <c r="EF44" s="184">
        <f t="shared" si="99"/>
        <v>0</v>
      </c>
      <c r="EG44" s="184">
        <f t="shared" si="99"/>
        <v>0</v>
      </c>
      <c r="EH44" s="184">
        <f t="shared" si="99"/>
        <v>0</v>
      </c>
      <c r="EI44" s="184">
        <f t="shared" si="99"/>
        <v>0</v>
      </c>
      <c r="EJ44" s="184">
        <f t="shared" si="99"/>
        <v>0</v>
      </c>
      <c r="EK44" s="184">
        <f t="shared" si="99"/>
        <v>0</v>
      </c>
      <c r="EL44" s="184">
        <f t="shared" ref="EL44:FA44" si="100">EL34*EL35*EL36</f>
        <v>0</v>
      </c>
      <c r="EM44" s="184">
        <f t="shared" si="100"/>
        <v>0</v>
      </c>
      <c r="EN44" s="184">
        <f t="shared" si="100"/>
        <v>0</v>
      </c>
      <c r="EO44" s="184">
        <f t="shared" si="100"/>
        <v>0</v>
      </c>
      <c r="EP44" s="184">
        <f t="shared" si="100"/>
        <v>0</v>
      </c>
      <c r="EQ44" s="184">
        <f t="shared" si="100"/>
        <v>0</v>
      </c>
      <c r="ER44" s="184">
        <f t="shared" si="100"/>
        <v>0</v>
      </c>
      <c r="ES44" s="184">
        <f t="shared" si="100"/>
        <v>0</v>
      </c>
      <c r="ET44" s="184">
        <f t="shared" si="100"/>
        <v>0</v>
      </c>
      <c r="EU44" s="184">
        <f t="shared" si="100"/>
        <v>0</v>
      </c>
      <c r="EV44" s="184">
        <f t="shared" si="100"/>
        <v>0</v>
      </c>
      <c r="EW44" s="184">
        <f t="shared" si="100"/>
        <v>0</v>
      </c>
      <c r="EX44" s="184">
        <f t="shared" si="100"/>
        <v>0</v>
      </c>
      <c r="EY44" s="184">
        <f t="shared" si="100"/>
        <v>0</v>
      </c>
      <c r="EZ44" s="184">
        <f t="shared" si="100"/>
        <v>0</v>
      </c>
      <c r="FA44" s="184">
        <f t="shared" si="100"/>
        <v>0</v>
      </c>
    </row>
    <row r="45" spans="1:157" ht="15" customHeight="1" x14ac:dyDescent="0.3">
      <c r="B45" s="171">
        <f>B43+1</f>
        <v>21</v>
      </c>
      <c r="C45" s="176" t="s">
        <v>1423</v>
      </c>
      <c r="D45" s="176"/>
      <c r="E45" s="180" t="s">
        <v>298</v>
      </c>
      <c r="F45" s="181" t="s">
        <v>1589</v>
      </c>
      <c r="G45" s="190">
        <f>SUM(H45:IW45)</f>
        <v>0</v>
      </c>
      <c r="H45" s="188">
        <f t="shared" ref="H45:AA45" si="101">(H34*H38)/1000</f>
        <v>0</v>
      </c>
      <c r="I45" s="188">
        <f t="shared" si="101"/>
        <v>0</v>
      </c>
      <c r="J45" s="188">
        <f t="shared" si="101"/>
        <v>0</v>
      </c>
      <c r="K45" s="188">
        <f t="shared" si="101"/>
        <v>0</v>
      </c>
      <c r="L45" s="188">
        <f t="shared" si="101"/>
        <v>0</v>
      </c>
      <c r="M45" s="188">
        <f t="shared" si="101"/>
        <v>0</v>
      </c>
      <c r="N45" s="188">
        <f t="shared" si="101"/>
        <v>0</v>
      </c>
      <c r="O45" s="188">
        <f t="shared" si="101"/>
        <v>0</v>
      </c>
      <c r="P45" s="188">
        <f t="shared" si="101"/>
        <v>0</v>
      </c>
      <c r="Q45" s="188">
        <f t="shared" si="101"/>
        <v>0</v>
      </c>
      <c r="R45" s="188">
        <f t="shared" si="101"/>
        <v>0</v>
      </c>
      <c r="S45" s="188">
        <f t="shared" si="101"/>
        <v>0</v>
      </c>
      <c r="T45" s="188">
        <f t="shared" si="101"/>
        <v>0</v>
      </c>
      <c r="U45" s="188">
        <f t="shared" si="101"/>
        <v>0</v>
      </c>
      <c r="V45" s="188">
        <f t="shared" si="101"/>
        <v>0</v>
      </c>
      <c r="W45" s="188">
        <f t="shared" si="101"/>
        <v>0</v>
      </c>
      <c r="X45" s="188">
        <f t="shared" si="101"/>
        <v>0</v>
      </c>
      <c r="Y45" s="188">
        <f t="shared" si="101"/>
        <v>0</v>
      </c>
      <c r="Z45" s="188">
        <f t="shared" si="101"/>
        <v>0</v>
      </c>
      <c r="AA45" s="188">
        <f t="shared" si="101"/>
        <v>0</v>
      </c>
      <c r="AB45" s="188">
        <f t="shared" ref="AB45:BY45" si="102">(AB34*AB38)/1000</f>
        <v>0</v>
      </c>
      <c r="AC45" s="188">
        <f t="shared" si="102"/>
        <v>0</v>
      </c>
      <c r="AD45" s="188">
        <f t="shared" si="102"/>
        <v>0</v>
      </c>
      <c r="AE45" s="188">
        <f t="shared" si="102"/>
        <v>0</v>
      </c>
      <c r="AF45" s="188">
        <f t="shared" si="102"/>
        <v>0</v>
      </c>
      <c r="AG45" s="188">
        <f t="shared" si="102"/>
        <v>0</v>
      </c>
      <c r="AH45" s="188">
        <f t="shared" si="102"/>
        <v>0</v>
      </c>
      <c r="AI45" s="188">
        <f t="shared" si="102"/>
        <v>0</v>
      </c>
      <c r="AJ45" s="188">
        <f t="shared" si="102"/>
        <v>0</v>
      </c>
      <c r="AK45" s="188">
        <f t="shared" si="102"/>
        <v>0</v>
      </c>
      <c r="AL45" s="188">
        <f t="shared" si="102"/>
        <v>0</v>
      </c>
      <c r="AM45" s="188">
        <f t="shared" si="102"/>
        <v>0</v>
      </c>
      <c r="AN45" s="188">
        <f t="shared" si="102"/>
        <v>0</v>
      </c>
      <c r="AO45" s="188">
        <f t="shared" si="102"/>
        <v>0</v>
      </c>
      <c r="AP45" s="188">
        <f t="shared" si="102"/>
        <v>0</v>
      </c>
      <c r="AQ45" s="188">
        <f t="shared" si="102"/>
        <v>0</v>
      </c>
      <c r="AR45" s="188">
        <f t="shared" si="102"/>
        <v>0</v>
      </c>
      <c r="AS45" s="188">
        <f t="shared" si="102"/>
        <v>0</v>
      </c>
      <c r="AT45" s="188">
        <f t="shared" si="102"/>
        <v>0</v>
      </c>
      <c r="AU45" s="188">
        <f t="shared" si="102"/>
        <v>0</v>
      </c>
      <c r="AV45" s="188">
        <f t="shared" si="102"/>
        <v>0</v>
      </c>
      <c r="AW45" s="188">
        <f t="shared" si="102"/>
        <v>0</v>
      </c>
      <c r="AX45" s="188">
        <f t="shared" si="102"/>
        <v>0</v>
      </c>
      <c r="AY45" s="188">
        <f t="shared" si="102"/>
        <v>0</v>
      </c>
      <c r="AZ45" s="188">
        <f t="shared" si="102"/>
        <v>0</v>
      </c>
      <c r="BA45" s="188">
        <f t="shared" si="102"/>
        <v>0</v>
      </c>
      <c r="BB45" s="188">
        <f t="shared" si="102"/>
        <v>0</v>
      </c>
      <c r="BC45" s="188">
        <f t="shared" si="102"/>
        <v>0</v>
      </c>
      <c r="BD45" s="188">
        <f t="shared" si="102"/>
        <v>0</v>
      </c>
      <c r="BE45" s="188">
        <f t="shared" si="102"/>
        <v>0</v>
      </c>
      <c r="BF45" s="188">
        <f t="shared" si="102"/>
        <v>0</v>
      </c>
      <c r="BG45" s="188">
        <f t="shared" si="102"/>
        <v>0</v>
      </c>
      <c r="BH45" s="188">
        <f t="shared" si="102"/>
        <v>0</v>
      </c>
      <c r="BI45" s="188">
        <f t="shared" si="102"/>
        <v>0</v>
      </c>
      <c r="BJ45" s="188">
        <f t="shared" si="102"/>
        <v>0</v>
      </c>
      <c r="BK45" s="188">
        <f t="shared" si="102"/>
        <v>0</v>
      </c>
      <c r="BL45" s="188">
        <f t="shared" si="102"/>
        <v>0</v>
      </c>
      <c r="BM45" s="188">
        <f t="shared" si="102"/>
        <v>0</v>
      </c>
      <c r="BN45" s="188">
        <f t="shared" si="102"/>
        <v>0</v>
      </c>
      <c r="BO45" s="188">
        <f t="shared" si="102"/>
        <v>0</v>
      </c>
      <c r="BP45" s="188">
        <f t="shared" si="102"/>
        <v>0</v>
      </c>
      <c r="BQ45" s="188">
        <f t="shared" si="102"/>
        <v>0</v>
      </c>
      <c r="BR45" s="188">
        <f t="shared" si="102"/>
        <v>0</v>
      </c>
      <c r="BS45" s="188">
        <f t="shared" si="102"/>
        <v>0</v>
      </c>
      <c r="BT45" s="188">
        <f t="shared" si="102"/>
        <v>0</v>
      </c>
      <c r="BU45" s="188">
        <f t="shared" si="102"/>
        <v>0</v>
      </c>
      <c r="BV45" s="188">
        <f t="shared" si="102"/>
        <v>0</v>
      </c>
      <c r="BW45" s="188">
        <f t="shared" si="102"/>
        <v>0</v>
      </c>
      <c r="BX45" s="188">
        <f t="shared" si="102"/>
        <v>0</v>
      </c>
      <c r="BY45" s="188">
        <f t="shared" si="102"/>
        <v>0</v>
      </c>
      <c r="BZ45" s="188">
        <f t="shared" ref="BZ45:EK45" si="103">(BZ34*BZ38)/1000</f>
        <v>0</v>
      </c>
      <c r="CA45" s="188">
        <f t="shared" si="103"/>
        <v>0</v>
      </c>
      <c r="CB45" s="188">
        <f t="shared" si="103"/>
        <v>0</v>
      </c>
      <c r="CC45" s="188">
        <f t="shared" si="103"/>
        <v>0</v>
      </c>
      <c r="CD45" s="188">
        <f t="shared" si="103"/>
        <v>0</v>
      </c>
      <c r="CE45" s="188">
        <f t="shared" si="103"/>
        <v>0</v>
      </c>
      <c r="CF45" s="188">
        <f t="shared" si="103"/>
        <v>0</v>
      </c>
      <c r="CG45" s="188">
        <f t="shared" si="103"/>
        <v>0</v>
      </c>
      <c r="CH45" s="188">
        <f t="shared" si="103"/>
        <v>0</v>
      </c>
      <c r="CI45" s="188">
        <f t="shared" si="103"/>
        <v>0</v>
      </c>
      <c r="CJ45" s="188">
        <f t="shared" si="103"/>
        <v>0</v>
      </c>
      <c r="CK45" s="188">
        <f t="shared" si="103"/>
        <v>0</v>
      </c>
      <c r="CL45" s="188">
        <f t="shared" si="103"/>
        <v>0</v>
      </c>
      <c r="CM45" s="188">
        <f t="shared" si="103"/>
        <v>0</v>
      </c>
      <c r="CN45" s="188">
        <f t="shared" si="103"/>
        <v>0</v>
      </c>
      <c r="CO45" s="188">
        <f t="shared" si="103"/>
        <v>0</v>
      </c>
      <c r="CP45" s="188">
        <f t="shared" si="103"/>
        <v>0</v>
      </c>
      <c r="CQ45" s="188">
        <f t="shared" si="103"/>
        <v>0</v>
      </c>
      <c r="CR45" s="188">
        <f t="shared" si="103"/>
        <v>0</v>
      </c>
      <c r="CS45" s="188">
        <f t="shared" si="103"/>
        <v>0</v>
      </c>
      <c r="CT45" s="188">
        <f t="shared" si="103"/>
        <v>0</v>
      </c>
      <c r="CU45" s="188">
        <f t="shared" si="103"/>
        <v>0</v>
      </c>
      <c r="CV45" s="188">
        <f t="shared" si="103"/>
        <v>0</v>
      </c>
      <c r="CW45" s="188">
        <f t="shared" si="103"/>
        <v>0</v>
      </c>
      <c r="CX45" s="188">
        <f t="shared" si="103"/>
        <v>0</v>
      </c>
      <c r="CY45" s="188">
        <f t="shared" si="103"/>
        <v>0</v>
      </c>
      <c r="CZ45" s="188">
        <f t="shared" si="103"/>
        <v>0</v>
      </c>
      <c r="DA45" s="188">
        <f t="shared" si="103"/>
        <v>0</v>
      </c>
      <c r="DB45" s="188">
        <f t="shared" si="103"/>
        <v>0</v>
      </c>
      <c r="DC45" s="188">
        <f t="shared" si="103"/>
        <v>0</v>
      </c>
      <c r="DD45" s="188">
        <f t="shared" si="103"/>
        <v>0</v>
      </c>
      <c r="DE45" s="188">
        <f t="shared" si="103"/>
        <v>0</v>
      </c>
      <c r="DF45" s="188">
        <f t="shared" si="103"/>
        <v>0</v>
      </c>
      <c r="DG45" s="188">
        <f t="shared" si="103"/>
        <v>0</v>
      </c>
      <c r="DH45" s="188">
        <f t="shared" si="103"/>
        <v>0</v>
      </c>
      <c r="DI45" s="188">
        <f t="shared" si="103"/>
        <v>0</v>
      </c>
      <c r="DJ45" s="188">
        <f t="shared" si="103"/>
        <v>0</v>
      </c>
      <c r="DK45" s="188">
        <f t="shared" si="103"/>
        <v>0</v>
      </c>
      <c r="DL45" s="188">
        <f t="shared" si="103"/>
        <v>0</v>
      </c>
      <c r="DM45" s="188">
        <f t="shared" si="103"/>
        <v>0</v>
      </c>
      <c r="DN45" s="188">
        <f t="shared" si="103"/>
        <v>0</v>
      </c>
      <c r="DO45" s="188">
        <f t="shared" si="103"/>
        <v>0</v>
      </c>
      <c r="DP45" s="188">
        <f t="shared" si="103"/>
        <v>0</v>
      </c>
      <c r="DQ45" s="188">
        <f t="shared" si="103"/>
        <v>0</v>
      </c>
      <c r="DR45" s="188">
        <f t="shared" si="103"/>
        <v>0</v>
      </c>
      <c r="DS45" s="188">
        <f t="shared" si="103"/>
        <v>0</v>
      </c>
      <c r="DT45" s="188">
        <f t="shared" si="103"/>
        <v>0</v>
      </c>
      <c r="DU45" s="188">
        <f t="shared" si="103"/>
        <v>0</v>
      </c>
      <c r="DV45" s="188">
        <f t="shared" si="103"/>
        <v>0</v>
      </c>
      <c r="DW45" s="188">
        <f t="shared" si="103"/>
        <v>0</v>
      </c>
      <c r="DX45" s="188">
        <f t="shared" si="103"/>
        <v>0</v>
      </c>
      <c r="DY45" s="188">
        <f t="shared" si="103"/>
        <v>0</v>
      </c>
      <c r="DZ45" s="188">
        <f t="shared" si="103"/>
        <v>0</v>
      </c>
      <c r="EA45" s="188">
        <f t="shared" si="103"/>
        <v>0</v>
      </c>
      <c r="EB45" s="188">
        <f t="shared" si="103"/>
        <v>0</v>
      </c>
      <c r="EC45" s="188">
        <f t="shared" si="103"/>
        <v>0</v>
      </c>
      <c r="ED45" s="188">
        <f t="shared" si="103"/>
        <v>0</v>
      </c>
      <c r="EE45" s="188">
        <f t="shared" si="103"/>
        <v>0</v>
      </c>
      <c r="EF45" s="188">
        <f t="shared" si="103"/>
        <v>0</v>
      </c>
      <c r="EG45" s="188">
        <f t="shared" si="103"/>
        <v>0</v>
      </c>
      <c r="EH45" s="188">
        <f t="shared" si="103"/>
        <v>0</v>
      </c>
      <c r="EI45" s="188">
        <f t="shared" si="103"/>
        <v>0</v>
      </c>
      <c r="EJ45" s="188">
        <f t="shared" si="103"/>
        <v>0</v>
      </c>
      <c r="EK45" s="188">
        <f t="shared" si="103"/>
        <v>0</v>
      </c>
      <c r="EL45" s="188">
        <f t="shared" ref="EL45:FA45" si="104">(EL34*EL38)/1000</f>
        <v>0</v>
      </c>
      <c r="EM45" s="188">
        <f t="shared" si="104"/>
        <v>0</v>
      </c>
      <c r="EN45" s="188">
        <f t="shared" si="104"/>
        <v>0</v>
      </c>
      <c r="EO45" s="188">
        <f t="shared" si="104"/>
        <v>0</v>
      </c>
      <c r="EP45" s="188">
        <f t="shared" si="104"/>
        <v>0</v>
      </c>
      <c r="EQ45" s="188">
        <f t="shared" si="104"/>
        <v>0</v>
      </c>
      <c r="ER45" s="188">
        <f t="shared" si="104"/>
        <v>0</v>
      </c>
      <c r="ES45" s="188">
        <f t="shared" si="104"/>
        <v>0</v>
      </c>
      <c r="ET45" s="188">
        <f t="shared" si="104"/>
        <v>0</v>
      </c>
      <c r="EU45" s="188">
        <f t="shared" si="104"/>
        <v>0</v>
      </c>
      <c r="EV45" s="188">
        <f t="shared" si="104"/>
        <v>0</v>
      </c>
      <c r="EW45" s="188">
        <f t="shared" si="104"/>
        <v>0</v>
      </c>
      <c r="EX45" s="188">
        <f t="shared" si="104"/>
        <v>0</v>
      </c>
      <c r="EY45" s="188">
        <f t="shared" si="104"/>
        <v>0</v>
      </c>
      <c r="EZ45" s="188">
        <f t="shared" si="104"/>
        <v>0</v>
      </c>
      <c r="FA45" s="188">
        <f t="shared" si="104"/>
        <v>0</v>
      </c>
    </row>
    <row r="46" spans="1:157" ht="15" customHeight="1" x14ac:dyDescent="0.3">
      <c r="B46" s="171">
        <f>B45+1</f>
        <v>22</v>
      </c>
      <c r="C46" s="176" t="s">
        <v>1425</v>
      </c>
      <c r="D46" s="176"/>
      <c r="E46" s="177" t="s">
        <v>1195</v>
      </c>
      <c r="F46" s="181" t="s">
        <v>1590</v>
      </c>
      <c r="G46" s="191">
        <f>SUM(H46:IW46)</f>
        <v>0</v>
      </c>
      <c r="H46" s="192">
        <f t="shared" ref="H46:AA46" si="105">H34*H42</f>
        <v>0</v>
      </c>
      <c r="I46" s="192">
        <f t="shared" si="105"/>
        <v>0</v>
      </c>
      <c r="J46" s="192">
        <f t="shared" si="105"/>
        <v>0</v>
      </c>
      <c r="K46" s="192">
        <f t="shared" si="105"/>
        <v>0</v>
      </c>
      <c r="L46" s="192">
        <f t="shared" si="105"/>
        <v>0</v>
      </c>
      <c r="M46" s="192">
        <f t="shared" si="105"/>
        <v>0</v>
      </c>
      <c r="N46" s="192">
        <f t="shared" si="105"/>
        <v>0</v>
      </c>
      <c r="O46" s="192">
        <f t="shared" si="105"/>
        <v>0</v>
      </c>
      <c r="P46" s="192">
        <f t="shared" si="105"/>
        <v>0</v>
      </c>
      <c r="Q46" s="192">
        <f t="shared" si="105"/>
        <v>0</v>
      </c>
      <c r="R46" s="192">
        <f t="shared" si="105"/>
        <v>0</v>
      </c>
      <c r="S46" s="192">
        <f t="shared" si="105"/>
        <v>0</v>
      </c>
      <c r="T46" s="192">
        <f t="shared" si="105"/>
        <v>0</v>
      </c>
      <c r="U46" s="192">
        <f t="shared" si="105"/>
        <v>0</v>
      </c>
      <c r="V46" s="192">
        <f t="shared" si="105"/>
        <v>0</v>
      </c>
      <c r="W46" s="192">
        <f t="shared" si="105"/>
        <v>0</v>
      </c>
      <c r="X46" s="192">
        <f t="shared" si="105"/>
        <v>0</v>
      </c>
      <c r="Y46" s="192">
        <f t="shared" si="105"/>
        <v>0</v>
      </c>
      <c r="Z46" s="192">
        <f t="shared" si="105"/>
        <v>0</v>
      </c>
      <c r="AA46" s="192">
        <f t="shared" si="105"/>
        <v>0</v>
      </c>
      <c r="AB46" s="192">
        <f t="shared" ref="AB46:BY46" si="106">AB34*AB42</f>
        <v>0</v>
      </c>
      <c r="AC46" s="192">
        <f t="shared" si="106"/>
        <v>0</v>
      </c>
      <c r="AD46" s="192">
        <f t="shared" si="106"/>
        <v>0</v>
      </c>
      <c r="AE46" s="192">
        <f t="shared" si="106"/>
        <v>0</v>
      </c>
      <c r="AF46" s="192">
        <f t="shared" si="106"/>
        <v>0</v>
      </c>
      <c r="AG46" s="192">
        <f t="shared" si="106"/>
        <v>0</v>
      </c>
      <c r="AH46" s="192">
        <f t="shared" si="106"/>
        <v>0</v>
      </c>
      <c r="AI46" s="192">
        <f t="shared" si="106"/>
        <v>0</v>
      </c>
      <c r="AJ46" s="192">
        <f t="shared" si="106"/>
        <v>0</v>
      </c>
      <c r="AK46" s="192">
        <f t="shared" si="106"/>
        <v>0</v>
      </c>
      <c r="AL46" s="192">
        <f t="shared" si="106"/>
        <v>0</v>
      </c>
      <c r="AM46" s="192">
        <f t="shared" si="106"/>
        <v>0</v>
      </c>
      <c r="AN46" s="192">
        <f t="shared" si="106"/>
        <v>0</v>
      </c>
      <c r="AO46" s="192">
        <f t="shared" si="106"/>
        <v>0</v>
      </c>
      <c r="AP46" s="192">
        <f t="shared" si="106"/>
        <v>0</v>
      </c>
      <c r="AQ46" s="192">
        <f t="shared" si="106"/>
        <v>0</v>
      </c>
      <c r="AR46" s="192">
        <f t="shared" si="106"/>
        <v>0</v>
      </c>
      <c r="AS46" s="192">
        <f t="shared" si="106"/>
        <v>0</v>
      </c>
      <c r="AT46" s="192">
        <f t="shared" si="106"/>
        <v>0</v>
      </c>
      <c r="AU46" s="192">
        <f t="shared" si="106"/>
        <v>0</v>
      </c>
      <c r="AV46" s="192">
        <f t="shared" si="106"/>
        <v>0</v>
      </c>
      <c r="AW46" s="192">
        <f t="shared" si="106"/>
        <v>0</v>
      </c>
      <c r="AX46" s="192">
        <f t="shared" si="106"/>
        <v>0</v>
      </c>
      <c r="AY46" s="192">
        <f t="shared" si="106"/>
        <v>0</v>
      </c>
      <c r="AZ46" s="192">
        <f t="shared" si="106"/>
        <v>0</v>
      </c>
      <c r="BA46" s="192">
        <f t="shared" si="106"/>
        <v>0</v>
      </c>
      <c r="BB46" s="192">
        <f t="shared" si="106"/>
        <v>0</v>
      </c>
      <c r="BC46" s="192">
        <f t="shared" si="106"/>
        <v>0</v>
      </c>
      <c r="BD46" s="192">
        <f t="shared" si="106"/>
        <v>0</v>
      </c>
      <c r="BE46" s="192">
        <f t="shared" si="106"/>
        <v>0</v>
      </c>
      <c r="BF46" s="192">
        <f t="shared" si="106"/>
        <v>0</v>
      </c>
      <c r="BG46" s="192">
        <f t="shared" si="106"/>
        <v>0</v>
      </c>
      <c r="BH46" s="192">
        <f t="shared" si="106"/>
        <v>0</v>
      </c>
      <c r="BI46" s="192">
        <f t="shared" si="106"/>
        <v>0</v>
      </c>
      <c r="BJ46" s="192">
        <f t="shared" si="106"/>
        <v>0</v>
      </c>
      <c r="BK46" s="192">
        <f t="shared" si="106"/>
        <v>0</v>
      </c>
      <c r="BL46" s="192">
        <f t="shared" si="106"/>
        <v>0</v>
      </c>
      <c r="BM46" s="192">
        <f t="shared" si="106"/>
        <v>0</v>
      </c>
      <c r="BN46" s="192">
        <f t="shared" si="106"/>
        <v>0</v>
      </c>
      <c r="BO46" s="192">
        <f t="shared" si="106"/>
        <v>0</v>
      </c>
      <c r="BP46" s="192">
        <f t="shared" si="106"/>
        <v>0</v>
      </c>
      <c r="BQ46" s="192">
        <f t="shared" si="106"/>
        <v>0</v>
      </c>
      <c r="BR46" s="192">
        <f t="shared" si="106"/>
        <v>0</v>
      </c>
      <c r="BS46" s="192">
        <f t="shared" si="106"/>
        <v>0</v>
      </c>
      <c r="BT46" s="192">
        <f t="shared" si="106"/>
        <v>0</v>
      </c>
      <c r="BU46" s="192">
        <f t="shared" si="106"/>
        <v>0</v>
      </c>
      <c r="BV46" s="192">
        <f t="shared" si="106"/>
        <v>0</v>
      </c>
      <c r="BW46" s="192">
        <f t="shared" si="106"/>
        <v>0</v>
      </c>
      <c r="BX46" s="192">
        <f t="shared" si="106"/>
        <v>0</v>
      </c>
      <c r="BY46" s="192">
        <f t="shared" si="106"/>
        <v>0</v>
      </c>
      <c r="BZ46" s="192">
        <f t="shared" ref="BZ46:EK46" si="107">BZ34*BZ42</f>
        <v>0</v>
      </c>
      <c r="CA46" s="192">
        <f t="shared" si="107"/>
        <v>0</v>
      </c>
      <c r="CB46" s="192">
        <f t="shared" si="107"/>
        <v>0</v>
      </c>
      <c r="CC46" s="192">
        <f t="shared" si="107"/>
        <v>0</v>
      </c>
      <c r="CD46" s="192">
        <f t="shared" si="107"/>
        <v>0</v>
      </c>
      <c r="CE46" s="192">
        <f t="shared" si="107"/>
        <v>0</v>
      </c>
      <c r="CF46" s="192">
        <f t="shared" si="107"/>
        <v>0</v>
      </c>
      <c r="CG46" s="192">
        <f t="shared" si="107"/>
        <v>0</v>
      </c>
      <c r="CH46" s="192">
        <f t="shared" si="107"/>
        <v>0</v>
      </c>
      <c r="CI46" s="192">
        <f t="shared" si="107"/>
        <v>0</v>
      </c>
      <c r="CJ46" s="192">
        <f t="shared" si="107"/>
        <v>0</v>
      </c>
      <c r="CK46" s="192">
        <f t="shared" si="107"/>
        <v>0</v>
      </c>
      <c r="CL46" s="192">
        <f t="shared" si="107"/>
        <v>0</v>
      </c>
      <c r="CM46" s="192">
        <f t="shared" si="107"/>
        <v>0</v>
      </c>
      <c r="CN46" s="192">
        <f t="shared" si="107"/>
        <v>0</v>
      </c>
      <c r="CO46" s="192">
        <f t="shared" si="107"/>
        <v>0</v>
      </c>
      <c r="CP46" s="192">
        <f t="shared" si="107"/>
        <v>0</v>
      </c>
      <c r="CQ46" s="192">
        <f t="shared" si="107"/>
        <v>0</v>
      </c>
      <c r="CR46" s="192">
        <f t="shared" si="107"/>
        <v>0</v>
      </c>
      <c r="CS46" s="192">
        <f t="shared" si="107"/>
        <v>0</v>
      </c>
      <c r="CT46" s="192">
        <f t="shared" si="107"/>
        <v>0</v>
      </c>
      <c r="CU46" s="192">
        <f t="shared" si="107"/>
        <v>0</v>
      </c>
      <c r="CV46" s="192">
        <f t="shared" si="107"/>
        <v>0</v>
      </c>
      <c r="CW46" s="192">
        <f t="shared" si="107"/>
        <v>0</v>
      </c>
      <c r="CX46" s="192">
        <f t="shared" si="107"/>
        <v>0</v>
      </c>
      <c r="CY46" s="192">
        <f t="shared" si="107"/>
        <v>0</v>
      </c>
      <c r="CZ46" s="192">
        <f t="shared" si="107"/>
        <v>0</v>
      </c>
      <c r="DA46" s="192">
        <f t="shared" si="107"/>
        <v>0</v>
      </c>
      <c r="DB46" s="192">
        <f t="shared" si="107"/>
        <v>0</v>
      </c>
      <c r="DC46" s="192">
        <f t="shared" si="107"/>
        <v>0</v>
      </c>
      <c r="DD46" s="192">
        <f t="shared" si="107"/>
        <v>0</v>
      </c>
      <c r="DE46" s="192">
        <f t="shared" si="107"/>
        <v>0</v>
      </c>
      <c r="DF46" s="192">
        <f t="shared" si="107"/>
        <v>0</v>
      </c>
      <c r="DG46" s="192">
        <f t="shared" si="107"/>
        <v>0</v>
      </c>
      <c r="DH46" s="192">
        <f t="shared" si="107"/>
        <v>0</v>
      </c>
      <c r="DI46" s="192">
        <f t="shared" si="107"/>
        <v>0</v>
      </c>
      <c r="DJ46" s="192">
        <f t="shared" si="107"/>
        <v>0</v>
      </c>
      <c r="DK46" s="192">
        <f t="shared" si="107"/>
        <v>0</v>
      </c>
      <c r="DL46" s="192">
        <f t="shared" si="107"/>
        <v>0</v>
      </c>
      <c r="DM46" s="192">
        <f t="shared" si="107"/>
        <v>0</v>
      </c>
      <c r="DN46" s="192">
        <f t="shared" si="107"/>
        <v>0</v>
      </c>
      <c r="DO46" s="192">
        <f t="shared" si="107"/>
        <v>0</v>
      </c>
      <c r="DP46" s="192">
        <f t="shared" si="107"/>
        <v>0</v>
      </c>
      <c r="DQ46" s="192">
        <f t="shared" si="107"/>
        <v>0</v>
      </c>
      <c r="DR46" s="192">
        <f t="shared" si="107"/>
        <v>0</v>
      </c>
      <c r="DS46" s="192">
        <f t="shared" si="107"/>
        <v>0</v>
      </c>
      <c r="DT46" s="192">
        <f t="shared" si="107"/>
        <v>0</v>
      </c>
      <c r="DU46" s="192">
        <f t="shared" si="107"/>
        <v>0</v>
      </c>
      <c r="DV46" s="192">
        <f t="shared" si="107"/>
        <v>0</v>
      </c>
      <c r="DW46" s="192">
        <f t="shared" si="107"/>
        <v>0</v>
      </c>
      <c r="DX46" s="192">
        <f t="shared" si="107"/>
        <v>0</v>
      </c>
      <c r="DY46" s="192">
        <f t="shared" si="107"/>
        <v>0</v>
      </c>
      <c r="DZ46" s="192">
        <f t="shared" si="107"/>
        <v>0</v>
      </c>
      <c r="EA46" s="192">
        <f t="shared" si="107"/>
        <v>0</v>
      </c>
      <c r="EB46" s="192">
        <f t="shared" si="107"/>
        <v>0</v>
      </c>
      <c r="EC46" s="192">
        <f t="shared" si="107"/>
        <v>0</v>
      </c>
      <c r="ED46" s="192">
        <f t="shared" si="107"/>
        <v>0</v>
      </c>
      <c r="EE46" s="192">
        <f t="shared" si="107"/>
        <v>0</v>
      </c>
      <c r="EF46" s="192">
        <f t="shared" si="107"/>
        <v>0</v>
      </c>
      <c r="EG46" s="192">
        <f t="shared" si="107"/>
        <v>0</v>
      </c>
      <c r="EH46" s="192">
        <f t="shared" si="107"/>
        <v>0</v>
      </c>
      <c r="EI46" s="192">
        <f t="shared" si="107"/>
        <v>0</v>
      </c>
      <c r="EJ46" s="192">
        <f t="shared" si="107"/>
        <v>0</v>
      </c>
      <c r="EK46" s="192">
        <f t="shared" si="107"/>
        <v>0</v>
      </c>
      <c r="EL46" s="192">
        <f t="shared" ref="EL46:FA46" si="108">EL34*EL42</f>
        <v>0</v>
      </c>
      <c r="EM46" s="192">
        <f t="shared" si="108"/>
        <v>0</v>
      </c>
      <c r="EN46" s="192">
        <f t="shared" si="108"/>
        <v>0</v>
      </c>
      <c r="EO46" s="192">
        <f t="shared" si="108"/>
        <v>0</v>
      </c>
      <c r="EP46" s="192">
        <f t="shared" si="108"/>
        <v>0</v>
      </c>
      <c r="EQ46" s="192">
        <f t="shared" si="108"/>
        <v>0</v>
      </c>
      <c r="ER46" s="192">
        <f t="shared" si="108"/>
        <v>0</v>
      </c>
      <c r="ES46" s="192">
        <f t="shared" si="108"/>
        <v>0</v>
      </c>
      <c r="ET46" s="192">
        <f t="shared" si="108"/>
        <v>0</v>
      </c>
      <c r="EU46" s="192">
        <f t="shared" si="108"/>
        <v>0</v>
      </c>
      <c r="EV46" s="192">
        <f t="shared" si="108"/>
        <v>0</v>
      </c>
      <c r="EW46" s="192">
        <f t="shared" si="108"/>
        <v>0</v>
      </c>
      <c r="EX46" s="192">
        <f t="shared" si="108"/>
        <v>0</v>
      </c>
      <c r="EY46" s="192">
        <f t="shared" si="108"/>
        <v>0</v>
      </c>
      <c r="EZ46" s="192">
        <f t="shared" si="108"/>
        <v>0</v>
      </c>
      <c r="FA46" s="192">
        <f t="shared" si="108"/>
        <v>0</v>
      </c>
    </row>
    <row r="48" spans="1:157" ht="15" customHeight="1" x14ac:dyDescent="0.3">
      <c r="B48" s="856" t="s">
        <v>2275</v>
      </c>
      <c r="C48" s="856"/>
      <c r="D48" s="856"/>
      <c r="E48" s="856"/>
      <c r="F48" s="856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0"/>
      <c r="U48" s="170"/>
      <c r="V48" s="170"/>
      <c r="W48" s="170"/>
      <c r="X48" s="170"/>
      <c r="Y48" s="170"/>
      <c r="Z48" s="170"/>
      <c r="AA48" s="170"/>
      <c r="AB48" s="170"/>
      <c r="AC48" s="170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170"/>
      <c r="AY48" s="170"/>
      <c r="AZ48" s="170"/>
      <c r="BA48" s="170"/>
      <c r="BB48" s="170"/>
      <c r="BC48" s="170"/>
      <c r="BD48" s="170"/>
      <c r="BE48" s="170"/>
      <c r="BF48" s="170"/>
      <c r="BG48" s="170"/>
      <c r="BH48" s="170"/>
      <c r="BI48" s="170"/>
      <c r="BJ48" s="170"/>
      <c r="BK48" s="170"/>
      <c r="BL48" s="170"/>
      <c r="BM48" s="170"/>
      <c r="BN48" s="170"/>
      <c r="BO48" s="170"/>
      <c r="BP48" s="170"/>
      <c r="BQ48" s="170"/>
      <c r="BR48" s="170"/>
      <c r="BS48" s="170"/>
      <c r="BT48" s="170"/>
      <c r="BU48" s="170"/>
      <c r="BV48" s="170"/>
      <c r="BW48" s="170"/>
      <c r="BX48" s="170"/>
      <c r="BY48" s="170"/>
      <c r="BZ48" s="170"/>
      <c r="CA48" s="170"/>
      <c r="CB48" s="170"/>
      <c r="CC48" s="170"/>
      <c r="CD48" s="170"/>
      <c r="CE48" s="170"/>
      <c r="CF48" s="170"/>
      <c r="CG48" s="170"/>
      <c r="CH48" s="170"/>
      <c r="CI48" s="170"/>
      <c r="CJ48" s="170"/>
      <c r="CK48" s="170"/>
      <c r="CL48" s="170"/>
      <c r="CM48" s="170"/>
      <c r="CN48" s="170"/>
      <c r="CO48" s="170"/>
      <c r="CP48" s="170"/>
      <c r="CQ48" s="170"/>
      <c r="CR48" s="170"/>
      <c r="CS48" s="170"/>
      <c r="CT48" s="170"/>
      <c r="CU48" s="170"/>
      <c r="CV48" s="170"/>
      <c r="CW48" s="170"/>
      <c r="CX48" s="170"/>
      <c r="CY48" s="170"/>
      <c r="CZ48" s="170"/>
      <c r="DA48" s="170"/>
      <c r="DB48" s="170"/>
      <c r="DC48" s="170"/>
      <c r="DD48" s="170"/>
      <c r="DE48" s="170"/>
      <c r="DF48" s="170"/>
      <c r="DG48" s="170"/>
      <c r="DH48" s="170"/>
      <c r="DI48" s="170"/>
      <c r="DJ48" s="170"/>
      <c r="DK48" s="170"/>
      <c r="DL48" s="170"/>
      <c r="DM48" s="170"/>
      <c r="DN48" s="170"/>
      <c r="DO48" s="170"/>
      <c r="DP48" s="170"/>
      <c r="DQ48" s="170"/>
      <c r="DR48" s="170"/>
      <c r="DS48" s="170"/>
      <c r="DT48" s="170"/>
      <c r="DU48" s="170"/>
      <c r="DV48" s="170"/>
      <c r="DW48" s="170"/>
      <c r="DX48" s="170"/>
      <c r="DY48" s="170"/>
      <c r="DZ48" s="170"/>
      <c r="EA48" s="170"/>
      <c r="EB48" s="170"/>
      <c r="EC48" s="170"/>
      <c r="ED48" s="170"/>
      <c r="EE48" s="170"/>
      <c r="EF48" s="170"/>
      <c r="EG48" s="170"/>
      <c r="EH48" s="170"/>
      <c r="EI48" s="170"/>
      <c r="EJ48" s="170"/>
      <c r="EK48" s="170"/>
      <c r="EL48" s="170"/>
      <c r="EM48" s="170"/>
      <c r="EN48" s="170"/>
      <c r="EO48" s="170"/>
      <c r="EP48" s="170"/>
      <c r="EQ48" s="170"/>
      <c r="ER48" s="170"/>
      <c r="ES48" s="170"/>
      <c r="ET48" s="170"/>
      <c r="EU48" s="170"/>
      <c r="EV48" s="170"/>
      <c r="EW48" s="170"/>
      <c r="EX48" s="170"/>
      <c r="EY48" s="170"/>
      <c r="EZ48" s="170"/>
      <c r="FA48" s="170"/>
    </row>
    <row r="49" spans="2:157" s="26" customFormat="1" ht="15" customHeight="1" x14ac:dyDescent="0.3">
      <c r="B49" s="171"/>
      <c r="C49" s="195"/>
      <c r="D49" s="195"/>
      <c r="E49" s="195"/>
      <c r="F49" s="193"/>
      <c r="G49" s="174" t="s">
        <v>353</v>
      </c>
      <c r="H49" s="175" t="s">
        <v>2110</v>
      </c>
      <c r="I49" s="175" t="s">
        <v>2111</v>
      </c>
      <c r="J49" s="175" t="s">
        <v>2112</v>
      </c>
      <c r="K49" s="175" t="s">
        <v>2113</v>
      </c>
      <c r="L49" s="175" t="s">
        <v>2114</v>
      </c>
      <c r="M49" s="175" t="s">
        <v>2115</v>
      </c>
      <c r="N49" s="175" t="s">
        <v>2116</v>
      </c>
      <c r="O49" s="175" t="s">
        <v>2117</v>
      </c>
      <c r="P49" s="175" t="s">
        <v>2118</v>
      </c>
      <c r="Q49" s="175" t="s">
        <v>2119</v>
      </c>
      <c r="R49" s="175" t="s">
        <v>2120</v>
      </c>
      <c r="S49" s="175" t="s">
        <v>2121</v>
      </c>
      <c r="T49" s="175" t="s">
        <v>2122</v>
      </c>
      <c r="U49" s="175" t="s">
        <v>2123</v>
      </c>
      <c r="V49" s="175" t="s">
        <v>2124</v>
      </c>
      <c r="W49" s="175" t="s">
        <v>2125</v>
      </c>
      <c r="X49" s="175" t="s">
        <v>2126</v>
      </c>
      <c r="Y49" s="175" t="s">
        <v>2127</v>
      </c>
      <c r="Z49" s="175" t="s">
        <v>2128</v>
      </c>
      <c r="AA49" s="175" t="s">
        <v>2129</v>
      </c>
      <c r="AB49" s="175" t="s">
        <v>2130</v>
      </c>
      <c r="AC49" s="175" t="s">
        <v>2131</v>
      </c>
      <c r="AD49" s="175" t="s">
        <v>2132</v>
      </c>
      <c r="AE49" s="175" t="s">
        <v>2133</v>
      </c>
      <c r="AF49" s="175" t="s">
        <v>2134</v>
      </c>
      <c r="AG49" s="175" t="s">
        <v>2135</v>
      </c>
      <c r="AH49" s="175" t="s">
        <v>2136</v>
      </c>
      <c r="AI49" s="175" t="s">
        <v>2137</v>
      </c>
      <c r="AJ49" s="175" t="s">
        <v>2138</v>
      </c>
      <c r="AK49" s="175" t="s">
        <v>2139</v>
      </c>
      <c r="AL49" s="175" t="s">
        <v>2140</v>
      </c>
      <c r="AM49" s="175" t="s">
        <v>2141</v>
      </c>
      <c r="AN49" s="175" t="s">
        <v>2142</v>
      </c>
      <c r="AO49" s="175" t="s">
        <v>2143</v>
      </c>
      <c r="AP49" s="175" t="s">
        <v>2144</v>
      </c>
      <c r="AQ49" s="175" t="s">
        <v>2145</v>
      </c>
      <c r="AR49" s="175" t="s">
        <v>2146</v>
      </c>
      <c r="AS49" s="175" t="s">
        <v>2147</v>
      </c>
      <c r="AT49" s="175" t="s">
        <v>2148</v>
      </c>
      <c r="AU49" s="175" t="s">
        <v>2149</v>
      </c>
      <c r="AV49" s="175" t="s">
        <v>2150</v>
      </c>
      <c r="AW49" s="175" t="s">
        <v>2151</v>
      </c>
      <c r="AX49" s="175" t="s">
        <v>2152</v>
      </c>
      <c r="AY49" s="175" t="s">
        <v>2153</v>
      </c>
      <c r="AZ49" s="175" t="s">
        <v>2154</v>
      </c>
      <c r="BA49" s="175" t="s">
        <v>2155</v>
      </c>
      <c r="BB49" s="175" t="s">
        <v>2156</v>
      </c>
      <c r="BC49" s="175" t="s">
        <v>2157</v>
      </c>
      <c r="BD49" s="175" t="s">
        <v>2158</v>
      </c>
      <c r="BE49" s="175" t="s">
        <v>2159</v>
      </c>
      <c r="BF49" s="175" t="s">
        <v>2160</v>
      </c>
      <c r="BG49" s="175" t="s">
        <v>2161</v>
      </c>
      <c r="BH49" s="175" t="s">
        <v>2162</v>
      </c>
      <c r="BI49" s="175" t="s">
        <v>2163</v>
      </c>
      <c r="BJ49" s="175" t="s">
        <v>2164</v>
      </c>
      <c r="BK49" s="175" t="s">
        <v>2165</v>
      </c>
      <c r="BL49" s="175" t="s">
        <v>2166</v>
      </c>
      <c r="BM49" s="175" t="s">
        <v>2167</v>
      </c>
      <c r="BN49" s="175" t="s">
        <v>2168</v>
      </c>
      <c r="BO49" s="175" t="s">
        <v>2169</v>
      </c>
      <c r="BP49" s="175" t="s">
        <v>2170</v>
      </c>
      <c r="BQ49" s="175" t="s">
        <v>2171</v>
      </c>
      <c r="BR49" s="175" t="s">
        <v>2172</v>
      </c>
      <c r="BS49" s="175" t="s">
        <v>2173</v>
      </c>
      <c r="BT49" s="175" t="s">
        <v>2174</v>
      </c>
      <c r="BU49" s="175" t="s">
        <v>2175</v>
      </c>
      <c r="BV49" s="175" t="s">
        <v>2176</v>
      </c>
      <c r="BW49" s="175" t="s">
        <v>2177</v>
      </c>
      <c r="BX49" s="175" t="s">
        <v>2178</v>
      </c>
      <c r="BY49" s="175" t="s">
        <v>2179</v>
      </c>
      <c r="BZ49" s="175" t="s">
        <v>2180</v>
      </c>
      <c r="CA49" s="175" t="s">
        <v>2181</v>
      </c>
      <c r="CB49" s="175" t="s">
        <v>2182</v>
      </c>
      <c r="CC49" s="175" t="s">
        <v>2183</v>
      </c>
      <c r="CD49" s="175" t="s">
        <v>2184</v>
      </c>
      <c r="CE49" s="175" t="s">
        <v>2185</v>
      </c>
      <c r="CF49" s="175" t="s">
        <v>2186</v>
      </c>
      <c r="CG49" s="175" t="s">
        <v>2187</v>
      </c>
      <c r="CH49" s="175" t="s">
        <v>2188</v>
      </c>
      <c r="CI49" s="175" t="s">
        <v>2189</v>
      </c>
      <c r="CJ49" s="175" t="s">
        <v>2190</v>
      </c>
      <c r="CK49" s="175" t="s">
        <v>2191</v>
      </c>
      <c r="CL49" s="175" t="s">
        <v>2192</v>
      </c>
      <c r="CM49" s="175" t="s">
        <v>2193</v>
      </c>
      <c r="CN49" s="175" t="s">
        <v>2194</v>
      </c>
      <c r="CO49" s="175" t="s">
        <v>2195</v>
      </c>
      <c r="CP49" s="175" t="s">
        <v>2196</v>
      </c>
      <c r="CQ49" s="175" t="s">
        <v>2197</v>
      </c>
      <c r="CR49" s="175" t="s">
        <v>2198</v>
      </c>
      <c r="CS49" s="175" t="s">
        <v>2199</v>
      </c>
      <c r="CT49" s="175" t="s">
        <v>2200</v>
      </c>
      <c r="CU49" s="175" t="s">
        <v>2201</v>
      </c>
      <c r="CV49" s="175" t="s">
        <v>2202</v>
      </c>
      <c r="CW49" s="175" t="s">
        <v>2203</v>
      </c>
      <c r="CX49" s="175" t="s">
        <v>2204</v>
      </c>
      <c r="CY49" s="175" t="s">
        <v>2205</v>
      </c>
      <c r="CZ49" s="175" t="s">
        <v>2206</v>
      </c>
      <c r="DA49" s="175" t="s">
        <v>2207</v>
      </c>
      <c r="DB49" s="175" t="s">
        <v>2208</v>
      </c>
      <c r="DC49" s="175" t="s">
        <v>2209</v>
      </c>
      <c r="DD49" s="175" t="s">
        <v>2210</v>
      </c>
      <c r="DE49" s="175" t="s">
        <v>2211</v>
      </c>
      <c r="DF49" s="175" t="s">
        <v>2212</v>
      </c>
      <c r="DG49" s="175" t="s">
        <v>2213</v>
      </c>
      <c r="DH49" s="175" t="s">
        <v>2214</v>
      </c>
      <c r="DI49" s="175" t="s">
        <v>2215</v>
      </c>
      <c r="DJ49" s="175" t="s">
        <v>2216</v>
      </c>
      <c r="DK49" s="175" t="s">
        <v>2217</v>
      </c>
      <c r="DL49" s="175" t="s">
        <v>2218</v>
      </c>
      <c r="DM49" s="175" t="s">
        <v>2219</v>
      </c>
      <c r="DN49" s="175" t="s">
        <v>2220</v>
      </c>
      <c r="DO49" s="175" t="s">
        <v>2221</v>
      </c>
      <c r="DP49" s="175" t="s">
        <v>2222</v>
      </c>
      <c r="DQ49" s="175" t="s">
        <v>2223</v>
      </c>
      <c r="DR49" s="175" t="s">
        <v>2224</v>
      </c>
      <c r="DS49" s="175" t="s">
        <v>2225</v>
      </c>
      <c r="DT49" s="175" t="s">
        <v>2226</v>
      </c>
      <c r="DU49" s="175" t="s">
        <v>2227</v>
      </c>
      <c r="DV49" s="175" t="s">
        <v>2228</v>
      </c>
      <c r="DW49" s="175" t="s">
        <v>2229</v>
      </c>
      <c r="DX49" s="175" t="s">
        <v>2230</v>
      </c>
      <c r="DY49" s="175" t="s">
        <v>2231</v>
      </c>
      <c r="DZ49" s="175" t="s">
        <v>2232</v>
      </c>
      <c r="EA49" s="175" t="s">
        <v>2233</v>
      </c>
      <c r="EB49" s="175" t="s">
        <v>2234</v>
      </c>
      <c r="EC49" s="175" t="s">
        <v>2235</v>
      </c>
      <c r="ED49" s="175" t="s">
        <v>2236</v>
      </c>
      <c r="EE49" s="175" t="s">
        <v>2237</v>
      </c>
      <c r="EF49" s="175" t="s">
        <v>2238</v>
      </c>
      <c r="EG49" s="175" t="s">
        <v>2239</v>
      </c>
      <c r="EH49" s="175" t="s">
        <v>2240</v>
      </c>
      <c r="EI49" s="175" t="s">
        <v>2241</v>
      </c>
      <c r="EJ49" s="175" t="s">
        <v>2242</v>
      </c>
      <c r="EK49" s="175" t="s">
        <v>2243</v>
      </c>
      <c r="EL49" s="175" t="s">
        <v>2244</v>
      </c>
      <c r="EM49" s="175" t="s">
        <v>2245</v>
      </c>
      <c r="EN49" s="175" t="s">
        <v>2246</v>
      </c>
      <c r="EO49" s="175" t="s">
        <v>2247</v>
      </c>
      <c r="EP49" s="175" t="s">
        <v>2248</v>
      </c>
      <c r="EQ49" s="175" t="s">
        <v>2249</v>
      </c>
      <c r="ER49" s="175" t="s">
        <v>2250</v>
      </c>
      <c r="ES49" s="175" t="s">
        <v>2251</v>
      </c>
      <c r="ET49" s="175" t="s">
        <v>2252</v>
      </c>
      <c r="EU49" s="175" t="s">
        <v>2253</v>
      </c>
      <c r="EV49" s="175" t="s">
        <v>2254</v>
      </c>
      <c r="EW49" s="175" t="s">
        <v>2255</v>
      </c>
      <c r="EX49" s="175" t="s">
        <v>2256</v>
      </c>
      <c r="EY49" s="175" t="s">
        <v>2257</v>
      </c>
      <c r="EZ49" s="175" t="s">
        <v>2258</v>
      </c>
      <c r="FA49" s="175" t="s">
        <v>2259</v>
      </c>
    </row>
    <row r="50" spans="2:157" ht="15" customHeight="1" x14ac:dyDescent="0.3">
      <c r="B50" s="171">
        <f>B46+1</f>
        <v>23</v>
      </c>
      <c r="C50" s="196" t="s">
        <v>1592</v>
      </c>
      <c r="D50" s="196"/>
      <c r="E50" s="197" t="s">
        <v>1195</v>
      </c>
      <c r="F50" s="181" t="s">
        <v>1593</v>
      </c>
      <c r="G50" s="191">
        <f>SUM(H50:IW50)</f>
        <v>0</v>
      </c>
      <c r="H50" s="188">
        <f t="shared" ref="H50:AA50" si="109">H24-H46</f>
        <v>0</v>
      </c>
      <c r="I50" s="188">
        <f t="shared" si="109"/>
        <v>0</v>
      </c>
      <c r="J50" s="188">
        <f t="shared" si="109"/>
        <v>0</v>
      </c>
      <c r="K50" s="188">
        <f t="shared" si="109"/>
        <v>0</v>
      </c>
      <c r="L50" s="188">
        <f t="shared" si="109"/>
        <v>0</v>
      </c>
      <c r="M50" s="188">
        <f t="shared" si="109"/>
        <v>0</v>
      </c>
      <c r="N50" s="188">
        <f t="shared" si="109"/>
        <v>0</v>
      </c>
      <c r="O50" s="188">
        <f t="shared" si="109"/>
        <v>0</v>
      </c>
      <c r="P50" s="188">
        <f t="shared" si="109"/>
        <v>0</v>
      </c>
      <c r="Q50" s="188">
        <f t="shared" si="109"/>
        <v>0</v>
      </c>
      <c r="R50" s="188">
        <f t="shared" si="109"/>
        <v>0</v>
      </c>
      <c r="S50" s="188">
        <f t="shared" si="109"/>
        <v>0</v>
      </c>
      <c r="T50" s="188">
        <f t="shared" si="109"/>
        <v>0</v>
      </c>
      <c r="U50" s="188">
        <f t="shared" si="109"/>
        <v>0</v>
      </c>
      <c r="V50" s="188">
        <f t="shared" si="109"/>
        <v>0</v>
      </c>
      <c r="W50" s="188">
        <f t="shared" si="109"/>
        <v>0</v>
      </c>
      <c r="X50" s="188">
        <f t="shared" si="109"/>
        <v>0</v>
      </c>
      <c r="Y50" s="188">
        <f t="shared" si="109"/>
        <v>0</v>
      </c>
      <c r="Z50" s="188">
        <f t="shared" si="109"/>
        <v>0</v>
      </c>
      <c r="AA50" s="188">
        <f t="shared" si="109"/>
        <v>0</v>
      </c>
      <c r="AB50" s="188">
        <f t="shared" ref="AB50:BY50" si="110">AB24-AB46</f>
        <v>0</v>
      </c>
      <c r="AC50" s="188">
        <f t="shared" si="110"/>
        <v>0</v>
      </c>
      <c r="AD50" s="188">
        <f t="shared" si="110"/>
        <v>0</v>
      </c>
      <c r="AE50" s="188">
        <f t="shared" si="110"/>
        <v>0</v>
      </c>
      <c r="AF50" s="188">
        <f t="shared" si="110"/>
        <v>0</v>
      </c>
      <c r="AG50" s="188">
        <f t="shared" si="110"/>
        <v>0</v>
      </c>
      <c r="AH50" s="188">
        <f t="shared" si="110"/>
        <v>0</v>
      </c>
      <c r="AI50" s="188">
        <f t="shared" si="110"/>
        <v>0</v>
      </c>
      <c r="AJ50" s="188">
        <f t="shared" si="110"/>
        <v>0</v>
      </c>
      <c r="AK50" s="188">
        <f t="shared" si="110"/>
        <v>0</v>
      </c>
      <c r="AL50" s="188">
        <f t="shared" si="110"/>
        <v>0</v>
      </c>
      <c r="AM50" s="188">
        <f t="shared" si="110"/>
        <v>0</v>
      </c>
      <c r="AN50" s="188">
        <f t="shared" si="110"/>
        <v>0</v>
      </c>
      <c r="AO50" s="188">
        <f t="shared" si="110"/>
        <v>0</v>
      </c>
      <c r="AP50" s="188">
        <f t="shared" si="110"/>
        <v>0</v>
      </c>
      <c r="AQ50" s="188">
        <f t="shared" si="110"/>
        <v>0</v>
      </c>
      <c r="AR50" s="188">
        <f t="shared" si="110"/>
        <v>0</v>
      </c>
      <c r="AS50" s="188">
        <f t="shared" si="110"/>
        <v>0</v>
      </c>
      <c r="AT50" s="188">
        <f t="shared" si="110"/>
        <v>0</v>
      </c>
      <c r="AU50" s="188">
        <f t="shared" si="110"/>
        <v>0</v>
      </c>
      <c r="AV50" s="188">
        <f t="shared" si="110"/>
        <v>0</v>
      </c>
      <c r="AW50" s="188">
        <f t="shared" si="110"/>
        <v>0</v>
      </c>
      <c r="AX50" s="188">
        <f t="shared" si="110"/>
        <v>0</v>
      </c>
      <c r="AY50" s="188">
        <f t="shared" si="110"/>
        <v>0</v>
      </c>
      <c r="AZ50" s="188">
        <f t="shared" si="110"/>
        <v>0</v>
      </c>
      <c r="BA50" s="188">
        <f t="shared" si="110"/>
        <v>0</v>
      </c>
      <c r="BB50" s="188">
        <f t="shared" si="110"/>
        <v>0</v>
      </c>
      <c r="BC50" s="188">
        <f t="shared" si="110"/>
        <v>0</v>
      </c>
      <c r="BD50" s="188">
        <f t="shared" si="110"/>
        <v>0</v>
      </c>
      <c r="BE50" s="188">
        <f t="shared" si="110"/>
        <v>0</v>
      </c>
      <c r="BF50" s="188">
        <f t="shared" si="110"/>
        <v>0</v>
      </c>
      <c r="BG50" s="188">
        <f t="shared" si="110"/>
        <v>0</v>
      </c>
      <c r="BH50" s="188">
        <f t="shared" si="110"/>
        <v>0</v>
      </c>
      <c r="BI50" s="188">
        <f t="shared" si="110"/>
        <v>0</v>
      </c>
      <c r="BJ50" s="188">
        <f t="shared" si="110"/>
        <v>0</v>
      </c>
      <c r="BK50" s="188">
        <f t="shared" si="110"/>
        <v>0</v>
      </c>
      <c r="BL50" s="188">
        <f t="shared" si="110"/>
        <v>0</v>
      </c>
      <c r="BM50" s="188">
        <f t="shared" si="110"/>
        <v>0</v>
      </c>
      <c r="BN50" s="188">
        <f t="shared" si="110"/>
        <v>0</v>
      </c>
      <c r="BO50" s="188">
        <f t="shared" si="110"/>
        <v>0</v>
      </c>
      <c r="BP50" s="188">
        <f t="shared" si="110"/>
        <v>0</v>
      </c>
      <c r="BQ50" s="188">
        <f t="shared" si="110"/>
        <v>0</v>
      </c>
      <c r="BR50" s="188">
        <f t="shared" si="110"/>
        <v>0</v>
      </c>
      <c r="BS50" s="188">
        <f t="shared" si="110"/>
        <v>0</v>
      </c>
      <c r="BT50" s="188">
        <f t="shared" si="110"/>
        <v>0</v>
      </c>
      <c r="BU50" s="188">
        <f t="shared" si="110"/>
        <v>0</v>
      </c>
      <c r="BV50" s="188">
        <f t="shared" si="110"/>
        <v>0</v>
      </c>
      <c r="BW50" s="188">
        <f t="shared" si="110"/>
        <v>0</v>
      </c>
      <c r="BX50" s="188">
        <f t="shared" si="110"/>
        <v>0</v>
      </c>
      <c r="BY50" s="188">
        <f t="shared" si="110"/>
        <v>0</v>
      </c>
      <c r="BZ50" s="188">
        <f t="shared" ref="BZ50:EK50" si="111">BZ24-BZ46</f>
        <v>0</v>
      </c>
      <c r="CA50" s="188">
        <f t="shared" si="111"/>
        <v>0</v>
      </c>
      <c r="CB50" s="188">
        <f t="shared" si="111"/>
        <v>0</v>
      </c>
      <c r="CC50" s="188">
        <f t="shared" si="111"/>
        <v>0</v>
      </c>
      <c r="CD50" s="188">
        <f t="shared" si="111"/>
        <v>0</v>
      </c>
      <c r="CE50" s="188">
        <f t="shared" si="111"/>
        <v>0</v>
      </c>
      <c r="CF50" s="188">
        <f t="shared" si="111"/>
        <v>0</v>
      </c>
      <c r="CG50" s="188">
        <f t="shared" si="111"/>
        <v>0</v>
      </c>
      <c r="CH50" s="188">
        <f t="shared" si="111"/>
        <v>0</v>
      </c>
      <c r="CI50" s="188">
        <f t="shared" si="111"/>
        <v>0</v>
      </c>
      <c r="CJ50" s="188">
        <f t="shared" si="111"/>
        <v>0</v>
      </c>
      <c r="CK50" s="188">
        <f t="shared" si="111"/>
        <v>0</v>
      </c>
      <c r="CL50" s="188">
        <f t="shared" si="111"/>
        <v>0</v>
      </c>
      <c r="CM50" s="188">
        <f t="shared" si="111"/>
        <v>0</v>
      </c>
      <c r="CN50" s="188">
        <f t="shared" si="111"/>
        <v>0</v>
      </c>
      <c r="CO50" s="188">
        <f t="shared" si="111"/>
        <v>0</v>
      </c>
      <c r="CP50" s="188">
        <f t="shared" si="111"/>
        <v>0</v>
      </c>
      <c r="CQ50" s="188">
        <f t="shared" si="111"/>
        <v>0</v>
      </c>
      <c r="CR50" s="188">
        <f t="shared" si="111"/>
        <v>0</v>
      </c>
      <c r="CS50" s="188">
        <f t="shared" si="111"/>
        <v>0</v>
      </c>
      <c r="CT50" s="188">
        <f t="shared" si="111"/>
        <v>0</v>
      </c>
      <c r="CU50" s="188">
        <f t="shared" si="111"/>
        <v>0</v>
      </c>
      <c r="CV50" s="188">
        <f t="shared" si="111"/>
        <v>0</v>
      </c>
      <c r="CW50" s="188">
        <f t="shared" si="111"/>
        <v>0</v>
      </c>
      <c r="CX50" s="188">
        <f t="shared" si="111"/>
        <v>0</v>
      </c>
      <c r="CY50" s="188">
        <f t="shared" si="111"/>
        <v>0</v>
      </c>
      <c r="CZ50" s="188">
        <f t="shared" si="111"/>
        <v>0</v>
      </c>
      <c r="DA50" s="188">
        <f t="shared" si="111"/>
        <v>0</v>
      </c>
      <c r="DB50" s="188">
        <f t="shared" si="111"/>
        <v>0</v>
      </c>
      <c r="DC50" s="188">
        <f t="shared" si="111"/>
        <v>0</v>
      </c>
      <c r="DD50" s="188">
        <f t="shared" si="111"/>
        <v>0</v>
      </c>
      <c r="DE50" s="188">
        <f t="shared" si="111"/>
        <v>0</v>
      </c>
      <c r="DF50" s="188">
        <f t="shared" si="111"/>
        <v>0</v>
      </c>
      <c r="DG50" s="188">
        <f t="shared" si="111"/>
        <v>0</v>
      </c>
      <c r="DH50" s="188">
        <f t="shared" si="111"/>
        <v>0</v>
      </c>
      <c r="DI50" s="188">
        <f t="shared" si="111"/>
        <v>0</v>
      </c>
      <c r="DJ50" s="188">
        <f t="shared" si="111"/>
        <v>0</v>
      </c>
      <c r="DK50" s="188">
        <f t="shared" si="111"/>
        <v>0</v>
      </c>
      <c r="DL50" s="188">
        <f t="shared" si="111"/>
        <v>0</v>
      </c>
      <c r="DM50" s="188">
        <f t="shared" si="111"/>
        <v>0</v>
      </c>
      <c r="DN50" s="188">
        <f t="shared" si="111"/>
        <v>0</v>
      </c>
      <c r="DO50" s="188">
        <f t="shared" si="111"/>
        <v>0</v>
      </c>
      <c r="DP50" s="188">
        <f t="shared" si="111"/>
        <v>0</v>
      </c>
      <c r="DQ50" s="188">
        <f t="shared" si="111"/>
        <v>0</v>
      </c>
      <c r="DR50" s="188">
        <f t="shared" si="111"/>
        <v>0</v>
      </c>
      <c r="DS50" s="188">
        <f t="shared" si="111"/>
        <v>0</v>
      </c>
      <c r="DT50" s="188">
        <f t="shared" si="111"/>
        <v>0</v>
      </c>
      <c r="DU50" s="188">
        <f t="shared" si="111"/>
        <v>0</v>
      </c>
      <c r="DV50" s="188">
        <f t="shared" si="111"/>
        <v>0</v>
      </c>
      <c r="DW50" s="188">
        <f t="shared" si="111"/>
        <v>0</v>
      </c>
      <c r="DX50" s="188">
        <f t="shared" si="111"/>
        <v>0</v>
      </c>
      <c r="DY50" s="188">
        <f t="shared" si="111"/>
        <v>0</v>
      </c>
      <c r="DZ50" s="188">
        <f t="shared" si="111"/>
        <v>0</v>
      </c>
      <c r="EA50" s="188">
        <f t="shared" si="111"/>
        <v>0</v>
      </c>
      <c r="EB50" s="188">
        <f t="shared" si="111"/>
        <v>0</v>
      </c>
      <c r="EC50" s="188">
        <f t="shared" si="111"/>
        <v>0</v>
      </c>
      <c r="ED50" s="188">
        <f t="shared" si="111"/>
        <v>0</v>
      </c>
      <c r="EE50" s="188">
        <f t="shared" si="111"/>
        <v>0</v>
      </c>
      <c r="EF50" s="188">
        <f t="shared" si="111"/>
        <v>0</v>
      </c>
      <c r="EG50" s="188">
        <f t="shared" si="111"/>
        <v>0</v>
      </c>
      <c r="EH50" s="188">
        <f t="shared" si="111"/>
        <v>0</v>
      </c>
      <c r="EI50" s="188">
        <f t="shared" si="111"/>
        <v>0</v>
      </c>
      <c r="EJ50" s="188">
        <f t="shared" si="111"/>
        <v>0</v>
      </c>
      <c r="EK50" s="188">
        <f t="shared" si="111"/>
        <v>0</v>
      </c>
      <c r="EL50" s="188">
        <f t="shared" ref="EL50:FA50" si="112">EL24-EL46</f>
        <v>0</v>
      </c>
      <c r="EM50" s="188">
        <f t="shared" si="112"/>
        <v>0</v>
      </c>
      <c r="EN50" s="188">
        <f t="shared" si="112"/>
        <v>0</v>
      </c>
      <c r="EO50" s="188">
        <f t="shared" si="112"/>
        <v>0</v>
      </c>
      <c r="EP50" s="188">
        <f t="shared" si="112"/>
        <v>0</v>
      </c>
      <c r="EQ50" s="188">
        <f t="shared" si="112"/>
        <v>0</v>
      </c>
      <c r="ER50" s="188">
        <f t="shared" si="112"/>
        <v>0</v>
      </c>
      <c r="ES50" s="188">
        <f t="shared" si="112"/>
        <v>0</v>
      </c>
      <c r="ET50" s="188">
        <f t="shared" si="112"/>
        <v>0</v>
      </c>
      <c r="EU50" s="188">
        <f t="shared" si="112"/>
        <v>0</v>
      </c>
      <c r="EV50" s="188">
        <f t="shared" si="112"/>
        <v>0</v>
      </c>
      <c r="EW50" s="188">
        <f t="shared" si="112"/>
        <v>0</v>
      </c>
      <c r="EX50" s="188">
        <f t="shared" si="112"/>
        <v>0</v>
      </c>
      <c r="EY50" s="188">
        <f t="shared" si="112"/>
        <v>0</v>
      </c>
      <c r="EZ50" s="188">
        <f t="shared" si="112"/>
        <v>0</v>
      </c>
      <c r="FA50" s="188">
        <f t="shared" si="112"/>
        <v>0</v>
      </c>
    </row>
    <row r="51" spans="2:157" ht="15" customHeight="1" x14ac:dyDescent="0.3">
      <c r="B51" s="171">
        <f>B50+1</f>
        <v>24</v>
      </c>
      <c r="C51" s="198" t="s">
        <v>1594</v>
      </c>
      <c r="D51" s="199">
        <f>Projeto!$L$44</f>
        <v>0</v>
      </c>
      <c r="E51" s="187" t="s">
        <v>1595</v>
      </c>
      <c r="F51" s="181" t="s">
        <v>1596</v>
      </c>
      <c r="G51" s="200">
        <f t="shared" ref="G51:AA51" si="113">IF(G24=0,0,G50/G24)</f>
        <v>0</v>
      </c>
      <c r="H51" s="201">
        <f t="shared" si="113"/>
        <v>0</v>
      </c>
      <c r="I51" s="201">
        <f t="shared" si="113"/>
        <v>0</v>
      </c>
      <c r="J51" s="201">
        <f t="shared" si="113"/>
        <v>0</v>
      </c>
      <c r="K51" s="201">
        <f t="shared" si="113"/>
        <v>0</v>
      </c>
      <c r="L51" s="201">
        <f t="shared" si="113"/>
        <v>0</v>
      </c>
      <c r="M51" s="201">
        <f t="shared" si="113"/>
        <v>0</v>
      </c>
      <c r="N51" s="201">
        <f t="shared" si="113"/>
        <v>0</v>
      </c>
      <c r="O51" s="201">
        <f t="shared" si="113"/>
        <v>0</v>
      </c>
      <c r="P51" s="201">
        <f t="shared" si="113"/>
        <v>0</v>
      </c>
      <c r="Q51" s="201">
        <f t="shared" si="113"/>
        <v>0</v>
      </c>
      <c r="R51" s="201">
        <f t="shared" si="113"/>
        <v>0</v>
      </c>
      <c r="S51" s="201">
        <f t="shared" si="113"/>
        <v>0</v>
      </c>
      <c r="T51" s="201">
        <f t="shared" si="113"/>
        <v>0</v>
      </c>
      <c r="U51" s="201">
        <f t="shared" si="113"/>
        <v>0</v>
      </c>
      <c r="V51" s="201">
        <f t="shared" si="113"/>
        <v>0</v>
      </c>
      <c r="W51" s="201">
        <f t="shared" si="113"/>
        <v>0</v>
      </c>
      <c r="X51" s="201">
        <f t="shared" si="113"/>
        <v>0</v>
      </c>
      <c r="Y51" s="201">
        <f t="shared" si="113"/>
        <v>0</v>
      </c>
      <c r="Z51" s="201">
        <f t="shared" si="113"/>
        <v>0</v>
      </c>
      <c r="AA51" s="201">
        <f t="shared" si="113"/>
        <v>0</v>
      </c>
      <c r="AB51" s="201">
        <f t="shared" ref="AB51:BY51" si="114">IF(AB24=0,0,AB50/AB24)</f>
        <v>0</v>
      </c>
      <c r="AC51" s="201">
        <f t="shared" si="114"/>
        <v>0</v>
      </c>
      <c r="AD51" s="201">
        <f t="shared" si="114"/>
        <v>0</v>
      </c>
      <c r="AE51" s="201">
        <f t="shared" si="114"/>
        <v>0</v>
      </c>
      <c r="AF51" s="201">
        <f t="shared" si="114"/>
        <v>0</v>
      </c>
      <c r="AG51" s="201">
        <f t="shared" si="114"/>
        <v>0</v>
      </c>
      <c r="AH51" s="201">
        <f t="shared" si="114"/>
        <v>0</v>
      </c>
      <c r="AI51" s="201">
        <f t="shared" si="114"/>
        <v>0</v>
      </c>
      <c r="AJ51" s="201">
        <f t="shared" si="114"/>
        <v>0</v>
      </c>
      <c r="AK51" s="201">
        <f t="shared" si="114"/>
        <v>0</v>
      </c>
      <c r="AL51" s="201">
        <f t="shared" si="114"/>
        <v>0</v>
      </c>
      <c r="AM51" s="201">
        <f t="shared" si="114"/>
        <v>0</v>
      </c>
      <c r="AN51" s="201">
        <f t="shared" si="114"/>
        <v>0</v>
      </c>
      <c r="AO51" s="201">
        <f t="shared" si="114"/>
        <v>0</v>
      </c>
      <c r="AP51" s="201">
        <f t="shared" si="114"/>
        <v>0</v>
      </c>
      <c r="AQ51" s="201">
        <f t="shared" si="114"/>
        <v>0</v>
      </c>
      <c r="AR51" s="201">
        <f t="shared" si="114"/>
        <v>0</v>
      </c>
      <c r="AS51" s="201">
        <f t="shared" si="114"/>
        <v>0</v>
      </c>
      <c r="AT51" s="201">
        <f t="shared" si="114"/>
        <v>0</v>
      </c>
      <c r="AU51" s="201">
        <f t="shared" si="114"/>
        <v>0</v>
      </c>
      <c r="AV51" s="201">
        <f t="shared" si="114"/>
        <v>0</v>
      </c>
      <c r="AW51" s="201">
        <f t="shared" si="114"/>
        <v>0</v>
      </c>
      <c r="AX51" s="201">
        <f t="shared" si="114"/>
        <v>0</v>
      </c>
      <c r="AY51" s="201">
        <f t="shared" si="114"/>
        <v>0</v>
      </c>
      <c r="AZ51" s="201">
        <f t="shared" si="114"/>
        <v>0</v>
      </c>
      <c r="BA51" s="201">
        <f t="shared" si="114"/>
        <v>0</v>
      </c>
      <c r="BB51" s="201">
        <f t="shared" si="114"/>
        <v>0</v>
      </c>
      <c r="BC51" s="201">
        <f t="shared" si="114"/>
        <v>0</v>
      </c>
      <c r="BD51" s="201">
        <f t="shared" si="114"/>
        <v>0</v>
      </c>
      <c r="BE51" s="201">
        <f t="shared" si="114"/>
        <v>0</v>
      </c>
      <c r="BF51" s="201">
        <f t="shared" si="114"/>
        <v>0</v>
      </c>
      <c r="BG51" s="201">
        <f t="shared" si="114"/>
        <v>0</v>
      </c>
      <c r="BH51" s="201">
        <f t="shared" si="114"/>
        <v>0</v>
      </c>
      <c r="BI51" s="201">
        <f t="shared" si="114"/>
        <v>0</v>
      </c>
      <c r="BJ51" s="201">
        <f t="shared" si="114"/>
        <v>0</v>
      </c>
      <c r="BK51" s="201">
        <f t="shared" si="114"/>
        <v>0</v>
      </c>
      <c r="BL51" s="201">
        <f t="shared" si="114"/>
        <v>0</v>
      </c>
      <c r="BM51" s="201">
        <f t="shared" si="114"/>
        <v>0</v>
      </c>
      <c r="BN51" s="201">
        <f t="shared" si="114"/>
        <v>0</v>
      </c>
      <c r="BO51" s="201">
        <f t="shared" si="114"/>
        <v>0</v>
      </c>
      <c r="BP51" s="201">
        <f t="shared" si="114"/>
        <v>0</v>
      </c>
      <c r="BQ51" s="201">
        <f t="shared" si="114"/>
        <v>0</v>
      </c>
      <c r="BR51" s="201">
        <f t="shared" si="114"/>
        <v>0</v>
      </c>
      <c r="BS51" s="201">
        <f t="shared" si="114"/>
        <v>0</v>
      </c>
      <c r="BT51" s="201">
        <f t="shared" si="114"/>
        <v>0</v>
      </c>
      <c r="BU51" s="201">
        <f t="shared" si="114"/>
        <v>0</v>
      </c>
      <c r="BV51" s="201">
        <f t="shared" si="114"/>
        <v>0</v>
      </c>
      <c r="BW51" s="201">
        <f t="shared" si="114"/>
        <v>0</v>
      </c>
      <c r="BX51" s="201">
        <f t="shared" si="114"/>
        <v>0</v>
      </c>
      <c r="BY51" s="201">
        <f t="shared" si="114"/>
        <v>0</v>
      </c>
      <c r="BZ51" s="201">
        <f t="shared" ref="BZ51:EK51" si="115">IF(BZ24=0,0,BZ50/BZ24)</f>
        <v>0</v>
      </c>
      <c r="CA51" s="201">
        <f t="shared" si="115"/>
        <v>0</v>
      </c>
      <c r="CB51" s="201">
        <f t="shared" si="115"/>
        <v>0</v>
      </c>
      <c r="CC51" s="201">
        <f t="shared" si="115"/>
        <v>0</v>
      </c>
      <c r="CD51" s="201">
        <f t="shared" si="115"/>
        <v>0</v>
      </c>
      <c r="CE51" s="201">
        <f t="shared" si="115"/>
        <v>0</v>
      </c>
      <c r="CF51" s="201">
        <f t="shared" si="115"/>
        <v>0</v>
      </c>
      <c r="CG51" s="201">
        <f t="shared" si="115"/>
        <v>0</v>
      </c>
      <c r="CH51" s="201">
        <f t="shared" si="115"/>
        <v>0</v>
      </c>
      <c r="CI51" s="201">
        <f t="shared" si="115"/>
        <v>0</v>
      </c>
      <c r="CJ51" s="201">
        <f t="shared" si="115"/>
        <v>0</v>
      </c>
      <c r="CK51" s="201">
        <f t="shared" si="115"/>
        <v>0</v>
      </c>
      <c r="CL51" s="201">
        <f t="shared" si="115"/>
        <v>0</v>
      </c>
      <c r="CM51" s="201">
        <f t="shared" si="115"/>
        <v>0</v>
      </c>
      <c r="CN51" s="201">
        <f t="shared" si="115"/>
        <v>0</v>
      </c>
      <c r="CO51" s="201">
        <f t="shared" si="115"/>
        <v>0</v>
      </c>
      <c r="CP51" s="201">
        <f t="shared" si="115"/>
        <v>0</v>
      </c>
      <c r="CQ51" s="201">
        <f t="shared" si="115"/>
        <v>0</v>
      </c>
      <c r="CR51" s="201">
        <f t="shared" si="115"/>
        <v>0</v>
      </c>
      <c r="CS51" s="201">
        <f t="shared" si="115"/>
        <v>0</v>
      </c>
      <c r="CT51" s="201">
        <f t="shared" si="115"/>
        <v>0</v>
      </c>
      <c r="CU51" s="201">
        <f t="shared" si="115"/>
        <v>0</v>
      </c>
      <c r="CV51" s="201">
        <f t="shared" si="115"/>
        <v>0</v>
      </c>
      <c r="CW51" s="201">
        <f t="shared" si="115"/>
        <v>0</v>
      </c>
      <c r="CX51" s="201">
        <f t="shared" si="115"/>
        <v>0</v>
      </c>
      <c r="CY51" s="201">
        <f t="shared" si="115"/>
        <v>0</v>
      </c>
      <c r="CZ51" s="201">
        <f t="shared" si="115"/>
        <v>0</v>
      </c>
      <c r="DA51" s="201">
        <f t="shared" si="115"/>
        <v>0</v>
      </c>
      <c r="DB51" s="201">
        <f t="shared" si="115"/>
        <v>0</v>
      </c>
      <c r="DC51" s="201">
        <f t="shared" si="115"/>
        <v>0</v>
      </c>
      <c r="DD51" s="201">
        <f t="shared" si="115"/>
        <v>0</v>
      </c>
      <c r="DE51" s="201">
        <f t="shared" si="115"/>
        <v>0</v>
      </c>
      <c r="DF51" s="201">
        <f t="shared" si="115"/>
        <v>0</v>
      </c>
      <c r="DG51" s="201">
        <f t="shared" si="115"/>
        <v>0</v>
      </c>
      <c r="DH51" s="201">
        <f t="shared" si="115"/>
        <v>0</v>
      </c>
      <c r="DI51" s="201">
        <f t="shared" si="115"/>
        <v>0</v>
      </c>
      <c r="DJ51" s="201">
        <f t="shared" si="115"/>
        <v>0</v>
      </c>
      <c r="DK51" s="201">
        <f t="shared" si="115"/>
        <v>0</v>
      </c>
      <c r="DL51" s="201">
        <f t="shared" si="115"/>
        <v>0</v>
      </c>
      <c r="DM51" s="201">
        <f t="shared" si="115"/>
        <v>0</v>
      </c>
      <c r="DN51" s="201">
        <f t="shared" si="115"/>
        <v>0</v>
      </c>
      <c r="DO51" s="201">
        <f t="shared" si="115"/>
        <v>0</v>
      </c>
      <c r="DP51" s="201">
        <f t="shared" si="115"/>
        <v>0</v>
      </c>
      <c r="DQ51" s="201">
        <f t="shared" si="115"/>
        <v>0</v>
      </c>
      <c r="DR51" s="201">
        <f t="shared" si="115"/>
        <v>0</v>
      </c>
      <c r="DS51" s="201">
        <f t="shared" si="115"/>
        <v>0</v>
      </c>
      <c r="DT51" s="201">
        <f t="shared" si="115"/>
        <v>0</v>
      </c>
      <c r="DU51" s="201">
        <f t="shared" si="115"/>
        <v>0</v>
      </c>
      <c r="DV51" s="201">
        <f t="shared" si="115"/>
        <v>0</v>
      </c>
      <c r="DW51" s="201">
        <f t="shared" si="115"/>
        <v>0</v>
      </c>
      <c r="DX51" s="201">
        <f t="shared" si="115"/>
        <v>0</v>
      </c>
      <c r="DY51" s="201">
        <f t="shared" si="115"/>
        <v>0</v>
      </c>
      <c r="DZ51" s="201">
        <f t="shared" si="115"/>
        <v>0</v>
      </c>
      <c r="EA51" s="201">
        <f t="shared" si="115"/>
        <v>0</v>
      </c>
      <c r="EB51" s="201">
        <f t="shared" si="115"/>
        <v>0</v>
      </c>
      <c r="EC51" s="201">
        <f t="shared" si="115"/>
        <v>0</v>
      </c>
      <c r="ED51" s="201">
        <f t="shared" si="115"/>
        <v>0</v>
      </c>
      <c r="EE51" s="201">
        <f t="shared" si="115"/>
        <v>0</v>
      </c>
      <c r="EF51" s="201">
        <f t="shared" si="115"/>
        <v>0</v>
      </c>
      <c r="EG51" s="201">
        <f t="shared" si="115"/>
        <v>0</v>
      </c>
      <c r="EH51" s="201">
        <f t="shared" si="115"/>
        <v>0</v>
      </c>
      <c r="EI51" s="201">
        <f t="shared" si="115"/>
        <v>0</v>
      </c>
      <c r="EJ51" s="201">
        <f t="shared" si="115"/>
        <v>0</v>
      </c>
      <c r="EK51" s="201">
        <f t="shared" si="115"/>
        <v>0</v>
      </c>
      <c r="EL51" s="201">
        <f t="shared" ref="EL51:FA51" si="116">IF(EL24=0,0,EL50/EL24)</f>
        <v>0</v>
      </c>
      <c r="EM51" s="201">
        <f t="shared" si="116"/>
        <v>0</v>
      </c>
      <c r="EN51" s="201">
        <f t="shared" si="116"/>
        <v>0</v>
      </c>
      <c r="EO51" s="201">
        <f t="shared" si="116"/>
        <v>0</v>
      </c>
      <c r="EP51" s="201">
        <f t="shared" si="116"/>
        <v>0</v>
      </c>
      <c r="EQ51" s="201">
        <f t="shared" si="116"/>
        <v>0</v>
      </c>
      <c r="ER51" s="201">
        <f t="shared" si="116"/>
        <v>0</v>
      </c>
      <c r="ES51" s="201">
        <f t="shared" si="116"/>
        <v>0</v>
      </c>
      <c r="ET51" s="201">
        <f t="shared" si="116"/>
        <v>0</v>
      </c>
      <c r="EU51" s="201">
        <f t="shared" si="116"/>
        <v>0</v>
      </c>
      <c r="EV51" s="201">
        <f t="shared" si="116"/>
        <v>0</v>
      </c>
      <c r="EW51" s="201">
        <f t="shared" si="116"/>
        <v>0</v>
      </c>
      <c r="EX51" s="201">
        <f t="shared" si="116"/>
        <v>0</v>
      </c>
      <c r="EY51" s="201">
        <f t="shared" si="116"/>
        <v>0</v>
      </c>
      <c r="EZ51" s="201">
        <f t="shared" si="116"/>
        <v>0</v>
      </c>
      <c r="FA51" s="201">
        <f t="shared" si="116"/>
        <v>0</v>
      </c>
    </row>
    <row r="52" spans="2:157" ht="15" customHeight="1" x14ac:dyDescent="0.3">
      <c r="B52" s="171">
        <f t="shared" ref="B52:B53" si="117">B51+1</f>
        <v>25</v>
      </c>
      <c r="C52" s="196" t="s">
        <v>1597</v>
      </c>
      <c r="D52" s="196"/>
      <c r="E52" s="197" t="s">
        <v>298</v>
      </c>
      <c r="F52" s="181" t="s">
        <v>1598</v>
      </c>
      <c r="G52" s="191">
        <f>SUM(H52:IW52)</f>
        <v>0</v>
      </c>
      <c r="H52" s="188">
        <f t="shared" ref="H52:AA52" si="118">H23-H45</f>
        <v>0</v>
      </c>
      <c r="I52" s="188">
        <f t="shared" si="118"/>
        <v>0</v>
      </c>
      <c r="J52" s="188">
        <f t="shared" si="118"/>
        <v>0</v>
      </c>
      <c r="K52" s="188">
        <f t="shared" si="118"/>
        <v>0</v>
      </c>
      <c r="L52" s="188">
        <f t="shared" si="118"/>
        <v>0</v>
      </c>
      <c r="M52" s="188">
        <f t="shared" si="118"/>
        <v>0</v>
      </c>
      <c r="N52" s="188">
        <f t="shared" si="118"/>
        <v>0</v>
      </c>
      <c r="O52" s="188">
        <f t="shared" si="118"/>
        <v>0</v>
      </c>
      <c r="P52" s="188">
        <f t="shared" si="118"/>
        <v>0</v>
      </c>
      <c r="Q52" s="188">
        <f t="shared" si="118"/>
        <v>0</v>
      </c>
      <c r="R52" s="188">
        <f t="shared" si="118"/>
        <v>0</v>
      </c>
      <c r="S52" s="188">
        <f t="shared" si="118"/>
        <v>0</v>
      </c>
      <c r="T52" s="188">
        <f t="shared" si="118"/>
        <v>0</v>
      </c>
      <c r="U52" s="188">
        <f t="shared" si="118"/>
        <v>0</v>
      </c>
      <c r="V52" s="188">
        <f t="shared" si="118"/>
        <v>0</v>
      </c>
      <c r="W52" s="188">
        <f t="shared" si="118"/>
        <v>0</v>
      </c>
      <c r="X52" s="188">
        <f t="shared" si="118"/>
        <v>0</v>
      </c>
      <c r="Y52" s="188">
        <f t="shared" si="118"/>
        <v>0</v>
      </c>
      <c r="Z52" s="188">
        <f t="shared" si="118"/>
        <v>0</v>
      </c>
      <c r="AA52" s="188">
        <f t="shared" si="118"/>
        <v>0</v>
      </c>
      <c r="AB52" s="188">
        <f t="shared" ref="AB52:BY52" si="119">AB23-AB45</f>
        <v>0</v>
      </c>
      <c r="AC52" s="188">
        <f t="shared" si="119"/>
        <v>0</v>
      </c>
      <c r="AD52" s="188">
        <f t="shared" si="119"/>
        <v>0</v>
      </c>
      <c r="AE52" s="188">
        <f t="shared" si="119"/>
        <v>0</v>
      </c>
      <c r="AF52" s="188">
        <f t="shared" si="119"/>
        <v>0</v>
      </c>
      <c r="AG52" s="188">
        <f t="shared" si="119"/>
        <v>0</v>
      </c>
      <c r="AH52" s="188">
        <f t="shared" si="119"/>
        <v>0</v>
      </c>
      <c r="AI52" s="188">
        <f t="shared" si="119"/>
        <v>0</v>
      </c>
      <c r="AJ52" s="188">
        <f t="shared" si="119"/>
        <v>0</v>
      </c>
      <c r="AK52" s="188">
        <f t="shared" si="119"/>
        <v>0</v>
      </c>
      <c r="AL52" s="188">
        <f t="shared" si="119"/>
        <v>0</v>
      </c>
      <c r="AM52" s="188">
        <f t="shared" si="119"/>
        <v>0</v>
      </c>
      <c r="AN52" s="188">
        <f t="shared" si="119"/>
        <v>0</v>
      </c>
      <c r="AO52" s="188">
        <f t="shared" si="119"/>
        <v>0</v>
      </c>
      <c r="AP52" s="188">
        <f t="shared" si="119"/>
        <v>0</v>
      </c>
      <c r="AQ52" s="188">
        <f t="shared" si="119"/>
        <v>0</v>
      </c>
      <c r="AR52" s="188">
        <f t="shared" si="119"/>
        <v>0</v>
      </c>
      <c r="AS52" s="188">
        <f t="shared" si="119"/>
        <v>0</v>
      </c>
      <c r="AT52" s="188">
        <f t="shared" si="119"/>
        <v>0</v>
      </c>
      <c r="AU52" s="188">
        <f t="shared" si="119"/>
        <v>0</v>
      </c>
      <c r="AV52" s="188">
        <f t="shared" si="119"/>
        <v>0</v>
      </c>
      <c r="AW52" s="188">
        <f t="shared" si="119"/>
        <v>0</v>
      </c>
      <c r="AX52" s="188">
        <f t="shared" si="119"/>
        <v>0</v>
      </c>
      <c r="AY52" s="188">
        <f t="shared" si="119"/>
        <v>0</v>
      </c>
      <c r="AZ52" s="188">
        <f t="shared" si="119"/>
        <v>0</v>
      </c>
      <c r="BA52" s="188">
        <f t="shared" si="119"/>
        <v>0</v>
      </c>
      <c r="BB52" s="188">
        <f t="shared" si="119"/>
        <v>0</v>
      </c>
      <c r="BC52" s="188">
        <f t="shared" si="119"/>
        <v>0</v>
      </c>
      <c r="BD52" s="188">
        <f t="shared" si="119"/>
        <v>0</v>
      </c>
      <c r="BE52" s="188">
        <f t="shared" si="119"/>
        <v>0</v>
      </c>
      <c r="BF52" s="188">
        <f t="shared" si="119"/>
        <v>0</v>
      </c>
      <c r="BG52" s="188">
        <f t="shared" si="119"/>
        <v>0</v>
      </c>
      <c r="BH52" s="188">
        <f t="shared" si="119"/>
        <v>0</v>
      </c>
      <c r="BI52" s="188">
        <f t="shared" si="119"/>
        <v>0</v>
      </c>
      <c r="BJ52" s="188">
        <f t="shared" si="119"/>
        <v>0</v>
      </c>
      <c r="BK52" s="188">
        <f t="shared" si="119"/>
        <v>0</v>
      </c>
      <c r="BL52" s="188">
        <f t="shared" si="119"/>
        <v>0</v>
      </c>
      <c r="BM52" s="188">
        <f t="shared" si="119"/>
        <v>0</v>
      </c>
      <c r="BN52" s="188">
        <f t="shared" si="119"/>
        <v>0</v>
      </c>
      <c r="BO52" s="188">
        <f t="shared" si="119"/>
        <v>0</v>
      </c>
      <c r="BP52" s="188">
        <f t="shared" si="119"/>
        <v>0</v>
      </c>
      <c r="BQ52" s="188">
        <f t="shared" si="119"/>
        <v>0</v>
      </c>
      <c r="BR52" s="188">
        <f t="shared" si="119"/>
        <v>0</v>
      </c>
      <c r="BS52" s="188">
        <f t="shared" si="119"/>
        <v>0</v>
      </c>
      <c r="BT52" s="188">
        <f t="shared" si="119"/>
        <v>0</v>
      </c>
      <c r="BU52" s="188">
        <f t="shared" si="119"/>
        <v>0</v>
      </c>
      <c r="BV52" s="188">
        <f t="shared" si="119"/>
        <v>0</v>
      </c>
      <c r="BW52" s="188">
        <f t="shared" si="119"/>
        <v>0</v>
      </c>
      <c r="BX52" s="188">
        <f t="shared" si="119"/>
        <v>0</v>
      </c>
      <c r="BY52" s="188">
        <f t="shared" si="119"/>
        <v>0</v>
      </c>
      <c r="BZ52" s="188">
        <f t="shared" ref="BZ52:EK52" si="120">BZ23-BZ45</f>
        <v>0</v>
      </c>
      <c r="CA52" s="188">
        <f t="shared" si="120"/>
        <v>0</v>
      </c>
      <c r="CB52" s="188">
        <f t="shared" si="120"/>
        <v>0</v>
      </c>
      <c r="CC52" s="188">
        <f t="shared" si="120"/>
        <v>0</v>
      </c>
      <c r="CD52" s="188">
        <f t="shared" si="120"/>
        <v>0</v>
      </c>
      <c r="CE52" s="188">
        <f t="shared" si="120"/>
        <v>0</v>
      </c>
      <c r="CF52" s="188">
        <f t="shared" si="120"/>
        <v>0</v>
      </c>
      <c r="CG52" s="188">
        <f t="shared" si="120"/>
        <v>0</v>
      </c>
      <c r="CH52" s="188">
        <f t="shared" si="120"/>
        <v>0</v>
      </c>
      <c r="CI52" s="188">
        <f t="shared" si="120"/>
        <v>0</v>
      </c>
      <c r="CJ52" s="188">
        <f t="shared" si="120"/>
        <v>0</v>
      </c>
      <c r="CK52" s="188">
        <f t="shared" si="120"/>
        <v>0</v>
      </c>
      <c r="CL52" s="188">
        <f t="shared" si="120"/>
        <v>0</v>
      </c>
      <c r="CM52" s="188">
        <f t="shared" si="120"/>
        <v>0</v>
      </c>
      <c r="CN52" s="188">
        <f t="shared" si="120"/>
        <v>0</v>
      </c>
      <c r="CO52" s="188">
        <f t="shared" si="120"/>
        <v>0</v>
      </c>
      <c r="CP52" s="188">
        <f t="shared" si="120"/>
        <v>0</v>
      </c>
      <c r="CQ52" s="188">
        <f t="shared" si="120"/>
        <v>0</v>
      </c>
      <c r="CR52" s="188">
        <f t="shared" si="120"/>
        <v>0</v>
      </c>
      <c r="CS52" s="188">
        <f t="shared" si="120"/>
        <v>0</v>
      </c>
      <c r="CT52" s="188">
        <f t="shared" si="120"/>
        <v>0</v>
      </c>
      <c r="CU52" s="188">
        <f t="shared" si="120"/>
        <v>0</v>
      </c>
      <c r="CV52" s="188">
        <f t="shared" si="120"/>
        <v>0</v>
      </c>
      <c r="CW52" s="188">
        <f t="shared" si="120"/>
        <v>0</v>
      </c>
      <c r="CX52" s="188">
        <f t="shared" si="120"/>
        <v>0</v>
      </c>
      <c r="CY52" s="188">
        <f t="shared" si="120"/>
        <v>0</v>
      </c>
      <c r="CZ52" s="188">
        <f t="shared" si="120"/>
        <v>0</v>
      </c>
      <c r="DA52" s="188">
        <f t="shared" si="120"/>
        <v>0</v>
      </c>
      <c r="DB52" s="188">
        <f t="shared" si="120"/>
        <v>0</v>
      </c>
      <c r="DC52" s="188">
        <f t="shared" si="120"/>
        <v>0</v>
      </c>
      <c r="DD52" s="188">
        <f t="shared" si="120"/>
        <v>0</v>
      </c>
      <c r="DE52" s="188">
        <f t="shared" si="120"/>
        <v>0</v>
      </c>
      <c r="DF52" s="188">
        <f t="shared" si="120"/>
        <v>0</v>
      </c>
      <c r="DG52" s="188">
        <f t="shared" si="120"/>
        <v>0</v>
      </c>
      <c r="DH52" s="188">
        <f t="shared" si="120"/>
        <v>0</v>
      </c>
      <c r="DI52" s="188">
        <f t="shared" si="120"/>
        <v>0</v>
      </c>
      <c r="DJ52" s="188">
        <f t="shared" si="120"/>
        <v>0</v>
      </c>
      <c r="DK52" s="188">
        <f t="shared" si="120"/>
        <v>0</v>
      </c>
      <c r="DL52" s="188">
        <f t="shared" si="120"/>
        <v>0</v>
      </c>
      <c r="DM52" s="188">
        <f t="shared" si="120"/>
        <v>0</v>
      </c>
      <c r="DN52" s="188">
        <f t="shared" si="120"/>
        <v>0</v>
      </c>
      <c r="DO52" s="188">
        <f t="shared" si="120"/>
        <v>0</v>
      </c>
      <c r="DP52" s="188">
        <f t="shared" si="120"/>
        <v>0</v>
      </c>
      <c r="DQ52" s="188">
        <f t="shared" si="120"/>
        <v>0</v>
      </c>
      <c r="DR52" s="188">
        <f t="shared" si="120"/>
        <v>0</v>
      </c>
      <c r="DS52" s="188">
        <f t="shared" si="120"/>
        <v>0</v>
      </c>
      <c r="DT52" s="188">
        <f t="shared" si="120"/>
        <v>0</v>
      </c>
      <c r="DU52" s="188">
        <f t="shared" si="120"/>
        <v>0</v>
      </c>
      <c r="DV52" s="188">
        <f t="shared" si="120"/>
        <v>0</v>
      </c>
      <c r="DW52" s="188">
        <f t="shared" si="120"/>
        <v>0</v>
      </c>
      <c r="DX52" s="188">
        <f t="shared" si="120"/>
        <v>0</v>
      </c>
      <c r="DY52" s="188">
        <f t="shared" si="120"/>
        <v>0</v>
      </c>
      <c r="DZ52" s="188">
        <f t="shared" si="120"/>
        <v>0</v>
      </c>
      <c r="EA52" s="188">
        <f t="shared" si="120"/>
        <v>0</v>
      </c>
      <c r="EB52" s="188">
        <f t="shared" si="120"/>
        <v>0</v>
      </c>
      <c r="EC52" s="188">
        <f t="shared" si="120"/>
        <v>0</v>
      </c>
      <c r="ED52" s="188">
        <f t="shared" si="120"/>
        <v>0</v>
      </c>
      <c r="EE52" s="188">
        <f t="shared" si="120"/>
        <v>0</v>
      </c>
      <c r="EF52" s="188">
        <f t="shared" si="120"/>
        <v>0</v>
      </c>
      <c r="EG52" s="188">
        <f t="shared" si="120"/>
        <v>0</v>
      </c>
      <c r="EH52" s="188">
        <f t="shared" si="120"/>
        <v>0</v>
      </c>
      <c r="EI52" s="188">
        <f t="shared" si="120"/>
        <v>0</v>
      </c>
      <c r="EJ52" s="188">
        <f t="shared" si="120"/>
        <v>0</v>
      </c>
      <c r="EK52" s="188">
        <f t="shared" si="120"/>
        <v>0</v>
      </c>
      <c r="EL52" s="188">
        <f t="shared" ref="EL52:FA52" si="121">EL23-EL45</f>
        <v>0</v>
      </c>
      <c r="EM52" s="188">
        <f t="shared" si="121"/>
        <v>0</v>
      </c>
      <c r="EN52" s="188">
        <f t="shared" si="121"/>
        <v>0</v>
      </c>
      <c r="EO52" s="188">
        <f t="shared" si="121"/>
        <v>0</v>
      </c>
      <c r="EP52" s="188">
        <f t="shared" si="121"/>
        <v>0</v>
      </c>
      <c r="EQ52" s="188">
        <f t="shared" si="121"/>
        <v>0</v>
      </c>
      <c r="ER52" s="188">
        <f t="shared" si="121"/>
        <v>0</v>
      </c>
      <c r="ES52" s="188">
        <f t="shared" si="121"/>
        <v>0</v>
      </c>
      <c r="ET52" s="188">
        <f t="shared" si="121"/>
        <v>0</v>
      </c>
      <c r="EU52" s="188">
        <f t="shared" si="121"/>
        <v>0</v>
      </c>
      <c r="EV52" s="188">
        <f t="shared" si="121"/>
        <v>0</v>
      </c>
      <c r="EW52" s="188">
        <f t="shared" si="121"/>
        <v>0</v>
      </c>
      <c r="EX52" s="188">
        <f t="shared" si="121"/>
        <v>0</v>
      </c>
      <c r="EY52" s="188">
        <f t="shared" si="121"/>
        <v>0</v>
      </c>
      <c r="EZ52" s="188">
        <f t="shared" si="121"/>
        <v>0</v>
      </c>
      <c r="FA52" s="188">
        <f t="shared" si="121"/>
        <v>0</v>
      </c>
    </row>
    <row r="53" spans="2:157" ht="15" customHeight="1" x14ac:dyDescent="0.3">
      <c r="B53" s="171">
        <f t="shared" si="117"/>
        <v>26</v>
      </c>
      <c r="C53" s="198" t="s">
        <v>1599</v>
      </c>
      <c r="D53" s="199">
        <f>Projeto!$L$43</f>
        <v>0</v>
      </c>
      <c r="E53" s="187" t="s">
        <v>1595</v>
      </c>
      <c r="F53" s="181" t="s">
        <v>1600</v>
      </c>
      <c r="G53" s="200">
        <f t="shared" ref="G53:AA53" si="122">IF(G23=0,0,G52/G23)</f>
        <v>0</v>
      </c>
      <c r="H53" s="201">
        <f t="shared" si="122"/>
        <v>0</v>
      </c>
      <c r="I53" s="201">
        <f t="shared" si="122"/>
        <v>0</v>
      </c>
      <c r="J53" s="201">
        <f t="shared" si="122"/>
        <v>0</v>
      </c>
      <c r="K53" s="201">
        <f t="shared" si="122"/>
        <v>0</v>
      </c>
      <c r="L53" s="201">
        <f t="shared" si="122"/>
        <v>0</v>
      </c>
      <c r="M53" s="201">
        <f t="shared" si="122"/>
        <v>0</v>
      </c>
      <c r="N53" s="201">
        <f t="shared" si="122"/>
        <v>0</v>
      </c>
      <c r="O53" s="201">
        <f t="shared" si="122"/>
        <v>0</v>
      </c>
      <c r="P53" s="201">
        <f t="shared" si="122"/>
        <v>0</v>
      </c>
      <c r="Q53" s="201">
        <f t="shared" si="122"/>
        <v>0</v>
      </c>
      <c r="R53" s="201">
        <f t="shared" si="122"/>
        <v>0</v>
      </c>
      <c r="S53" s="201">
        <f t="shared" si="122"/>
        <v>0</v>
      </c>
      <c r="T53" s="201">
        <f t="shared" si="122"/>
        <v>0</v>
      </c>
      <c r="U53" s="201">
        <f t="shared" si="122"/>
        <v>0</v>
      </c>
      <c r="V53" s="201">
        <f t="shared" si="122"/>
        <v>0</v>
      </c>
      <c r="W53" s="201">
        <f t="shared" si="122"/>
        <v>0</v>
      </c>
      <c r="X53" s="201">
        <f t="shared" si="122"/>
        <v>0</v>
      </c>
      <c r="Y53" s="201">
        <f t="shared" si="122"/>
        <v>0</v>
      </c>
      <c r="Z53" s="201">
        <f t="shared" si="122"/>
        <v>0</v>
      </c>
      <c r="AA53" s="201">
        <f t="shared" si="122"/>
        <v>0</v>
      </c>
      <c r="AB53" s="201">
        <f t="shared" ref="AB53:BY53" si="123">IF(AB23=0,0,AB52/AB23)</f>
        <v>0</v>
      </c>
      <c r="AC53" s="201">
        <f t="shared" si="123"/>
        <v>0</v>
      </c>
      <c r="AD53" s="201">
        <f t="shared" si="123"/>
        <v>0</v>
      </c>
      <c r="AE53" s="201">
        <f t="shared" si="123"/>
        <v>0</v>
      </c>
      <c r="AF53" s="201">
        <f t="shared" si="123"/>
        <v>0</v>
      </c>
      <c r="AG53" s="201">
        <f t="shared" si="123"/>
        <v>0</v>
      </c>
      <c r="AH53" s="201">
        <f t="shared" si="123"/>
        <v>0</v>
      </c>
      <c r="AI53" s="201">
        <f t="shared" si="123"/>
        <v>0</v>
      </c>
      <c r="AJ53" s="201">
        <f t="shared" si="123"/>
        <v>0</v>
      </c>
      <c r="AK53" s="201">
        <f t="shared" si="123"/>
        <v>0</v>
      </c>
      <c r="AL53" s="201">
        <f t="shared" si="123"/>
        <v>0</v>
      </c>
      <c r="AM53" s="201">
        <f t="shared" si="123"/>
        <v>0</v>
      </c>
      <c r="AN53" s="201">
        <f t="shared" si="123"/>
        <v>0</v>
      </c>
      <c r="AO53" s="201">
        <f t="shared" si="123"/>
        <v>0</v>
      </c>
      <c r="AP53" s="201">
        <f t="shared" si="123"/>
        <v>0</v>
      </c>
      <c r="AQ53" s="201">
        <f t="shared" si="123"/>
        <v>0</v>
      </c>
      <c r="AR53" s="201">
        <f t="shared" si="123"/>
        <v>0</v>
      </c>
      <c r="AS53" s="201">
        <f t="shared" si="123"/>
        <v>0</v>
      </c>
      <c r="AT53" s="201">
        <f t="shared" si="123"/>
        <v>0</v>
      </c>
      <c r="AU53" s="201">
        <f t="shared" si="123"/>
        <v>0</v>
      </c>
      <c r="AV53" s="201">
        <f t="shared" si="123"/>
        <v>0</v>
      </c>
      <c r="AW53" s="201">
        <f t="shared" si="123"/>
        <v>0</v>
      </c>
      <c r="AX53" s="201">
        <f t="shared" si="123"/>
        <v>0</v>
      </c>
      <c r="AY53" s="201">
        <f t="shared" si="123"/>
        <v>0</v>
      </c>
      <c r="AZ53" s="201">
        <f t="shared" si="123"/>
        <v>0</v>
      </c>
      <c r="BA53" s="201">
        <f t="shared" si="123"/>
        <v>0</v>
      </c>
      <c r="BB53" s="201">
        <f t="shared" si="123"/>
        <v>0</v>
      </c>
      <c r="BC53" s="201">
        <f t="shared" si="123"/>
        <v>0</v>
      </c>
      <c r="BD53" s="201">
        <f t="shared" si="123"/>
        <v>0</v>
      </c>
      <c r="BE53" s="201">
        <f t="shared" si="123"/>
        <v>0</v>
      </c>
      <c r="BF53" s="201">
        <f t="shared" si="123"/>
        <v>0</v>
      </c>
      <c r="BG53" s="201">
        <f t="shared" si="123"/>
        <v>0</v>
      </c>
      <c r="BH53" s="201">
        <f t="shared" si="123"/>
        <v>0</v>
      </c>
      <c r="BI53" s="201">
        <f t="shared" si="123"/>
        <v>0</v>
      </c>
      <c r="BJ53" s="201">
        <f t="shared" si="123"/>
        <v>0</v>
      </c>
      <c r="BK53" s="201">
        <f t="shared" si="123"/>
        <v>0</v>
      </c>
      <c r="BL53" s="201">
        <f t="shared" si="123"/>
        <v>0</v>
      </c>
      <c r="BM53" s="201">
        <f t="shared" si="123"/>
        <v>0</v>
      </c>
      <c r="BN53" s="201">
        <f t="shared" si="123"/>
        <v>0</v>
      </c>
      <c r="BO53" s="201">
        <f t="shared" si="123"/>
        <v>0</v>
      </c>
      <c r="BP53" s="201">
        <f t="shared" si="123"/>
        <v>0</v>
      </c>
      <c r="BQ53" s="201">
        <f t="shared" si="123"/>
        <v>0</v>
      </c>
      <c r="BR53" s="201">
        <f t="shared" si="123"/>
        <v>0</v>
      </c>
      <c r="BS53" s="201">
        <f t="shared" si="123"/>
        <v>0</v>
      </c>
      <c r="BT53" s="201">
        <f t="shared" si="123"/>
        <v>0</v>
      </c>
      <c r="BU53" s="201">
        <f t="shared" si="123"/>
        <v>0</v>
      </c>
      <c r="BV53" s="201">
        <f t="shared" si="123"/>
        <v>0</v>
      </c>
      <c r="BW53" s="201">
        <f t="shared" si="123"/>
        <v>0</v>
      </c>
      <c r="BX53" s="201">
        <f t="shared" si="123"/>
        <v>0</v>
      </c>
      <c r="BY53" s="201">
        <f t="shared" si="123"/>
        <v>0</v>
      </c>
      <c r="BZ53" s="201">
        <f t="shared" ref="BZ53:EK53" si="124">IF(BZ23=0,0,BZ52/BZ23)</f>
        <v>0</v>
      </c>
      <c r="CA53" s="201">
        <f t="shared" si="124"/>
        <v>0</v>
      </c>
      <c r="CB53" s="201">
        <f t="shared" si="124"/>
        <v>0</v>
      </c>
      <c r="CC53" s="201">
        <f t="shared" si="124"/>
        <v>0</v>
      </c>
      <c r="CD53" s="201">
        <f t="shared" si="124"/>
        <v>0</v>
      </c>
      <c r="CE53" s="201">
        <f t="shared" si="124"/>
        <v>0</v>
      </c>
      <c r="CF53" s="201">
        <f t="shared" si="124"/>
        <v>0</v>
      </c>
      <c r="CG53" s="201">
        <f t="shared" si="124"/>
        <v>0</v>
      </c>
      <c r="CH53" s="201">
        <f t="shared" si="124"/>
        <v>0</v>
      </c>
      <c r="CI53" s="201">
        <f t="shared" si="124"/>
        <v>0</v>
      </c>
      <c r="CJ53" s="201">
        <f t="shared" si="124"/>
        <v>0</v>
      </c>
      <c r="CK53" s="201">
        <f t="shared" si="124"/>
        <v>0</v>
      </c>
      <c r="CL53" s="201">
        <f t="shared" si="124"/>
        <v>0</v>
      </c>
      <c r="CM53" s="201">
        <f t="shared" si="124"/>
        <v>0</v>
      </c>
      <c r="CN53" s="201">
        <f t="shared" si="124"/>
        <v>0</v>
      </c>
      <c r="CO53" s="201">
        <f t="shared" si="124"/>
        <v>0</v>
      </c>
      <c r="CP53" s="201">
        <f t="shared" si="124"/>
        <v>0</v>
      </c>
      <c r="CQ53" s="201">
        <f t="shared" si="124"/>
        <v>0</v>
      </c>
      <c r="CR53" s="201">
        <f t="shared" si="124"/>
        <v>0</v>
      </c>
      <c r="CS53" s="201">
        <f t="shared" si="124"/>
        <v>0</v>
      </c>
      <c r="CT53" s="201">
        <f t="shared" si="124"/>
        <v>0</v>
      </c>
      <c r="CU53" s="201">
        <f t="shared" si="124"/>
        <v>0</v>
      </c>
      <c r="CV53" s="201">
        <f t="shared" si="124"/>
        <v>0</v>
      </c>
      <c r="CW53" s="201">
        <f t="shared" si="124"/>
        <v>0</v>
      </c>
      <c r="CX53" s="201">
        <f t="shared" si="124"/>
        <v>0</v>
      </c>
      <c r="CY53" s="201">
        <f t="shared" si="124"/>
        <v>0</v>
      </c>
      <c r="CZ53" s="201">
        <f t="shared" si="124"/>
        <v>0</v>
      </c>
      <c r="DA53" s="201">
        <f t="shared" si="124"/>
        <v>0</v>
      </c>
      <c r="DB53" s="201">
        <f t="shared" si="124"/>
        <v>0</v>
      </c>
      <c r="DC53" s="201">
        <f t="shared" si="124"/>
        <v>0</v>
      </c>
      <c r="DD53" s="201">
        <f t="shared" si="124"/>
        <v>0</v>
      </c>
      <c r="DE53" s="201">
        <f t="shared" si="124"/>
        <v>0</v>
      </c>
      <c r="DF53" s="201">
        <f t="shared" si="124"/>
        <v>0</v>
      </c>
      <c r="DG53" s="201">
        <f t="shared" si="124"/>
        <v>0</v>
      </c>
      <c r="DH53" s="201">
        <f t="shared" si="124"/>
        <v>0</v>
      </c>
      <c r="DI53" s="201">
        <f t="shared" si="124"/>
        <v>0</v>
      </c>
      <c r="DJ53" s="201">
        <f t="shared" si="124"/>
        <v>0</v>
      </c>
      <c r="DK53" s="201">
        <f t="shared" si="124"/>
        <v>0</v>
      </c>
      <c r="DL53" s="201">
        <f t="shared" si="124"/>
        <v>0</v>
      </c>
      <c r="DM53" s="201">
        <f t="shared" si="124"/>
        <v>0</v>
      </c>
      <c r="DN53" s="201">
        <f t="shared" si="124"/>
        <v>0</v>
      </c>
      <c r="DO53" s="201">
        <f t="shared" si="124"/>
        <v>0</v>
      </c>
      <c r="DP53" s="201">
        <f t="shared" si="124"/>
        <v>0</v>
      </c>
      <c r="DQ53" s="201">
        <f t="shared" si="124"/>
        <v>0</v>
      </c>
      <c r="DR53" s="201">
        <f t="shared" si="124"/>
        <v>0</v>
      </c>
      <c r="DS53" s="201">
        <f t="shared" si="124"/>
        <v>0</v>
      </c>
      <c r="DT53" s="201">
        <f t="shared" si="124"/>
        <v>0</v>
      </c>
      <c r="DU53" s="201">
        <f t="shared" si="124"/>
        <v>0</v>
      </c>
      <c r="DV53" s="201">
        <f t="shared" si="124"/>
        <v>0</v>
      </c>
      <c r="DW53" s="201">
        <f t="shared" si="124"/>
        <v>0</v>
      </c>
      <c r="DX53" s="201">
        <f t="shared" si="124"/>
        <v>0</v>
      </c>
      <c r="DY53" s="201">
        <f t="shared" si="124"/>
        <v>0</v>
      </c>
      <c r="DZ53" s="201">
        <f t="shared" si="124"/>
        <v>0</v>
      </c>
      <c r="EA53" s="201">
        <f t="shared" si="124"/>
        <v>0</v>
      </c>
      <c r="EB53" s="201">
        <f t="shared" si="124"/>
        <v>0</v>
      </c>
      <c r="EC53" s="201">
        <f t="shared" si="124"/>
        <v>0</v>
      </c>
      <c r="ED53" s="201">
        <f t="shared" si="124"/>
        <v>0</v>
      </c>
      <c r="EE53" s="201">
        <f t="shared" si="124"/>
        <v>0</v>
      </c>
      <c r="EF53" s="201">
        <f t="shared" si="124"/>
        <v>0</v>
      </c>
      <c r="EG53" s="201">
        <f t="shared" si="124"/>
        <v>0</v>
      </c>
      <c r="EH53" s="201">
        <f t="shared" si="124"/>
        <v>0</v>
      </c>
      <c r="EI53" s="201">
        <f t="shared" si="124"/>
        <v>0</v>
      </c>
      <c r="EJ53" s="201">
        <f t="shared" si="124"/>
        <v>0</v>
      </c>
      <c r="EK53" s="201">
        <f t="shared" si="124"/>
        <v>0</v>
      </c>
      <c r="EL53" s="201">
        <f t="shared" ref="EL53:FA53" si="125">IF(EL23=0,0,EL52/EL23)</f>
        <v>0</v>
      </c>
      <c r="EM53" s="201">
        <f t="shared" si="125"/>
        <v>0</v>
      </c>
      <c r="EN53" s="201">
        <f t="shared" si="125"/>
        <v>0</v>
      </c>
      <c r="EO53" s="201">
        <f t="shared" si="125"/>
        <v>0</v>
      </c>
      <c r="EP53" s="201">
        <f t="shared" si="125"/>
        <v>0</v>
      </c>
      <c r="EQ53" s="201">
        <f t="shared" si="125"/>
        <v>0</v>
      </c>
      <c r="ER53" s="201">
        <f t="shared" si="125"/>
        <v>0</v>
      </c>
      <c r="ES53" s="201">
        <f t="shared" si="125"/>
        <v>0</v>
      </c>
      <c r="ET53" s="201">
        <f t="shared" si="125"/>
        <v>0</v>
      </c>
      <c r="EU53" s="201">
        <f t="shared" si="125"/>
        <v>0</v>
      </c>
      <c r="EV53" s="201">
        <f t="shared" si="125"/>
        <v>0</v>
      </c>
      <c r="EW53" s="201">
        <f t="shared" si="125"/>
        <v>0</v>
      </c>
      <c r="EX53" s="201">
        <f t="shared" si="125"/>
        <v>0</v>
      </c>
      <c r="EY53" s="201">
        <f t="shared" si="125"/>
        <v>0</v>
      </c>
      <c r="EZ53" s="201">
        <f t="shared" si="125"/>
        <v>0</v>
      </c>
      <c r="FA53" s="201">
        <f t="shared" si="125"/>
        <v>0</v>
      </c>
    </row>
    <row r="54" spans="2:157" ht="15" customHeight="1" x14ac:dyDescent="0.3">
      <c r="B54" s="202"/>
      <c r="C54" s="203" t="s">
        <v>3371</v>
      </c>
      <c r="D54" s="203"/>
      <c r="E54" s="204" t="s">
        <v>1601</v>
      </c>
      <c r="F54" s="205" t="s">
        <v>2276</v>
      </c>
      <c r="G54" s="206">
        <f>SUM(H54:IW54)</f>
        <v>0</v>
      </c>
      <c r="H54" s="207">
        <f>H50*$D$51+H52*$D$53</f>
        <v>0</v>
      </c>
      <c r="I54" s="207">
        <f t="shared" ref="I54:AA54" si="126">I50*$D$51+I52*$D$53</f>
        <v>0</v>
      </c>
      <c r="J54" s="207">
        <f t="shared" si="126"/>
        <v>0</v>
      </c>
      <c r="K54" s="207">
        <f t="shared" si="126"/>
        <v>0</v>
      </c>
      <c r="L54" s="207">
        <f t="shared" si="126"/>
        <v>0</v>
      </c>
      <c r="M54" s="207">
        <f t="shared" si="126"/>
        <v>0</v>
      </c>
      <c r="N54" s="207">
        <f t="shared" si="126"/>
        <v>0</v>
      </c>
      <c r="O54" s="207">
        <f t="shared" si="126"/>
        <v>0</v>
      </c>
      <c r="P54" s="207">
        <f t="shared" si="126"/>
        <v>0</v>
      </c>
      <c r="Q54" s="207">
        <f t="shared" si="126"/>
        <v>0</v>
      </c>
      <c r="R54" s="207">
        <f t="shared" si="126"/>
        <v>0</v>
      </c>
      <c r="S54" s="207">
        <f t="shared" si="126"/>
        <v>0</v>
      </c>
      <c r="T54" s="207">
        <f t="shared" si="126"/>
        <v>0</v>
      </c>
      <c r="U54" s="207">
        <f t="shared" si="126"/>
        <v>0</v>
      </c>
      <c r="V54" s="207">
        <f t="shared" si="126"/>
        <v>0</v>
      </c>
      <c r="W54" s="207">
        <f t="shared" si="126"/>
        <v>0</v>
      </c>
      <c r="X54" s="207">
        <f t="shared" si="126"/>
        <v>0</v>
      </c>
      <c r="Y54" s="207">
        <f t="shared" si="126"/>
        <v>0</v>
      </c>
      <c r="Z54" s="207">
        <f t="shared" si="126"/>
        <v>0</v>
      </c>
      <c r="AA54" s="207">
        <f t="shared" si="126"/>
        <v>0</v>
      </c>
      <c r="AB54" s="207">
        <f>AB50*$D$51+AB52*$D$53</f>
        <v>0</v>
      </c>
      <c r="AC54" s="207">
        <f t="shared" ref="AC54:AU54" si="127">AC50*$D$51+AC52*$D$53</f>
        <v>0</v>
      </c>
      <c r="AD54" s="207">
        <f t="shared" si="127"/>
        <v>0</v>
      </c>
      <c r="AE54" s="207">
        <f t="shared" si="127"/>
        <v>0</v>
      </c>
      <c r="AF54" s="207">
        <f t="shared" si="127"/>
        <v>0</v>
      </c>
      <c r="AG54" s="207">
        <f t="shared" si="127"/>
        <v>0</v>
      </c>
      <c r="AH54" s="207">
        <f t="shared" si="127"/>
        <v>0</v>
      </c>
      <c r="AI54" s="207">
        <f t="shared" si="127"/>
        <v>0</v>
      </c>
      <c r="AJ54" s="207">
        <f t="shared" si="127"/>
        <v>0</v>
      </c>
      <c r="AK54" s="207">
        <f t="shared" si="127"/>
        <v>0</v>
      </c>
      <c r="AL54" s="207">
        <f t="shared" si="127"/>
        <v>0</v>
      </c>
      <c r="AM54" s="207">
        <f t="shared" si="127"/>
        <v>0</v>
      </c>
      <c r="AN54" s="207">
        <f t="shared" si="127"/>
        <v>0</v>
      </c>
      <c r="AO54" s="207">
        <f t="shared" si="127"/>
        <v>0</v>
      </c>
      <c r="AP54" s="207">
        <f t="shared" si="127"/>
        <v>0</v>
      </c>
      <c r="AQ54" s="207">
        <f t="shared" si="127"/>
        <v>0</v>
      </c>
      <c r="AR54" s="207">
        <f t="shared" si="127"/>
        <v>0</v>
      </c>
      <c r="AS54" s="207">
        <f t="shared" si="127"/>
        <v>0</v>
      </c>
      <c r="AT54" s="207">
        <f t="shared" si="127"/>
        <v>0</v>
      </c>
      <c r="AU54" s="207">
        <f t="shared" si="127"/>
        <v>0</v>
      </c>
      <c r="AV54" s="207">
        <f>AV50*$D$51+AV52*$D$53</f>
        <v>0</v>
      </c>
      <c r="AW54" s="207">
        <f t="shared" ref="AW54:BE54" si="128">AW50*$D$51+AW52*$D$53</f>
        <v>0</v>
      </c>
      <c r="AX54" s="207">
        <f t="shared" si="128"/>
        <v>0</v>
      </c>
      <c r="AY54" s="207">
        <f t="shared" si="128"/>
        <v>0</v>
      </c>
      <c r="AZ54" s="207">
        <f t="shared" si="128"/>
        <v>0</v>
      </c>
      <c r="BA54" s="207">
        <f t="shared" si="128"/>
        <v>0</v>
      </c>
      <c r="BB54" s="207">
        <f t="shared" si="128"/>
        <v>0</v>
      </c>
      <c r="BC54" s="207">
        <f t="shared" si="128"/>
        <v>0</v>
      </c>
      <c r="BD54" s="207">
        <f t="shared" si="128"/>
        <v>0</v>
      </c>
      <c r="BE54" s="207">
        <f t="shared" si="128"/>
        <v>0</v>
      </c>
      <c r="BF54" s="207">
        <f>BF50*$D$51+BF52*$D$53</f>
        <v>0</v>
      </c>
      <c r="BG54" s="207">
        <f t="shared" ref="BG54:BY54" si="129">BG50*$D$51+BG52*$D$53</f>
        <v>0</v>
      </c>
      <c r="BH54" s="207">
        <f t="shared" si="129"/>
        <v>0</v>
      </c>
      <c r="BI54" s="207">
        <f t="shared" si="129"/>
        <v>0</v>
      </c>
      <c r="BJ54" s="207">
        <f t="shared" si="129"/>
        <v>0</v>
      </c>
      <c r="BK54" s="207">
        <f t="shared" si="129"/>
        <v>0</v>
      </c>
      <c r="BL54" s="207">
        <f t="shared" si="129"/>
        <v>0</v>
      </c>
      <c r="BM54" s="207">
        <f t="shared" si="129"/>
        <v>0</v>
      </c>
      <c r="BN54" s="207">
        <f t="shared" si="129"/>
        <v>0</v>
      </c>
      <c r="BO54" s="207">
        <f t="shared" si="129"/>
        <v>0</v>
      </c>
      <c r="BP54" s="207">
        <f t="shared" si="129"/>
        <v>0</v>
      </c>
      <c r="BQ54" s="207">
        <f t="shared" si="129"/>
        <v>0</v>
      </c>
      <c r="BR54" s="207">
        <f t="shared" si="129"/>
        <v>0</v>
      </c>
      <c r="BS54" s="207">
        <f t="shared" si="129"/>
        <v>0</v>
      </c>
      <c r="BT54" s="207">
        <f t="shared" si="129"/>
        <v>0</v>
      </c>
      <c r="BU54" s="207">
        <f t="shared" si="129"/>
        <v>0</v>
      </c>
      <c r="BV54" s="207">
        <f t="shared" si="129"/>
        <v>0</v>
      </c>
      <c r="BW54" s="207">
        <f t="shared" si="129"/>
        <v>0</v>
      </c>
      <c r="BX54" s="207">
        <f t="shared" si="129"/>
        <v>0</v>
      </c>
      <c r="BY54" s="207">
        <f t="shared" si="129"/>
        <v>0</v>
      </c>
      <c r="BZ54" s="207">
        <f>BZ50*$D$51+BZ52*$D$53</f>
        <v>0</v>
      </c>
      <c r="CA54" s="207">
        <f t="shared" ref="CA54:CS54" si="130">CA50*$D$51+CA52*$D$53</f>
        <v>0</v>
      </c>
      <c r="CB54" s="207">
        <f t="shared" si="130"/>
        <v>0</v>
      </c>
      <c r="CC54" s="207">
        <f t="shared" si="130"/>
        <v>0</v>
      </c>
      <c r="CD54" s="207">
        <f t="shared" si="130"/>
        <v>0</v>
      </c>
      <c r="CE54" s="207">
        <f t="shared" si="130"/>
        <v>0</v>
      </c>
      <c r="CF54" s="207">
        <f t="shared" si="130"/>
        <v>0</v>
      </c>
      <c r="CG54" s="207">
        <f t="shared" si="130"/>
        <v>0</v>
      </c>
      <c r="CH54" s="207">
        <f t="shared" si="130"/>
        <v>0</v>
      </c>
      <c r="CI54" s="207">
        <f t="shared" si="130"/>
        <v>0</v>
      </c>
      <c r="CJ54" s="207">
        <f t="shared" si="130"/>
        <v>0</v>
      </c>
      <c r="CK54" s="207">
        <f t="shared" si="130"/>
        <v>0</v>
      </c>
      <c r="CL54" s="207">
        <f t="shared" si="130"/>
        <v>0</v>
      </c>
      <c r="CM54" s="207">
        <f t="shared" si="130"/>
        <v>0</v>
      </c>
      <c r="CN54" s="207">
        <f t="shared" si="130"/>
        <v>0</v>
      </c>
      <c r="CO54" s="207">
        <f t="shared" si="130"/>
        <v>0</v>
      </c>
      <c r="CP54" s="207">
        <f t="shared" si="130"/>
        <v>0</v>
      </c>
      <c r="CQ54" s="207">
        <f t="shared" si="130"/>
        <v>0</v>
      </c>
      <c r="CR54" s="207">
        <f t="shared" si="130"/>
        <v>0</v>
      </c>
      <c r="CS54" s="207">
        <f t="shared" si="130"/>
        <v>0</v>
      </c>
      <c r="CT54" s="207">
        <f>CT50*$D$51+CT52*$D$53</f>
        <v>0</v>
      </c>
      <c r="CU54" s="207">
        <f t="shared" ref="CU54:DC54" si="131">CU50*$D$51+CU52*$D$53</f>
        <v>0</v>
      </c>
      <c r="CV54" s="207">
        <f t="shared" si="131"/>
        <v>0</v>
      </c>
      <c r="CW54" s="207">
        <f t="shared" si="131"/>
        <v>0</v>
      </c>
      <c r="CX54" s="207">
        <f t="shared" si="131"/>
        <v>0</v>
      </c>
      <c r="CY54" s="207">
        <f t="shared" si="131"/>
        <v>0</v>
      </c>
      <c r="CZ54" s="207">
        <f t="shared" si="131"/>
        <v>0</v>
      </c>
      <c r="DA54" s="207">
        <f t="shared" si="131"/>
        <v>0</v>
      </c>
      <c r="DB54" s="207">
        <f t="shared" si="131"/>
        <v>0</v>
      </c>
      <c r="DC54" s="207">
        <f t="shared" si="131"/>
        <v>0</v>
      </c>
      <c r="DD54" s="207">
        <f>DD50*$D$51+DD52*$D$53</f>
        <v>0</v>
      </c>
      <c r="DE54" s="207">
        <f t="shared" ref="DE54:DW54" si="132">DE50*$D$51+DE52*$D$53</f>
        <v>0</v>
      </c>
      <c r="DF54" s="207">
        <f t="shared" si="132"/>
        <v>0</v>
      </c>
      <c r="DG54" s="207">
        <f t="shared" si="132"/>
        <v>0</v>
      </c>
      <c r="DH54" s="207">
        <f t="shared" si="132"/>
        <v>0</v>
      </c>
      <c r="DI54" s="207">
        <f t="shared" si="132"/>
        <v>0</v>
      </c>
      <c r="DJ54" s="207">
        <f t="shared" si="132"/>
        <v>0</v>
      </c>
      <c r="DK54" s="207">
        <f t="shared" si="132"/>
        <v>0</v>
      </c>
      <c r="DL54" s="207">
        <f t="shared" si="132"/>
        <v>0</v>
      </c>
      <c r="DM54" s="207">
        <f t="shared" si="132"/>
        <v>0</v>
      </c>
      <c r="DN54" s="207">
        <f t="shared" si="132"/>
        <v>0</v>
      </c>
      <c r="DO54" s="207">
        <f t="shared" si="132"/>
        <v>0</v>
      </c>
      <c r="DP54" s="207">
        <f t="shared" si="132"/>
        <v>0</v>
      </c>
      <c r="DQ54" s="207">
        <f t="shared" si="132"/>
        <v>0</v>
      </c>
      <c r="DR54" s="207">
        <f t="shared" si="132"/>
        <v>0</v>
      </c>
      <c r="DS54" s="207">
        <f t="shared" si="132"/>
        <v>0</v>
      </c>
      <c r="DT54" s="207">
        <f t="shared" si="132"/>
        <v>0</v>
      </c>
      <c r="DU54" s="207">
        <f t="shared" si="132"/>
        <v>0</v>
      </c>
      <c r="DV54" s="207">
        <f t="shared" si="132"/>
        <v>0</v>
      </c>
      <c r="DW54" s="207">
        <f t="shared" si="132"/>
        <v>0</v>
      </c>
      <c r="DX54" s="207">
        <f>DX50*$D$51+DX52*$D$53</f>
        <v>0</v>
      </c>
      <c r="DY54" s="207">
        <f t="shared" ref="DY54:EQ54" si="133">DY50*$D$51+DY52*$D$53</f>
        <v>0</v>
      </c>
      <c r="DZ54" s="207">
        <f t="shared" si="133"/>
        <v>0</v>
      </c>
      <c r="EA54" s="207">
        <f t="shared" si="133"/>
        <v>0</v>
      </c>
      <c r="EB54" s="207">
        <f t="shared" si="133"/>
        <v>0</v>
      </c>
      <c r="EC54" s="207">
        <f t="shared" si="133"/>
        <v>0</v>
      </c>
      <c r="ED54" s="207">
        <f t="shared" si="133"/>
        <v>0</v>
      </c>
      <c r="EE54" s="207">
        <f t="shared" si="133"/>
        <v>0</v>
      </c>
      <c r="EF54" s="207">
        <f t="shared" si="133"/>
        <v>0</v>
      </c>
      <c r="EG54" s="207">
        <f t="shared" si="133"/>
        <v>0</v>
      </c>
      <c r="EH54" s="207">
        <f t="shared" si="133"/>
        <v>0</v>
      </c>
      <c r="EI54" s="207">
        <f t="shared" si="133"/>
        <v>0</v>
      </c>
      <c r="EJ54" s="207">
        <f t="shared" si="133"/>
        <v>0</v>
      </c>
      <c r="EK54" s="207">
        <f t="shared" si="133"/>
        <v>0</v>
      </c>
      <c r="EL54" s="207">
        <f t="shared" si="133"/>
        <v>0</v>
      </c>
      <c r="EM54" s="207">
        <f t="shared" si="133"/>
        <v>0</v>
      </c>
      <c r="EN54" s="207">
        <f t="shared" si="133"/>
        <v>0</v>
      </c>
      <c r="EO54" s="207">
        <f t="shared" si="133"/>
        <v>0</v>
      </c>
      <c r="EP54" s="207">
        <f t="shared" si="133"/>
        <v>0</v>
      </c>
      <c r="EQ54" s="207">
        <f t="shared" si="133"/>
        <v>0</v>
      </c>
      <c r="ER54" s="207">
        <f>ER50*$D$51+ER52*$D$53</f>
        <v>0</v>
      </c>
      <c r="ES54" s="207">
        <f t="shared" ref="ES54:FA54" si="134">ES50*$D$51+ES52*$D$53</f>
        <v>0</v>
      </c>
      <c r="ET54" s="207">
        <f t="shared" si="134"/>
        <v>0</v>
      </c>
      <c r="EU54" s="207">
        <f t="shared" si="134"/>
        <v>0</v>
      </c>
      <c r="EV54" s="207">
        <f t="shared" si="134"/>
        <v>0</v>
      </c>
      <c r="EW54" s="207">
        <f t="shared" si="134"/>
        <v>0</v>
      </c>
      <c r="EX54" s="207">
        <f t="shared" si="134"/>
        <v>0</v>
      </c>
      <c r="EY54" s="207">
        <f t="shared" si="134"/>
        <v>0</v>
      </c>
      <c r="EZ54" s="207">
        <f t="shared" si="134"/>
        <v>0</v>
      </c>
      <c r="FA54" s="207">
        <f t="shared" si="134"/>
        <v>0</v>
      </c>
    </row>
    <row r="56" spans="2:157" ht="15" customHeight="1" x14ac:dyDescent="0.35">
      <c r="F56" s="158" t="s">
        <v>2108</v>
      </c>
      <c r="G56" s="159">
        <f>RCB!$G$13</f>
        <v>0</v>
      </c>
      <c r="I56" s="1"/>
      <c r="J56" s="1"/>
      <c r="K56" s="252"/>
      <c r="BG56" s="1"/>
      <c r="BH56" s="1"/>
      <c r="BI56" s="252"/>
      <c r="DE56" s="1"/>
      <c r="DF56" s="1"/>
      <c r="DG56" s="252"/>
    </row>
    <row r="57" spans="2:157" ht="15" customHeight="1" x14ac:dyDescent="0.35">
      <c r="F57" s="158" t="s">
        <v>1232</v>
      </c>
      <c r="G57" s="159">
        <f>RCB!$H$9</f>
        <v>0</v>
      </c>
      <c r="I57" s="1"/>
      <c r="J57" s="1"/>
      <c r="K57" s="252"/>
      <c r="BG57" s="1"/>
      <c r="BH57" s="1"/>
      <c r="BI57" s="252"/>
      <c r="DE57" s="1"/>
      <c r="DF57" s="1"/>
      <c r="DG57" s="252"/>
    </row>
    <row r="59" spans="2:157" ht="15" customHeight="1" x14ac:dyDescent="0.3">
      <c r="H59" s="208"/>
      <c r="I59" s="208"/>
      <c r="BF59" s="208"/>
      <c r="BG59" s="208"/>
      <c r="DD59" s="208"/>
      <c r="DE59" s="208"/>
    </row>
  </sheetData>
  <sheetProtection algorithmName="SHA-512" hashValue="FwebIkxOXdH2M99wohAVtxvM1xyOowfFaFbnh8ZhgsiczUz2GY9gumLhu6D6tKgeDxPXjUV24yjxsPdK+QMEhg==" saltValue="SMeBtrRwxIhMHSDkJQDTFQ==" spinCount="100000" sheet="1" formatColumns="0" formatRows="0"/>
  <mergeCells count="12">
    <mergeCell ref="B35:B38"/>
    <mergeCell ref="B39:B42"/>
    <mergeCell ref="B48:F48"/>
    <mergeCell ref="B11:B12"/>
    <mergeCell ref="B21:B22"/>
    <mergeCell ref="B33:B34"/>
    <mergeCell ref="B43:B44"/>
    <mergeCell ref="E2:G2"/>
    <mergeCell ref="B4:F4"/>
    <mergeCell ref="B13:B16"/>
    <mergeCell ref="B17:B20"/>
    <mergeCell ref="B26:F26"/>
  </mergeCells>
  <conditionalFormatting sqref="G7:G24">
    <cfRule type="expression" dxfId="114" priority="47">
      <formula>G7="ERRO"</formula>
    </cfRule>
  </conditionalFormatting>
  <conditionalFormatting sqref="G29:G46">
    <cfRule type="expression" dxfId="113" priority="43">
      <formula>G29="ERRO"</formula>
    </cfRule>
  </conditionalFormatting>
  <conditionalFormatting sqref="G50:G54">
    <cfRule type="expression" dxfId="112" priority="75">
      <formula>G50="ERRO"</formula>
    </cfRule>
  </conditionalFormatting>
  <conditionalFormatting sqref="H11:FA11 H20:FA20 H33:FA33 H42:FA42">
    <cfRule type="expression" dxfId="111" priority="7">
      <formula>OR(H11&gt;1,H11&lt;0)</formula>
    </cfRule>
  </conditionalFormatting>
  <conditionalFormatting sqref="H13:FA14 H35:FA36">
    <cfRule type="expression" dxfId="110" priority="6">
      <formula>H13&lt;0</formula>
    </cfRule>
  </conditionalFormatting>
  <conditionalFormatting sqref="H15:FA15 H37:FA37">
    <cfRule type="expression" dxfId="109" priority="5">
      <formula>OR(H15&gt;365,H15&lt;0)</formula>
    </cfRule>
  </conditionalFormatting>
  <conditionalFormatting sqref="H16:FA16 H38:FA38">
    <cfRule type="expression" dxfId="108" priority="4">
      <formula>OR(H16&gt;8760,H16&lt;0)</formula>
    </cfRule>
  </conditionalFormatting>
  <conditionalFormatting sqref="H17:FA17 H39:FA39">
    <cfRule type="expression" dxfId="107" priority="3">
      <formula>OR(H17&gt;3,H17&lt;0)</formula>
    </cfRule>
  </conditionalFormatting>
  <conditionalFormatting sqref="H18:FA18 H40:FA40">
    <cfRule type="expression" dxfId="106" priority="2">
      <formula>OR(H18&gt;22,H18&lt;0)</formula>
    </cfRule>
  </conditionalFormatting>
  <conditionalFormatting sqref="H19:FA19 H41:FA41">
    <cfRule type="expression" dxfId="105" priority="1">
      <formula>OR(H19&gt;12,H19&lt;0)</formula>
    </cfRule>
  </conditionalFormatting>
  <pageMargins left="0.59055118110236227" right="0.59055118110236227" top="0.98425196850393704" bottom="0.59055118110236227" header="0.19685039370078741" footer="0.19685039370078741"/>
  <pageSetup paperSize="9" scale="60" pageOrder="overThenDown" orientation="landscape" r:id="rId1"/>
  <headerFooter>
    <oddFooter>&amp;L&amp;F / &amp;A_x000D_&amp;1#&amp;"Calibri"&amp;10&amp;K000000 Classificação: Público&amp;R&amp;P</oddFooter>
  </headerFooter>
  <ignoredErrors>
    <ignoredError sqref="FB1:XFD1 A12:F12 H55:H57 A58:F58 A56:D57 I11:K11 I13:K15 I17:K19 J7:K9 C5:H5 A20:F20 A42:F42 A4:A5 A27:F27 A26 C26:F26 A55:F55 A54:B54 D54:F54 A49:F49 A48 C48:F48 D8:F8 A34:F34 D30:F30 FB29:XFD1048576 H32:AA32 H50:AA54 C4:AA4 H43:AA48 H21:AA26 M13:AA15 M11:AA11 M7:AA9 H16:AA16 M17:AA19 H12:AA12 H10:AA10 I29:AA30 J31:AA31 H34:AA34 I33:AA33 H38:AA38 I35:AA37 I39:AA41 A59:BE1048576 L55:BE57 H58:BE58 A1:BE1 FB4:XFD5 C7:G7 A7:A11 C9:F11 A14:F16 A13 C13:F13 A18:F19 A17 C17:F17 A22:F22 A21 C21:F21 A25:F25 A23:A24 C23:F24 C29:F29 A29:A33 C31:F33 A36:F38 A35 C35:F35 A40:F41 A39 C39:F39 A44:F44 A43 C43:F43 A47:F47 A45:A46 C45:F46 A50:A53 C50:F53 FB7:XFD27" unlockedFormula="1"/>
    <ignoredError sqref="G25:G27 G47:G49 G51 G53 G55:G58" formula="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504200A-CB69-4AC6-AD9E-83C88AF2CCBD}">
          <x14:formula1>
            <xm:f>UCs!$C$24:$C$43</xm:f>
          </x14:formula1>
          <xm:sqref>H6:FA6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Plan29">
    <tabColor theme="2" tint="-0.499984740745262"/>
  </sheetPr>
  <dimension ref="B4:Z116"/>
  <sheetViews>
    <sheetView showGridLines="0" topLeftCell="A34" zoomScale="70" zoomScaleNormal="70" workbookViewId="0">
      <selection activeCell="R65" sqref="R65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8.88671875" style="1" customWidth="1"/>
    <col min="9" max="9" width="14.33203125" style="1" customWidth="1"/>
    <col min="10" max="10" width="17.88671875" style="1" customWidth="1"/>
    <col min="11" max="11" width="21.109375" style="1" bestFit="1" customWidth="1"/>
    <col min="12" max="13" width="14.6640625" style="1" customWidth="1"/>
    <col min="14" max="14" width="21.109375" style="1" bestFit="1" customWidth="1"/>
    <col min="15" max="16" width="3.6640625" style="1" customWidth="1"/>
    <col min="17" max="21" width="10.6640625" style="1" customWidth="1"/>
    <col min="22" max="23" width="11.6640625" style="1" customWidth="1"/>
    <col min="24" max="25" width="19.6640625" style="1" bestFit="1" customWidth="1"/>
    <col min="26" max="16384" width="9.109375" style="1"/>
  </cols>
  <sheetData>
    <row r="4" spans="2:26" ht="15" customHeight="1" x14ac:dyDescent="0.3">
      <c r="B4" s="841" t="s">
        <v>3333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USINA FOTOVOLTAICA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86"/>
      <c r="D20" s="886"/>
      <c r="E20" s="886"/>
      <c r="F20" s="886"/>
      <c r="G20" s="860"/>
      <c r="H20" s="287"/>
      <c r="I20" s="288"/>
      <c r="J20" s="286"/>
      <c r="K20" s="139">
        <f>N20-L20-M20</f>
        <v>0</v>
      </c>
      <c r="L20" s="286"/>
      <c r="M20" s="286"/>
      <c r="N20" s="139">
        <f>I20*J20</f>
        <v>0</v>
      </c>
      <c r="P20" s="142">
        <f>B20</f>
        <v>13</v>
      </c>
      <c r="Q20" s="862" t="str">
        <f>IF(OR(C20=0,C20=""),"",C20)</f>
        <v/>
      </c>
      <c r="R20" s="862"/>
      <c r="S20" s="862"/>
      <c r="T20" s="862"/>
      <c r="U20" s="863"/>
      <c r="V20" s="143" t="str">
        <f>IF(N20=0,"",H20)</f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86"/>
      <c r="D21" s="886"/>
      <c r="E21" s="886"/>
      <c r="F21" s="886"/>
      <c r="G21" s="860"/>
      <c r="H21" s="289"/>
      <c r="I21" s="290"/>
      <c r="J21" s="286"/>
      <c r="K21" s="139">
        <f t="shared" ref="K21:K29" si="5">N21-L21-M21</f>
        <v>0</v>
      </c>
      <c r="L21" s="286"/>
      <c r="M21" s="286"/>
      <c r="N21" s="139">
        <f t="shared" ref="N21:N29" si="6">I21*J21</f>
        <v>0</v>
      </c>
      <c r="P21" s="142">
        <f t="shared" ref="P21:P29" si="7">B21</f>
        <v>14</v>
      </c>
      <c r="Q21" s="862" t="str">
        <f t="shared" ref="Q21:Q29" si="8">IF(OR(C21=0,C21=""),"",C21)</f>
        <v/>
      </c>
      <c r="R21" s="862"/>
      <c r="S21" s="862"/>
      <c r="T21" s="862"/>
      <c r="U21" s="863"/>
      <c r="V21" s="143" t="str">
        <f t="shared" ref="V21:V29" si="9">IF(N21=0,"",H21)</f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86"/>
      <c r="D22" s="886"/>
      <c r="E22" s="886"/>
      <c r="F22" s="886"/>
      <c r="G22" s="860"/>
      <c r="H22" s="289"/>
      <c r="I22" s="290"/>
      <c r="J22" s="286"/>
      <c r="K22" s="139">
        <f t="shared" si="5"/>
        <v>0</v>
      </c>
      <c r="L22" s="286"/>
      <c r="M22" s="286"/>
      <c r="N22" s="139">
        <f t="shared" si="6"/>
        <v>0</v>
      </c>
      <c r="P22" s="142">
        <f t="shared" si="7"/>
        <v>15</v>
      </c>
      <c r="Q22" s="862" t="str">
        <f t="shared" si="8"/>
        <v/>
      </c>
      <c r="R22" s="862"/>
      <c r="S22" s="862"/>
      <c r="T22" s="862"/>
      <c r="U22" s="863"/>
      <c r="V22" s="143" t="str">
        <f t="shared" si="9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86"/>
      <c r="D23" s="886"/>
      <c r="E23" s="886"/>
      <c r="F23" s="886"/>
      <c r="G23" s="860"/>
      <c r="H23" s="289"/>
      <c r="I23" s="290"/>
      <c r="J23" s="286"/>
      <c r="K23" s="139">
        <f t="shared" si="5"/>
        <v>0</v>
      </c>
      <c r="L23" s="286"/>
      <c r="M23" s="286"/>
      <c r="N23" s="139">
        <f t="shared" si="6"/>
        <v>0</v>
      </c>
      <c r="P23" s="142">
        <f t="shared" si="7"/>
        <v>16</v>
      </c>
      <c r="Q23" s="862" t="str">
        <f t="shared" si="8"/>
        <v/>
      </c>
      <c r="R23" s="862"/>
      <c r="S23" s="862"/>
      <c r="T23" s="862"/>
      <c r="U23" s="863"/>
      <c r="V23" s="143" t="str">
        <f t="shared" si="9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86"/>
      <c r="D24" s="886"/>
      <c r="E24" s="886"/>
      <c r="F24" s="886"/>
      <c r="G24" s="860"/>
      <c r="H24" s="289"/>
      <c r="I24" s="290"/>
      <c r="J24" s="286"/>
      <c r="K24" s="139">
        <f t="shared" si="5"/>
        <v>0</v>
      </c>
      <c r="L24" s="286"/>
      <c r="M24" s="286"/>
      <c r="N24" s="139">
        <f t="shared" si="6"/>
        <v>0</v>
      </c>
      <c r="P24" s="142">
        <f t="shared" si="7"/>
        <v>17</v>
      </c>
      <c r="Q24" s="862" t="str">
        <f t="shared" si="8"/>
        <v/>
      </c>
      <c r="R24" s="862"/>
      <c r="S24" s="862"/>
      <c r="T24" s="862"/>
      <c r="U24" s="863"/>
      <c r="V24" s="143" t="str">
        <f t="shared" si="9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86"/>
      <c r="D25" s="886"/>
      <c r="E25" s="886"/>
      <c r="F25" s="886"/>
      <c r="G25" s="860"/>
      <c r="H25" s="289"/>
      <c r="I25" s="290"/>
      <c r="J25" s="286"/>
      <c r="K25" s="139">
        <f t="shared" si="5"/>
        <v>0</v>
      </c>
      <c r="L25" s="286"/>
      <c r="M25" s="286"/>
      <c r="N25" s="139">
        <f t="shared" si="6"/>
        <v>0</v>
      </c>
      <c r="P25" s="142">
        <f t="shared" si="7"/>
        <v>18</v>
      </c>
      <c r="Q25" s="862" t="str">
        <f t="shared" si="8"/>
        <v/>
      </c>
      <c r="R25" s="862"/>
      <c r="S25" s="862"/>
      <c r="T25" s="862"/>
      <c r="U25" s="863"/>
      <c r="V25" s="143" t="str">
        <f t="shared" si="9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86"/>
      <c r="D26" s="886"/>
      <c r="E26" s="886"/>
      <c r="F26" s="886"/>
      <c r="G26" s="860"/>
      <c r="H26" s="289"/>
      <c r="I26" s="290"/>
      <c r="J26" s="286"/>
      <c r="K26" s="139">
        <f t="shared" si="5"/>
        <v>0</v>
      </c>
      <c r="L26" s="286"/>
      <c r="M26" s="286"/>
      <c r="N26" s="139">
        <f t="shared" si="6"/>
        <v>0</v>
      </c>
      <c r="P26" s="142">
        <f t="shared" si="7"/>
        <v>19</v>
      </c>
      <c r="Q26" s="862" t="str">
        <f t="shared" si="8"/>
        <v/>
      </c>
      <c r="R26" s="862"/>
      <c r="S26" s="862"/>
      <c r="T26" s="862"/>
      <c r="U26" s="863"/>
      <c r="V26" s="143" t="str">
        <f t="shared" si="9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86"/>
      <c r="D27" s="886"/>
      <c r="E27" s="886"/>
      <c r="F27" s="886"/>
      <c r="G27" s="860"/>
      <c r="H27" s="289"/>
      <c r="I27" s="290"/>
      <c r="J27" s="286"/>
      <c r="K27" s="139">
        <f t="shared" si="5"/>
        <v>0</v>
      </c>
      <c r="L27" s="286"/>
      <c r="M27" s="286"/>
      <c r="N27" s="139">
        <f t="shared" si="6"/>
        <v>0</v>
      </c>
      <c r="P27" s="142">
        <f t="shared" si="7"/>
        <v>20</v>
      </c>
      <c r="Q27" s="862" t="str">
        <f t="shared" si="8"/>
        <v/>
      </c>
      <c r="R27" s="862"/>
      <c r="S27" s="862"/>
      <c r="T27" s="862"/>
      <c r="U27" s="863"/>
      <c r="V27" s="143" t="str">
        <f t="shared" si="9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86"/>
      <c r="D28" s="886"/>
      <c r="E28" s="886"/>
      <c r="F28" s="886"/>
      <c r="G28" s="860"/>
      <c r="H28" s="289"/>
      <c r="I28" s="290"/>
      <c r="J28" s="286"/>
      <c r="K28" s="139">
        <f t="shared" si="5"/>
        <v>0</v>
      </c>
      <c r="L28" s="286"/>
      <c r="M28" s="286"/>
      <c r="N28" s="139">
        <f t="shared" si="6"/>
        <v>0</v>
      </c>
      <c r="P28" s="142">
        <f t="shared" si="7"/>
        <v>21</v>
      </c>
      <c r="Q28" s="862" t="str">
        <f t="shared" si="8"/>
        <v/>
      </c>
      <c r="R28" s="862"/>
      <c r="S28" s="862"/>
      <c r="T28" s="862"/>
      <c r="U28" s="863"/>
      <c r="V28" s="143" t="str">
        <f t="shared" si="9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86"/>
      <c r="D29" s="886"/>
      <c r="E29" s="886"/>
      <c r="F29" s="886"/>
      <c r="G29" s="860"/>
      <c r="H29" s="291"/>
      <c r="I29" s="290"/>
      <c r="J29" s="286"/>
      <c r="K29" s="139">
        <f t="shared" si="5"/>
        <v>0</v>
      </c>
      <c r="L29" s="286"/>
      <c r="M29" s="286"/>
      <c r="N29" s="139">
        <f t="shared" si="6"/>
        <v>0</v>
      </c>
      <c r="P29" s="142">
        <f t="shared" si="7"/>
        <v>22</v>
      </c>
      <c r="Q29" s="862" t="str">
        <f t="shared" si="8"/>
        <v/>
      </c>
      <c r="R29" s="862"/>
      <c r="S29" s="862"/>
      <c r="T29" s="862"/>
      <c r="U29" s="863"/>
      <c r="V29" s="143" t="str">
        <f t="shared" si="9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91"/>
      <c r="I30" s="290"/>
      <c r="J30" s="286"/>
      <c r="K30" s="139">
        <f t="shared" si="0"/>
        <v>0</v>
      </c>
      <c r="L30" s="286"/>
      <c r="M30" s="286"/>
      <c r="N30" s="139">
        <f t="shared" si="1"/>
        <v>0</v>
      </c>
      <c r="P30" s="142">
        <f t="shared" si="2"/>
        <v>23</v>
      </c>
      <c r="Q30" s="862" t="str">
        <f t="shared" si="3"/>
        <v/>
      </c>
      <c r="R30" s="862"/>
      <c r="S30" s="862"/>
      <c r="T30" s="862"/>
      <c r="U30" s="863"/>
      <c r="V30" s="143" t="str">
        <f t="shared" si="4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9"/>
      <c r="I31" s="290"/>
      <c r="J31" s="286"/>
      <c r="K31" s="139">
        <f t="shared" si="0"/>
        <v>0</v>
      </c>
      <c r="L31" s="286"/>
      <c r="M31" s="286"/>
      <c r="N31" s="139">
        <f t="shared" si="1"/>
        <v>0</v>
      </c>
      <c r="P31" s="142">
        <f t="shared" si="2"/>
        <v>24</v>
      </c>
      <c r="Q31" s="862" t="str">
        <f t="shared" si="3"/>
        <v/>
      </c>
      <c r="R31" s="862"/>
      <c r="S31" s="862"/>
      <c r="T31" s="862"/>
      <c r="U31" s="863"/>
      <c r="V31" s="143" t="str">
        <f t="shared" si="4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si="0"/>
        <v>0</v>
      </c>
      <c r="L32" s="286"/>
      <c r="M32" s="286"/>
      <c r="N32" s="139">
        <f t="shared" si="1"/>
        <v>0</v>
      </c>
      <c r="P32" s="142">
        <f t="shared" si="2"/>
        <v>25</v>
      </c>
      <c r="Q32" s="862" t="str">
        <f t="shared" si="3"/>
        <v/>
      </c>
      <c r="R32" s="862"/>
      <c r="S32" s="862"/>
      <c r="T32" s="862"/>
      <c r="U32" s="863"/>
      <c r="V32" s="143" t="str">
        <f t="shared" si="4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0"/>
        <v>0</v>
      </c>
      <c r="L33" s="286"/>
      <c r="M33" s="286"/>
      <c r="N33" s="139">
        <f t="shared" si="1"/>
        <v>0</v>
      </c>
      <c r="P33" s="142">
        <f t="shared" si="2"/>
        <v>26</v>
      </c>
      <c r="Q33" s="862" t="str">
        <f t="shared" si="3"/>
        <v/>
      </c>
      <c r="R33" s="862"/>
      <c r="S33" s="862"/>
      <c r="T33" s="862"/>
      <c r="U33" s="863"/>
      <c r="V33" s="143" t="str">
        <f t="shared" si="4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9"/>
      <c r="I34" s="290"/>
      <c r="J34" s="286"/>
      <c r="K34" s="139">
        <f t="shared" si="0"/>
        <v>0</v>
      </c>
      <c r="L34" s="286"/>
      <c r="M34" s="286"/>
      <c r="N34" s="139">
        <f t="shared" si="1"/>
        <v>0</v>
      </c>
      <c r="P34" s="142">
        <f t="shared" si="2"/>
        <v>27</v>
      </c>
      <c r="Q34" s="862" t="str">
        <f t="shared" si="3"/>
        <v/>
      </c>
      <c r="R34" s="862"/>
      <c r="S34" s="862"/>
      <c r="T34" s="862"/>
      <c r="U34" s="863"/>
      <c r="V34" s="143" t="str">
        <f t="shared" si="4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si="0"/>
        <v>0</v>
      </c>
      <c r="L35" s="286"/>
      <c r="M35" s="286"/>
      <c r="N35" s="139">
        <f t="shared" si="1"/>
        <v>0</v>
      </c>
      <c r="P35" s="142">
        <f t="shared" si="2"/>
        <v>28</v>
      </c>
      <c r="Q35" s="862" t="str">
        <f t="shared" si="3"/>
        <v/>
      </c>
      <c r="R35" s="862"/>
      <c r="S35" s="862"/>
      <c r="T35" s="862"/>
      <c r="U35" s="863"/>
      <c r="V35" s="143" t="str">
        <f t="shared" si="4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0"/>
        <v>0</v>
      </c>
      <c r="L36" s="286"/>
      <c r="M36" s="286"/>
      <c r="N36" s="139">
        <f t="shared" si="1"/>
        <v>0</v>
      </c>
      <c r="P36" s="142">
        <f t="shared" si="2"/>
        <v>29</v>
      </c>
      <c r="Q36" s="862" t="str">
        <f t="shared" si="3"/>
        <v/>
      </c>
      <c r="R36" s="862"/>
      <c r="S36" s="862"/>
      <c r="T36" s="862"/>
      <c r="U36" s="863"/>
      <c r="V36" s="143" t="str">
        <f t="shared" si="4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87"/>
      <c r="I37" s="288"/>
      <c r="J37" s="286"/>
      <c r="K37" s="139">
        <f>N37-L37-M37</f>
        <v>0</v>
      </c>
      <c r="L37" s="286"/>
      <c r="M37" s="286"/>
      <c r="N37" s="139">
        <f>I37*J37</f>
        <v>0</v>
      </c>
      <c r="P37" s="142">
        <f>B37</f>
        <v>30</v>
      </c>
      <c r="Q37" s="862" t="str">
        <f>IF(OR(C37=0,C37=""),"",C37)</f>
        <v/>
      </c>
      <c r="R37" s="862"/>
      <c r="S37" s="862"/>
      <c r="T37" s="862"/>
      <c r="U37" s="863"/>
      <c r="V37" s="143" t="str">
        <f>IF(N37=0,"",H37)</f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ref="K38:K56" si="10">N38-L38-M38</f>
        <v>0</v>
      </c>
      <c r="L38" s="286"/>
      <c r="M38" s="286"/>
      <c r="N38" s="139">
        <f t="shared" ref="N38:N56" si="11">I38*J38</f>
        <v>0</v>
      </c>
      <c r="P38" s="142">
        <f t="shared" ref="P38:P56" si="12">B38</f>
        <v>31</v>
      </c>
      <c r="Q38" s="862" t="str">
        <f t="shared" ref="Q38:Q56" si="13">IF(OR(C38=0,C38=""),"",C38)</f>
        <v/>
      </c>
      <c r="R38" s="862"/>
      <c r="S38" s="862"/>
      <c r="T38" s="862"/>
      <c r="U38" s="863"/>
      <c r="V38" s="143" t="str">
        <f t="shared" ref="V38:V56" si="14">IF(N38=0,"",H38)</f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12"/>
        <v>32</v>
      </c>
      <c r="Q39" s="862" t="str">
        <f t="shared" si="13"/>
        <v/>
      </c>
      <c r="R39" s="862"/>
      <c r="S39" s="862"/>
      <c r="T39" s="862"/>
      <c r="U39" s="863"/>
      <c r="V39" s="143" t="str">
        <f t="shared" si="1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89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12"/>
        <v>33</v>
      </c>
      <c r="Q40" s="862" t="str">
        <f t="shared" si="13"/>
        <v/>
      </c>
      <c r="R40" s="862"/>
      <c r="S40" s="862"/>
      <c r="T40" s="862"/>
      <c r="U40" s="863"/>
      <c r="V40" s="143" t="str">
        <f t="shared" si="1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9"/>
      <c r="I41" s="290"/>
      <c r="J41" s="286"/>
      <c r="K41" s="139">
        <f t="shared" si="10"/>
        <v>0</v>
      </c>
      <c r="L41" s="286"/>
      <c r="M41" s="286"/>
      <c r="N41" s="139">
        <f t="shared" si="11"/>
        <v>0</v>
      </c>
      <c r="P41" s="142">
        <f t="shared" si="12"/>
        <v>34</v>
      </c>
      <c r="Q41" s="862" t="str">
        <f t="shared" si="13"/>
        <v/>
      </c>
      <c r="R41" s="862"/>
      <c r="S41" s="862"/>
      <c r="T41" s="862"/>
      <c r="U41" s="863"/>
      <c r="V41" s="143" t="str">
        <f t="shared" si="14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si="10"/>
        <v>0</v>
      </c>
      <c r="L42" s="286"/>
      <c r="M42" s="286"/>
      <c r="N42" s="139">
        <f t="shared" si="11"/>
        <v>0</v>
      </c>
      <c r="P42" s="142">
        <f t="shared" si="12"/>
        <v>35</v>
      </c>
      <c r="Q42" s="862" t="str">
        <f t="shared" si="13"/>
        <v/>
      </c>
      <c r="R42" s="862"/>
      <c r="S42" s="862"/>
      <c r="T42" s="862"/>
      <c r="U42" s="863"/>
      <c r="V42" s="143" t="str">
        <f t="shared" si="14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89"/>
      <c r="I43" s="290"/>
      <c r="J43" s="286"/>
      <c r="K43" s="139">
        <f t="shared" si="10"/>
        <v>0</v>
      </c>
      <c r="L43" s="286"/>
      <c r="M43" s="286"/>
      <c r="N43" s="139">
        <f t="shared" si="11"/>
        <v>0</v>
      </c>
      <c r="P43" s="142">
        <f t="shared" si="12"/>
        <v>36</v>
      </c>
      <c r="Q43" s="862" t="str">
        <f t="shared" si="13"/>
        <v/>
      </c>
      <c r="R43" s="862"/>
      <c r="S43" s="862"/>
      <c r="T43" s="862"/>
      <c r="U43" s="863"/>
      <c r="V43" s="143" t="str">
        <f t="shared" si="14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10"/>
        <v>0</v>
      </c>
      <c r="L44" s="286"/>
      <c r="M44" s="286"/>
      <c r="N44" s="139">
        <f t="shared" si="11"/>
        <v>0</v>
      </c>
      <c r="P44" s="142">
        <f t="shared" si="12"/>
        <v>37</v>
      </c>
      <c r="Q44" s="862" t="str">
        <f t="shared" si="13"/>
        <v/>
      </c>
      <c r="R44" s="862"/>
      <c r="S44" s="862"/>
      <c r="T44" s="862"/>
      <c r="U44" s="863"/>
      <c r="V44" s="143" t="str">
        <f t="shared" si="14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10"/>
        <v>0</v>
      </c>
      <c r="L45" s="286"/>
      <c r="M45" s="286"/>
      <c r="N45" s="139">
        <f t="shared" si="11"/>
        <v>0</v>
      </c>
      <c r="P45" s="142">
        <f t="shared" si="12"/>
        <v>38</v>
      </c>
      <c r="Q45" s="862" t="str">
        <f t="shared" si="13"/>
        <v/>
      </c>
      <c r="R45" s="862"/>
      <c r="S45" s="862"/>
      <c r="T45" s="862"/>
      <c r="U45" s="863"/>
      <c r="V45" s="143" t="str">
        <f t="shared" si="14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87"/>
      <c r="I46" s="288"/>
      <c r="J46" s="286"/>
      <c r="K46" s="139">
        <f>N46-L46-M46</f>
        <v>0</v>
      </c>
      <c r="L46" s="286"/>
      <c r="M46" s="286"/>
      <c r="N46" s="139">
        <f>I46*J46</f>
        <v>0</v>
      </c>
      <c r="P46" s="142">
        <f>B46</f>
        <v>39</v>
      </c>
      <c r="Q46" s="862" t="str">
        <f>IF(OR(C46=0,C46=""),"",C46)</f>
        <v/>
      </c>
      <c r="R46" s="862"/>
      <c r="S46" s="862"/>
      <c r="T46" s="862"/>
      <c r="U46" s="863"/>
      <c r="V46" s="143" t="str">
        <f>IF(N46=0,"",H46)</f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9"/>
      <c r="I47" s="290"/>
      <c r="J47" s="286"/>
      <c r="K47" s="139">
        <f t="shared" ref="K47:K55" si="15">N47-L47-M47</f>
        <v>0</v>
      </c>
      <c r="L47" s="286"/>
      <c r="M47" s="286"/>
      <c r="N47" s="139">
        <f t="shared" ref="N47:N55" si="16">I47*J47</f>
        <v>0</v>
      </c>
      <c r="P47" s="142">
        <f t="shared" ref="P47:P55" si="17">B47</f>
        <v>40</v>
      </c>
      <c r="Q47" s="862" t="str">
        <f t="shared" ref="Q47:Q55" si="18">IF(OR(C47=0,C47=""),"",C47)</f>
        <v/>
      </c>
      <c r="R47" s="862"/>
      <c r="S47" s="862"/>
      <c r="T47" s="862"/>
      <c r="U47" s="863"/>
      <c r="V47" s="143" t="str">
        <f t="shared" ref="V47:V55" si="19"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si="15"/>
        <v>0</v>
      </c>
      <c r="L48" s="286"/>
      <c r="M48" s="286"/>
      <c r="N48" s="139">
        <f t="shared" si="16"/>
        <v>0</v>
      </c>
      <c r="P48" s="142">
        <f t="shared" si="17"/>
        <v>41</v>
      </c>
      <c r="Q48" s="862" t="str">
        <f t="shared" si="18"/>
        <v/>
      </c>
      <c r="R48" s="862"/>
      <c r="S48" s="862"/>
      <c r="T48" s="862"/>
      <c r="U48" s="863"/>
      <c r="V48" s="143" t="str">
        <f t="shared" si="19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15"/>
        <v>0</v>
      </c>
      <c r="L49" s="286"/>
      <c r="M49" s="286"/>
      <c r="N49" s="139">
        <f t="shared" si="16"/>
        <v>0</v>
      </c>
      <c r="P49" s="142">
        <f t="shared" si="17"/>
        <v>42</v>
      </c>
      <c r="Q49" s="862" t="str">
        <f t="shared" si="18"/>
        <v/>
      </c>
      <c r="R49" s="862"/>
      <c r="S49" s="862"/>
      <c r="T49" s="862"/>
      <c r="U49" s="863"/>
      <c r="V49" s="143" t="str">
        <f t="shared" si="19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89"/>
      <c r="I50" s="290"/>
      <c r="J50" s="286"/>
      <c r="K50" s="139">
        <f t="shared" si="15"/>
        <v>0</v>
      </c>
      <c r="L50" s="286"/>
      <c r="M50" s="286"/>
      <c r="N50" s="139">
        <f t="shared" si="16"/>
        <v>0</v>
      </c>
      <c r="P50" s="142">
        <f t="shared" si="17"/>
        <v>43</v>
      </c>
      <c r="Q50" s="862" t="str">
        <f t="shared" si="18"/>
        <v/>
      </c>
      <c r="R50" s="862"/>
      <c r="S50" s="862"/>
      <c r="T50" s="862"/>
      <c r="U50" s="863"/>
      <c r="V50" s="143" t="str">
        <f t="shared" si="19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15"/>
        <v>0</v>
      </c>
      <c r="L51" s="286"/>
      <c r="M51" s="286"/>
      <c r="N51" s="139">
        <f t="shared" si="16"/>
        <v>0</v>
      </c>
      <c r="P51" s="142">
        <f t="shared" si="17"/>
        <v>44</v>
      </c>
      <c r="Q51" s="862" t="str">
        <f t="shared" si="18"/>
        <v/>
      </c>
      <c r="R51" s="862"/>
      <c r="S51" s="862"/>
      <c r="T51" s="862"/>
      <c r="U51" s="863"/>
      <c r="V51" s="143" t="str">
        <f t="shared" si="19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15"/>
        <v>0</v>
      </c>
      <c r="L52" s="286"/>
      <c r="M52" s="286"/>
      <c r="N52" s="139">
        <f t="shared" si="16"/>
        <v>0</v>
      </c>
      <c r="P52" s="142">
        <f t="shared" si="17"/>
        <v>45</v>
      </c>
      <c r="Q52" s="862" t="str">
        <f t="shared" si="18"/>
        <v/>
      </c>
      <c r="R52" s="862"/>
      <c r="S52" s="862"/>
      <c r="T52" s="862"/>
      <c r="U52" s="863"/>
      <c r="V52" s="143" t="str">
        <f t="shared" si="19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15"/>
        <v>0</v>
      </c>
      <c r="L53" s="286"/>
      <c r="M53" s="286"/>
      <c r="N53" s="139">
        <f t="shared" si="16"/>
        <v>0</v>
      </c>
      <c r="P53" s="142">
        <f t="shared" si="17"/>
        <v>46</v>
      </c>
      <c r="Q53" s="862" t="str">
        <f t="shared" si="18"/>
        <v/>
      </c>
      <c r="R53" s="862"/>
      <c r="S53" s="862"/>
      <c r="T53" s="862"/>
      <c r="U53" s="863"/>
      <c r="V53" s="143" t="str">
        <f t="shared" si="19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15"/>
        <v>0</v>
      </c>
      <c r="L54" s="286"/>
      <c r="M54" s="286"/>
      <c r="N54" s="139">
        <f t="shared" si="16"/>
        <v>0</v>
      </c>
      <c r="P54" s="142">
        <f t="shared" si="17"/>
        <v>47</v>
      </c>
      <c r="Q54" s="862" t="str">
        <f t="shared" si="18"/>
        <v/>
      </c>
      <c r="R54" s="862"/>
      <c r="S54" s="862"/>
      <c r="T54" s="862"/>
      <c r="U54" s="863"/>
      <c r="V54" s="143" t="str">
        <f t="shared" si="19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91"/>
      <c r="I55" s="290"/>
      <c r="J55" s="286"/>
      <c r="K55" s="139">
        <f t="shared" si="15"/>
        <v>0</v>
      </c>
      <c r="L55" s="286"/>
      <c r="M55" s="286"/>
      <c r="N55" s="139">
        <f t="shared" si="16"/>
        <v>0</v>
      </c>
      <c r="P55" s="142">
        <f t="shared" si="17"/>
        <v>48</v>
      </c>
      <c r="Q55" s="862" t="str">
        <f t="shared" si="18"/>
        <v/>
      </c>
      <c r="R55" s="862"/>
      <c r="S55" s="862"/>
      <c r="T55" s="862"/>
      <c r="U55" s="863"/>
      <c r="V55" s="143" t="str">
        <f t="shared" si="19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91"/>
      <c r="I56" s="290"/>
      <c r="J56" s="286"/>
      <c r="K56" s="139">
        <f t="shared" si="10"/>
        <v>0</v>
      </c>
      <c r="L56" s="286"/>
      <c r="M56" s="286"/>
      <c r="N56" s="139">
        <f t="shared" si="11"/>
        <v>0</v>
      </c>
      <c r="P56" s="142">
        <f t="shared" si="12"/>
        <v>49</v>
      </c>
      <c r="Q56" s="862" t="str">
        <f t="shared" si="13"/>
        <v/>
      </c>
      <c r="R56" s="862"/>
      <c r="S56" s="862"/>
      <c r="T56" s="862"/>
      <c r="U56" s="863"/>
      <c r="V56" s="143" t="str">
        <f t="shared" si="14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60"/>
      <c r="D57" s="861"/>
      <c r="E57" s="861"/>
      <c r="F57" s="861"/>
      <c r="G57" s="861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3390</v>
      </c>
      <c r="W58" s="151" t="s">
        <v>2277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Apoio!AY9</f>
        <v>0</v>
      </c>
      <c r="L60" s="523"/>
      <c r="M60" s="524"/>
      <c r="N60" s="139">
        <f>K60</f>
        <v>0</v>
      </c>
      <c r="Q60" s="158" t="s">
        <v>2278</v>
      </c>
      <c r="R60" s="159">
        <f>RCB!$G$14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Apoio!BH9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Terceiros!K19</f>
        <v>0</v>
      </c>
      <c r="L63" s="139">
        <f>Terceiros!L19</f>
        <v>0</v>
      </c>
      <c r="M63" s="139">
        <f>Terceiros!M19</f>
        <v>0</v>
      </c>
      <c r="N63" s="139">
        <f>Terceiros!N19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Terceiros!K30</f>
        <v>0</v>
      </c>
      <c r="L64" s="139">
        <f>Terceiros!L30</f>
        <v>0</v>
      </c>
      <c r="M64" s="139">
        <f>Terceiros!M30</f>
        <v>0</v>
      </c>
      <c r="N64" s="139">
        <f>Terceiros!N30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Terceiros!K41</f>
        <v>0</v>
      </c>
      <c r="L65" s="139">
        <f>Terceiros!L41</f>
        <v>0</v>
      </c>
      <c r="M65" s="139">
        <f>Terceiros!M41</f>
        <v>0</v>
      </c>
      <c r="N65" s="139">
        <f>Terceiros!N41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82" si="20">N66-L66-M66</f>
        <v>0</v>
      </c>
      <c r="L66" s="286"/>
      <c r="M66" s="286"/>
      <c r="N66" s="139">
        <f t="shared" ref="N66:N82" si="21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20"/>
        <v>0</v>
      </c>
      <c r="L67" s="286"/>
      <c r="M67" s="286"/>
      <c r="N67" s="139">
        <f t="shared" si="21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20"/>
        <v>0</v>
      </c>
      <c r="L68" s="286"/>
      <c r="M68" s="286"/>
      <c r="N68" s="139">
        <f t="shared" si="21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20"/>
        <v>0</v>
      </c>
      <c r="L69" s="286"/>
      <c r="M69" s="286"/>
      <c r="N69" s="139">
        <f t="shared" si="21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20"/>
        <v>0</v>
      </c>
      <c r="L70" s="286"/>
      <c r="M70" s="286"/>
      <c r="N70" s="139">
        <f t="shared" si="21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20"/>
        <v>0</v>
      </c>
      <c r="L71" s="286"/>
      <c r="M71" s="286"/>
      <c r="N71" s="139">
        <f t="shared" si="21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20"/>
        <v>0</v>
      </c>
      <c r="L72" s="286"/>
      <c r="M72" s="286"/>
      <c r="N72" s="139">
        <f t="shared" si="21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20"/>
        <v>0</v>
      </c>
      <c r="L73" s="286"/>
      <c r="M73" s="286"/>
      <c r="N73" s="139">
        <f t="shared" si="21"/>
        <v>0</v>
      </c>
    </row>
    <row r="74" spans="2:14" ht="15" customHeight="1" x14ac:dyDescent="0.3">
      <c r="B74" s="142">
        <v>12</v>
      </c>
      <c r="C74" s="886"/>
      <c r="D74" s="886"/>
      <c r="E74" s="886"/>
      <c r="F74" s="886"/>
      <c r="G74" s="886"/>
      <c r="H74" s="860"/>
      <c r="I74" s="288"/>
      <c r="J74" s="286"/>
      <c r="K74" s="139">
        <f t="shared" si="20"/>
        <v>0</v>
      </c>
      <c r="L74" s="286"/>
      <c r="M74" s="286"/>
      <c r="N74" s="139">
        <f t="shared" si="21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88"/>
      <c r="J75" s="286"/>
      <c r="K75" s="139">
        <f t="shared" si="20"/>
        <v>0</v>
      </c>
      <c r="L75" s="286"/>
      <c r="M75" s="286"/>
      <c r="N75" s="139">
        <f t="shared" si="21"/>
        <v>0</v>
      </c>
    </row>
    <row r="76" spans="2:14" ht="15" customHeight="1" x14ac:dyDescent="0.3">
      <c r="B76" s="142">
        <v>14</v>
      </c>
      <c r="C76" s="886"/>
      <c r="D76" s="886"/>
      <c r="E76" s="886"/>
      <c r="F76" s="886"/>
      <c r="G76" s="886"/>
      <c r="H76" s="860"/>
      <c r="I76" s="288"/>
      <c r="J76" s="286"/>
      <c r="K76" s="139">
        <f t="shared" si="20"/>
        <v>0</v>
      </c>
      <c r="L76" s="286"/>
      <c r="M76" s="286"/>
      <c r="N76" s="139">
        <f t="shared" si="21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88"/>
      <c r="J77" s="286"/>
      <c r="K77" s="139">
        <f t="shared" si="20"/>
        <v>0</v>
      </c>
      <c r="L77" s="286"/>
      <c r="M77" s="286"/>
      <c r="N77" s="139">
        <f t="shared" si="21"/>
        <v>0</v>
      </c>
    </row>
    <row r="78" spans="2:14" ht="15" customHeight="1" x14ac:dyDescent="0.3">
      <c r="B78" s="142">
        <v>16</v>
      </c>
      <c r="C78" s="886"/>
      <c r="D78" s="886"/>
      <c r="E78" s="886"/>
      <c r="F78" s="886"/>
      <c r="G78" s="886"/>
      <c r="H78" s="860"/>
      <c r="I78" s="288"/>
      <c r="J78" s="286"/>
      <c r="K78" s="139">
        <f t="shared" si="20"/>
        <v>0</v>
      </c>
      <c r="L78" s="286"/>
      <c r="M78" s="286"/>
      <c r="N78" s="139">
        <f t="shared" si="21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20"/>
        <v>0</v>
      </c>
      <c r="L79" s="286"/>
      <c r="M79" s="286"/>
      <c r="N79" s="139">
        <f t="shared" si="21"/>
        <v>0</v>
      </c>
    </row>
    <row r="80" spans="2:14" ht="15" customHeight="1" x14ac:dyDescent="0.3">
      <c r="B80" s="142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20"/>
        <v>0</v>
      </c>
      <c r="L80" s="286"/>
      <c r="M80" s="286"/>
      <c r="N80" s="139">
        <f t="shared" si="21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20"/>
        <v>0</v>
      </c>
      <c r="L81" s="286"/>
      <c r="M81" s="286"/>
      <c r="N81" s="139">
        <f t="shared" si="21"/>
        <v>0</v>
      </c>
    </row>
    <row r="82" spans="2:16" ht="15" customHeight="1" x14ac:dyDescent="0.3">
      <c r="B82" s="142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20"/>
        <v>0</v>
      </c>
      <c r="L82" s="286"/>
      <c r="M82" s="286"/>
      <c r="N82" s="139">
        <f t="shared" si="21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Apoio!BE9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Marketing!K35</f>
        <v>0</v>
      </c>
      <c r="L89" s="139">
        <f>Marketing!L35</f>
        <v>0</v>
      </c>
      <c r="M89" s="139">
        <f>Marketing!M35</f>
        <v>0</v>
      </c>
      <c r="N89" s="139">
        <f>Marketing!N35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Treinamento!K35</f>
        <v>0</v>
      </c>
      <c r="L90" s="139">
        <f>Treinamento!L35</f>
        <v>0</v>
      </c>
      <c r="M90" s="139">
        <f>Treinamento!M35</f>
        <v>0</v>
      </c>
      <c r="N90" s="139">
        <f>Treinamento!N35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22">N92-L92-M92</f>
        <v>0</v>
      </c>
      <c r="L92" s="286"/>
      <c r="M92" s="286"/>
      <c r="N92" s="139">
        <f t="shared" ref="N92:N111" si="23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22"/>
        <v>0</v>
      </c>
      <c r="L93" s="286"/>
      <c r="M93" s="286"/>
      <c r="N93" s="139">
        <f t="shared" si="23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2"/>
        <v>0</v>
      </c>
      <c r="L94" s="286"/>
      <c r="M94" s="286"/>
      <c r="N94" s="139">
        <f t="shared" si="23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2"/>
        <v>0</v>
      </c>
      <c r="L95" s="286"/>
      <c r="M95" s="286"/>
      <c r="N95" s="139">
        <f t="shared" si="23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2"/>
        <v>0</v>
      </c>
      <c r="L96" s="286"/>
      <c r="M96" s="286"/>
      <c r="N96" s="139">
        <f t="shared" si="23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2"/>
        <v>0</v>
      </c>
      <c r="L97" s="286"/>
      <c r="M97" s="286"/>
      <c r="N97" s="139">
        <f t="shared" si="23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2"/>
        <v>0</v>
      </c>
      <c r="L98" s="286"/>
      <c r="M98" s="286"/>
      <c r="N98" s="139">
        <f t="shared" si="23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2"/>
        <v>0</v>
      </c>
      <c r="L99" s="286"/>
      <c r="M99" s="286"/>
      <c r="N99" s="139">
        <f t="shared" si="23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2"/>
        <v>0</v>
      </c>
      <c r="L100" s="286"/>
      <c r="M100" s="286"/>
      <c r="N100" s="139">
        <f t="shared" si="23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2"/>
        <v>0</v>
      </c>
      <c r="L101" s="286"/>
      <c r="M101" s="286"/>
      <c r="N101" s="139">
        <f t="shared" si="23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2"/>
        <v>0</v>
      </c>
      <c r="L102" s="286"/>
      <c r="M102" s="286"/>
      <c r="N102" s="139">
        <f t="shared" si="23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2"/>
        <v>0</v>
      </c>
      <c r="L103" s="286"/>
      <c r="M103" s="286"/>
      <c r="N103" s="139">
        <f t="shared" si="23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2"/>
        <v>0</v>
      </c>
      <c r="L104" s="286"/>
      <c r="M104" s="286"/>
      <c r="N104" s="139">
        <f t="shared" si="23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2"/>
        <v>0</v>
      </c>
      <c r="L105" s="286"/>
      <c r="M105" s="286"/>
      <c r="N105" s="139">
        <f t="shared" si="23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2"/>
        <v>0</v>
      </c>
      <c r="L106" s="286"/>
      <c r="M106" s="286"/>
      <c r="N106" s="139">
        <f t="shared" si="23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2"/>
        <v>0</v>
      </c>
      <c r="L107" s="286"/>
      <c r="M107" s="286"/>
      <c r="N107" s="139">
        <f t="shared" si="23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2"/>
        <v>0</v>
      </c>
      <c r="L108" s="286"/>
      <c r="M108" s="286"/>
      <c r="N108" s="139">
        <f t="shared" si="23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2"/>
        <v>0</v>
      </c>
      <c r="L109" s="286"/>
      <c r="M109" s="286"/>
      <c r="N109" s="139">
        <f t="shared" si="23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2"/>
        <v>0</v>
      </c>
      <c r="L110" s="286"/>
      <c r="M110" s="286"/>
      <c r="N110" s="139">
        <f t="shared" si="23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2"/>
        <v>0</v>
      </c>
      <c r="L111" s="286"/>
      <c r="M111" s="286"/>
      <c r="N111" s="139">
        <f t="shared" si="23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'M&amp;V'!J82</f>
        <v>0</v>
      </c>
      <c r="L113" s="139">
        <f>'M&amp;V'!K82</f>
        <v>0</v>
      </c>
      <c r="M113" s="139">
        <f>'M&amp;V'!L82</f>
        <v>0</v>
      </c>
      <c r="N113" s="139">
        <f>'M&amp;V'!M82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3382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0n2eiNvrMg5yPHfca1iXYwW3QAKxgyI31sU0v0RCQ5871EO/G2PegJkSbRrmIo9hyVvGPGuAevzvf++s55aEMA==" saltValue="fCGVLKF9C17WLJjgcf5EIw==" spinCount="100000" sheet="1" formatColumns="0" formatRows="0"/>
  <mergeCells count="157">
    <mergeCell ref="C50:G50"/>
    <mergeCell ref="Q50:U50"/>
    <mergeCell ref="C51:G51"/>
    <mergeCell ref="Q51:U51"/>
    <mergeCell ref="C63:J63"/>
    <mergeCell ref="C52:G52"/>
    <mergeCell ref="Q52:U52"/>
    <mergeCell ref="C53:G53"/>
    <mergeCell ref="Q53:U53"/>
    <mergeCell ref="C54:G54"/>
    <mergeCell ref="Q54:U54"/>
    <mergeCell ref="C55:G55"/>
    <mergeCell ref="Q55:U55"/>
    <mergeCell ref="C57:G57"/>
    <mergeCell ref="Q57:U57"/>
    <mergeCell ref="C35:G35"/>
    <mergeCell ref="Q35:U35"/>
    <mergeCell ref="C36:G36"/>
    <mergeCell ref="Q36:U36"/>
    <mergeCell ref="C30:G30"/>
    <mergeCell ref="Q30:U30"/>
    <mergeCell ref="C31:G31"/>
    <mergeCell ref="Q31:U31"/>
    <mergeCell ref="C32:G32"/>
    <mergeCell ref="Q32:U32"/>
    <mergeCell ref="C33:G33"/>
    <mergeCell ref="Q33:U33"/>
    <mergeCell ref="C34:G34"/>
    <mergeCell ref="Q34:U34"/>
    <mergeCell ref="C13:G13"/>
    <mergeCell ref="Q13:U13"/>
    <mergeCell ref="C14:G14"/>
    <mergeCell ref="Q14:U14"/>
    <mergeCell ref="C15:G15"/>
    <mergeCell ref="Q15:U15"/>
    <mergeCell ref="C10:G10"/>
    <mergeCell ref="Q10:U10"/>
    <mergeCell ref="Q23:U23"/>
    <mergeCell ref="C23:G23"/>
    <mergeCell ref="Q22:U22"/>
    <mergeCell ref="C22:G22"/>
    <mergeCell ref="Q21:U21"/>
    <mergeCell ref="C21:G21"/>
    <mergeCell ref="Q20:U20"/>
    <mergeCell ref="C20:G20"/>
    <mergeCell ref="C11:G11"/>
    <mergeCell ref="Q11:U11"/>
    <mergeCell ref="C12:G12"/>
    <mergeCell ref="Q12:U12"/>
    <mergeCell ref="C19:G19"/>
    <mergeCell ref="Q19:U19"/>
    <mergeCell ref="C16:G16"/>
    <mergeCell ref="Q16:U16"/>
    <mergeCell ref="B7:G7"/>
    <mergeCell ref="P7:U7"/>
    <mergeCell ref="C8:G8"/>
    <mergeCell ref="Q8:U8"/>
    <mergeCell ref="C9:G9"/>
    <mergeCell ref="Q9:U9"/>
    <mergeCell ref="B4:N4"/>
    <mergeCell ref="P4:Y4"/>
    <mergeCell ref="B5:N5"/>
    <mergeCell ref="P5:Y5"/>
    <mergeCell ref="B6:J6"/>
    <mergeCell ref="K6:N6"/>
    <mergeCell ref="P6:W6"/>
    <mergeCell ref="X6:Y6"/>
    <mergeCell ref="C17:G17"/>
    <mergeCell ref="Q17:U17"/>
    <mergeCell ref="C18:G18"/>
    <mergeCell ref="Q18:U18"/>
    <mergeCell ref="C28:G28"/>
    <mergeCell ref="Q28:U28"/>
    <mergeCell ref="C29:G29"/>
    <mergeCell ref="Q29:U29"/>
    <mergeCell ref="Q27:U27"/>
    <mergeCell ref="C27:G27"/>
    <mergeCell ref="Q26:U26"/>
    <mergeCell ref="C26:G26"/>
    <mergeCell ref="Q25:U25"/>
    <mergeCell ref="C25:G25"/>
    <mergeCell ref="Q24:U24"/>
    <mergeCell ref="C24:G24"/>
    <mergeCell ref="C44:G44"/>
    <mergeCell ref="Q44:U44"/>
    <mergeCell ref="C45:G45"/>
    <mergeCell ref="Q45:U45"/>
    <mergeCell ref="C47:G47"/>
    <mergeCell ref="Q47:U47"/>
    <mergeCell ref="C48:G48"/>
    <mergeCell ref="Q48:U48"/>
    <mergeCell ref="C49:G49"/>
    <mergeCell ref="Q49:U49"/>
    <mergeCell ref="C37:G37"/>
    <mergeCell ref="Q37:U37"/>
    <mergeCell ref="C38:G38"/>
    <mergeCell ref="Q38:U38"/>
    <mergeCell ref="C39:G39"/>
    <mergeCell ref="Q39:U39"/>
    <mergeCell ref="C40:G40"/>
    <mergeCell ref="Q40:U40"/>
    <mergeCell ref="C41:G41"/>
    <mergeCell ref="Q41:U41"/>
    <mergeCell ref="C42:G42"/>
    <mergeCell ref="Q42:U42"/>
    <mergeCell ref="C56:G56"/>
    <mergeCell ref="Q56:U56"/>
    <mergeCell ref="C46:G46"/>
    <mergeCell ref="Q46:U46"/>
    <mergeCell ref="K88:N88"/>
    <mergeCell ref="B59:J59"/>
    <mergeCell ref="K59:N59"/>
    <mergeCell ref="B87:N87"/>
    <mergeCell ref="B62:H62"/>
    <mergeCell ref="C74:H74"/>
    <mergeCell ref="C66:H66"/>
    <mergeCell ref="C67:H67"/>
    <mergeCell ref="C68:H68"/>
    <mergeCell ref="C75:H75"/>
    <mergeCell ref="C76:H76"/>
    <mergeCell ref="C77:H77"/>
    <mergeCell ref="C82:H82"/>
    <mergeCell ref="C78:H78"/>
    <mergeCell ref="C43:G43"/>
    <mergeCell ref="Q43:U43"/>
    <mergeCell ref="C64:J64"/>
    <mergeCell ref="C65:J65"/>
    <mergeCell ref="C108:H108"/>
    <mergeCell ref="C109:H109"/>
    <mergeCell ref="C110:H110"/>
    <mergeCell ref="C111:H111"/>
    <mergeCell ref="C93:H93"/>
    <mergeCell ref="C94:H94"/>
    <mergeCell ref="C95:H95"/>
    <mergeCell ref="C96:H96"/>
    <mergeCell ref="C97:H97"/>
    <mergeCell ref="C98:H98"/>
    <mergeCell ref="C99:H99"/>
    <mergeCell ref="C69:H69"/>
    <mergeCell ref="C70:H70"/>
    <mergeCell ref="B91:H91"/>
    <mergeCell ref="C92:H92"/>
    <mergeCell ref="C71:H71"/>
    <mergeCell ref="C72:H72"/>
    <mergeCell ref="C73:H73"/>
    <mergeCell ref="B88:J88"/>
    <mergeCell ref="C107:H107"/>
    <mergeCell ref="C102:H102"/>
    <mergeCell ref="C103:H103"/>
    <mergeCell ref="C104:H104"/>
    <mergeCell ref="C105:H105"/>
    <mergeCell ref="C106:H106"/>
    <mergeCell ref="C100:H100"/>
    <mergeCell ref="C101:H101"/>
    <mergeCell ref="C79:H79"/>
    <mergeCell ref="C80:H80"/>
    <mergeCell ref="C81:H81"/>
  </mergeCells>
  <conditionalFormatting sqref="K8:N58">
    <cfRule type="cellIs" dxfId="104" priority="7" operator="lessThan">
      <formula>0</formula>
    </cfRule>
  </conditionalFormatting>
  <conditionalFormatting sqref="K60:N61">
    <cfRule type="cellIs" dxfId="103" priority="2" operator="lessThan">
      <formula>0</formula>
    </cfRule>
  </conditionalFormatting>
  <conditionalFormatting sqref="K63:N86">
    <cfRule type="cellIs" dxfId="102" priority="1" operator="lessThan">
      <formula>0</formula>
    </cfRule>
  </conditionalFormatting>
  <conditionalFormatting sqref="K89:N90 K92:N115">
    <cfRule type="cellIs" dxfId="101" priority="10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Plan30">
    <tabColor theme="2" tint="-0.499984740745262"/>
  </sheetPr>
  <dimension ref="A1:EZ24"/>
  <sheetViews>
    <sheetView showGridLines="0" tabSelected="1" zoomScaleNormal="100" workbookViewId="0">
      <selection activeCell="G9" sqref="G9"/>
    </sheetView>
  </sheetViews>
  <sheetFormatPr defaultColWidth="9.109375" defaultRowHeight="14.4" x14ac:dyDescent="0.3"/>
  <cols>
    <col min="1" max="1" width="3.6640625" style="38" customWidth="1"/>
    <col min="2" max="2" width="3.6640625" style="26" customWidth="1"/>
    <col min="3" max="3" width="67.33203125" style="38" bestFit="1" customWidth="1"/>
    <col min="4" max="4" width="11.6640625" style="38" customWidth="1"/>
    <col min="5" max="5" width="7" style="168" customWidth="1"/>
    <col min="6" max="6" width="11.33203125" style="169" customWidth="1"/>
    <col min="7" max="156" width="16.6640625" style="38" customWidth="1"/>
    <col min="157" max="16384" width="9.109375" style="38"/>
  </cols>
  <sheetData>
    <row r="1" spans="1:156" x14ac:dyDescent="0.3">
      <c r="A1" s="1"/>
    </row>
    <row r="2" spans="1:156" x14ac:dyDescent="0.3">
      <c r="A2" s="1"/>
    </row>
    <row r="3" spans="1:156" x14ac:dyDescent="0.3">
      <c r="A3" s="1"/>
    </row>
    <row r="4" spans="1:156" ht="15" customHeight="1" x14ac:dyDescent="0.3">
      <c r="B4" s="841" t="s">
        <v>3333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</row>
    <row r="5" spans="1:156" s="26" customFormat="1" ht="15" customHeight="1" x14ac:dyDescent="0.3">
      <c r="B5" s="171">
        <v>0</v>
      </c>
      <c r="C5" s="172"/>
      <c r="D5" s="172"/>
      <c r="E5" s="172"/>
      <c r="F5" s="173"/>
      <c r="G5" s="175" t="s">
        <v>3176</v>
      </c>
      <c r="H5" s="175" t="s">
        <v>3177</v>
      </c>
      <c r="I5" s="175" t="s">
        <v>3178</v>
      </c>
      <c r="J5" s="175" t="s">
        <v>3179</v>
      </c>
      <c r="K5" s="175" t="s">
        <v>3180</v>
      </c>
      <c r="L5" s="175" t="s">
        <v>3181</v>
      </c>
      <c r="M5" s="175" t="s">
        <v>3182</v>
      </c>
      <c r="N5" s="175" t="s">
        <v>3183</v>
      </c>
      <c r="O5" s="175" t="s">
        <v>3184</v>
      </c>
      <c r="P5" s="175" t="s">
        <v>3185</v>
      </c>
      <c r="Q5" s="175" t="s">
        <v>3186</v>
      </c>
      <c r="R5" s="175" t="s">
        <v>3187</v>
      </c>
      <c r="S5" s="175" t="s">
        <v>3188</v>
      </c>
      <c r="T5" s="175" t="s">
        <v>3189</v>
      </c>
      <c r="U5" s="175" t="s">
        <v>3190</v>
      </c>
      <c r="V5" s="175" t="s">
        <v>3191</v>
      </c>
      <c r="W5" s="175" t="s">
        <v>3192</v>
      </c>
      <c r="X5" s="175" t="s">
        <v>3193</v>
      </c>
      <c r="Y5" s="175" t="s">
        <v>3194</v>
      </c>
      <c r="Z5" s="175" t="s">
        <v>3195</v>
      </c>
      <c r="AA5" s="175" t="s">
        <v>3196</v>
      </c>
      <c r="AB5" s="175" t="s">
        <v>3197</v>
      </c>
      <c r="AC5" s="175" t="s">
        <v>3198</v>
      </c>
      <c r="AD5" s="175" t="s">
        <v>3199</v>
      </c>
      <c r="AE5" s="175" t="s">
        <v>3200</v>
      </c>
      <c r="AF5" s="175" t="s">
        <v>3201</v>
      </c>
      <c r="AG5" s="175" t="s">
        <v>3202</v>
      </c>
      <c r="AH5" s="175" t="s">
        <v>3203</v>
      </c>
      <c r="AI5" s="175" t="s">
        <v>3204</v>
      </c>
      <c r="AJ5" s="175" t="s">
        <v>3205</v>
      </c>
      <c r="AK5" s="175" t="s">
        <v>3206</v>
      </c>
      <c r="AL5" s="175" t="s">
        <v>3207</v>
      </c>
      <c r="AM5" s="175" t="s">
        <v>3208</v>
      </c>
      <c r="AN5" s="175" t="s">
        <v>3209</v>
      </c>
      <c r="AO5" s="175" t="s">
        <v>3210</v>
      </c>
      <c r="AP5" s="175" t="s">
        <v>3211</v>
      </c>
      <c r="AQ5" s="175" t="s">
        <v>3212</v>
      </c>
      <c r="AR5" s="175" t="s">
        <v>3213</v>
      </c>
      <c r="AS5" s="175" t="s">
        <v>3214</v>
      </c>
      <c r="AT5" s="175" t="s">
        <v>3215</v>
      </c>
      <c r="AU5" s="175" t="s">
        <v>3216</v>
      </c>
      <c r="AV5" s="175" t="s">
        <v>3217</v>
      </c>
      <c r="AW5" s="175" t="s">
        <v>3218</v>
      </c>
      <c r="AX5" s="175" t="s">
        <v>3219</v>
      </c>
      <c r="AY5" s="175" t="s">
        <v>3220</v>
      </c>
      <c r="AZ5" s="175" t="s">
        <v>3221</v>
      </c>
      <c r="BA5" s="175" t="s">
        <v>3222</v>
      </c>
      <c r="BB5" s="175" t="s">
        <v>3223</v>
      </c>
      <c r="BC5" s="175" t="s">
        <v>3224</v>
      </c>
      <c r="BD5" s="175" t="s">
        <v>3225</v>
      </c>
      <c r="BE5" s="175" t="s">
        <v>3226</v>
      </c>
      <c r="BF5" s="175" t="s">
        <v>3227</v>
      </c>
      <c r="BG5" s="175" t="s">
        <v>3228</v>
      </c>
      <c r="BH5" s="175" t="s">
        <v>3229</v>
      </c>
      <c r="BI5" s="175" t="s">
        <v>3230</v>
      </c>
      <c r="BJ5" s="175" t="s">
        <v>3231</v>
      </c>
      <c r="BK5" s="175" t="s">
        <v>3232</v>
      </c>
      <c r="BL5" s="175" t="s">
        <v>3233</v>
      </c>
      <c r="BM5" s="175" t="s">
        <v>3234</v>
      </c>
      <c r="BN5" s="175" t="s">
        <v>3235</v>
      </c>
      <c r="BO5" s="175" t="s">
        <v>3236</v>
      </c>
      <c r="BP5" s="175" t="s">
        <v>3237</v>
      </c>
      <c r="BQ5" s="175" t="s">
        <v>3238</v>
      </c>
      <c r="BR5" s="175" t="s">
        <v>3239</v>
      </c>
      <c r="BS5" s="175" t="s">
        <v>3240</v>
      </c>
      <c r="BT5" s="175" t="s">
        <v>3241</v>
      </c>
      <c r="BU5" s="175" t="s">
        <v>3242</v>
      </c>
      <c r="BV5" s="175" t="s">
        <v>3243</v>
      </c>
      <c r="BW5" s="175" t="s">
        <v>3244</v>
      </c>
      <c r="BX5" s="175" t="s">
        <v>3245</v>
      </c>
      <c r="BY5" s="175" t="s">
        <v>3246</v>
      </c>
      <c r="BZ5" s="175" t="s">
        <v>3247</v>
      </c>
      <c r="CA5" s="175" t="s">
        <v>3248</v>
      </c>
      <c r="CB5" s="175" t="s">
        <v>3249</v>
      </c>
      <c r="CC5" s="175" t="s">
        <v>3250</v>
      </c>
      <c r="CD5" s="175" t="s">
        <v>3251</v>
      </c>
      <c r="CE5" s="175" t="s">
        <v>3252</v>
      </c>
      <c r="CF5" s="175" t="s">
        <v>3253</v>
      </c>
      <c r="CG5" s="175" t="s">
        <v>3254</v>
      </c>
      <c r="CH5" s="175" t="s">
        <v>3255</v>
      </c>
      <c r="CI5" s="175" t="s">
        <v>3256</v>
      </c>
      <c r="CJ5" s="175" t="s">
        <v>3257</v>
      </c>
      <c r="CK5" s="175" t="s">
        <v>3258</v>
      </c>
      <c r="CL5" s="175" t="s">
        <v>3259</v>
      </c>
      <c r="CM5" s="175" t="s">
        <v>3260</v>
      </c>
      <c r="CN5" s="175" t="s">
        <v>3261</v>
      </c>
      <c r="CO5" s="175" t="s">
        <v>3262</v>
      </c>
      <c r="CP5" s="175" t="s">
        <v>3263</v>
      </c>
      <c r="CQ5" s="175" t="s">
        <v>3264</v>
      </c>
      <c r="CR5" s="175" t="s">
        <v>3265</v>
      </c>
      <c r="CS5" s="175" t="s">
        <v>3266</v>
      </c>
      <c r="CT5" s="175" t="s">
        <v>3267</v>
      </c>
      <c r="CU5" s="175" t="s">
        <v>3268</v>
      </c>
      <c r="CV5" s="175" t="s">
        <v>3269</v>
      </c>
      <c r="CW5" s="175" t="s">
        <v>3270</v>
      </c>
      <c r="CX5" s="175" t="s">
        <v>3271</v>
      </c>
      <c r="CY5" s="175" t="s">
        <v>3272</v>
      </c>
      <c r="CZ5" s="175" t="s">
        <v>3273</v>
      </c>
      <c r="DA5" s="175" t="s">
        <v>3274</v>
      </c>
      <c r="DB5" s="175" t="s">
        <v>3275</v>
      </c>
      <c r="DC5" s="175" t="s">
        <v>3276</v>
      </c>
      <c r="DD5" s="175" t="s">
        <v>3277</v>
      </c>
      <c r="DE5" s="175" t="s">
        <v>3278</v>
      </c>
      <c r="DF5" s="175" t="s">
        <v>3279</v>
      </c>
      <c r="DG5" s="175" t="s">
        <v>3280</v>
      </c>
      <c r="DH5" s="175" t="s">
        <v>3281</v>
      </c>
      <c r="DI5" s="175" t="s">
        <v>3282</v>
      </c>
      <c r="DJ5" s="175" t="s">
        <v>3283</v>
      </c>
      <c r="DK5" s="175" t="s">
        <v>3284</v>
      </c>
      <c r="DL5" s="175" t="s">
        <v>3285</v>
      </c>
      <c r="DM5" s="175" t="s">
        <v>3286</v>
      </c>
      <c r="DN5" s="175" t="s">
        <v>3287</v>
      </c>
      <c r="DO5" s="175" t="s">
        <v>3288</v>
      </c>
      <c r="DP5" s="175" t="s">
        <v>3289</v>
      </c>
      <c r="DQ5" s="175" t="s">
        <v>3290</v>
      </c>
      <c r="DR5" s="175" t="s">
        <v>3291</v>
      </c>
      <c r="DS5" s="175" t="s">
        <v>3292</v>
      </c>
      <c r="DT5" s="175" t="s">
        <v>3293</v>
      </c>
      <c r="DU5" s="175" t="s">
        <v>3294</v>
      </c>
      <c r="DV5" s="175" t="s">
        <v>3295</v>
      </c>
      <c r="DW5" s="175" t="s">
        <v>3296</v>
      </c>
      <c r="DX5" s="175" t="s">
        <v>3297</v>
      </c>
      <c r="DY5" s="175" t="s">
        <v>3298</v>
      </c>
      <c r="DZ5" s="175" t="s">
        <v>3299</v>
      </c>
      <c r="EA5" s="175" t="s">
        <v>3300</v>
      </c>
      <c r="EB5" s="175" t="s">
        <v>3301</v>
      </c>
      <c r="EC5" s="175" t="s">
        <v>3302</v>
      </c>
      <c r="ED5" s="175" t="s">
        <v>3303</v>
      </c>
      <c r="EE5" s="175" t="s">
        <v>3304</v>
      </c>
      <c r="EF5" s="175" t="s">
        <v>3305</v>
      </c>
      <c r="EG5" s="175" t="s">
        <v>3306</v>
      </c>
      <c r="EH5" s="175" t="s">
        <v>3307</v>
      </c>
      <c r="EI5" s="175" t="s">
        <v>3308</v>
      </c>
      <c r="EJ5" s="175" t="s">
        <v>3309</v>
      </c>
      <c r="EK5" s="175" t="s">
        <v>3310</v>
      </c>
      <c r="EL5" s="175" t="s">
        <v>3311</v>
      </c>
      <c r="EM5" s="175" t="s">
        <v>3312</v>
      </c>
      <c r="EN5" s="175" t="s">
        <v>3313</v>
      </c>
      <c r="EO5" s="175" t="s">
        <v>3314</v>
      </c>
      <c r="EP5" s="175" t="s">
        <v>3315</v>
      </c>
      <c r="EQ5" s="175" t="s">
        <v>3316</v>
      </c>
      <c r="ER5" s="175" t="s">
        <v>3317</v>
      </c>
      <c r="ES5" s="175" t="s">
        <v>3318</v>
      </c>
      <c r="ET5" s="175" t="s">
        <v>3319</v>
      </c>
      <c r="EU5" s="175" t="s">
        <v>3320</v>
      </c>
      <c r="EV5" s="175" t="s">
        <v>3321</v>
      </c>
      <c r="EW5" s="175" t="s">
        <v>3322</v>
      </c>
      <c r="EX5" s="175" t="s">
        <v>3323</v>
      </c>
      <c r="EY5" s="175" t="s">
        <v>3324</v>
      </c>
      <c r="EZ5" s="175" t="s">
        <v>3325</v>
      </c>
    </row>
    <row r="6" spans="1:156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672"/>
      <c r="H6" s="672"/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</row>
    <row r="7" spans="1:156" ht="15" customHeight="1" x14ac:dyDescent="0.3">
      <c r="B7" s="171">
        <v>2</v>
      </c>
      <c r="C7" s="176" t="s">
        <v>1392</v>
      </c>
      <c r="D7" s="176"/>
      <c r="E7" s="177"/>
      <c r="F7" s="178"/>
      <c r="G7" s="292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</row>
    <row r="8" spans="1:156" ht="15" customHeight="1" x14ac:dyDescent="0.3">
      <c r="B8" s="171">
        <v>3</v>
      </c>
      <c r="C8" s="176" t="s">
        <v>2279</v>
      </c>
      <c r="D8" s="176"/>
      <c r="E8" s="180" t="s">
        <v>2280</v>
      </c>
      <c r="F8" s="181" t="s">
        <v>2281</v>
      </c>
      <c r="G8" s="295">
        <v>1000</v>
      </c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/>
      <c r="CH8" s="295"/>
      <c r="CI8" s="295"/>
      <c r="CJ8" s="295"/>
      <c r="CK8" s="295"/>
      <c r="CL8" s="295"/>
      <c r="CM8" s="295"/>
      <c r="CN8" s="295"/>
      <c r="CO8" s="295"/>
      <c r="CP8" s="295"/>
      <c r="CQ8" s="295"/>
      <c r="CR8" s="295"/>
      <c r="CS8" s="295"/>
      <c r="CT8" s="295"/>
      <c r="CU8" s="295"/>
      <c r="CV8" s="295"/>
      <c r="CW8" s="295"/>
      <c r="CX8" s="295"/>
      <c r="CY8" s="295"/>
      <c r="CZ8" s="295"/>
      <c r="DA8" s="295"/>
      <c r="DB8" s="295"/>
      <c r="DC8" s="295"/>
      <c r="DD8" s="295"/>
      <c r="DE8" s="295"/>
      <c r="DF8" s="295"/>
      <c r="DG8" s="295"/>
      <c r="DH8" s="295"/>
      <c r="DI8" s="295"/>
      <c r="DJ8" s="295"/>
      <c r="DK8" s="295"/>
      <c r="DL8" s="295"/>
      <c r="DM8" s="295"/>
      <c r="DN8" s="295"/>
      <c r="DO8" s="295"/>
      <c r="DP8" s="295"/>
      <c r="DQ8" s="295"/>
      <c r="DR8" s="295"/>
      <c r="DS8" s="295"/>
      <c r="DT8" s="295"/>
      <c r="DU8" s="295"/>
      <c r="DV8" s="295"/>
      <c r="DW8" s="295"/>
      <c r="DX8" s="295"/>
      <c r="DY8" s="295"/>
      <c r="DZ8" s="295"/>
      <c r="EA8" s="295"/>
      <c r="EB8" s="295"/>
      <c r="EC8" s="295"/>
      <c r="ED8" s="295"/>
      <c r="EE8" s="295"/>
      <c r="EF8" s="295"/>
      <c r="EG8" s="295"/>
      <c r="EH8" s="295"/>
      <c r="EI8" s="295"/>
      <c r="EJ8" s="295"/>
      <c r="EK8" s="295"/>
      <c r="EL8" s="295"/>
      <c r="EM8" s="295"/>
      <c r="EN8" s="295"/>
      <c r="EO8" s="295"/>
      <c r="EP8" s="295"/>
      <c r="EQ8" s="295"/>
      <c r="ER8" s="295"/>
      <c r="ES8" s="295"/>
      <c r="ET8" s="295"/>
      <c r="EU8" s="295"/>
      <c r="EV8" s="295"/>
      <c r="EW8" s="295"/>
      <c r="EX8" s="295"/>
      <c r="EY8" s="295"/>
      <c r="EZ8" s="295"/>
    </row>
    <row r="9" spans="1:156" ht="15" customHeight="1" x14ac:dyDescent="0.3">
      <c r="B9" s="171">
        <v>4</v>
      </c>
      <c r="C9" s="176" t="s">
        <v>2282</v>
      </c>
      <c r="D9" s="176"/>
      <c r="E9" s="180"/>
      <c r="F9" s="181" t="s">
        <v>2283</v>
      </c>
      <c r="G9" s="296">
        <v>1</v>
      </c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  <c r="EH9" s="296"/>
      <c r="EI9" s="296"/>
      <c r="EJ9" s="296"/>
      <c r="EK9" s="296"/>
      <c r="EL9" s="296"/>
      <c r="EM9" s="296"/>
      <c r="EN9" s="296"/>
      <c r="EO9" s="296"/>
      <c r="EP9" s="296"/>
      <c r="EQ9" s="296"/>
      <c r="ER9" s="296"/>
      <c r="ES9" s="296"/>
      <c r="ET9" s="296"/>
      <c r="EU9" s="296"/>
      <c r="EV9" s="296"/>
      <c r="EW9" s="296"/>
      <c r="EX9" s="296"/>
      <c r="EY9" s="296"/>
      <c r="EZ9" s="296"/>
    </row>
    <row r="10" spans="1:156" ht="15" customHeight="1" x14ac:dyDescent="0.3">
      <c r="B10" s="171">
        <v>5</v>
      </c>
      <c r="C10" s="186" t="s">
        <v>2284</v>
      </c>
      <c r="D10" s="186"/>
      <c r="E10" s="187" t="s">
        <v>2285</v>
      </c>
      <c r="F10" s="386">
        <v>108</v>
      </c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383"/>
      <c r="T10" s="383"/>
      <c r="U10" s="383"/>
      <c r="V10" s="383"/>
      <c r="W10" s="383"/>
      <c r="X10" s="383"/>
      <c r="Y10" s="383"/>
      <c r="Z10" s="383"/>
      <c r="AA10" s="383"/>
      <c r="AB10" s="383"/>
      <c r="AC10" s="383"/>
      <c r="AD10" s="383"/>
      <c r="AE10" s="383"/>
      <c r="AF10" s="383"/>
      <c r="AG10" s="383"/>
      <c r="AH10" s="383"/>
      <c r="AI10" s="383"/>
      <c r="AJ10" s="383"/>
      <c r="AK10" s="383"/>
      <c r="AL10" s="383"/>
      <c r="AM10" s="383"/>
      <c r="AN10" s="383"/>
      <c r="AO10" s="383"/>
      <c r="AP10" s="383"/>
      <c r="AQ10" s="383"/>
      <c r="AR10" s="383"/>
      <c r="AS10" s="383"/>
      <c r="AT10" s="383"/>
      <c r="AU10" s="383"/>
      <c r="AV10" s="383"/>
      <c r="AW10" s="383"/>
      <c r="AX10" s="383"/>
      <c r="AY10" s="383"/>
      <c r="AZ10" s="383"/>
      <c r="BA10" s="383"/>
      <c r="BB10" s="383"/>
      <c r="BC10" s="383"/>
      <c r="BD10" s="383"/>
      <c r="BE10" s="383"/>
      <c r="BF10" s="383"/>
      <c r="BG10" s="383"/>
      <c r="BH10" s="383"/>
      <c r="BI10" s="383"/>
      <c r="BJ10" s="383"/>
      <c r="BK10" s="383"/>
      <c r="BL10" s="383"/>
      <c r="BM10" s="383"/>
      <c r="BN10" s="383"/>
      <c r="BO10" s="383"/>
      <c r="BP10" s="383"/>
      <c r="BQ10" s="383"/>
      <c r="BR10" s="383"/>
      <c r="BS10" s="383"/>
      <c r="BT10" s="383"/>
      <c r="BU10" s="383"/>
      <c r="BV10" s="383"/>
      <c r="BW10" s="383"/>
      <c r="BX10" s="383"/>
      <c r="BY10" s="383"/>
      <c r="BZ10" s="383"/>
      <c r="CA10" s="383"/>
      <c r="CB10" s="383"/>
      <c r="CC10" s="383"/>
      <c r="CD10" s="383"/>
      <c r="CE10" s="383"/>
      <c r="CF10" s="383"/>
      <c r="CG10" s="383"/>
      <c r="CH10" s="383"/>
      <c r="CI10" s="383"/>
      <c r="CJ10" s="383"/>
      <c r="CK10" s="383"/>
      <c r="CL10" s="383"/>
      <c r="CM10" s="383"/>
      <c r="CN10" s="383"/>
      <c r="CO10" s="383"/>
      <c r="CP10" s="383"/>
      <c r="CQ10" s="383"/>
      <c r="CR10" s="383"/>
      <c r="CS10" s="383"/>
      <c r="CT10" s="383"/>
      <c r="CU10" s="383"/>
      <c r="CV10" s="383"/>
      <c r="CW10" s="383"/>
      <c r="CX10" s="383"/>
      <c r="CY10" s="383"/>
      <c r="CZ10" s="383"/>
      <c r="DA10" s="383"/>
      <c r="DB10" s="383"/>
      <c r="DC10" s="383"/>
      <c r="DD10" s="383"/>
      <c r="DE10" s="383"/>
      <c r="DF10" s="383"/>
      <c r="DG10" s="383"/>
      <c r="DH10" s="383"/>
      <c r="DI10" s="383"/>
      <c r="DJ10" s="383"/>
      <c r="DK10" s="383"/>
      <c r="DL10" s="383"/>
      <c r="DM10" s="383"/>
      <c r="DN10" s="383"/>
      <c r="DO10" s="383"/>
      <c r="DP10" s="383"/>
      <c r="DQ10" s="383"/>
      <c r="DR10" s="383"/>
      <c r="DS10" s="383"/>
      <c r="DT10" s="383"/>
      <c r="DU10" s="383"/>
      <c r="DV10" s="383"/>
      <c r="DW10" s="383"/>
      <c r="DX10" s="383"/>
      <c r="DY10" s="383"/>
      <c r="DZ10" s="383"/>
      <c r="EA10" s="383"/>
      <c r="EB10" s="383"/>
      <c r="EC10" s="383"/>
      <c r="ED10" s="383"/>
      <c r="EE10" s="383"/>
      <c r="EF10" s="383"/>
      <c r="EG10" s="383"/>
      <c r="EH10" s="383"/>
      <c r="EI10" s="383"/>
      <c r="EJ10" s="383"/>
      <c r="EK10" s="383"/>
      <c r="EL10" s="383"/>
      <c r="EM10" s="383"/>
      <c r="EN10" s="383"/>
      <c r="EO10" s="383"/>
      <c r="EP10" s="383"/>
      <c r="EQ10" s="383"/>
      <c r="ER10" s="383"/>
      <c r="ES10" s="383"/>
      <c r="ET10" s="383"/>
      <c r="EU10" s="383"/>
      <c r="EV10" s="383"/>
      <c r="EW10" s="383"/>
      <c r="EX10" s="383"/>
      <c r="EY10" s="383"/>
      <c r="EZ10" s="383"/>
    </row>
    <row r="12" spans="1:156" ht="15" customHeight="1" x14ac:dyDescent="0.3">
      <c r="B12" s="841" t="s">
        <v>3334</v>
      </c>
      <c r="C12" s="842"/>
      <c r="D12" s="842"/>
      <c r="E12" s="842"/>
      <c r="F12" s="331" t="s">
        <v>353</v>
      </c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170"/>
      <c r="AC12" s="170"/>
      <c r="AD12" s="170"/>
      <c r="AE12" s="170"/>
      <c r="AF12" s="170"/>
      <c r="AG12" s="170"/>
      <c r="AH12" s="170"/>
      <c r="AI12" s="170"/>
      <c r="AJ12" s="170"/>
      <c r="AK12" s="170"/>
      <c r="AL12" s="170"/>
      <c r="AM12" s="170"/>
      <c r="AN12" s="170"/>
      <c r="AO12" s="170"/>
      <c r="AP12" s="170"/>
      <c r="AQ12" s="170"/>
      <c r="AR12" s="170"/>
      <c r="AS12" s="170"/>
      <c r="AT12" s="170"/>
      <c r="AU12" s="170"/>
      <c r="AV12" s="170"/>
      <c r="AW12" s="170"/>
      <c r="AX12" s="170"/>
      <c r="AY12" s="170"/>
      <c r="AZ12" s="170"/>
      <c r="BA12" s="170"/>
      <c r="BB12" s="170"/>
      <c r="BC12" s="170"/>
      <c r="BD12" s="170"/>
      <c r="BE12" s="170"/>
      <c r="BF12" s="170"/>
      <c r="BG12" s="170"/>
      <c r="BH12" s="170"/>
      <c r="BI12" s="170"/>
      <c r="BJ12" s="170"/>
      <c r="BK12" s="170"/>
      <c r="BL12" s="170"/>
      <c r="BM12" s="170"/>
      <c r="BN12" s="170"/>
      <c r="BO12" s="170"/>
      <c r="BP12" s="170"/>
      <c r="BQ12" s="170"/>
      <c r="BR12" s="170"/>
      <c r="BS12" s="170"/>
      <c r="BT12" s="170"/>
      <c r="BU12" s="170"/>
      <c r="BV12" s="170"/>
      <c r="BW12" s="170"/>
      <c r="BX12" s="170"/>
      <c r="BY12" s="170"/>
      <c r="BZ12" s="170"/>
      <c r="CA12" s="170"/>
      <c r="CB12" s="170"/>
      <c r="CC12" s="170"/>
      <c r="CD12" s="170"/>
      <c r="CE12" s="170"/>
      <c r="CF12" s="170"/>
      <c r="CG12" s="170"/>
      <c r="CH12" s="170"/>
      <c r="CI12" s="170"/>
      <c r="CJ12" s="170"/>
      <c r="CK12" s="170"/>
      <c r="CL12" s="170"/>
      <c r="CM12" s="170"/>
      <c r="CN12" s="170"/>
      <c r="CO12" s="170"/>
      <c r="CP12" s="170"/>
      <c r="CQ12" s="170"/>
      <c r="CR12" s="170"/>
      <c r="CS12" s="170"/>
      <c r="CT12" s="170"/>
      <c r="CU12" s="170"/>
      <c r="CV12" s="170"/>
      <c r="CW12" s="170"/>
      <c r="CX12" s="170"/>
      <c r="CY12" s="170"/>
      <c r="CZ12" s="170"/>
      <c r="DA12" s="170"/>
      <c r="DB12" s="170"/>
      <c r="DC12" s="170"/>
      <c r="DD12" s="170"/>
      <c r="DE12" s="170"/>
      <c r="DF12" s="170"/>
      <c r="DG12" s="170"/>
      <c r="DH12" s="170"/>
      <c r="DI12" s="170"/>
      <c r="DJ12" s="170"/>
      <c r="DK12" s="170"/>
      <c r="DL12" s="170"/>
      <c r="DM12" s="170"/>
      <c r="DN12" s="170"/>
      <c r="DO12" s="170"/>
      <c r="DP12" s="170"/>
      <c r="DQ12" s="170"/>
      <c r="DR12" s="170"/>
      <c r="DS12" s="170"/>
      <c r="DT12" s="170"/>
      <c r="DU12" s="170"/>
      <c r="DV12" s="170"/>
      <c r="DW12" s="170"/>
      <c r="DX12" s="170"/>
      <c r="DY12" s="170"/>
      <c r="DZ12" s="170"/>
      <c r="EA12" s="170"/>
      <c r="EB12" s="170"/>
      <c r="EC12" s="170"/>
      <c r="ED12" s="170"/>
      <c r="EE12" s="170"/>
      <c r="EF12" s="170"/>
      <c r="EG12" s="170"/>
      <c r="EH12" s="170"/>
      <c r="EI12" s="170"/>
      <c r="EJ12" s="170"/>
      <c r="EK12" s="170"/>
      <c r="EL12" s="170"/>
      <c r="EM12" s="170"/>
      <c r="EN12" s="170"/>
      <c r="EO12" s="170"/>
      <c r="EP12" s="170"/>
      <c r="EQ12" s="170"/>
      <c r="ER12" s="170"/>
      <c r="ES12" s="170"/>
      <c r="ET12" s="170"/>
      <c r="EU12" s="170"/>
      <c r="EV12" s="170"/>
      <c r="EW12" s="170"/>
      <c r="EX12" s="170"/>
      <c r="EY12" s="170"/>
      <c r="EZ12" s="170"/>
    </row>
    <row r="13" spans="1:156" s="26" customFormat="1" ht="33.75" customHeight="1" x14ac:dyDescent="0.3">
      <c r="B13" s="171">
        <v>6</v>
      </c>
      <c r="C13" s="410" t="s">
        <v>2286</v>
      </c>
      <c r="D13" s="379" t="s">
        <v>2287</v>
      </c>
      <c r="E13" s="890"/>
      <c r="F13" s="890"/>
      <c r="G13" s="175" t="s">
        <v>3176</v>
      </c>
      <c r="H13" s="175" t="s">
        <v>3177</v>
      </c>
      <c r="I13" s="175" t="s">
        <v>3178</v>
      </c>
      <c r="J13" s="175" t="s">
        <v>3179</v>
      </c>
      <c r="K13" s="175" t="s">
        <v>3180</v>
      </c>
      <c r="L13" s="175" t="s">
        <v>3181</v>
      </c>
      <c r="M13" s="175" t="s">
        <v>3182</v>
      </c>
      <c r="N13" s="175" t="s">
        <v>3183</v>
      </c>
      <c r="O13" s="175" t="s">
        <v>3184</v>
      </c>
      <c r="P13" s="175" t="s">
        <v>3185</v>
      </c>
      <c r="Q13" s="175" t="s">
        <v>3186</v>
      </c>
      <c r="R13" s="175" t="s">
        <v>3187</v>
      </c>
      <c r="S13" s="175" t="s">
        <v>3188</v>
      </c>
      <c r="T13" s="175" t="s">
        <v>3189</v>
      </c>
      <c r="U13" s="175" t="s">
        <v>3190</v>
      </c>
      <c r="V13" s="175" t="s">
        <v>3191</v>
      </c>
      <c r="W13" s="175" t="s">
        <v>3192</v>
      </c>
      <c r="X13" s="175" t="s">
        <v>3193</v>
      </c>
      <c r="Y13" s="175" t="s">
        <v>3194</v>
      </c>
      <c r="Z13" s="175" t="s">
        <v>3195</v>
      </c>
      <c r="AA13" s="175" t="s">
        <v>3196</v>
      </c>
      <c r="AB13" s="175" t="s">
        <v>3197</v>
      </c>
      <c r="AC13" s="175" t="s">
        <v>3198</v>
      </c>
      <c r="AD13" s="175" t="s">
        <v>3199</v>
      </c>
      <c r="AE13" s="175" t="s">
        <v>3200</v>
      </c>
      <c r="AF13" s="175" t="s">
        <v>3201</v>
      </c>
      <c r="AG13" s="175" t="s">
        <v>3202</v>
      </c>
      <c r="AH13" s="175" t="s">
        <v>3203</v>
      </c>
      <c r="AI13" s="175" t="s">
        <v>3204</v>
      </c>
      <c r="AJ13" s="175" t="s">
        <v>3205</v>
      </c>
      <c r="AK13" s="175" t="s">
        <v>3206</v>
      </c>
      <c r="AL13" s="175" t="s">
        <v>3207</v>
      </c>
      <c r="AM13" s="175" t="s">
        <v>3208</v>
      </c>
      <c r="AN13" s="175" t="s">
        <v>3209</v>
      </c>
      <c r="AO13" s="175" t="s">
        <v>3210</v>
      </c>
      <c r="AP13" s="175" t="s">
        <v>3211</v>
      </c>
      <c r="AQ13" s="175" t="s">
        <v>3212</v>
      </c>
      <c r="AR13" s="175" t="s">
        <v>3213</v>
      </c>
      <c r="AS13" s="175" t="s">
        <v>3214</v>
      </c>
      <c r="AT13" s="175" t="s">
        <v>3215</v>
      </c>
      <c r="AU13" s="175" t="s">
        <v>3216</v>
      </c>
      <c r="AV13" s="175" t="s">
        <v>3217</v>
      </c>
      <c r="AW13" s="175" t="s">
        <v>3218</v>
      </c>
      <c r="AX13" s="175" t="s">
        <v>3219</v>
      </c>
      <c r="AY13" s="175" t="s">
        <v>3220</v>
      </c>
      <c r="AZ13" s="175" t="s">
        <v>3221</v>
      </c>
      <c r="BA13" s="175" t="s">
        <v>3222</v>
      </c>
      <c r="BB13" s="175" t="s">
        <v>3223</v>
      </c>
      <c r="BC13" s="175" t="s">
        <v>3224</v>
      </c>
      <c r="BD13" s="175" t="s">
        <v>3225</v>
      </c>
      <c r="BE13" s="175" t="s">
        <v>3226</v>
      </c>
      <c r="BF13" s="175" t="s">
        <v>3227</v>
      </c>
      <c r="BG13" s="175" t="s">
        <v>3228</v>
      </c>
      <c r="BH13" s="175" t="s">
        <v>3229</v>
      </c>
      <c r="BI13" s="175" t="s">
        <v>3230</v>
      </c>
      <c r="BJ13" s="175" t="s">
        <v>3231</v>
      </c>
      <c r="BK13" s="175" t="s">
        <v>3232</v>
      </c>
      <c r="BL13" s="175" t="s">
        <v>3233</v>
      </c>
      <c r="BM13" s="175" t="s">
        <v>3234</v>
      </c>
      <c r="BN13" s="175" t="s">
        <v>3235</v>
      </c>
      <c r="BO13" s="175" t="s">
        <v>3236</v>
      </c>
      <c r="BP13" s="175" t="s">
        <v>3237</v>
      </c>
      <c r="BQ13" s="175" t="s">
        <v>3238</v>
      </c>
      <c r="BR13" s="175" t="s">
        <v>3239</v>
      </c>
      <c r="BS13" s="175" t="s">
        <v>3240</v>
      </c>
      <c r="BT13" s="175" t="s">
        <v>3241</v>
      </c>
      <c r="BU13" s="175" t="s">
        <v>3242</v>
      </c>
      <c r="BV13" s="175" t="s">
        <v>3243</v>
      </c>
      <c r="BW13" s="175" t="s">
        <v>3244</v>
      </c>
      <c r="BX13" s="175" t="s">
        <v>3245</v>
      </c>
      <c r="BY13" s="175" t="s">
        <v>3246</v>
      </c>
      <c r="BZ13" s="175" t="s">
        <v>3247</v>
      </c>
      <c r="CA13" s="175" t="s">
        <v>3248</v>
      </c>
      <c r="CB13" s="175" t="s">
        <v>3249</v>
      </c>
      <c r="CC13" s="175" t="s">
        <v>3250</v>
      </c>
      <c r="CD13" s="175" t="s">
        <v>3251</v>
      </c>
      <c r="CE13" s="175" t="s">
        <v>3252</v>
      </c>
      <c r="CF13" s="175" t="s">
        <v>3253</v>
      </c>
      <c r="CG13" s="175" t="s">
        <v>3254</v>
      </c>
      <c r="CH13" s="175" t="s">
        <v>3255</v>
      </c>
      <c r="CI13" s="175" t="s">
        <v>3256</v>
      </c>
      <c r="CJ13" s="175" t="s">
        <v>3257</v>
      </c>
      <c r="CK13" s="175" t="s">
        <v>3258</v>
      </c>
      <c r="CL13" s="175" t="s">
        <v>3259</v>
      </c>
      <c r="CM13" s="175" t="s">
        <v>3260</v>
      </c>
      <c r="CN13" s="175" t="s">
        <v>3261</v>
      </c>
      <c r="CO13" s="175" t="s">
        <v>3262</v>
      </c>
      <c r="CP13" s="175" t="s">
        <v>3263</v>
      </c>
      <c r="CQ13" s="175" t="s">
        <v>3264</v>
      </c>
      <c r="CR13" s="175" t="s">
        <v>3265</v>
      </c>
      <c r="CS13" s="175" t="s">
        <v>3266</v>
      </c>
      <c r="CT13" s="175" t="s">
        <v>3267</v>
      </c>
      <c r="CU13" s="175" t="s">
        <v>3268</v>
      </c>
      <c r="CV13" s="175" t="s">
        <v>3269</v>
      </c>
      <c r="CW13" s="175" t="s">
        <v>3270</v>
      </c>
      <c r="CX13" s="175" t="s">
        <v>3271</v>
      </c>
      <c r="CY13" s="175" t="s">
        <v>3272</v>
      </c>
      <c r="CZ13" s="175" t="s">
        <v>3273</v>
      </c>
      <c r="DA13" s="175" t="s">
        <v>3274</v>
      </c>
      <c r="DB13" s="175" t="s">
        <v>3275</v>
      </c>
      <c r="DC13" s="175" t="s">
        <v>3276</v>
      </c>
      <c r="DD13" s="175" t="s">
        <v>3277</v>
      </c>
      <c r="DE13" s="175" t="s">
        <v>3278</v>
      </c>
      <c r="DF13" s="175" t="s">
        <v>3279</v>
      </c>
      <c r="DG13" s="175" t="s">
        <v>3280</v>
      </c>
      <c r="DH13" s="175" t="s">
        <v>3281</v>
      </c>
      <c r="DI13" s="175" t="s">
        <v>3282</v>
      </c>
      <c r="DJ13" s="175" t="s">
        <v>3283</v>
      </c>
      <c r="DK13" s="175" t="s">
        <v>3284</v>
      </c>
      <c r="DL13" s="175" t="s">
        <v>3285</v>
      </c>
      <c r="DM13" s="175" t="s">
        <v>3286</v>
      </c>
      <c r="DN13" s="175" t="s">
        <v>3287</v>
      </c>
      <c r="DO13" s="175" t="s">
        <v>3288</v>
      </c>
      <c r="DP13" s="175" t="s">
        <v>3289</v>
      </c>
      <c r="DQ13" s="175" t="s">
        <v>3290</v>
      </c>
      <c r="DR13" s="175" t="s">
        <v>3291</v>
      </c>
      <c r="DS13" s="175" t="s">
        <v>3292</v>
      </c>
      <c r="DT13" s="175" t="s">
        <v>3293</v>
      </c>
      <c r="DU13" s="175" t="s">
        <v>3294</v>
      </c>
      <c r="DV13" s="175" t="s">
        <v>3295</v>
      </c>
      <c r="DW13" s="175" t="s">
        <v>3296</v>
      </c>
      <c r="DX13" s="175" t="s">
        <v>3297</v>
      </c>
      <c r="DY13" s="175" t="s">
        <v>3298</v>
      </c>
      <c r="DZ13" s="175" t="s">
        <v>3299</v>
      </c>
      <c r="EA13" s="175" t="s">
        <v>3300</v>
      </c>
      <c r="EB13" s="175" t="s">
        <v>3301</v>
      </c>
      <c r="EC13" s="175" t="s">
        <v>3302</v>
      </c>
      <c r="ED13" s="175" t="s">
        <v>3303</v>
      </c>
      <c r="EE13" s="175" t="s">
        <v>3304</v>
      </c>
      <c r="EF13" s="175" t="s">
        <v>3305</v>
      </c>
      <c r="EG13" s="175" t="s">
        <v>3306</v>
      </c>
      <c r="EH13" s="175" t="s">
        <v>3307</v>
      </c>
      <c r="EI13" s="175" t="s">
        <v>3308</v>
      </c>
      <c r="EJ13" s="175" t="s">
        <v>3309</v>
      </c>
      <c r="EK13" s="175" t="s">
        <v>3310</v>
      </c>
      <c r="EL13" s="175" t="s">
        <v>3311</v>
      </c>
      <c r="EM13" s="175" t="s">
        <v>3312</v>
      </c>
      <c r="EN13" s="175" t="s">
        <v>3313</v>
      </c>
      <c r="EO13" s="175" t="s">
        <v>3314</v>
      </c>
      <c r="EP13" s="175" t="s">
        <v>3315</v>
      </c>
      <c r="EQ13" s="175" t="s">
        <v>3316</v>
      </c>
      <c r="ER13" s="175" t="s">
        <v>3317</v>
      </c>
      <c r="ES13" s="175" t="s">
        <v>3318</v>
      </c>
      <c r="ET13" s="175" t="s">
        <v>3319</v>
      </c>
      <c r="EU13" s="175" t="s">
        <v>3320</v>
      </c>
      <c r="EV13" s="175" t="s">
        <v>3321</v>
      </c>
      <c r="EW13" s="175" t="s">
        <v>3322</v>
      </c>
      <c r="EX13" s="175" t="s">
        <v>3323</v>
      </c>
      <c r="EY13" s="175" t="s">
        <v>3324</v>
      </c>
      <c r="EZ13" s="175" t="s">
        <v>3325</v>
      </c>
    </row>
    <row r="14" spans="1:156" ht="15" customHeight="1" x14ac:dyDescent="0.3">
      <c r="B14" s="171">
        <v>7</v>
      </c>
      <c r="C14" s="176" t="s">
        <v>3366</v>
      </c>
      <c r="D14" s="176" t="s">
        <v>298</v>
      </c>
      <c r="E14" s="375"/>
      <c r="F14" s="376">
        <f>SUM(G14:EZ14)</f>
        <v>1.296</v>
      </c>
      <c r="G14" s="732">
        <f t="shared" ref="G14:BR14" si="0">$F$10*G8/1000*G9*12/1000</f>
        <v>1.296</v>
      </c>
      <c r="H14" s="732">
        <f t="shared" si="0"/>
        <v>0</v>
      </c>
      <c r="I14" s="732">
        <f t="shared" si="0"/>
        <v>0</v>
      </c>
      <c r="J14" s="732">
        <f t="shared" si="0"/>
        <v>0</v>
      </c>
      <c r="K14" s="732">
        <f t="shared" si="0"/>
        <v>0</v>
      </c>
      <c r="L14" s="732">
        <f t="shared" si="0"/>
        <v>0</v>
      </c>
      <c r="M14" s="732">
        <f t="shared" si="0"/>
        <v>0</v>
      </c>
      <c r="N14" s="732">
        <f t="shared" si="0"/>
        <v>0</v>
      </c>
      <c r="O14" s="732">
        <f t="shared" si="0"/>
        <v>0</v>
      </c>
      <c r="P14" s="732">
        <f t="shared" si="0"/>
        <v>0</v>
      </c>
      <c r="Q14" s="732">
        <f t="shared" si="0"/>
        <v>0</v>
      </c>
      <c r="R14" s="732">
        <f t="shared" si="0"/>
        <v>0</v>
      </c>
      <c r="S14" s="732">
        <f t="shared" si="0"/>
        <v>0</v>
      </c>
      <c r="T14" s="732">
        <f t="shared" si="0"/>
        <v>0</v>
      </c>
      <c r="U14" s="732">
        <f t="shared" si="0"/>
        <v>0</v>
      </c>
      <c r="V14" s="732">
        <f t="shared" si="0"/>
        <v>0</v>
      </c>
      <c r="W14" s="732">
        <f t="shared" si="0"/>
        <v>0</v>
      </c>
      <c r="X14" s="732">
        <f t="shared" si="0"/>
        <v>0</v>
      </c>
      <c r="Y14" s="732">
        <f t="shared" si="0"/>
        <v>0</v>
      </c>
      <c r="Z14" s="732">
        <f t="shared" si="0"/>
        <v>0</v>
      </c>
      <c r="AA14" s="732">
        <f t="shared" si="0"/>
        <v>0</v>
      </c>
      <c r="AB14" s="732">
        <f t="shared" si="0"/>
        <v>0</v>
      </c>
      <c r="AC14" s="732">
        <f t="shared" si="0"/>
        <v>0</v>
      </c>
      <c r="AD14" s="732">
        <f t="shared" si="0"/>
        <v>0</v>
      </c>
      <c r="AE14" s="732">
        <f t="shared" si="0"/>
        <v>0</v>
      </c>
      <c r="AF14" s="732">
        <f t="shared" si="0"/>
        <v>0</v>
      </c>
      <c r="AG14" s="732">
        <f t="shared" si="0"/>
        <v>0</v>
      </c>
      <c r="AH14" s="732">
        <f t="shared" si="0"/>
        <v>0</v>
      </c>
      <c r="AI14" s="732">
        <f t="shared" si="0"/>
        <v>0</v>
      </c>
      <c r="AJ14" s="732">
        <f t="shared" si="0"/>
        <v>0</v>
      </c>
      <c r="AK14" s="732">
        <f t="shared" si="0"/>
        <v>0</v>
      </c>
      <c r="AL14" s="732">
        <f t="shared" si="0"/>
        <v>0</v>
      </c>
      <c r="AM14" s="732">
        <f t="shared" si="0"/>
        <v>0</v>
      </c>
      <c r="AN14" s="732">
        <f t="shared" si="0"/>
        <v>0</v>
      </c>
      <c r="AO14" s="732">
        <f t="shared" si="0"/>
        <v>0</v>
      </c>
      <c r="AP14" s="732">
        <f t="shared" si="0"/>
        <v>0</v>
      </c>
      <c r="AQ14" s="732">
        <f t="shared" si="0"/>
        <v>0</v>
      </c>
      <c r="AR14" s="732">
        <f t="shared" si="0"/>
        <v>0</v>
      </c>
      <c r="AS14" s="732">
        <f t="shared" si="0"/>
        <v>0</v>
      </c>
      <c r="AT14" s="732">
        <f t="shared" si="0"/>
        <v>0</v>
      </c>
      <c r="AU14" s="732">
        <f t="shared" si="0"/>
        <v>0</v>
      </c>
      <c r="AV14" s="732">
        <f t="shared" si="0"/>
        <v>0</v>
      </c>
      <c r="AW14" s="732">
        <f t="shared" si="0"/>
        <v>0</v>
      </c>
      <c r="AX14" s="732">
        <f t="shared" si="0"/>
        <v>0</v>
      </c>
      <c r="AY14" s="732">
        <f t="shared" si="0"/>
        <v>0</v>
      </c>
      <c r="AZ14" s="732">
        <f t="shared" si="0"/>
        <v>0</v>
      </c>
      <c r="BA14" s="732">
        <f t="shared" si="0"/>
        <v>0</v>
      </c>
      <c r="BB14" s="732">
        <f t="shared" si="0"/>
        <v>0</v>
      </c>
      <c r="BC14" s="732">
        <f t="shared" si="0"/>
        <v>0</v>
      </c>
      <c r="BD14" s="732">
        <f t="shared" si="0"/>
        <v>0</v>
      </c>
      <c r="BE14" s="732">
        <f t="shared" si="0"/>
        <v>0</v>
      </c>
      <c r="BF14" s="732">
        <f t="shared" si="0"/>
        <v>0</v>
      </c>
      <c r="BG14" s="732">
        <f t="shared" si="0"/>
        <v>0</v>
      </c>
      <c r="BH14" s="732">
        <f t="shared" si="0"/>
        <v>0</v>
      </c>
      <c r="BI14" s="732">
        <f t="shared" si="0"/>
        <v>0</v>
      </c>
      <c r="BJ14" s="732">
        <f t="shared" si="0"/>
        <v>0</v>
      </c>
      <c r="BK14" s="732">
        <f t="shared" si="0"/>
        <v>0</v>
      </c>
      <c r="BL14" s="732">
        <f t="shared" si="0"/>
        <v>0</v>
      </c>
      <c r="BM14" s="732">
        <f t="shared" si="0"/>
        <v>0</v>
      </c>
      <c r="BN14" s="732">
        <f t="shared" si="0"/>
        <v>0</v>
      </c>
      <c r="BO14" s="732">
        <f t="shared" si="0"/>
        <v>0</v>
      </c>
      <c r="BP14" s="732">
        <f t="shared" si="0"/>
        <v>0</v>
      </c>
      <c r="BQ14" s="732">
        <f t="shared" si="0"/>
        <v>0</v>
      </c>
      <c r="BR14" s="732">
        <f t="shared" si="0"/>
        <v>0</v>
      </c>
      <c r="BS14" s="732">
        <f t="shared" ref="BS14:ED14" si="1">$F$10*BS8/1000*BS9*12/1000</f>
        <v>0</v>
      </c>
      <c r="BT14" s="732">
        <f t="shared" si="1"/>
        <v>0</v>
      </c>
      <c r="BU14" s="732">
        <f t="shared" si="1"/>
        <v>0</v>
      </c>
      <c r="BV14" s="732">
        <f t="shared" si="1"/>
        <v>0</v>
      </c>
      <c r="BW14" s="732">
        <f t="shared" si="1"/>
        <v>0</v>
      </c>
      <c r="BX14" s="732">
        <f t="shared" si="1"/>
        <v>0</v>
      </c>
      <c r="BY14" s="732">
        <f t="shared" si="1"/>
        <v>0</v>
      </c>
      <c r="BZ14" s="732">
        <f t="shared" si="1"/>
        <v>0</v>
      </c>
      <c r="CA14" s="732">
        <f t="shared" si="1"/>
        <v>0</v>
      </c>
      <c r="CB14" s="732">
        <f t="shared" si="1"/>
        <v>0</v>
      </c>
      <c r="CC14" s="732">
        <f t="shared" si="1"/>
        <v>0</v>
      </c>
      <c r="CD14" s="732">
        <f t="shared" si="1"/>
        <v>0</v>
      </c>
      <c r="CE14" s="732">
        <f t="shared" si="1"/>
        <v>0</v>
      </c>
      <c r="CF14" s="732">
        <f t="shared" si="1"/>
        <v>0</v>
      </c>
      <c r="CG14" s="732">
        <f t="shared" si="1"/>
        <v>0</v>
      </c>
      <c r="CH14" s="732">
        <f t="shared" si="1"/>
        <v>0</v>
      </c>
      <c r="CI14" s="732">
        <f t="shared" si="1"/>
        <v>0</v>
      </c>
      <c r="CJ14" s="732">
        <f t="shared" si="1"/>
        <v>0</v>
      </c>
      <c r="CK14" s="732">
        <f t="shared" si="1"/>
        <v>0</v>
      </c>
      <c r="CL14" s="732">
        <f t="shared" si="1"/>
        <v>0</v>
      </c>
      <c r="CM14" s="732">
        <f t="shared" si="1"/>
        <v>0</v>
      </c>
      <c r="CN14" s="732">
        <f t="shared" si="1"/>
        <v>0</v>
      </c>
      <c r="CO14" s="732">
        <f t="shared" si="1"/>
        <v>0</v>
      </c>
      <c r="CP14" s="732">
        <f t="shared" si="1"/>
        <v>0</v>
      </c>
      <c r="CQ14" s="732">
        <f t="shared" si="1"/>
        <v>0</v>
      </c>
      <c r="CR14" s="732">
        <f t="shared" si="1"/>
        <v>0</v>
      </c>
      <c r="CS14" s="732">
        <f t="shared" si="1"/>
        <v>0</v>
      </c>
      <c r="CT14" s="732">
        <f t="shared" si="1"/>
        <v>0</v>
      </c>
      <c r="CU14" s="732">
        <f t="shared" si="1"/>
        <v>0</v>
      </c>
      <c r="CV14" s="732">
        <f t="shared" si="1"/>
        <v>0</v>
      </c>
      <c r="CW14" s="732">
        <f t="shared" si="1"/>
        <v>0</v>
      </c>
      <c r="CX14" s="732">
        <f t="shared" si="1"/>
        <v>0</v>
      </c>
      <c r="CY14" s="732">
        <f t="shared" si="1"/>
        <v>0</v>
      </c>
      <c r="CZ14" s="732">
        <f t="shared" si="1"/>
        <v>0</v>
      </c>
      <c r="DA14" s="732">
        <f t="shared" si="1"/>
        <v>0</v>
      </c>
      <c r="DB14" s="732">
        <f t="shared" si="1"/>
        <v>0</v>
      </c>
      <c r="DC14" s="732">
        <f t="shared" si="1"/>
        <v>0</v>
      </c>
      <c r="DD14" s="732">
        <f t="shared" si="1"/>
        <v>0</v>
      </c>
      <c r="DE14" s="732">
        <f t="shared" si="1"/>
        <v>0</v>
      </c>
      <c r="DF14" s="732">
        <f t="shared" si="1"/>
        <v>0</v>
      </c>
      <c r="DG14" s="732">
        <f t="shared" si="1"/>
        <v>0</v>
      </c>
      <c r="DH14" s="732">
        <f t="shared" si="1"/>
        <v>0</v>
      </c>
      <c r="DI14" s="732">
        <f t="shared" si="1"/>
        <v>0</v>
      </c>
      <c r="DJ14" s="732">
        <f t="shared" si="1"/>
        <v>0</v>
      </c>
      <c r="DK14" s="732">
        <f t="shared" si="1"/>
        <v>0</v>
      </c>
      <c r="DL14" s="732">
        <f t="shared" si="1"/>
        <v>0</v>
      </c>
      <c r="DM14" s="732">
        <f t="shared" si="1"/>
        <v>0</v>
      </c>
      <c r="DN14" s="732">
        <f t="shared" si="1"/>
        <v>0</v>
      </c>
      <c r="DO14" s="732">
        <f t="shared" si="1"/>
        <v>0</v>
      </c>
      <c r="DP14" s="732">
        <f t="shared" si="1"/>
        <v>0</v>
      </c>
      <c r="DQ14" s="732">
        <f t="shared" si="1"/>
        <v>0</v>
      </c>
      <c r="DR14" s="732">
        <f t="shared" si="1"/>
        <v>0</v>
      </c>
      <c r="DS14" s="732">
        <f t="shared" si="1"/>
        <v>0</v>
      </c>
      <c r="DT14" s="732">
        <f t="shared" si="1"/>
        <v>0</v>
      </c>
      <c r="DU14" s="732">
        <f t="shared" si="1"/>
        <v>0</v>
      </c>
      <c r="DV14" s="732">
        <f t="shared" si="1"/>
        <v>0</v>
      </c>
      <c r="DW14" s="732">
        <f t="shared" si="1"/>
        <v>0</v>
      </c>
      <c r="DX14" s="732">
        <f t="shared" si="1"/>
        <v>0</v>
      </c>
      <c r="DY14" s="732">
        <f t="shared" si="1"/>
        <v>0</v>
      </c>
      <c r="DZ14" s="732">
        <f t="shared" si="1"/>
        <v>0</v>
      </c>
      <c r="EA14" s="732">
        <f t="shared" si="1"/>
        <v>0</v>
      </c>
      <c r="EB14" s="732">
        <f t="shared" si="1"/>
        <v>0</v>
      </c>
      <c r="EC14" s="732">
        <f t="shared" si="1"/>
        <v>0</v>
      </c>
      <c r="ED14" s="732">
        <f t="shared" si="1"/>
        <v>0</v>
      </c>
      <c r="EE14" s="732">
        <f t="shared" ref="EE14:EZ14" si="2">$F$10*EE8/1000*EE9*12/1000</f>
        <v>0</v>
      </c>
      <c r="EF14" s="732">
        <f t="shared" si="2"/>
        <v>0</v>
      </c>
      <c r="EG14" s="732">
        <f t="shared" si="2"/>
        <v>0</v>
      </c>
      <c r="EH14" s="732">
        <f t="shared" si="2"/>
        <v>0</v>
      </c>
      <c r="EI14" s="732">
        <f t="shared" si="2"/>
        <v>0</v>
      </c>
      <c r="EJ14" s="732">
        <f t="shared" si="2"/>
        <v>0</v>
      </c>
      <c r="EK14" s="732">
        <f t="shared" si="2"/>
        <v>0</v>
      </c>
      <c r="EL14" s="732">
        <f t="shared" si="2"/>
        <v>0</v>
      </c>
      <c r="EM14" s="732">
        <f t="shared" si="2"/>
        <v>0</v>
      </c>
      <c r="EN14" s="732">
        <f t="shared" si="2"/>
        <v>0</v>
      </c>
      <c r="EO14" s="732">
        <f t="shared" si="2"/>
        <v>0</v>
      </c>
      <c r="EP14" s="732">
        <f t="shared" si="2"/>
        <v>0</v>
      </c>
      <c r="EQ14" s="732">
        <f t="shared" si="2"/>
        <v>0</v>
      </c>
      <c r="ER14" s="732">
        <f t="shared" si="2"/>
        <v>0</v>
      </c>
      <c r="ES14" s="732">
        <f t="shared" si="2"/>
        <v>0</v>
      </c>
      <c r="ET14" s="732">
        <f t="shared" si="2"/>
        <v>0</v>
      </c>
      <c r="EU14" s="732">
        <f t="shared" si="2"/>
        <v>0</v>
      </c>
      <c r="EV14" s="732">
        <f t="shared" si="2"/>
        <v>0</v>
      </c>
      <c r="EW14" s="732">
        <f t="shared" si="2"/>
        <v>0</v>
      </c>
      <c r="EX14" s="732">
        <f t="shared" si="2"/>
        <v>0</v>
      </c>
      <c r="EY14" s="732">
        <f t="shared" si="2"/>
        <v>0</v>
      </c>
      <c r="EZ14" s="732">
        <f t="shared" si="2"/>
        <v>0</v>
      </c>
    </row>
    <row r="15" spans="1:156" ht="15" customHeight="1" x14ac:dyDescent="0.3">
      <c r="B15" s="171">
        <v>8</v>
      </c>
      <c r="C15" s="176" t="s">
        <v>3364</v>
      </c>
      <c r="D15" s="176"/>
      <c r="E15" s="375"/>
      <c r="F15" s="376"/>
      <c r="G15" s="727" t="s">
        <v>2293</v>
      </c>
      <c r="H15" s="727"/>
      <c r="I15" s="727"/>
      <c r="J15" s="727"/>
      <c r="K15" s="727"/>
      <c r="L15" s="727"/>
      <c r="M15" s="727"/>
      <c r="N15" s="727"/>
      <c r="O15" s="727"/>
      <c r="P15" s="727"/>
      <c r="Q15" s="727"/>
      <c r="R15" s="727"/>
      <c r="S15" s="727"/>
      <c r="T15" s="727"/>
      <c r="U15" s="727"/>
      <c r="V15" s="727"/>
      <c r="W15" s="727"/>
      <c r="X15" s="727"/>
      <c r="Y15" s="727"/>
      <c r="Z15" s="727"/>
      <c r="AA15" s="727"/>
      <c r="AB15" s="727"/>
      <c r="AC15" s="727"/>
      <c r="AD15" s="727"/>
      <c r="AE15" s="727"/>
      <c r="AF15" s="727"/>
      <c r="AG15" s="727"/>
      <c r="AH15" s="727"/>
      <c r="AI15" s="727"/>
      <c r="AJ15" s="727"/>
      <c r="AK15" s="727"/>
      <c r="AL15" s="727"/>
      <c r="AM15" s="727"/>
      <c r="AN15" s="727"/>
      <c r="AO15" s="727"/>
      <c r="AP15" s="727"/>
      <c r="AQ15" s="727"/>
      <c r="AR15" s="727"/>
      <c r="AS15" s="727"/>
      <c r="AT15" s="727"/>
      <c r="AU15" s="727"/>
      <c r="AV15" s="727"/>
      <c r="AW15" s="727"/>
      <c r="AX15" s="727"/>
      <c r="AY15" s="727"/>
      <c r="AZ15" s="727"/>
      <c r="BA15" s="727"/>
      <c r="BB15" s="727"/>
      <c r="BC15" s="727"/>
      <c r="BD15" s="727"/>
      <c r="BE15" s="727"/>
      <c r="BF15" s="727"/>
      <c r="BG15" s="727"/>
      <c r="BH15" s="727"/>
      <c r="BI15" s="727"/>
      <c r="BJ15" s="727"/>
      <c r="BK15" s="727"/>
      <c r="BL15" s="727"/>
      <c r="BM15" s="727"/>
      <c r="BN15" s="727"/>
      <c r="BO15" s="727"/>
      <c r="BP15" s="727"/>
      <c r="BQ15" s="727"/>
      <c r="BR15" s="727"/>
      <c r="BS15" s="727"/>
      <c r="BT15" s="727"/>
      <c r="BU15" s="727"/>
      <c r="BV15" s="727"/>
      <c r="BW15" s="727"/>
      <c r="BX15" s="727"/>
      <c r="BY15" s="727"/>
      <c r="BZ15" s="727"/>
      <c r="CA15" s="727"/>
      <c r="CB15" s="727"/>
      <c r="CC15" s="727"/>
      <c r="CD15" s="727"/>
      <c r="CE15" s="727"/>
      <c r="CF15" s="727"/>
      <c r="CG15" s="727"/>
      <c r="CH15" s="727"/>
      <c r="CI15" s="727"/>
      <c r="CJ15" s="727"/>
      <c r="CK15" s="727"/>
      <c r="CL15" s="727"/>
      <c r="CM15" s="727"/>
      <c r="CN15" s="727"/>
      <c r="CO15" s="727"/>
      <c r="CP15" s="727"/>
      <c r="CQ15" s="727"/>
      <c r="CR15" s="727"/>
      <c r="CS15" s="727"/>
      <c r="CT15" s="727"/>
      <c r="CU15" s="727"/>
      <c r="CV15" s="727"/>
      <c r="CW15" s="727"/>
      <c r="CX15" s="727"/>
      <c r="CY15" s="727"/>
      <c r="CZ15" s="727"/>
      <c r="DA15" s="727"/>
      <c r="DB15" s="727"/>
      <c r="DC15" s="727"/>
      <c r="DD15" s="727"/>
      <c r="DE15" s="727"/>
      <c r="DF15" s="727"/>
      <c r="DG15" s="727"/>
      <c r="DH15" s="727"/>
      <c r="DI15" s="727"/>
      <c r="DJ15" s="727"/>
      <c r="DK15" s="727"/>
      <c r="DL15" s="727"/>
      <c r="DM15" s="727"/>
      <c r="DN15" s="727"/>
      <c r="DO15" s="727"/>
      <c r="DP15" s="727"/>
      <c r="DQ15" s="727"/>
      <c r="DR15" s="727"/>
      <c r="DS15" s="727"/>
      <c r="DT15" s="727"/>
      <c r="DU15" s="727"/>
      <c r="DV15" s="727"/>
      <c r="DW15" s="727"/>
      <c r="DX15" s="727"/>
      <c r="DY15" s="727"/>
      <c r="DZ15" s="727"/>
      <c r="EA15" s="727"/>
      <c r="EB15" s="727"/>
      <c r="EC15" s="727"/>
      <c r="ED15" s="727"/>
      <c r="EE15" s="727"/>
      <c r="EF15" s="727"/>
      <c r="EG15" s="727"/>
      <c r="EH15" s="727"/>
      <c r="EI15" s="727"/>
      <c r="EJ15" s="727"/>
      <c r="EK15" s="727"/>
      <c r="EL15" s="727"/>
      <c r="EM15" s="727"/>
      <c r="EN15" s="727"/>
      <c r="EO15" s="727"/>
      <c r="EP15" s="727"/>
      <c r="EQ15" s="727"/>
      <c r="ER15" s="727"/>
      <c r="ES15" s="727"/>
      <c r="ET15" s="727"/>
      <c r="EU15" s="727"/>
      <c r="EV15" s="727"/>
      <c r="EW15" s="727"/>
      <c r="EX15" s="727"/>
      <c r="EY15" s="727"/>
      <c r="EZ15" s="727"/>
    </row>
    <row r="16" spans="1:156" ht="15" customHeight="1" x14ac:dyDescent="0.3">
      <c r="B16" s="171">
        <v>9</v>
      </c>
      <c r="C16" s="176" t="s">
        <v>3365</v>
      </c>
      <c r="D16" s="176" t="s">
        <v>298</v>
      </c>
      <c r="E16" s="375"/>
      <c r="F16" s="734" t="str">
        <f>IF(SUM(G16:EZ16)=0,"",SUM(G16:EZ16))</f>
        <v/>
      </c>
      <c r="G16" s="729">
        <f>IF(G15="","",_xlfn.XLOOKUP(UFVBenef!G15,SAEBenef!$5:$5,SAEBenef!$25:$25)+_xlfn.XLOOKUP(UFVBenef!G15,SAEBenef!$5:$5,SAEBenef!$26:$26))</f>
        <v>0</v>
      </c>
      <c r="H16" s="729" t="str">
        <f>IF(H15="","",_xlfn.XLOOKUP(UFVBenef!H15,SAEBenef!$5:$5,SAEBenef!$25:$25)+_xlfn.XLOOKUP(UFVBenef!H15,SAEBenef!$5:$5,SAEBenef!$26:$26))</f>
        <v/>
      </c>
      <c r="I16" s="729" t="str">
        <f>IF(I15="","",_xlfn.XLOOKUP(UFVBenef!I15,SAEBenef!$5:$5,SAEBenef!$25:$25)+_xlfn.XLOOKUP(UFVBenef!I15,SAEBenef!$5:$5,SAEBenef!$26:$26))</f>
        <v/>
      </c>
      <c r="J16" s="729" t="str">
        <f>IF(J15="","",_xlfn.XLOOKUP(UFVBenef!J15,SAEBenef!$5:$5,SAEBenef!$25:$25)+_xlfn.XLOOKUP(UFVBenef!J15,SAEBenef!$5:$5,SAEBenef!$26:$26))</f>
        <v/>
      </c>
      <c r="K16" s="729" t="str">
        <f>IF(K15="","",_xlfn.XLOOKUP(UFVBenef!K15,SAEBenef!$5:$5,SAEBenef!$25:$25)+_xlfn.XLOOKUP(UFVBenef!K15,SAEBenef!$5:$5,SAEBenef!$26:$26))</f>
        <v/>
      </c>
      <c r="L16" s="729" t="str">
        <f>IF(L15="","",_xlfn.XLOOKUP(UFVBenef!L15,SAEBenef!$5:$5,SAEBenef!$25:$25)+_xlfn.XLOOKUP(UFVBenef!L15,SAEBenef!$5:$5,SAEBenef!$26:$26))</f>
        <v/>
      </c>
      <c r="M16" s="729" t="str">
        <f>IF(M15="","",_xlfn.XLOOKUP(UFVBenef!M15,SAEBenef!$5:$5,SAEBenef!$25:$25)+_xlfn.XLOOKUP(UFVBenef!M15,SAEBenef!$5:$5,SAEBenef!$26:$26))</f>
        <v/>
      </c>
      <c r="N16" s="729" t="str">
        <f>IF(N15="","",_xlfn.XLOOKUP(UFVBenef!N15,SAEBenef!$5:$5,SAEBenef!$25:$25)+_xlfn.XLOOKUP(UFVBenef!N15,SAEBenef!$5:$5,SAEBenef!$26:$26))</f>
        <v/>
      </c>
      <c r="O16" s="729" t="str">
        <f>IF(O15="","",_xlfn.XLOOKUP(UFVBenef!O15,SAEBenef!$5:$5,SAEBenef!$25:$25)+_xlfn.XLOOKUP(UFVBenef!O15,SAEBenef!$5:$5,SAEBenef!$26:$26))</f>
        <v/>
      </c>
      <c r="P16" s="729" t="str">
        <f>IF(P15="","",_xlfn.XLOOKUP(UFVBenef!P15,SAEBenef!$5:$5,SAEBenef!$25:$25)+_xlfn.XLOOKUP(UFVBenef!P15,SAEBenef!$5:$5,SAEBenef!$26:$26))</f>
        <v/>
      </c>
      <c r="Q16" s="729" t="str">
        <f>IF(Q15="","",_xlfn.XLOOKUP(UFVBenef!Q15,SAEBenef!$5:$5,SAEBenef!$25:$25)+_xlfn.XLOOKUP(UFVBenef!Q15,SAEBenef!$5:$5,SAEBenef!$26:$26))</f>
        <v/>
      </c>
      <c r="R16" s="729" t="str">
        <f>IF(R15="","",_xlfn.XLOOKUP(UFVBenef!R15,SAEBenef!$5:$5,SAEBenef!$25:$25)+_xlfn.XLOOKUP(UFVBenef!R15,SAEBenef!$5:$5,SAEBenef!$26:$26))</f>
        <v/>
      </c>
      <c r="S16" s="729" t="str">
        <f>IF(S15="","",_xlfn.XLOOKUP(UFVBenef!S15,SAEBenef!$5:$5,SAEBenef!$25:$25)+_xlfn.XLOOKUP(UFVBenef!S15,SAEBenef!$5:$5,SAEBenef!$26:$26))</f>
        <v/>
      </c>
      <c r="T16" s="729" t="str">
        <f>IF(T15="","",_xlfn.XLOOKUP(UFVBenef!T15,SAEBenef!$5:$5,SAEBenef!$25:$25)+_xlfn.XLOOKUP(UFVBenef!T15,SAEBenef!$5:$5,SAEBenef!$26:$26))</f>
        <v/>
      </c>
      <c r="U16" s="729" t="str">
        <f>IF(U15="","",_xlfn.XLOOKUP(UFVBenef!U15,SAEBenef!$5:$5,SAEBenef!$25:$25)+_xlfn.XLOOKUP(UFVBenef!U15,SAEBenef!$5:$5,SAEBenef!$26:$26))</f>
        <v/>
      </c>
      <c r="V16" s="729" t="str">
        <f>IF(V15="","",_xlfn.XLOOKUP(UFVBenef!V15,SAEBenef!$5:$5,SAEBenef!$25:$25)+_xlfn.XLOOKUP(UFVBenef!V15,SAEBenef!$5:$5,SAEBenef!$26:$26))</f>
        <v/>
      </c>
      <c r="W16" s="729" t="str">
        <f>IF(W15="","",_xlfn.XLOOKUP(UFVBenef!W15,SAEBenef!$5:$5,SAEBenef!$25:$25)+_xlfn.XLOOKUP(UFVBenef!W15,SAEBenef!$5:$5,SAEBenef!$26:$26))</f>
        <v/>
      </c>
      <c r="X16" s="729" t="str">
        <f>IF(X15="","",_xlfn.XLOOKUP(UFVBenef!X15,SAEBenef!$5:$5,SAEBenef!$25:$25)+_xlfn.XLOOKUP(UFVBenef!X15,SAEBenef!$5:$5,SAEBenef!$26:$26))</f>
        <v/>
      </c>
      <c r="Y16" s="729" t="str">
        <f>IF(Y15="","",_xlfn.XLOOKUP(UFVBenef!Y15,SAEBenef!$5:$5,SAEBenef!$25:$25)+_xlfn.XLOOKUP(UFVBenef!Y15,SAEBenef!$5:$5,SAEBenef!$26:$26))</f>
        <v/>
      </c>
      <c r="Z16" s="729" t="str">
        <f>IF(Z15="","",_xlfn.XLOOKUP(UFVBenef!Z15,SAEBenef!$5:$5,SAEBenef!$25:$25)+_xlfn.XLOOKUP(UFVBenef!Z15,SAEBenef!$5:$5,SAEBenef!$26:$26))</f>
        <v/>
      </c>
      <c r="AA16" s="729" t="str">
        <f>IF(AA15="","",_xlfn.XLOOKUP(UFVBenef!AA15,SAEBenef!$5:$5,SAEBenef!$25:$25)+_xlfn.XLOOKUP(UFVBenef!AA15,SAEBenef!$5:$5,SAEBenef!$26:$26))</f>
        <v/>
      </c>
      <c r="AB16" s="729" t="str">
        <f>IF(AB15="","",_xlfn.XLOOKUP(UFVBenef!AB15,SAEBenef!$5:$5,SAEBenef!$25:$25)+_xlfn.XLOOKUP(UFVBenef!AB15,SAEBenef!$5:$5,SAEBenef!$26:$26))</f>
        <v/>
      </c>
      <c r="AC16" s="729" t="str">
        <f>IF(AC15="","",_xlfn.XLOOKUP(UFVBenef!AC15,SAEBenef!$5:$5,SAEBenef!$25:$25)+_xlfn.XLOOKUP(UFVBenef!AC15,SAEBenef!$5:$5,SAEBenef!$26:$26))</f>
        <v/>
      </c>
      <c r="AD16" s="729" t="str">
        <f>IF(AD15="","",_xlfn.XLOOKUP(UFVBenef!AD15,SAEBenef!$5:$5,SAEBenef!$25:$25)+_xlfn.XLOOKUP(UFVBenef!AD15,SAEBenef!$5:$5,SAEBenef!$26:$26))</f>
        <v/>
      </c>
      <c r="AE16" s="729" t="str">
        <f>IF(AE15="","",_xlfn.XLOOKUP(UFVBenef!AE15,SAEBenef!$5:$5,SAEBenef!$25:$25)+_xlfn.XLOOKUP(UFVBenef!AE15,SAEBenef!$5:$5,SAEBenef!$26:$26))</f>
        <v/>
      </c>
      <c r="AF16" s="729" t="str">
        <f>IF(AF15="","",_xlfn.XLOOKUP(UFVBenef!AF15,SAEBenef!$5:$5,SAEBenef!$25:$25)+_xlfn.XLOOKUP(UFVBenef!AF15,SAEBenef!$5:$5,SAEBenef!$26:$26))</f>
        <v/>
      </c>
      <c r="AG16" s="729" t="str">
        <f>IF(AG15="","",_xlfn.XLOOKUP(UFVBenef!AG15,SAEBenef!$5:$5,SAEBenef!$25:$25)+_xlfn.XLOOKUP(UFVBenef!AG15,SAEBenef!$5:$5,SAEBenef!$26:$26))</f>
        <v/>
      </c>
      <c r="AH16" s="729" t="str">
        <f>IF(AH15="","",_xlfn.XLOOKUP(UFVBenef!AH15,SAEBenef!$5:$5,SAEBenef!$25:$25)+_xlfn.XLOOKUP(UFVBenef!AH15,SAEBenef!$5:$5,SAEBenef!$26:$26))</f>
        <v/>
      </c>
      <c r="AI16" s="729" t="str">
        <f>IF(AI15="","",_xlfn.XLOOKUP(UFVBenef!AI15,SAEBenef!$5:$5,SAEBenef!$25:$25)+_xlfn.XLOOKUP(UFVBenef!AI15,SAEBenef!$5:$5,SAEBenef!$26:$26))</f>
        <v/>
      </c>
      <c r="AJ16" s="729" t="str">
        <f>IF(AJ15="","",_xlfn.XLOOKUP(UFVBenef!AJ15,SAEBenef!$5:$5,SAEBenef!$25:$25)+_xlfn.XLOOKUP(UFVBenef!AJ15,SAEBenef!$5:$5,SAEBenef!$26:$26))</f>
        <v/>
      </c>
      <c r="AK16" s="729" t="str">
        <f>IF(AK15="","",_xlfn.XLOOKUP(UFVBenef!AK15,SAEBenef!$5:$5,SAEBenef!$25:$25)+_xlfn.XLOOKUP(UFVBenef!AK15,SAEBenef!$5:$5,SAEBenef!$26:$26))</f>
        <v/>
      </c>
      <c r="AL16" s="729" t="str">
        <f>IF(AL15="","",_xlfn.XLOOKUP(UFVBenef!AL15,SAEBenef!$5:$5,SAEBenef!$25:$25)+_xlfn.XLOOKUP(UFVBenef!AL15,SAEBenef!$5:$5,SAEBenef!$26:$26))</f>
        <v/>
      </c>
      <c r="AM16" s="729" t="str">
        <f>IF(AM15="","",_xlfn.XLOOKUP(UFVBenef!AM15,SAEBenef!$5:$5,SAEBenef!$25:$25)+_xlfn.XLOOKUP(UFVBenef!AM15,SAEBenef!$5:$5,SAEBenef!$26:$26))</f>
        <v/>
      </c>
      <c r="AN16" s="729" t="str">
        <f>IF(AN15="","",_xlfn.XLOOKUP(UFVBenef!AN15,SAEBenef!$5:$5,SAEBenef!$25:$25)+_xlfn.XLOOKUP(UFVBenef!AN15,SAEBenef!$5:$5,SAEBenef!$26:$26))</f>
        <v/>
      </c>
      <c r="AO16" s="729" t="str">
        <f>IF(AO15="","",_xlfn.XLOOKUP(UFVBenef!AO15,SAEBenef!$5:$5,SAEBenef!$25:$25)+_xlfn.XLOOKUP(UFVBenef!AO15,SAEBenef!$5:$5,SAEBenef!$26:$26))</f>
        <v/>
      </c>
      <c r="AP16" s="729" t="str">
        <f>IF(AP15="","",_xlfn.XLOOKUP(UFVBenef!AP15,SAEBenef!$5:$5,SAEBenef!$25:$25)+_xlfn.XLOOKUP(UFVBenef!AP15,SAEBenef!$5:$5,SAEBenef!$26:$26))</f>
        <v/>
      </c>
      <c r="AQ16" s="729" t="str">
        <f>IF(AQ15="","",_xlfn.XLOOKUP(UFVBenef!AQ15,SAEBenef!$5:$5,SAEBenef!$25:$25)+_xlfn.XLOOKUP(UFVBenef!AQ15,SAEBenef!$5:$5,SAEBenef!$26:$26))</f>
        <v/>
      </c>
      <c r="AR16" s="729" t="str">
        <f>IF(AR15="","",_xlfn.XLOOKUP(UFVBenef!AR15,SAEBenef!$5:$5,SAEBenef!$25:$25)+_xlfn.XLOOKUP(UFVBenef!AR15,SAEBenef!$5:$5,SAEBenef!$26:$26))</f>
        <v/>
      </c>
      <c r="AS16" s="729" t="str">
        <f>IF(AS15="","",_xlfn.XLOOKUP(UFVBenef!AS15,SAEBenef!$5:$5,SAEBenef!$25:$25)+_xlfn.XLOOKUP(UFVBenef!AS15,SAEBenef!$5:$5,SAEBenef!$26:$26))</f>
        <v/>
      </c>
      <c r="AT16" s="729" t="str">
        <f>IF(AT15="","",_xlfn.XLOOKUP(UFVBenef!AT15,SAEBenef!$5:$5,SAEBenef!$25:$25)+_xlfn.XLOOKUP(UFVBenef!AT15,SAEBenef!$5:$5,SAEBenef!$26:$26))</f>
        <v/>
      </c>
      <c r="AU16" s="729" t="str">
        <f>IF(AU15="","",_xlfn.XLOOKUP(UFVBenef!AU15,SAEBenef!$5:$5,SAEBenef!$25:$25)+_xlfn.XLOOKUP(UFVBenef!AU15,SAEBenef!$5:$5,SAEBenef!$26:$26))</f>
        <v/>
      </c>
      <c r="AV16" s="729" t="str">
        <f>IF(AV15="","",_xlfn.XLOOKUP(UFVBenef!AV15,SAEBenef!$5:$5,SAEBenef!$25:$25)+_xlfn.XLOOKUP(UFVBenef!AV15,SAEBenef!$5:$5,SAEBenef!$26:$26))</f>
        <v/>
      </c>
      <c r="AW16" s="729" t="str">
        <f>IF(AW15="","",_xlfn.XLOOKUP(UFVBenef!AW15,SAEBenef!$5:$5,SAEBenef!$25:$25)+_xlfn.XLOOKUP(UFVBenef!AW15,SAEBenef!$5:$5,SAEBenef!$26:$26))</f>
        <v/>
      </c>
      <c r="AX16" s="729" t="str">
        <f>IF(AX15="","",_xlfn.XLOOKUP(UFVBenef!AX15,SAEBenef!$5:$5,SAEBenef!$25:$25)+_xlfn.XLOOKUP(UFVBenef!AX15,SAEBenef!$5:$5,SAEBenef!$26:$26))</f>
        <v/>
      </c>
      <c r="AY16" s="729" t="str">
        <f>IF(AY15="","",_xlfn.XLOOKUP(UFVBenef!AY15,SAEBenef!$5:$5,SAEBenef!$25:$25)+_xlfn.XLOOKUP(UFVBenef!AY15,SAEBenef!$5:$5,SAEBenef!$26:$26))</f>
        <v/>
      </c>
      <c r="AZ16" s="729" t="str">
        <f>IF(AZ15="","",_xlfn.XLOOKUP(UFVBenef!AZ15,SAEBenef!$5:$5,SAEBenef!$25:$25)+_xlfn.XLOOKUP(UFVBenef!AZ15,SAEBenef!$5:$5,SAEBenef!$26:$26))</f>
        <v/>
      </c>
      <c r="BA16" s="729" t="str">
        <f>IF(BA15="","",_xlfn.XLOOKUP(UFVBenef!BA15,SAEBenef!$5:$5,SAEBenef!$25:$25)+_xlfn.XLOOKUP(UFVBenef!BA15,SAEBenef!$5:$5,SAEBenef!$26:$26))</f>
        <v/>
      </c>
      <c r="BB16" s="729" t="str">
        <f>IF(BB15="","",_xlfn.XLOOKUP(UFVBenef!BB15,SAEBenef!$5:$5,SAEBenef!$25:$25)+_xlfn.XLOOKUP(UFVBenef!BB15,SAEBenef!$5:$5,SAEBenef!$26:$26))</f>
        <v/>
      </c>
      <c r="BC16" s="729" t="str">
        <f>IF(BC15="","",_xlfn.XLOOKUP(UFVBenef!BC15,SAEBenef!$5:$5,SAEBenef!$25:$25)+_xlfn.XLOOKUP(UFVBenef!BC15,SAEBenef!$5:$5,SAEBenef!$26:$26))</f>
        <v/>
      </c>
      <c r="BD16" s="729" t="str">
        <f>IF(BD15="","",_xlfn.XLOOKUP(UFVBenef!BD15,SAEBenef!$5:$5,SAEBenef!$25:$25)+_xlfn.XLOOKUP(UFVBenef!BD15,SAEBenef!$5:$5,SAEBenef!$26:$26))</f>
        <v/>
      </c>
      <c r="BE16" s="729" t="str">
        <f>IF(BE15="","",_xlfn.XLOOKUP(UFVBenef!BE15,SAEBenef!$5:$5,SAEBenef!$25:$25)+_xlfn.XLOOKUP(UFVBenef!BE15,SAEBenef!$5:$5,SAEBenef!$26:$26))</f>
        <v/>
      </c>
      <c r="BF16" s="729" t="str">
        <f>IF(BF15="","",_xlfn.XLOOKUP(UFVBenef!BF15,SAEBenef!$5:$5,SAEBenef!$25:$25)+_xlfn.XLOOKUP(UFVBenef!BF15,SAEBenef!$5:$5,SAEBenef!$26:$26))</f>
        <v/>
      </c>
      <c r="BG16" s="729" t="str">
        <f>IF(BG15="","",_xlfn.XLOOKUP(UFVBenef!BG15,SAEBenef!$5:$5,SAEBenef!$25:$25)+_xlfn.XLOOKUP(UFVBenef!BG15,SAEBenef!$5:$5,SAEBenef!$26:$26))</f>
        <v/>
      </c>
      <c r="BH16" s="729" t="str">
        <f>IF(BH15="","",_xlfn.XLOOKUP(UFVBenef!BH15,SAEBenef!$5:$5,SAEBenef!$25:$25)+_xlfn.XLOOKUP(UFVBenef!BH15,SAEBenef!$5:$5,SAEBenef!$26:$26))</f>
        <v/>
      </c>
      <c r="BI16" s="729" t="str">
        <f>IF(BI15="","",_xlfn.XLOOKUP(UFVBenef!BI15,SAEBenef!$5:$5,SAEBenef!$25:$25)+_xlfn.XLOOKUP(UFVBenef!BI15,SAEBenef!$5:$5,SAEBenef!$26:$26))</f>
        <v/>
      </c>
      <c r="BJ16" s="729" t="str">
        <f>IF(BJ15="","",_xlfn.XLOOKUP(UFVBenef!BJ15,SAEBenef!$5:$5,SAEBenef!$25:$25)+_xlfn.XLOOKUP(UFVBenef!BJ15,SAEBenef!$5:$5,SAEBenef!$26:$26))</f>
        <v/>
      </c>
      <c r="BK16" s="729" t="str">
        <f>IF(BK15="","",_xlfn.XLOOKUP(UFVBenef!BK15,SAEBenef!$5:$5,SAEBenef!$25:$25)+_xlfn.XLOOKUP(UFVBenef!BK15,SAEBenef!$5:$5,SAEBenef!$26:$26))</f>
        <v/>
      </c>
      <c r="BL16" s="729" t="str">
        <f>IF(BL15="","",_xlfn.XLOOKUP(UFVBenef!BL15,SAEBenef!$5:$5,SAEBenef!$25:$25)+_xlfn.XLOOKUP(UFVBenef!BL15,SAEBenef!$5:$5,SAEBenef!$26:$26))</f>
        <v/>
      </c>
      <c r="BM16" s="729" t="str">
        <f>IF(BM15="","",_xlfn.XLOOKUP(UFVBenef!BM15,SAEBenef!$5:$5,SAEBenef!$25:$25)+_xlfn.XLOOKUP(UFVBenef!BM15,SAEBenef!$5:$5,SAEBenef!$26:$26))</f>
        <v/>
      </c>
      <c r="BN16" s="729" t="str">
        <f>IF(BN15="","",_xlfn.XLOOKUP(UFVBenef!BN15,SAEBenef!$5:$5,SAEBenef!$25:$25)+_xlfn.XLOOKUP(UFVBenef!BN15,SAEBenef!$5:$5,SAEBenef!$26:$26))</f>
        <v/>
      </c>
      <c r="BO16" s="729" t="str">
        <f>IF(BO15="","",_xlfn.XLOOKUP(UFVBenef!BO15,SAEBenef!$5:$5,SAEBenef!$25:$25)+_xlfn.XLOOKUP(UFVBenef!BO15,SAEBenef!$5:$5,SAEBenef!$26:$26))</f>
        <v/>
      </c>
      <c r="BP16" s="729" t="str">
        <f>IF(BP15="","",_xlfn.XLOOKUP(UFVBenef!BP15,SAEBenef!$5:$5,SAEBenef!$25:$25)+_xlfn.XLOOKUP(UFVBenef!BP15,SAEBenef!$5:$5,SAEBenef!$26:$26))</f>
        <v/>
      </c>
      <c r="BQ16" s="729" t="str">
        <f>IF(BQ15="","",_xlfn.XLOOKUP(UFVBenef!BQ15,SAEBenef!$5:$5,SAEBenef!$25:$25)+_xlfn.XLOOKUP(UFVBenef!BQ15,SAEBenef!$5:$5,SAEBenef!$26:$26))</f>
        <v/>
      </c>
      <c r="BR16" s="729" t="str">
        <f>IF(BR15="","",_xlfn.XLOOKUP(UFVBenef!BR15,SAEBenef!$5:$5,SAEBenef!$25:$25)+_xlfn.XLOOKUP(UFVBenef!BR15,SAEBenef!$5:$5,SAEBenef!$26:$26))</f>
        <v/>
      </c>
      <c r="BS16" s="729" t="str">
        <f>IF(BS15="","",_xlfn.XLOOKUP(UFVBenef!BS15,SAEBenef!$5:$5,SAEBenef!$25:$25)+_xlfn.XLOOKUP(UFVBenef!BS15,SAEBenef!$5:$5,SAEBenef!$26:$26))</f>
        <v/>
      </c>
      <c r="BT16" s="729" t="str">
        <f>IF(BT15="","",_xlfn.XLOOKUP(UFVBenef!BT15,SAEBenef!$5:$5,SAEBenef!$25:$25)+_xlfn.XLOOKUP(UFVBenef!BT15,SAEBenef!$5:$5,SAEBenef!$26:$26))</f>
        <v/>
      </c>
      <c r="BU16" s="729" t="str">
        <f>IF(BU15="","",_xlfn.XLOOKUP(UFVBenef!BU15,SAEBenef!$5:$5,SAEBenef!$25:$25)+_xlfn.XLOOKUP(UFVBenef!BU15,SAEBenef!$5:$5,SAEBenef!$26:$26))</f>
        <v/>
      </c>
      <c r="BV16" s="729" t="str">
        <f>IF(BV15="","",_xlfn.XLOOKUP(UFVBenef!BV15,SAEBenef!$5:$5,SAEBenef!$25:$25)+_xlfn.XLOOKUP(UFVBenef!BV15,SAEBenef!$5:$5,SAEBenef!$26:$26))</f>
        <v/>
      </c>
      <c r="BW16" s="729" t="str">
        <f>IF(BW15="","",_xlfn.XLOOKUP(UFVBenef!BW15,SAEBenef!$5:$5,SAEBenef!$25:$25)+_xlfn.XLOOKUP(UFVBenef!BW15,SAEBenef!$5:$5,SAEBenef!$26:$26))</f>
        <v/>
      </c>
      <c r="BX16" s="729" t="str">
        <f>IF(BX15="","",_xlfn.XLOOKUP(UFVBenef!BX15,SAEBenef!$5:$5,SAEBenef!$25:$25)+_xlfn.XLOOKUP(UFVBenef!BX15,SAEBenef!$5:$5,SAEBenef!$26:$26))</f>
        <v/>
      </c>
      <c r="BY16" s="729" t="str">
        <f>IF(BY15="","",_xlfn.XLOOKUP(UFVBenef!BY15,SAEBenef!$5:$5,SAEBenef!$25:$25)+_xlfn.XLOOKUP(UFVBenef!BY15,SAEBenef!$5:$5,SAEBenef!$26:$26))</f>
        <v/>
      </c>
      <c r="BZ16" s="729" t="str">
        <f>IF(BZ15="","",_xlfn.XLOOKUP(UFVBenef!BZ15,SAEBenef!$5:$5,SAEBenef!$25:$25)+_xlfn.XLOOKUP(UFVBenef!BZ15,SAEBenef!$5:$5,SAEBenef!$26:$26))</f>
        <v/>
      </c>
      <c r="CA16" s="729" t="str">
        <f>IF(CA15="","",_xlfn.XLOOKUP(UFVBenef!CA15,SAEBenef!$5:$5,SAEBenef!$25:$25)+_xlfn.XLOOKUP(UFVBenef!CA15,SAEBenef!$5:$5,SAEBenef!$26:$26))</f>
        <v/>
      </c>
      <c r="CB16" s="729" t="str">
        <f>IF(CB15="","",_xlfn.XLOOKUP(UFVBenef!CB15,SAEBenef!$5:$5,SAEBenef!$25:$25)+_xlfn.XLOOKUP(UFVBenef!CB15,SAEBenef!$5:$5,SAEBenef!$26:$26))</f>
        <v/>
      </c>
      <c r="CC16" s="729" t="str">
        <f>IF(CC15="","",_xlfn.XLOOKUP(UFVBenef!CC15,SAEBenef!$5:$5,SAEBenef!$25:$25)+_xlfn.XLOOKUP(UFVBenef!CC15,SAEBenef!$5:$5,SAEBenef!$26:$26))</f>
        <v/>
      </c>
      <c r="CD16" s="729" t="str">
        <f>IF(CD15="","",_xlfn.XLOOKUP(UFVBenef!CD15,SAEBenef!$5:$5,SAEBenef!$25:$25)+_xlfn.XLOOKUP(UFVBenef!CD15,SAEBenef!$5:$5,SAEBenef!$26:$26))</f>
        <v/>
      </c>
      <c r="CE16" s="729" t="str">
        <f>IF(CE15="","",_xlfn.XLOOKUP(UFVBenef!CE15,SAEBenef!$5:$5,SAEBenef!$25:$25)+_xlfn.XLOOKUP(UFVBenef!CE15,SAEBenef!$5:$5,SAEBenef!$26:$26))</f>
        <v/>
      </c>
      <c r="CF16" s="729" t="str">
        <f>IF(CF15="","",_xlfn.XLOOKUP(UFVBenef!CF15,SAEBenef!$5:$5,SAEBenef!$25:$25)+_xlfn.XLOOKUP(UFVBenef!CF15,SAEBenef!$5:$5,SAEBenef!$26:$26))</f>
        <v/>
      </c>
      <c r="CG16" s="729" t="str">
        <f>IF(CG15="","",_xlfn.XLOOKUP(UFVBenef!CG15,SAEBenef!$5:$5,SAEBenef!$25:$25)+_xlfn.XLOOKUP(UFVBenef!CG15,SAEBenef!$5:$5,SAEBenef!$26:$26))</f>
        <v/>
      </c>
      <c r="CH16" s="729" t="str">
        <f>IF(CH15="","",_xlfn.XLOOKUP(UFVBenef!CH15,SAEBenef!$5:$5,SAEBenef!$25:$25)+_xlfn.XLOOKUP(UFVBenef!CH15,SAEBenef!$5:$5,SAEBenef!$26:$26))</f>
        <v/>
      </c>
      <c r="CI16" s="729" t="str">
        <f>IF(CI15="","",_xlfn.XLOOKUP(UFVBenef!CI15,SAEBenef!$5:$5,SAEBenef!$25:$25)+_xlfn.XLOOKUP(UFVBenef!CI15,SAEBenef!$5:$5,SAEBenef!$26:$26))</f>
        <v/>
      </c>
      <c r="CJ16" s="729" t="str">
        <f>IF(CJ15="","",_xlfn.XLOOKUP(UFVBenef!CJ15,SAEBenef!$5:$5,SAEBenef!$25:$25)+_xlfn.XLOOKUP(UFVBenef!CJ15,SAEBenef!$5:$5,SAEBenef!$26:$26))</f>
        <v/>
      </c>
      <c r="CK16" s="729" t="str">
        <f>IF(CK15="","",_xlfn.XLOOKUP(UFVBenef!CK15,SAEBenef!$5:$5,SAEBenef!$25:$25)+_xlfn.XLOOKUP(UFVBenef!CK15,SAEBenef!$5:$5,SAEBenef!$26:$26))</f>
        <v/>
      </c>
      <c r="CL16" s="729" t="str">
        <f>IF(CL15="","",_xlfn.XLOOKUP(UFVBenef!CL15,SAEBenef!$5:$5,SAEBenef!$25:$25)+_xlfn.XLOOKUP(UFVBenef!CL15,SAEBenef!$5:$5,SAEBenef!$26:$26))</f>
        <v/>
      </c>
      <c r="CM16" s="729" t="str">
        <f>IF(CM15="","",_xlfn.XLOOKUP(UFVBenef!CM15,SAEBenef!$5:$5,SAEBenef!$25:$25)+_xlfn.XLOOKUP(UFVBenef!CM15,SAEBenef!$5:$5,SAEBenef!$26:$26))</f>
        <v/>
      </c>
      <c r="CN16" s="729" t="str">
        <f>IF(CN15="","",_xlfn.XLOOKUP(UFVBenef!CN15,SAEBenef!$5:$5,SAEBenef!$25:$25)+_xlfn.XLOOKUP(UFVBenef!CN15,SAEBenef!$5:$5,SAEBenef!$26:$26))</f>
        <v/>
      </c>
      <c r="CO16" s="729" t="str">
        <f>IF(CO15="","",_xlfn.XLOOKUP(UFVBenef!CO15,SAEBenef!$5:$5,SAEBenef!$25:$25)+_xlfn.XLOOKUP(UFVBenef!CO15,SAEBenef!$5:$5,SAEBenef!$26:$26))</f>
        <v/>
      </c>
      <c r="CP16" s="729" t="str">
        <f>IF(CP15="","",_xlfn.XLOOKUP(UFVBenef!CP15,SAEBenef!$5:$5,SAEBenef!$25:$25)+_xlfn.XLOOKUP(UFVBenef!CP15,SAEBenef!$5:$5,SAEBenef!$26:$26))</f>
        <v/>
      </c>
      <c r="CQ16" s="729" t="str">
        <f>IF(CQ15="","",_xlfn.XLOOKUP(UFVBenef!CQ15,SAEBenef!$5:$5,SAEBenef!$25:$25)+_xlfn.XLOOKUP(UFVBenef!CQ15,SAEBenef!$5:$5,SAEBenef!$26:$26))</f>
        <v/>
      </c>
      <c r="CR16" s="729" t="str">
        <f>IF(CR15="","",_xlfn.XLOOKUP(UFVBenef!CR15,SAEBenef!$5:$5,SAEBenef!$25:$25)+_xlfn.XLOOKUP(UFVBenef!CR15,SAEBenef!$5:$5,SAEBenef!$26:$26))</f>
        <v/>
      </c>
      <c r="CS16" s="729" t="str">
        <f>IF(CS15="","",_xlfn.XLOOKUP(UFVBenef!CS15,SAEBenef!$5:$5,SAEBenef!$25:$25)+_xlfn.XLOOKUP(UFVBenef!CS15,SAEBenef!$5:$5,SAEBenef!$26:$26))</f>
        <v/>
      </c>
      <c r="CT16" s="729" t="str">
        <f>IF(CT15="","",_xlfn.XLOOKUP(UFVBenef!CT15,SAEBenef!$5:$5,SAEBenef!$25:$25)+_xlfn.XLOOKUP(UFVBenef!CT15,SAEBenef!$5:$5,SAEBenef!$26:$26))</f>
        <v/>
      </c>
      <c r="CU16" s="729" t="str">
        <f>IF(CU15="","",_xlfn.XLOOKUP(UFVBenef!CU15,SAEBenef!$5:$5,SAEBenef!$25:$25)+_xlfn.XLOOKUP(UFVBenef!CU15,SAEBenef!$5:$5,SAEBenef!$26:$26))</f>
        <v/>
      </c>
      <c r="CV16" s="729" t="str">
        <f>IF(CV15="","",_xlfn.XLOOKUP(UFVBenef!CV15,SAEBenef!$5:$5,SAEBenef!$25:$25)+_xlfn.XLOOKUP(UFVBenef!CV15,SAEBenef!$5:$5,SAEBenef!$26:$26))</f>
        <v/>
      </c>
      <c r="CW16" s="729" t="str">
        <f>IF(CW15="","",_xlfn.XLOOKUP(UFVBenef!CW15,SAEBenef!$5:$5,SAEBenef!$25:$25)+_xlfn.XLOOKUP(UFVBenef!CW15,SAEBenef!$5:$5,SAEBenef!$26:$26))</f>
        <v/>
      </c>
      <c r="CX16" s="729" t="str">
        <f>IF(CX15="","",_xlfn.XLOOKUP(UFVBenef!CX15,SAEBenef!$5:$5,SAEBenef!$25:$25)+_xlfn.XLOOKUP(UFVBenef!CX15,SAEBenef!$5:$5,SAEBenef!$26:$26))</f>
        <v/>
      </c>
      <c r="CY16" s="729" t="str">
        <f>IF(CY15="","",_xlfn.XLOOKUP(UFVBenef!CY15,SAEBenef!$5:$5,SAEBenef!$25:$25)+_xlfn.XLOOKUP(UFVBenef!CY15,SAEBenef!$5:$5,SAEBenef!$26:$26))</f>
        <v/>
      </c>
      <c r="CZ16" s="729" t="str">
        <f>IF(CZ15="","",_xlfn.XLOOKUP(UFVBenef!CZ15,SAEBenef!$5:$5,SAEBenef!$25:$25)+_xlfn.XLOOKUP(UFVBenef!CZ15,SAEBenef!$5:$5,SAEBenef!$26:$26))</f>
        <v/>
      </c>
      <c r="DA16" s="729" t="str">
        <f>IF(DA15="","",_xlfn.XLOOKUP(UFVBenef!DA15,SAEBenef!$5:$5,SAEBenef!$25:$25)+_xlfn.XLOOKUP(UFVBenef!DA15,SAEBenef!$5:$5,SAEBenef!$26:$26))</f>
        <v/>
      </c>
      <c r="DB16" s="729" t="str">
        <f>IF(DB15="","",_xlfn.XLOOKUP(UFVBenef!DB15,SAEBenef!$5:$5,SAEBenef!$25:$25)+_xlfn.XLOOKUP(UFVBenef!DB15,SAEBenef!$5:$5,SAEBenef!$26:$26))</f>
        <v/>
      </c>
      <c r="DC16" s="729" t="str">
        <f>IF(DC15="","",_xlfn.XLOOKUP(UFVBenef!DC15,SAEBenef!$5:$5,SAEBenef!$25:$25)+_xlfn.XLOOKUP(UFVBenef!DC15,SAEBenef!$5:$5,SAEBenef!$26:$26))</f>
        <v/>
      </c>
      <c r="DD16" s="729" t="str">
        <f>IF(DD15="","",_xlfn.XLOOKUP(UFVBenef!DD15,SAEBenef!$5:$5,SAEBenef!$25:$25)+_xlfn.XLOOKUP(UFVBenef!DD15,SAEBenef!$5:$5,SAEBenef!$26:$26))</f>
        <v/>
      </c>
      <c r="DE16" s="729" t="str">
        <f>IF(DE15="","",_xlfn.XLOOKUP(UFVBenef!DE15,SAEBenef!$5:$5,SAEBenef!$25:$25)+_xlfn.XLOOKUP(UFVBenef!DE15,SAEBenef!$5:$5,SAEBenef!$26:$26))</f>
        <v/>
      </c>
      <c r="DF16" s="729" t="str">
        <f>IF(DF15="","",_xlfn.XLOOKUP(UFVBenef!DF15,SAEBenef!$5:$5,SAEBenef!$25:$25)+_xlfn.XLOOKUP(UFVBenef!DF15,SAEBenef!$5:$5,SAEBenef!$26:$26))</f>
        <v/>
      </c>
      <c r="DG16" s="729" t="str">
        <f>IF(DG15="","",_xlfn.XLOOKUP(UFVBenef!DG15,SAEBenef!$5:$5,SAEBenef!$25:$25)+_xlfn.XLOOKUP(UFVBenef!DG15,SAEBenef!$5:$5,SAEBenef!$26:$26))</f>
        <v/>
      </c>
      <c r="DH16" s="729" t="str">
        <f>IF(DH15="","",_xlfn.XLOOKUP(UFVBenef!DH15,SAEBenef!$5:$5,SAEBenef!$25:$25)+_xlfn.XLOOKUP(UFVBenef!DH15,SAEBenef!$5:$5,SAEBenef!$26:$26))</f>
        <v/>
      </c>
      <c r="DI16" s="729" t="str">
        <f>IF(DI15="","",_xlfn.XLOOKUP(UFVBenef!DI15,SAEBenef!$5:$5,SAEBenef!$25:$25)+_xlfn.XLOOKUP(UFVBenef!DI15,SAEBenef!$5:$5,SAEBenef!$26:$26))</f>
        <v/>
      </c>
      <c r="DJ16" s="729" t="str">
        <f>IF(DJ15="","",_xlfn.XLOOKUP(UFVBenef!DJ15,SAEBenef!$5:$5,SAEBenef!$25:$25)+_xlfn.XLOOKUP(UFVBenef!DJ15,SAEBenef!$5:$5,SAEBenef!$26:$26))</f>
        <v/>
      </c>
      <c r="DK16" s="729" t="str">
        <f>IF(DK15="","",_xlfn.XLOOKUP(UFVBenef!DK15,SAEBenef!$5:$5,SAEBenef!$25:$25)+_xlfn.XLOOKUP(UFVBenef!DK15,SAEBenef!$5:$5,SAEBenef!$26:$26))</f>
        <v/>
      </c>
      <c r="DL16" s="729" t="str">
        <f>IF(DL15="","",_xlfn.XLOOKUP(UFVBenef!DL15,SAEBenef!$5:$5,SAEBenef!$25:$25)+_xlfn.XLOOKUP(UFVBenef!DL15,SAEBenef!$5:$5,SAEBenef!$26:$26))</f>
        <v/>
      </c>
      <c r="DM16" s="729" t="str">
        <f>IF(DM15="","",_xlfn.XLOOKUP(UFVBenef!DM15,SAEBenef!$5:$5,SAEBenef!$25:$25)+_xlfn.XLOOKUP(UFVBenef!DM15,SAEBenef!$5:$5,SAEBenef!$26:$26))</f>
        <v/>
      </c>
      <c r="DN16" s="729" t="str">
        <f>IF(DN15="","",_xlfn.XLOOKUP(UFVBenef!DN15,SAEBenef!$5:$5,SAEBenef!$25:$25)+_xlfn.XLOOKUP(UFVBenef!DN15,SAEBenef!$5:$5,SAEBenef!$26:$26))</f>
        <v/>
      </c>
      <c r="DO16" s="729" t="str">
        <f>IF(DO15="","",_xlfn.XLOOKUP(UFVBenef!DO15,SAEBenef!$5:$5,SAEBenef!$25:$25)+_xlfn.XLOOKUP(UFVBenef!DO15,SAEBenef!$5:$5,SAEBenef!$26:$26))</f>
        <v/>
      </c>
      <c r="DP16" s="729" t="str">
        <f>IF(DP15="","",_xlfn.XLOOKUP(UFVBenef!DP15,SAEBenef!$5:$5,SAEBenef!$25:$25)+_xlfn.XLOOKUP(UFVBenef!DP15,SAEBenef!$5:$5,SAEBenef!$26:$26))</f>
        <v/>
      </c>
      <c r="DQ16" s="729" t="str">
        <f>IF(DQ15="","",_xlfn.XLOOKUP(UFVBenef!DQ15,SAEBenef!$5:$5,SAEBenef!$25:$25)+_xlfn.XLOOKUP(UFVBenef!DQ15,SAEBenef!$5:$5,SAEBenef!$26:$26))</f>
        <v/>
      </c>
      <c r="DR16" s="729" t="str">
        <f>IF(DR15="","",_xlfn.XLOOKUP(UFVBenef!DR15,SAEBenef!$5:$5,SAEBenef!$25:$25)+_xlfn.XLOOKUP(UFVBenef!DR15,SAEBenef!$5:$5,SAEBenef!$26:$26))</f>
        <v/>
      </c>
      <c r="DS16" s="729" t="str">
        <f>IF(DS15="","",_xlfn.XLOOKUP(UFVBenef!DS15,SAEBenef!$5:$5,SAEBenef!$25:$25)+_xlfn.XLOOKUP(UFVBenef!DS15,SAEBenef!$5:$5,SAEBenef!$26:$26))</f>
        <v/>
      </c>
      <c r="DT16" s="729" t="str">
        <f>IF(DT15="","",_xlfn.XLOOKUP(UFVBenef!DT15,SAEBenef!$5:$5,SAEBenef!$25:$25)+_xlfn.XLOOKUP(UFVBenef!DT15,SAEBenef!$5:$5,SAEBenef!$26:$26))</f>
        <v/>
      </c>
      <c r="DU16" s="729" t="str">
        <f>IF(DU15="","",_xlfn.XLOOKUP(UFVBenef!DU15,SAEBenef!$5:$5,SAEBenef!$25:$25)+_xlfn.XLOOKUP(UFVBenef!DU15,SAEBenef!$5:$5,SAEBenef!$26:$26))</f>
        <v/>
      </c>
      <c r="DV16" s="729" t="str">
        <f>IF(DV15="","",_xlfn.XLOOKUP(UFVBenef!DV15,SAEBenef!$5:$5,SAEBenef!$25:$25)+_xlfn.XLOOKUP(UFVBenef!DV15,SAEBenef!$5:$5,SAEBenef!$26:$26))</f>
        <v/>
      </c>
      <c r="DW16" s="729" t="str">
        <f>IF(DW15="","",_xlfn.XLOOKUP(UFVBenef!DW15,SAEBenef!$5:$5,SAEBenef!$25:$25)+_xlfn.XLOOKUP(UFVBenef!DW15,SAEBenef!$5:$5,SAEBenef!$26:$26))</f>
        <v/>
      </c>
      <c r="DX16" s="729" t="str">
        <f>IF(DX15="","",_xlfn.XLOOKUP(UFVBenef!DX15,SAEBenef!$5:$5,SAEBenef!$25:$25)+_xlfn.XLOOKUP(UFVBenef!DX15,SAEBenef!$5:$5,SAEBenef!$26:$26))</f>
        <v/>
      </c>
      <c r="DY16" s="729" t="str">
        <f>IF(DY15="","",_xlfn.XLOOKUP(UFVBenef!DY15,SAEBenef!$5:$5,SAEBenef!$25:$25)+_xlfn.XLOOKUP(UFVBenef!DY15,SAEBenef!$5:$5,SAEBenef!$26:$26))</f>
        <v/>
      </c>
      <c r="DZ16" s="729" t="str">
        <f>IF(DZ15="","",_xlfn.XLOOKUP(UFVBenef!DZ15,SAEBenef!$5:$5,SAEBenef!$25:$25)+_xlfn.XLOOKUP(UFVBenef!DZ15,SAEBenef!$5:$5,SAEBenef!$26:$26))</f>
        <v/>
      </c>
      <c r="EA16" s="729" t="str">
        <f>IF(EA15="","",_xlfn.XLOOKUP(UFVBenef!EA15,SAEBenef!$5:$5,SAEBenef!$25:$25)+_xlfn.XLOOKUP(UFVBenef!EA15,SAEBenef!$5:$5,SAEBenef!$26:$26))</f>
        <v/>
      </c>
      <c r="EB16" s="729" t="str">
        <f>IF(EB15="","",_xlfn.XLOOKUP(UFVBenef!EB15,SAEBenef!$5:$5,SAEBenef!$25:$25)+_xlfn.XLOOKUP(UFVBenef!EB15,SAEBenef!$5:$5,SAEBenef!$26:$26))</f>
        <v/>
      </c>
      <c r="EC16" s="729" t="str">
        <f>IF(EC15="","",_xlfn.XLOOKUP(UFVBenef!EC15,SAEBenef!$5:$5,SAEBenef!$25:$25)+_xlfn.XLOOKUP(UFVBenef!EC15,SAEBenef!$5:$5,SAEBenef!$26:$26))</f>
        <v/>
      </c>
      <c r="ED16" s="729" t="str">
        <f>IF(ED15="","",_xlfn.XLOOKUP(UFVBenef!ED15,SAEBenef!$5:$5,SAEBenef!$25:$25)+_xlfn.XLOOKUP(UFVBenef!ED15,SAEBenef!$5:$5,SAEBenef!$26:$26))</f>
        <v/>
      </c>
      <c r="EE16" s="729" t="str">
        <f>IF(EE15="","",_xlfn.XLOOKUP(UFVBenef!EE15,SAEBenef!$5:$5,SAEBenef!$25:$25)+_xlfn.XLOOKUP(UFVBenef!EE15,SAEBenef!$5:$5,SAEBenef!$26:$26))</f>
        <v/>
      </c>
      <c r="EF16" s="729" t="str">
        <f>IF(EF15="","",_xlfn.XLOOKUP(UFVBenef!EF15,SAEBenef!$5:$5,SAEBenef!$25:$25)+_xlfn.XLOOKUP(UFVBenef!EF15,SAEBenef!$5:$5,SAEBenef!$26:$26))</f>
        <v/>
      </c>
      <c r="EG16" s="729" t="str">
        <f>IF(EG15="","",_xlfn.XLOOKUP(UFVBenef!EG15,SAEBenef!$5:$5,SAEBenef!$25:$25)+_xlfn.XLOOKUP(UFVBenef!EG15,SAEBenef!$5:$5,SAEBenef!$26:$26))</f>
        <v/>
      </c>
      <c r="EH16" s="729" t="str">
        <f>IF(EH15="","",_xlfn.XLOOKUP(UFVBenef!EH15,SAEBenef!$5:$5,SAEBenef!$25:$25)+_xlfn.XLOOKUP(UFVBenef!EH15,SAEBenef!$5:$5,SAEBenef!$26:$26))</f>
        <v/>
      </c>
      <c r="EI16" s="729" t="str">
        <f>IF(EI15="","",_xlfn.XLOOKUP(UFVBenef!EI15,SAEBenef!$5:$5,SAEBenef!$25:$25)+_xlfn.XLOOKUP(UFVBenef!EI15,SAEBenef!$5:$5,SAEBenef!$26:$26))</f>
        <v/>
      </c>
      <c r="EJ16" s="729" t="str">
        <f>IF(EJ15="","",_xlfn.XLOOKUP(UFVBenef!EJ15,SAEBenef!$5:$5,SAEBenef!$25:$25)+_xlfn.XLOOKUP(UFVBenef!EJ15,SAEBenef!$5:$5,SAEBenef!$26:$26))</f>
        <v/>
      </c>
      <c r="EK16" s="729" t="str">
        <f>IF(EK15="","",_xlfn.XLOOKUP(UFVBenef!EK15,SAEBenef!$5:$5,SAEBenef!$25:$25)+_xlfn.XLOOKUP(UFVBenef!EK15,SAEBenef!$5:$5,SAEBenef!$26:$26))</f>
        <v/>
      </c>
      <c r="EL16" s="729" t="str">
        <f>IF(EL15="","",_xlfn.XLOOKUP(UFVBenef!EL15,SAEBenef!$5:$5,SAEBenef!$25:$25)+_xlfn.XLOOKUP(UFVBenef!EL15,SAEBenef!$5:$5,SAEBenef!$26:$26))</f>
        <v/>
      </c>
      <c r="EM16" s="729" t="str">
        <f>IF(EM15="","",_xlfn.XLOOKUP(UFVBenef!EM15,SAEBenef!$5:$5,SAEBenef!$25:$25)+_xlfn.XLOOKUP(UFVBenef!EM15,SAEBenef!$5:$5,SAEBenef!$26:$26))</f>
        <v/>
      </c>
      <c r="EN16" s="729" t="str">
        <f>IF(EN15="","",_xlfn.XLOOKUP(UFVBenef!EN15,SAEBenef!$5:$5,SAEBenef!$25:$25)+_xlfn.XLOOKUP(UFVBenef!EN15,SAEBenef!$5:$5,SAEBenef!$26:$26))</f>
        <v/>
      </c>
      <c r="EO16" s="729" t="str">
        <f>IF(EO15="","",_xlfn.XLOOKUP(UFVBenef!EO15,SAEBenef!$5:$5,SAEBenef!$25:$25)+_xlfn.XLOOKUP(UFVBenef!EO15,SAEBenef!$5:$5,SAEBenef!$26:$26))</f>
        <v/>
      </c>
      <c r="EP16" s="729" t="str">
        <f>IF(EP15="","",_xlfn.XLOOKUP(UFVBenef!EP15,SAEBenef!$5:$5,SAEBenef!$25:$25)+_xlfn.XLOOKUP(UFVBenef!EP15,SAEBenef!$5:$5,SAEBenef!$26:$26))</f>
        <v/>
      </c>
      <c r="EQ16" s="729" t="str">
        <f>IF(EQ15="","",_xlfn.XLOOKUP(UFVBenef!EQ15,SAEBenef!$5:$5,SAEBenef!$25:$25)+_xlfn.XLOOKUP(UFVBenef!EQ15,SAEBenef!$5:$5,SAEBenef!$26:$26))</f>
        <v/>
      </c>
      <c r="ER16" s="729" t="str">
        <f>IF(ER15="","",_xlfn.XLOOKUP(UFVBenef!ER15,SAEBenef!$5:$5,SAEBenef!$25:$25)+_xlfn.XLOOKUP(UFVBenef!ER15,SAEBenef!$5:$5,SAEBenef!$26:$26))</f>
        <v/>
      </c>
      <c r="ES16" s="729" t="str">
        <f>IF(ES15="","",_xlfn.XLOOKUP(UFVBenef!ES15,SAEBenef!$5:$5,SAEBenef!$25:$25)+_xlfn.XLOOKUP(UFVBenef!ES15,SAEBenef!$5:$5,SAEBenef!$26:$26))</f>
        <v/>
      </c>
      <c r="ET16" s="729" t="str">
        <f>IF(ET15="","",_xlfn.XLOOKUP(UFVBenef!ET15,SAEBenef!$5:$5,SAEBenef!$25:$25)+_xlfn.XLOOKUP(UFVBenef!ET15,SAEBenef!$5:$5,SAEBenef!$26:$26))</f>
        <v/>
      </c>
      <c r="EU16" s="729" t="str">
        <f>IF(EU15="","",_xlfn.XLOOKUP(UFVBenef!EU15,SAEBenef!$5:$5,SAEBenef!$25:$25)+_xlfn.XLOOKUP(UFVBenef!EU15,SAEBenef!$5:$5,SAEBenef!$26:$26))</f>
        <v/>
      </c>
      <c r="EV16" s="729" t="str">
        <f>IF(EV15="","",_xlfn.XLOOKUP(UFVBenef!EV15,SAEBenef!$5:$5,SAEBenef!$25:$25)+_xlfn.XLOOKUP(UFVBenef!EV15,SAEBenef!$5:$5,SAEBenef!$26:$26))</f>
        <v/>
      </c>
      <c r="EW16" s="729" t="str">
        <f>IF(EW15="","",_xlfn.XLOOKUP(UFVBenef!EW15,SAEBenef!$5:$5,SAEBenef!$25:$25)+_xlfn.XLOOKUP(UFVBenef!EW15,SAEBenef!$5:$5,SAEBenef!$26:$26))</f>
        <v/>
      </c>
      <c r="EX16" s="729" t="str">
        <f>IF(EX15="","",_xlfn.XLOOKUP(UFVBenef!EX15,SAEBenef!$5:$5,SAEBenef!$25:$25)+_xlfn.XLOOKUP(UFVBenef!EX15,SAEBenef!$5:$5,SAEBenef!$26:$26))</f>
        <v/>
      </c>
      <c r="EY16" s="729" t="str">
        <f>IF(EY15="","",_xlfn.XLOOKUP(UFVBenef!EY15,SAEBenef!$5:$5,SAEBenef!$25:$25)+_xlfn.XLOOKUP(UFVBenef!EY15,SAEBenef!$5:$5,SAEBenef!$26:$26))</f>
        <v/>
      </c>
      <c r="EZ16" s="729" t="str">
        <f>IF(EZ15="","",_xlfn.XLOOKUP(UFVBenef!EZ15,SAEBenef!$5:$5,SAEBenef!$25:$25)+_xlfn.XLOOKUP(UFVBenef!EZ15,SAEBenef!$5:$5,SAEBenef!$26:$26))</f>
        <v/>
      </c>
    </row>
    <row r="17" spans="2:156" ht="15" customHeight="1" x14ac:dyDescent="0.3">
      <c r="B17" s="171">
        <v>10</v>
      </c>
      <c r="C17" s="176" t="s">
        <v>3362</v>
      </c>
      <c r="D17" s="176" t="s">
        <v>298</v>
      </c>
      <c r="E17" s="375"/>
      <c r="F17" s="376">
        <f>SUM(G17:EZ17)</f>
        <v>1.296</v>
      </c>
      <c r="G17" s="732">
        <f>IF(G15="",G14,G14-ABS(G16))</f>
        <v>1.296</v>
      </c>
      <c r="H17" s="732">
        <f t="shared" ref="H17:BS17" si="3">IF(H15="",H14,H14-ABS(H16))</f>
        <v>0</v>
      </c>
      <c r="I17" s="732">
        <f t="shared" si="3"/>
        <v>0</v>
      </c>
      <c r="J17" s="732">
        <f t="shared" si="3"/>
        <v>0</v>
      </c>
      <c r="K17" s="732">
        <f t="shared" si="3"/>
        <v>0</v>
      </c>
      <c r="L17" s="732">
        <f t="shared" si="3"/>
        <v>0</v>
      </c>
      <c r="M17" s="732">
        <f t="shared" si="3"/>
        <v>0</v>
      </c>
      <c r="N17" s="732">
        <f t="shared" si="3"/>
        <v>0</v>
      </c>
      <c r="O17" s="732">
        <f t="shared" si="3"/>
        <v>0</v>
      </c>
      <c r="P17" s="732">
        <f t="shared" si="3"/>
        <v>0</v>
      </c>
      <c r="Q17" s="732">
        <f t="shared" si="3"/>
        <v>0</v>
      </c>
      <c r="R17" s="732">
        <f t="shared" si="3"/>
        <v>0</v>
      </c>
      <c r="S17" s="732">
        <f t="shared" si="3"/>
        <v>0</v>
      </c>
      <c r="T17" s="732">
        <f t="shared" si="3"/>
        <v>0</v>
      </c>
      <c r="U17" s="732">
        <f t="shared" si="3"/>
        <v>0</v>
      </c>
      <c r="V17" s="732">
        <f t="shared" si="3"/>
        <v>0</v>
      </c>
      <c r="W17" s="732">
        <f t="shared" si="3"/>
        <v>0</v>
      </c>
      <c r="X17" s="732">
        <f t="shared" si="3"/>
        <v>0</v>
      </c>
      <c r="Y17" s="732">
        <f t="shared" si="3"/>
        <v>0</v>
      </c>
      <c r="Z17" s="732">
        <f t="shared" si="3"/>
        <v>0</v>
      </c>
      <c r="AA17" s="732">
        <f t="shared" si="3"/>
        <v>0</v>
      </c>
      <c r="AB17" s="732">
        <f t="shared" si="3"/>
        <v>0</v>
      </c>
      <c r="AC17" s="732">
        <f t="shared" si="3"/>
        <v>0</v>
      </c>
      <c r="AD17" s="732">
        <f t="shared" si="3"/>
        <v>0</v>
      </c>
      <c r="AE17" s="732">
        <f t="shared" si="3"/>
        <v>0</v>
      </c>
      <c r="AF17" s="732">
        <f t="shared" si="3"/>
        <v>0</v>
      </c>
      <c r="AG17" s="732">
        <f t="shared" si="3"/>
        <v>0</v>
      </c>
      <c r="AH17" s="732">
        <f t="shared" si="3"/>
        <v>0</v>
      </c>
      <c r="AI17" s="732">
        <f t="shared" si="3"/>
        <v>0</v>
      </c>
      <c r="AJ17" s="732">
        <f t="shared" si="3"/>
        <v>0</v>
      </c>
      <c r="AK17" s="732">
        <f t="shared" si="3"/>
        <v>0</v>
      </c>
      <c r="AL17" s="732">
        <f t="shared" si="3"/>
        <v>0</v>
      </c>
      <c r="AM17" s="732">
        <f t="shared" si="3"/>
        <v>0</v>
      </c>
      <c r="AN17" s="732">
        <f t="shared" si="3"/>
        <v>0</v>
      </c>
      <c r="AO17" s="732">
        <f t="shared" si="3"/>
        <v>0</v>
      </c>
      <c r="AP17" s="732">
        <f t="shared" si="3"/>
        <v>0</v>
      </c>
      <c r="AQ17" s="732">
        <f t="shared" si="3"/>
        <v>0</v>
      </c>
      <c r="AR17" s="732">
        <f t="shared" si="3"/>
        <v>0</v>
      </c>
      <c r="AS17" s="732">
        <f t="shared" si="3"/>
        <v>0</v>
      </c>
      <c r="AT17" s="732">
        <f t="shared" si="3"/>
        <v>0</v>
      </c>
      <c r="AU17" s="732">
        <f t="shared" si="3"/>
        <v>0</v>
      </c>
      <c r="AV17" s="732">
        <f t="shared" si="3"/>
        <v>0</v>
      </c>
      <c r="AW17" s="732">
        <f t="shared" si="3"/>
        <v>0</v>
      </c>
      <c r="AX17" s="732">
        <f t="shared" si="3"/>
        <v>0</v>
      </c>
      <c r="AY17" s="732">
        <f t="shared" si="3"/>
        <v>0</v>
      </c>
      <c r="AZ17" s="732">
        <f t="shared" si="3"/>
        <v>0</v>
      </c>
      <c r="BA17" s="732">
        <f t="shared" si="3"/>
        <v>0</v>
      </c>
      <c r="BB17" s="732">
        <f t="shared" si="3"/>
        <v>0</v>
      </c>
      <c r="BC17" s="732">
        <f t="shared" si="3"/>
        <v>0</v>
      </c>
      <c r="BD17" s="732">
        <f t="shared" si="3"/>
        <v>0</v>
      </c>
      <c r="BE17" s="732">
        <f t="shared" si="3"/>
        <v>0</v>
      </c>
      <c r="BF17" s="732">
        <f t="shared" si="3"/>
        <v>0</v>
      </c>
      <c r="BG17" s="732">
        <f t="shared" si="3"/>
        <v>0</v>
      </c>
      <c r="BH17" s="732">
        <f t="shared" si="3"/>
        <v>0</v>
      </c>
      <c r="BI17" s="732">
        <f t="shared" si="3"/>
        <v>0</v>
      </c>
      <c r="BJ17" s="732">
        <f t="shared" si="3"/>
        <v>0</v>
      </c>
      <c r="BK17" s="732">
        <f t="shared" si="3"/>
        <v>0</v>
      </c>
      <c r="BL17" s="732">
        <f t="shared" si="3"/>
        <v>0</v>
      </c>
      <c r="BM17" s="732">
        <f t="shared" si="3"/>
        <v>0</v>
      </c>
      <c r="BN17" s="732">
        <f t="shared" si="3"/>
        <v>0</v>
      </c>
      <c r="BO17" s="732">
        <f t="shared" si="3"/>
        <v>0</v>
      </c>
      <c r="BP17" s="732">
        <f t="shared" si="3"/>
        <v>0</v>
      </c>
      <c r="BQ17" s="732">
        <f t="shared" si="3"/>
        <v>0</v>
      </c>
      <c r="BR17" s="732">
        <f t="shared" si="3"/>
        <v>0</v>
      </c>
      <c r="BS17" s="732">
        <f t="shared" si="3"/>
        <v>0</v>
      </c>
      <c r="BT17" s="732">
        <f t="shared" ref="BT17:EE17" si="4">IF(BT15="",BT14,BT14-ABS(BT16))</f>
        <v>0</v>
      </c>
      <c r="BU17" s="732">
        <f t="shared" si="4"/>
        <v>0</v>
      </c>
      <c r="BV17" s="732">
        <f t="shared" si="4"/>
        <v>0</v>
      </c>
      <c r="BW17" s="732">
        <f t="shared" si="4"/>
        <v>0</v>
      </c>
      <c r="BX17" s="732">
        <f t="shared" si="4"/>
        <v>0</v>
      </c>
      <c r="BY17" s="732">
        <f t="shared" si="4"/>
        <v>0</v>
      </c>
      <c r="BZ17" s="732">
        <f t="shared" si="4"/>
        <v>0</v>
      </c>
      <c r="CA17" s="732">
        <f t="shared" si="4"/>
        <v>0</v>
      </c>
      <c r="CB17" s="732">
        <f t="shared" si="4"/>
        <v>0</v>
      </c>
      <c r="CC17" s="732">
        <f t="shared" si="4"/>
        <v>0</v>
      </c>
      <c r="CD17" s="732">
        <f t="shared" si="4"/>
        <v>0</v>
      </c>
      <c r="CE17" s="732">
        <f t="shared" si="4"/>
        <v>0</v>
      </c>
      <c r="CF17" s="732">
        <f t="shared" si="4"/>
        <v>0</v>
      </c>
      <c r="CG17" s="732">
        <f t="shared" si="4"/>
        <v>0</v>
      </c>
      <c r="CH17" s="732">
        <f t="shared" si="4"/>
        <v>0</v>
      </c>
      <c r="CI17" s="732">
        <f t="shared" si="4"/>
        <v>0</v>
      </c>
      <c r="CJ17" s="732">
        <f t="shared" si="4"/>
        <v>0</v>
      </c>
      <c r="CK17" s="732">
        <f t="shared" si="4"/>
        <v>0</v>
      </c>
      <c r="CL17" s="732">
        <f t="shared" si="4"/>
        <v>0</v>
      </c>
      <c r="CM17" s="732">
        <f t="shared" si="4"/>
        <v>0</v>
      </c>
      <c r="CN17" s="732">
        <f t="shared" si="4"/>
        <v>0</v>
      </c>
      <c r="CO17" s="732">
        <f t="shared" si="4"/>
        <v>0</v>
      </c>
      <c r="CP17" s="732">
        <f t="shared" si="4"/>
        <v>0</v>
      </c>
      <c r="CQ17" s="732">
        <f t="shared" si="4"/>
        <v>0</v>
      </c>
      <c r="CR17" s="732">
        <f t="shared" si="4"/>
        <v>0</v>
      </c>
      <c r="CS17" s="732">
        <f t="shared" si="4"/>
        <v>0</v>
      </c>
      <c r="CT17" s="732">
        <f t="shared" si="4"/>
        <v>0</v>
      </c>
      <c r="CU17" s="732">
        <f t="shared" si="4"/>
        <v>0</v>
      </c>
      <c r="CV17" s="732">
        <f t="shared" si="4"/>
        <v>0</v>
      </c>
      <c r="CW17" s="732">
        <f t="shared" si="4"/>
        <v>0</v>
      </c>
      <c r="CX17" s="732">
        <f t="shared" si="4"/>
        <v>0</v>
      </c>
      <c r="CY17" s="732">
        <f t="shared" si="4"/>
        <v>0</v>
      </c>
      <c r="CZ17" s="732">
        <f t="shared" si="4"/>
        <v>0</v>
      </c>
      <c r="DA17" s="732">
        <f t="shared" si="4"/>
        <v>0</v>
      </c>
      <c r="DB17" s="732">
        <f t="shared" si="4"/>
        <v>0</v>
      </c>
      <c r="DC17" s="732">
        <f t="shared" si="4"/>
        <v>0</v>
      </c>
      <c r="DD17" s="732">
        <f t="shared" si="4"/>
        <v>0</v>
      </c>
      <c r="DE17" s="732">
        <f t="shared" si="4"/>
        <v>0</v>
      </c>
      <c r="DF17" s="732">
        <f t="shared" si="4"/>
        <v>0</v>
      </c>
      <c r="DG17" s="732">
        <f t="shared" si="4"/>
        <v>0</v>
      </c>
      <c r="DH17" s="732">
        <f t="shared" si="4"/>
        <v>0</v>
      </c>
      <c r="DI17" s="732">
        <f t="shared" si="4"/>
        <v>0</v>
      </c>
      <c r="DJ17" s="732">
        <f t="shared" si="4"/>
        <v>0</v>
      </c>
      <c r="DK17" s="732">
        <f t="shared" si="4"/>
        <v>0</v>
      </c>
      <c r="DL17" s="732">
        <f t="shared" si="4"/>
        <v>0</v>
      </c>
      <c r="DM17" s="732">
        <f t="shared" si="4"/>
        <v>0</v>
      </c>
      <c r="DN17" s="732">
        <f t="shared" si="4"/>
        <v>0</v>
      </c>
      <c r="DO17" s="732">
        <f t="shared" si="4"/>
        <v>0</v>
      </c>
      <c r="DP17" s="732">
        <f t="shared" si="4"/>
        <v>0</v>
      </c>
      <c r="DQ17" s="732">
        <f t="shared" si="4"/>
        <v>0</v>
      </c>
      <c r="DR17" s="732">
        <f t="shared" si="4"/>
        <v>0</v>
      </c>
      <c r="DS17" s="732">
        <f t="shared" si="4"/>
        <v>0</v>
      </c>
      <c r="DT17" s="732">
        <f t="shared" si="4"/>
        <v>0</v>
      </c>
      <c r="DU17" s="732">
        <f t="shared" si="4"/>
        <v>0</v>
      </c>
      <c r="DV17" s="732">
        <f t="shared" si="4"/>
        <v>0</v>
      </c>
      <c r="DW17" s="732">
        <f t="shared" si="4"/>
        <v>0</v>
      </c>
      <c r="DX17" s="732">
        <f t="shared" si="4"/>
        <v>0</v>
      </c>
      <c r="DY17" s="732">
        <f t="shared" si="4"/>
        <v>0</v>
      </c>
      <c r="DZ17" s="732">
        <f t="shared" si="4"/>
        <v>0</v>
      </c>
      <c r="EA17" s="732">
        <f t="shared" si="4"/>
        <v>0</v>
      </c>
      <c r="EB17" s="732">
        <f t="shared" si="4"/>
        <v>0</v>
      </c>
      <c r="EC17" s="732">
        <f t="shared" si="4"/>
        <v>0</v>
      </c>
      <c r="ED17" s="732">
        <f t="shared" si="4"/>
        <v>0</v>
      </c>
      <c r="EE17" s="732">
        <f t="shared" si="4"/>
        <v>0</v>
      </c>
      <c r="EF17" s="732">
        <f t="shared" ref="EF17:EZ17" si="5">IF(EF15="",EF14,EF14-ABS(EF16))</f>
        <v>0</v>
      </c>
      <c r="EG17" s="732">
        <f t="shared" si="5"/>
        <v>0</v>
      </c>
      <c r="EH17" s="732">
        <f t="shared" si="5"/>
        <v>0</v>
      </c>
      <c r="EI17" s="732">
        <f t="shared" si="5"/>
        <v>0</v>
      </c>
      <c r="EJ17" s="732">
        <f t="shared" si="5"/>
        <v>0</v>
      </c>
      <c r="EK17" s="732">
        <f t="shared" si="5"/>
        <v>0</v>
      </c>
      <c r="EL17" s="732">
        <f t="shared" si="5"/>
        <v>0</v>
      </c>
      <c r="EM17" s="732">
        <f t="shared" si="5"/>
        <v>0</v>
      </c>
      <c r="EN17" s="732">
        <f t="shared" si="5"/>
        <v>0</v>
      </c>
      <c r="EO17" s="732">
        <f t="shared" si="5"/>
        <v>0</v>
      </c>
      <c r="EP17" s="732">
        <f t="shared" si="5"/>
        <v>0</v>
      </c>
      <c r="EQ17" s="732">
        <f t="shared" si="5"/>
        <v>0</v>
      </c>
      <c r="ER17" s="732">
        <f t="shared" si="5"/>
        <v>0</v>
      </c>
      <c r="ES17" s="732">
        <f t="shared" si="5"/>
        <v>0</v>
      </c>
      <c r="ET17" s="732">
        <f t="shared" si="5"/>
        <v>0</v>
      </c>
      <c r="EU17" s="732">
        <f t="shared" si="5"/>
        <v>0</v>
      </c>
      <c r="EV17" s="732">
        <f t="shared" si="5"/>
        <v>0</v>
      </c>
      <c r="EW17" s="732">
        <f t="shared" si="5"/>
        <v>0</v>
      </c>
      <c r="EX17" s="732">
        <f t="shared" si="5"/>
        <v>0</v>
      </c>
      <c r="EY17" s="732">
        <f t="shared" si="5"/>
        <v>0</v>
      </c>
      <c r="EZ17" s="732">
        <f t="shared" si="5"/>
        <v>0</v>
      </c>
    </row>
    <row r="18" spans="2:156" ht="15" customHeight="1" x14ac:dyDescent="0.3">
      <c r="B18" s="841" t="s">
        <v>3372</v>
      </c>
      <c r="C18" s="842"/>
      <c r="D18" s="204" t="s">
        <v>1601</v>
      </c>
      <c r="E18" s="205" t="s">
        <v>2288</v>
      </c>
      <c r="F18" s="380">
        <f>SUM(G18:EZ18)</f>
        <v>0</v>
      </c>
      <c r="G18" s="732">
        <f>G17*$E$13*1000</f>
        <v>0</v>
      </c>
      <c r="H18" s="732">
        <f t="shared" ref="H18:BS18" si="6">H17*$E$13*1000</f>
        <v>0</v>
      </c>
      <c r="I18" s="732">
        <f t="shared" si="6"/>
        <v>0</v>
      </c>
      <c r="J18" s="732">
        <f t="shared" si="6"/>
        <v>0</v>
      </c>
      <c r="K18" s="732">
        <f t="shared" si="6"/>
        <v>0</v>
      </c>
      <c r="L18" s="732">
        <f t="shared" si="6"/>
        <v>0</v>
      </c>
      <c r="M18" s="732">
        <f t="shared" si="6"/>
        <v>0</v>
      </c>
      <c r="N18" s="732">
        <f t="shared" si="6"/>
        <v>0</v>
      </c>
      <c r="O18" s="732">
        <f t="shared" si="6"/>
        <v>0</v>
      </c>
      <c r="P18" s="732">
        <f t="shared" si="6"/>
        <v>0</v>
      </c>
      <c r="Q18" s="732">
        <f t="shared" si="6"/>
        <v>0</v>
      </c>
      <c r="R18" s="732">
        <f t="shared" si="6"/>
        <v>0</v>
      </c>
      <c r="S18" s="732">
        <f t="shared" si="6"/>
        <v>0</v>
      </c>
      <c r="T18" s="732">
        <f t="shared" si="6"/>
        <v>0</v>
      </c>
      <c r="U18" s="732">
        <f t="shared" si="6"/>
        <v>0</v>
      </c>
      <c r="V18" s="732">
        <f t="shared" si="6"/>
        <v>0</v>
      </c>
      <c r="W18" s="732">
        <f t="shared" si="6"/>
        <v>0</v>
      </c>
      <c r="X18" s="732">
        <f t="shared" si="6"/>
        <v>0</v>
      </c>
      <c r="Y18" s="732">
        <f t="shared" si="6"/>
        <v>0</v>
      </c>
      <c r="Z18" s="732">
        <f t="shared" si="6"/>
        <v>0</v>
      </c>
      <c r="AA18" s="732">
        <f t="shared" si="6"/>
        <v>0</v>
      </c>
      <c r="AB18" s="732">
        <f t="shared" si="6"/>
        <v>0</v>
      </c>
      <c r="AC18" s="732">
        <f t="shared" si="6"/>
        <v>0</v>
      </c>
      <c r="AD18" s="732">
        <f t="shared" si="6"/>
        <v>0</v>
      </c>
      <c r="AE18" s="732">
        <f t="shared" si="6"/>
        <v>0</v>
      </c>
      <c r="AF18" s="732">
        <f t="shared" si="6"/>
        <v>0</v>
      </c>
      <c r="AG18" s="732">
        <f t="shared" si="6"/>
        <v>0</v>
      </c>
      <c r="AH18" s="732">
        <f t="shared" si="6"/>
        <v>0</v>
      </c>
      <c r="AI18" s="732">
        <f t="shared" si="6"/>
        <v>0</v>
      </c>
      <c r="AJ18" s="732">
        <f t="shared" si="6"/>
        <v>0</v>
      </c>
      <c r="AK18" s="732">
        <f t="shared" si="6"/>
        <v>0</v>
      </c>
      <c r="AL18" s="732">
        <f t="shared" si="6"/>
        <v>0</v>
      </c>
      <c r="AM18" s="732">
        <f t="shared" si="6"/>
        <v>0</v>
      </c>
      <c r="AN18" s="732">
        <f t="shared" si="6"/>
        <v>0</v>
      </c>
      <c r="AO18" s="732">
        <f t="shared" si="6"/>
        <v>0</v>
      </c>
      <c r="AP18" s="732">
        <f t="shared" si="6"/>
        <v>0</v>
      </c>
      <c r="AQ18" s="732">
        <f t="shared" si="6"/>
        <v>0</v>
      </c>
      <c r="AR18" s="732">
        <f t="shared" si="6"/>
        <v>0</v>
      </c>
      <c r="AS18" s="732">
        <f t="shared" si="6"/>
        <v>0</v>
      </c>
      <c r="AT18" s="732">
        <f t="shared" si="6"/>
        <v>0</v>
      </c>
      <c r="AU18" s="732">
        <f t="shared" si="6"/>
        <v>0</v>
      </c>
      <c r="AV18" s="732">
        <f t="shared" si="6"/>
        <v>0</v>
      </c>
      <c r="AW18" s="732">
        <f t="shared" si="6"/>
        <v>0</v>
      </c>
      <c r="AX18" s="732">
        <f t="shared" si="6"/>
        <v>0</v>
      </c>
      <c r="AY18" s="732">
        <f t="shared" si="6"/>
        <v>0</v>
      </c>
      <c r="AZ18" s="732">
        <f t="shared" si="6"/>
        <v>0</v>
      </c>
      <c r="BA18" s="732">
        <f t="shared" si="6"/>
        <v>0</v>
      </c>
      <c r="BB18" s="732">
        <f t="shared" si="6"/>
        <v>0</v>
      </c>
      <c r="BC18" s="732">
        <f t="shared" si="6"/>
        <v>0</v>
      </c>
      <c r="BD18" s="732">
        <f t="shared" si="6"/>
        <v>0</v>
      </c>
      <c r="BE18" s="732">
        <f t="shared" si="6"/>
        <v>0</v>
      </c>
      <c r="BF18" s="732">
        <f t="shared" si="6"/>
        <v>0</v>
      </c>
      <c r="BG18" s="732">
        <f t="shared" si="6"/>
        <v>0</v>
      </c>
      <c r="BH18" s="732">
        <f t="shared" si="6"/>
        <v>0</v>
      </c>
      <c r="BI18" s="732">
        <f t="shared" si="6"/>
        <v>0</v>
      </c>
      <c r="BJ18" s="732">
        <f t="shared" si="6"/>
        <v>0</v>
      </c>
      <c r="BK18" s="732">
        <f t="shared" si="6"/>
        <v>0</v>
      </c>
      <c r="BL18" s="732">
        <f t="shared" si="6"/>
        <v>0</v>
      </c>
      <c r="BM18" s="732">
        <f t="shared" si="6"/>
        <v>0</v>
      </c>
      <c r="BN18" s="732">
        <f t="shared" si="6"/>
        <v>0</v>
      </c>
      <c r="BO18" s="732">
        <f t="shared" si="6"/>
        <v>0</v>
      </c>
      <c r="BP18" s="732">
        <f t="shared" si="6"/>
        <v>0</v>
      </c>
      <c r="BQ18" s="732">
        <f t="shared" si="6"/>
        <v>0</v>
      </c>
      <c r="BR18" s="732">
        <f t="shared" si="6"/>
        <v>0</v>
      </c>
      <c r="BS18" s="732">
        <f t="shared" si="6"/>
        <v>0</v>
      </c>
      <c r="BT18" s="732">
        <f t="shared" ref="BT18:EE18" si="7">BT17*$E$13*1000</f>
        <v>0</v>
      </c>
      <c r="BU18" s="732">
        <f t="shared" si="7"/>
        <v>0</v>
      </c>
      <c r="BV18" s="732">
        <f t="shared" si="7"/>
        <v>0</v>
      </c>
      <c r="BW18" s="732">
        <f t="shared" si="7"/>
        <v>0</v>
      </c>
      <c r="BX18" s="732">
        <f t="shared" si="7"/>
        <v>0</v>
      </c>
      <c r="BY18" s="732">
        <f t="shared" si="7"/>
        <v>0</v>
      </c>
      <c r="BZ18" s="732">
        <f t="shared" si="7"/>
        <v>0</v>
      </c>
      <c r="CA18" s="732">
        <f t="shared" si="7"/>
        <v>0</v>
      </c>
      <c r="CB18" s="732">
        <f t="shared" si="7"/>
        <v>0</v>
      </c>
      <c r="CC18" s="732">
        <f t="shared" si="7"/>
        <v>0</v>
      </c>
      <c r="CD18" s="732">
        <f t="shared" si="7"/>
        <v>0</v>
      </c>
      <c r="CE18" s="732">
        <f t="shared" si="7"/>
        <v>0</v>
      </c>
      <c r="CF18" s="732">
        <f t="shared" si="7"/>
        <v>0</v>
      </c>
      <c r="CG18" s="732">
        <f t="shared" si="7"/>
        <v>0</v>
      </c>
      <c r="CH18" s="732">
        <f t="shared" si="7"/>
        <v>0</v>
      </c>
      <c r="CI18" s="732">
        <f t="shared" si="7"/>
        <v>0</v>
      </c>
      <c r="CJ18" s="732">
        <f t="shared" si="7"/>
        <v>0</v>
      </c>
      <c r="CK18" s="732">
        <f t="shared" si="7"/>
        <v>0</v>
      </c>
      <c r="CL18" s="732">
        <f t="shared" si="7"/>
        <v>0</v>
      </c>
      <c r="CM18" s="732">
        <f t="shared" si="7"/>
        <v>0</v>
      </c>
      <c r="CN18" s="732">
        <f t="shared" si="7"/>
        <v>0</v>
      </c>
      <c r="CO18" s="732">
        <f t="shared" si="7"/>
        <v>0</v>
      </c>
      <c r="CP18" s="732">
        <f t="shared" si="7"/>
        <v>0</v>
      </c>
      <c r="CQ18" s="732">
        <f t="shared" si="7"/>
        <v>0</v>
      </c>
      <c r="CR18" s="732">
        <f t="shared" si="7"/>
        <v>0</v>
      </c>
      <c r="CS18" s="732">
        <f t="shared" si="7"/>
        <v>0</v>
      </c>
      <c r="CT18" s="732">
        <f t="shared" si="7"/>
        <v>0</v>
      </c>
      <c r="CU18" s="732">
        <f t="shared" si="7"/>
        <v>0</v>
      </c>
      <c r="CV18" s="732">
        <f t="shared" si="7"/>
        <v>0</v>
      </c>
      <c r="CW18" s="732">
        <f t="shared" si="7"/>
        <v>0</v>
      </c>
      <c r="CX18" s="732">
        <f t="shared" si="7"/>
        <v>0</v>
      </c>
      <c r="CY18" s="732">
        <f t="shared" si="7"/>
        <v>0</v>
      </c>
      <c r="CZ18" s="732">
        <f t="shared" si="7"/>
        <v>0</v>
      </c>
      <c r="DA18" s="732">
        <f t="shared" si="7"/>
        <v>0</v>
      </c>
      <c r="DB18" s="732">
        <f t="shared" si="7"/>
        <v>0</v>
      </c>
      <c r="DC18" s="732">
        <f t="shared" si="7"/>
        <v>0</v>
      </c>
      <c r="DD18" s="732">
        <f t="shared" si="7"/>
        <v>0</v>
      </c>
      <c r="DE18" s="732">
        <f t="shared" si="7"/>
        <v>0</v>
      </c>
      <c r="DF18" s="732">
        <f t="shared" si="7"/>
        <v>0</v>
      </c>
      <c r="DG18" s="732">
        <f t="shared" si="7"/>
        <v>0</v>
      </c>
      <c r="DH18" s="732">
        <f t="shared" si="7"/>
        <v>0</v>
      </c>
      <c r="DI18" s="732">
        <f t="shared" si="7"/>
        <v>0</v>
      </c>
      <c r="DJ18" s="732">
        <f t="shared" si="7"/>
        <v>0</v>
      </c>
      <c r="DK18" s="732">
        <f t="shared" si="7"/>
        <v>0</v>
      </c>
      <c r="DL18" s="732">
        <f t="shared" si="7"/>
        <v>0</v>
      </c>
      <c r="DM18" s="732">
        <f t="shared" si="7"/>
        <v>0</v>
      </c>
      <c r="DN18" s="732">
        <f t="shared" si="7"/>
        <v>0</v>
      </c>
      <c r="DO18" s="732">
        <f t="shared" si="7"/>
        <v>0</v>
      </c>
      <c r="DP18" s="732">
        <f t="shared" si="7"/>
        <v>0</v>
      </c>
      <c r="DQ18" s="732">
        <f t="shared" si="7"/>
        <v>0</v>
      </c>
      <c r="DR18" s="732">
        <f t="shared" si="7"/>
        <v>0</v>
      </c>
      <c r="DS18" s="732">
        <f t="shared" si="7"/>
        <v>0</v>
      </c>
      <c r="DT18" s="732">
        <f t="shared" si="7"/>
        <v>0</v>
      </c>
      <c r="DU18" s="732">
        <f t="shared" si="7"/>
        <v>0</v>
      </c>
      <c r="DV18" s="732">
        <f t="shared" si="7"/>
        <v>0</v>
      </c>
      <c r="DW18" s="732">
        <f t="shared" si="7"/>
        <v>0</v>
      </c>
      <c r="DX18" s="732">
        <f t="shared" si="7"/>
        <v>0</v>
      </c>
      <c r="DY18" s="732">
        <f t="shared" si="7"/>
        <v>0</v>
      </c>
      <c r="DZ18" s="732">
        <f t="shared" si="7"/>
        <v>0</v>
      </c>
      <c r="EA18" s="732">
        <f t="shared" si="7"/>
        <v>0</v>
      </c>
      <c r="EB18" s="732">
        <f t="shared" si="7"/>
        <v>0</v>
      </c>
      <c r="EC18" s="732">
        <f t="shared" si="7"/>
        <v>0</v>
      </c>
      <c r="ED18" s="732">
        <f t="shared" si="7"/>
        <v>0</v>
      </c>
      <c r="EE18" s="732">
        <f t="shared" si="7"/>
        <v>0</v>
      </c>
      <c r="EF18" s="732">
        <f t="shared" ref="EF18:EZ18" si="8">EF17*$E$13*1000</f>
        <v>0</v>
      </c>
      <c r="EG18" s="732">
        <f t="shared" si="8"/>
        <v>0</v>
      </c>
      <c r="EH18" s="732">
        <f t="shared" si="8"/>
        <v>0</v>
      </c>
      <c r="EI18" s="732">
        <f t="shared" si="8"/>
        <v>0</v>
      </c>
      <c r="EJ18" s="732">
        <f t="shared" si="8"/>
        <v>0</v>
      </c>
      <c r="EK18" s="732">
        <f t="shared" si="8"/>
        <v>0</v>
      </c>
      <c r="EL18" s="732">
        <f t="shared" si="8"/>
        <v>0</v>
      </c>
      <c r="EM18" s="732">
        <f t="shared" si="8"/>
        <v>0</v>
      </c>
      <c r="EN18" s="732">
        <f t="shared" si="8"/>
        <v>0</v>
      </c>
      <c r="EO18" s="732">
        <f t="shared" si="8"/>
        <v>0</v>
      </c>
      <c r="EP18" s="732">
        <f t="shared" si="8"/>
        <v>0</v>
      </c>
      <c r="EQ18" s="732">
        <f t="shared" si="8"/>
        <v>0</v>
      </c>
      <c r="ER18" s="732">
        <f t="shared" si="8"/>
        <v>0</v>
      </c>
      <c r="ES18" s="732">
        <f t="shared" si="8"/>
        <v>0</v>
      </c>
      <c r="ET18" s="732">
        <f t="shared" si="8"/>
        <v>0</v>
      </c>
      <c r="EU18" s="732">
        <f t="shared" si="8"/>
        <v>0</v>
      </c>
      <c r="EV18" s="732">
        <f t="shared" si="8"/>
        <v>0</v>
      </c>
      <c r="EW18" s="732">
        <f t="shared" si="8"/>
        <v>0</v>
      </c>
      <c r="EX18" s="732">
        <f t="shared" si="8"/>
        <v>0</v>
      </c>
      <c r="EY18" s="732">
        <f t="shared" si="8"/>
        <v>0</v>
      </c>
      <c r="EZ18" s="732">
        <f t="shared" si="8"/>
        <v>0</v>
      </c>
    </row>
    <row r="20" spans="2:156" ht="15" customHeight="1" x14ac:dyDescent="0.35">
      <c r="F20" s="158" t="s">
        <v>2278</v>
      </c>
      <c r="G20" s="159">
        <f>RCB!$G$14</f>
        <v>0</v>
      </c>
    </row>
    <row r="21" spans="2:156" ht="15" customHeight="1" x14ac:dyDescent="0.35">
      <c r="F21" s="158" t="s">
        <v>1232</v>
      </c>
      <c r="G21" s="159">
        <f>RCB!$H$9</f>
        <v>0</v>
      </c>
    </row>
    <row r="23" spans="2:156" ht="15" customHeight="1" x14ac:dyDescent="0.3"/>
    <row r="24" spans="2:156" x14ac:dyDescent="0.3">
      <c r="I24" s="378"/>
    </row>
  </sheetData>
  <sheetProtection algorithmName="SHA-512" hashValue="Rzk2tqWvBcejjWErouag8ZEcrWJfKho1oojOWuWHfWOHZLql1LmM146QdrCWM+bN9wwtI1BAomso7kRBx8zKfw==" saltValue="uz3xX5qve2zyRkqGaaCBGg==" spinCount="100000" sheet="1" formatColumns="0" formatRows="0"/>
  <mergeCells count="4">
    <mergeCell ref="B18:C18"/>
    <mergeCell ref="B12:E12"/>
    <mergeCell ref="E13:F13"/>
    <mergeCell ref="B4:F4"/>
  </mergeCells>
  <phoneticPr fontId="43" type="noConversion"/>
  <conditionalFormatting sqref="F18">
    <cfRule type="expression" dxfId="100" priority="17">
      <formula>F18="ERRO"</formula>
    </cfRule>
  </conditionalFormatting>
  <conditionalFormatting sqref="G10:EZ10">
    <cfRule type="expression" dxfId="99" priority="1">
      <formula>OR(G10&gt;24,G10&lt;0)</formula>
    </cfRule>
  </conditionalFormatting>
  <pageMargins left="0.59055118110236227" right="0.59055118110236227" top="0.98425196850393704" bottom="0.59055118110236227" header="0.19685039370078741" footer="0.19685039370078741"/>
  <pageSetup paperSize="9" scale="68" fitToWidth="0" pageOrder="overThenDown" orientation="landscape" r:id="rId1"/>
  <headerFooter>
    <oddFooter>&amp;L&amp;F / &amp;A_x000D_&amp;1#&amp;"Calibri"&amp;10&amp;K000000 Classificação: Público&amp;R&amp;P</oddFooter>
  </headerFooter>
  <ignoredErrors>
    <ignoredError sqref="G16:H16 I16:EZ16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3D3FD4-7AFA-4DE3-9DD1-3DE5E0977478}">
          <x14:formula1>
            <xm:f>UCs!$C$24:$C$43</xm:f>
          </x14:formula1>
          <xm:sqref>I6:EZ6</xm:sqref>
        </x14:dataValidation>
        <x14:dataValidation type="list" allowBlank="1" showInputMessage="1" showErrorMessage="1" xr:uid="{F05D5885-ABDB-4B1F-8980-465D18039E7F}">
          <x14:formula1>
            <xm:f>SAEBenef!$H$5:$FA$5</xm:f>
          </x14:formula1>
          <xm:sqref>G15:EZ15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A91E-AEEA-4E07-9E7A-B3127A935426}">
  <sheetPr codeName="Plan33">
    <tabColor rgb="FFFFC000"/>
  </sheetPr>
  <dimension ref="B4:Z116"/>
  <sheetViews>
    <sheetView showGridLines="0" zoomScale="70" zoomScaleNormal="70" workbookViewId="0">
      <selection activeCell="R91" sqref="R91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8.88671875" style="1" customWidth="1"/>
    <col min="9" max="9" width="14.33203125" style="1" customWidth="1"/>
    <col min="10" max="10" width="17.88671875" style="1" customWidth="1"/>
    <col min="11" max="11" width="20.6640625" style="1" customWidth="1"/>
    <col min="12" max="13" width="14.6640625" style="1" customWidth="1"/>
    <col min="14" max="14" width="20.6640625" style="1" bestFit="1" customWidth="1"/>
    <col min="15" max="16" width="3.6640625" style="1" customWidth="1"/>
    <col min="17" max="21" width="10.6640625" style="1" customWidth="1"/>
    <col min="22" max="23" width="11.6640625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2580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">
        <v>2580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88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86"/>
      <c r="D20" s="886"/>
      <c r="E20" s="886"/>
      <c r="F20" s="886"/>
      <c r="G20" s="860"/>
      <c r="H20" s="287"/>
      <c r="I20" s="288"/>
      <c r="J20" s="286"/>
      <c r="K20" s="139">
        <f>N20-L20-M20</f>
        <v>0</v>
      </c>
      <c r="L20" s="286"/>
      <c r="M20" s="286"/>
      <c r="N20" s="139">
        <f>I20*J20</f>
        <v>0</v>
      </c>
      <c r="P20" s="142">
        <f>B20</f>
        <v>13</v>
      </c>
      <c r="Q20" s="862" t="str">
        <f>IF(OR(C20=0,C20=""),"",C20)</f>
        <v/>
      </c>
      <c r="R20" s="862"/>
      <c r="S20" s="862"/>
      <c r="T20" s="862"/>
      <c r="U20" s="863"/>
      <c r="V20" s="143" t="str">
        <f>IF(N20=0,"",H20)</f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86"/>
      <c r="D21" s="886"/>
      <c r="E21" s="886"/>
      <c r="F21" s="886"/>
      <c r="G21" s="860"/>
      <c r="H21" s="289"/>
      <c r="I21" s="290"/>
      <c r="J21" s="286"/>
      <c r="K21" s="139">
        <f t="shared" ref="K21:K29" si="5">N21-L21-M21</f>
        <v>0</v>
      </c>
      <c r="L21" s="286"/>
      <c r="M21" s="286"/>
      <c r="N21" s="139">
        <f t="shared" ref="N21:N29" si="6">I21*J21</f>
        <v>0</v>
      </c>
      <c r="P21" s="142">
        <f t="shared" ref="P21:P29" si="7">B21</f>
        <v>14</v>
      </c>
      <c r="Q21" s="862" t="str">
        <f t="shared" ref="Q21:Q29" si="8">IF(OR(C21=0,C21=""),"",C21)</f>
        <v/>
      </c>
      <c r="R21" s="862"/>
      <c r="S21" s="862"/>
      <c r="T21" s="862"/>
      <c r="U21" s="863"/>
      <c r="V21" s="143" t="str">
        <f t="shared" ref="V21:V29" si="9">IF(N21=0,"",H21)</f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86"/>
      <c r="D22" s="886"/>
      <c r="E22" s="886"/>
      <c r="F22" s="886"/>
      <c r="G22" s="860"/>
      <c r="H22" s="289"/>
      <c r="I22" s="290"/>
      <c r="J22" s="286"/>
      <c r="K22" s="139">
        <f>N22-L22-M22</f>
        <v>0</v>
      </c>
      <c r="L22" s="286"/>
      <c r="M22" s="286"/>
      <c r="N22" s="139">
        <f>I22*J22</f>
        <v>0</v>
      </c>
      <c r="P22" s="142">
        <f t="shared" si="7"/>
        <v>15</v>
      </c>
      <c r="Q22" s="862" t="str">
        <f t="shared" si="8"/>
        <v/>
      </c>
      <c r="R22" s="862"/>
      <c r="S22" s="862"/>
      <c r="T22" s="862"/>
      <c r="U22" s="863"/>
      <c r="V22" s="143" t="str">
        <f t="shared" si="9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86"/>
      <c r="D23" s="886"/>
      <c r="E23" s="886"/>
      <c r="F23" s="886"/>
      <c r="G23" s="860"/>
      <c r="H23" s="289"/>
      <c r="I23" s="290"/>
      <c r="J23" s="286"/>
      <c r="K23" s="139">
        <f t="shared" si="5"/>
        <v>0</v>
      </c>
      <c r="L23" s="286"/>
      <c r="M23" s="286"/>
      <c r="N23" s="139">
        <f t="shared" si="6"/>
        <v>0</v>
      </c>
      <c r="P23" s="142">
        <f t="shared" si="7"/>
        <v>16</v>
      </c>
      <c r="Q23" s="862" t="str">
        <f t="shared" si="8"/>
        <v/>
      </c>
      <c r="R23" s="862"/>
      <c r="S23" s="862"/>
      <c r="T23" s="862"/>
      <c r="U23" s="863"/>
      <c r="V23" s="143" t="str">
        <f t="shared" si="9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86"/>
      <c r="D24" s="886"/>
      <c r="E24" s="886"/>
      <c r="F24" s="886"/>
      <c r="G24" s="860"/>
      <c r="H24" s="289"/>
      <c r="I24" s="290"/>
      <c r="J24" s="286"/>
      <c r="K24" s="139">
        <f t="shared" si="5"/>
        <v>0</v>
      </c>
      <c r="L24" s="286"/>
      <c r="M24" s="286"/>
      <c r="N24" s="139">
        <f t="shared" si="6"/>
        <v>0</v>
      </c>
      <c r="P24" s="142">
        <f t="shared" si="7"/>
        <v>17</v>
      </c>
      <c r="Q24" s="862" t="str">
        <f t="shared" si="8"/>
        <v/>
      </c>
      <c r="R24" s="862"/>
      <c r="S24" s="862"/>
      <c r="T24" s="862"/>
      <c r="U24" s="863"/>
      <c r="V24" s="143" t="str">
        <f t="shared" si="9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86"/>
      <c r="D25" s="886"/>
      <c r="E25" s="886"/>
      <c r="F25" s="886"/>
      <c r="G25" s="860"/>
      <c r="H25" s="289"/>
      <c r="I25" s="290"/>
      <c r="J25" s="286"/>
      <c r="K25" s="139">
        <f t="shared" si="5"/>
        <v>0</v>
      </c>
      <c r="L25" s="286"/>
      <c r="M25" s="286"/>
      <c r="N25" s="139">
        <f t="shared" si="6"/>
        <v>0</v>
      </c>
      <c r="P25" s="142">
        <f t="shared" si="7"/>
        <v>18</v>
      </c>
      <c r="Q25" s="862" t="str">
        <f t="shared" si="8"/>
        <v/>
      </c>
      <c r="R25" s="862"/>
      <c r="S25" s="862"/>
      <c r="T25" s="862"/>
      <c r="U25" s="863"/>
      <c r="V25" s="143" t="str">
        <f t="shared" si="9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86"/>
      <c r="D26" s="886"/>
      <c r="E26" s="886"/>
      <c r="F26" s="886"/>
      <c r="G26" s="860"/>
      <c r="H26" s="289"/>
      <c r="I26" s="290"/>
      <c r="J26" s="286"/>
      <c r="K26" s="139">
        <f t="shared" si="5"/>
        <v>0</v>
      </c>
      <c r="L26" s="286"/>
      <c r="M26" s="286"/>
      <c r="N26" s="139">
        <f t="shared" si="6"/>
        <v>0</v>
      </c>
      <c r="P26" s="142">
        <f t="shared" si="7"/>
        <v>19</v>
      </c>
      <c r="Q26" s="862" t="str">
        <f t="shared" si="8"/>
        <v/>
      </c>
      <c r="R26" s="862"/>
      <c r="S26" s="862"/>
      <c r="T26" s="862"/>
      <c r="U26" s="863"/>
      <c r="V26" s="143" t="str">
        <f t="shared" si="9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86"/>
      <c r="D27" s="886"/>
      <c r="E27" s="886"/>
      <c r="F27" s="886"/>
      <c r="G27" s="860"/>
      <c r="H27" s="289"/>
      <c r="I27" s="290"/>
      <c r="J27" s="286"/>
      <c r="K27" s="139">
        <f t="shared" si="5"/>
        <v>0</v>
      </c>
      <c r="L27" s="286"/>
      <c r="M27" s="286"/>
      <c r="N27" s="139">
        <f t="shared" si="6"/>
        <v>0</v>
      </c>
      <c r="P27" s="142">
        <f t="shared" si="7"/>
        <v>20</v>
      </c>
      <c r="Q27" s="862" t="str">
        <f t="shared" si="8"/>
        <v/>
      </c>
      <c r="R27" s="862"/>
      <c r="S27" s="862"/>
      <c r="T27" s="862"/>
      <c r="U27" s="863"/>
      <c r="V27" s="143" t="str">
        <f t="shared" si="9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86"/>
      <c r="D28" s="886"/>
      <c r="E28" s="886"/>
      <c r="F28" s="886"/>
      <c r="G28" s="860"/>
      <c r="H28" s="289"/>
      <c r="I28" s="290"/>
      <c r="J28" s="286"/>
      <c r="K28" s="139">
        <f t="shared" si="5"/>
        <v>0</v>
      </c>
      <c r="L28" s="286"/>
      <c r="M28" s="286"/>
      <c r="N28" s="139">
        <f t="shared" si="6"/>
        <v>0</v>
      </c>
      <c r="P28" s="142">
        <f t="shared" si="7"/>
        <v>21</v>
      </c>
      <c r="Q28" s="862" t="str">
        <f t="shared" si="8"/>
        <v/>
      </c>
      <c r="R28" s="862"/>
      <c r="S28" s="862"/>
      <c r="T28" s="862"/>
      <c r="U28" s="863"/>
      <c r="V28" s="143" t="str">
        <f t="shared" si="9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86"/>
      <c r="D29" s="886"/>
      <c r="E29" s="886"/>
      <c r="F29" s="886"/>
      <c r="G29" s="860"/>
      <c r="H29" s="291"/>
      <c r="I29" s="290"/>
      <c r="J29" s="286"/>
      <c r="K29" s="139">
        <f t="shared" si="5"/>
        <v>0</v>
      </c>
      <c r="L29" s="286"/>
      <c r="M29" s="286"/>
      <c r="N29" s="139">
        <f t="shared" si="6"/>
        <v>0</v>
      </c>
      <c r="P29" s="142">
        <f t="shared" si="7"/>
        <v>22</v>
      </c>
      <c r="Q29" s="862" t="str">
        <f t="shared" si="8"/>
        <v/>
      </c>
      <c r="R29" s="862"/>
      <c r="S29" s="862"/>
      <c r="T29" s="862"/>
      <c r="U29" s="863"/>
      <c r="V29" s="143" t="str">
        <f t="shared" si="9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91"/>
      <c r="I30" s="290"/>
      <c r="J30" s="286"/>
      <c r="K30" s="139">
        <f t="shared" si="0"/>
        <v>0</v>
      </c>
      <c r="L30" s="286"/>
      <c r="M30" s="286"/>
      <c r="N30" s="139">
        <f t="shared" si="1"/>
        <v>0</v>
      </c>
      <c r="P30" s="142">
        <f t="shared" si="2"/>
        <v>23</v>
      </c>
      <c r="Q30" s="862" t="str">
        <f t="shared" si="3"/>
        <v/>
      </c>
      <c r="R30" s="862"/>
      <c r="S30" s="862"/>
      <c r="T30" s="862"/>
      <c r="U30" s="863"/>
      <c r="V30" s="143" t="str">
        <f t="shared" si="4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9"/>
      <c r="I31" s="290"/>
      <c r="J31" s="286"/>
      <c r="K31" s="139">
        <f t="shared" si="0"/>
        <v>0</v>
      </c>
      <c r="L31" s="286"/>
      <c r="M31" s="286"/>
      <c r="N31" s="139">
        <f t="shared" si="1"/>
        <v>0</v>
      </c>
      <c r="P31" s="142">
        <f t="shared" si="2"/>
        <v>24</v>
      </c>
      <c r="Q31" s="862" t="str">
        <f t="shared" si="3"/>
        <v/>
      </c>
      <c r="R31" s="862"/>
      <c r="S31" s="862"/>
      <c r="T31" s="862"/>
      <c r="U31" s="863"/>
      <c r="V31" s="143" t="str">
        <f t="shared" si="4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si="0"/>
        <v>0</v>
      </c>
      <c r="L32" s="286"/>
      <c r="M32" s="286"/>
      <c r="N32" s="139">
        <f t="shared" si="1"/>
        <v>0</v>
      </c>
      <c r="P32" s="142">
        <f t="shared" si="2"/>
        <v>25</v>
      </c>
      <c r="Q32" s="862" t="str">
        <f t="shared" si="3"/>
        <v/>
      </c>
      <c r="R32" s="862"/>
      <c r="S32" s="862"/>
      <c r="T32" s="862"/>
      <c r="U32" s="863"/>
      <c r="V32" s="143" t="str">
        <f t="shared" si="4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0"/>
        <v>0</v>
      </c>
      <c r="L33" s="286"/>
      <c r="M33" s="286"/>
      <c r="N33" s="139">
        <f t="shared" si="1"/>
        <v>0</v>
      </c>
      <c r="P33" s="142">
        <f t="shared" si="2"/>
        <v>26</v>
      </c>
      <c r="Q33" s="862" t="str">
        <f t="shared" si="3"/>
        <v/>
      </c>
      <c r="R33" s="862"/>
      <c r="S33" s="862"/>
      <c r="T33" s="862"/>
      <c r="U33" s="863"/>
      <c r="V33" s="143" t="str">
        <f t="shared" si="4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9"/>
      <c r="I34" s="290"/>
      <c r="J34" s="286"/>
      <c r="K34" s="139">
        <f t="shared" si="0"/>
        <v>0</v>
      </c>
      <c r="L34" s="286"/>
      <c r="M34" s="286"/>
      <c r="N34" s="139">
        <f t="shared" si="1"/>
        <v>0</v>
      </c>
      <c r="P34" s="142">
        <f t="shared" si="2"/>
        <v>27</v>
      </c>
      <c r="Q34" s="862" t="str">
        <f t="shared" si="3"/>
        <v/>
      </c>
      <c r="R34" s="862"/>
      <c r="S34" s="862"/>
      <c r="T34" s="862"/>
      <c r="U34" s="863"/>
      <c r="V34" s="143" t="str">
        <f t="shared" si="4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si="0"/>
        <v>0</v>
      </c>
      <c r="L35" s="286"/>
      <c r="M35" s="286"/>
      <c r="N35" s="139">
        <f t="shared" si="1"/>
        <v>0</v>
      </c>
      <c r="P35" s="142">
        <f t="shared" si="2"/>
        <v>28</v>
      </c>
      <c r="Q35" s="862" t="str">
        <f t="shared" si="3"/>
        <v/>
      </c>
      <c r="R35" s="862"/>
      <c r="S35" s="862"/>
      <c r="T35" s="862"/>
      <c r="U35" s="863"/>
      <c r="V35" s="143" t="str">
        <f t="shared" si="4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0"/>
        <v>0</v>
      </c>
      <c r="L36" s="286"/>
      <c r="M36" s="286"/>
      <c r="N36" s="139">
        <f t="shared" si="1"/>
        <v>0</v>
      </c>
      <c r="P36" s="142">
        <f t="shared" si="2"/>
        <v>29</v>
      </c>
      <c r="Q36" s="862" t="str">
        <f t="shared" si="3"/>
        <v/>
      </c>
      <c r="R36" s="862"/>
      <c r="S36" s="862"/>
      <c r="T36" s="862"/>
      <c r="U36" s="863"/>
      <c r="V36" s="143" t="str">
        <f t="shared" si="4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87"/>
      <c r="I37" s="288"/>
      <c r="J37" s="286"/>
      <c r="K37" s="139">
        <f>N37-L37-M37</f>
        <v>0</v>
      </c>
      <c r="L37" s="286"/>
      <c r="M37" s="286"/>
      <c r="N37" s="139">
        <f>I37*J37</f>
        <v>0</v>
      </c>
      <c r="P37" s="142">
        <f>B37</f>
        <v>30</v>
      </c>
      <c r="Q37" s="862" t="str">
        <f>IF(OR(C37=0,C37=""),"",C37)</f>
        <v/>
      </c>
      <c r="R37" s="862"/>
      <c r="S37" s="862"/>
      <c r="T37" s="862"/>
      <c r="U37" s="863"/>
      <c r="V37" s="143" t="str">
        <f>IF(N37=0,"",H37)</f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ref="K38:K56" si="10">N38-L38-M38</f>
        <v>0</v>
      </c>
      <c r="L38" s="286"/>
      <c r="M38" s="286"/>
      <c r="N38" s="139">
        <f t="shared" ref="N38:N56" si="11">I38*J38</f>
        <v>0</v>
      </c>
      <c r="P38" s="142">
        <f t="shared" ref="P38:P56" si="12">B38</f>
        <v>31</v>
      </c>
      <c r="Q38" s="862" t="str">
        <f t="shared" ref="Q38:Q56" si="13">IF(OR(C38=0,C38=""),"",C38)</f>
        <v/>
      </c>
      <c r="R38" s="862"/>
      <c r="S38" s="862"/>
      <c r="T38" s="862"/>
      <c r="U38" s="863"/>
      <c r="V38" s="143" t="str">
        <f t="shared" ref="V38:V56" si="14">IF(N38=0,"",H38)</f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12"/>
        <v>32</v>
      </c>
      <c r="Q39" s="862" t="str">
        <f t="shared" si="13"/>
        <v/>
      </c>
      <c r="R39" s="862"/>
      <c r="S39" s="862"/>
      <c r="T39" s="862"/>
      <c r="U39" s="863"/>
      <c r="V39" s="143" t="str">
        <f t="shared" si="1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89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12"/>
        <v>33</v>
      </c>
      <c r="Q40" s="862" t="str">
        <f t="shared" si="13"/>
        <v/>
      </c>
      <c r="R40" s="862"/>
      <c r="S40" s="862"/>
      <c r="T40" s="862"/>
      <c r="U40" s="863"/>
      <c r="V40" s="143" t="str">
        <f t="shared" si="1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9"/>
      <c r="I41" s="290"/>
      <c r="J41" s="286"/>
      <c r="K41" s="139">
        <f t="shared" si="10"/>
        <v>0</v>
      </c>
      <c r="L41" s="286"/>
      <c r="M41" s="286"/>
      <c r="N41" s="139">
        <f t="shared" si="11"/>
        <v>0</v>
      </c>
      <c r="P41" s="142">
        <f t="shared" si="12"/>
        <v>34</v>
      </c>
      <c r="Q41" s="862" t="str">
        <f t="shared" si="13"/>
        <v/>
      </c>
      <c r="R41" s="862"/>
      <c r="S41" s="862"/>
      <c r="T41" s="862"/>
      <c r="U41" s="863"/>
      <c r="V41" s="143" t="str">
        <f t="shared" si="14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si="10"/>
        <v>0</v>
      </c>
      <c r="L42" s="286"/>
      <c r="M42" s="286"/>
      <c r="N42" s="139">
        <f t="shared" si="11"/>
        <v>0</v>
      </c>
      <c r="P42" s="142">
        <f t="shared" si="12"/>
        <v>35</v>
      </c>
      <c r="Q42" s="862" t="str">
        <f t="shared" si="13"/>
        <v/>
      </c>
      <c r="R42" s="862"/>
      <c r="S42" s="862"/>
      <c r="T42" s="862"/>
      <c r="U42" s="863"/>
      <c r="V42" s="143" t="str">
        <f t="shared" si="14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89"/>
      <c r="I43" s="290"/>
      <c r="J43" s="286"/>
      <c r="K43" s="139">
        <f t="shared" si="10"/>
        <v>0</v>
      </c>
      <c r="L43" s="286"/>
      <c r="M43" s="286"/>
      <c r="N43" s="139">
        <f t="shared" si="11"/>
        <v>0</v>
      </c>
      <c r="P43" s="142">
        <f t="shared" si="12"/>
        <v>36</v>
      </c>
      <c r="Q43" s="862" t="str">
        <f t="shared" si="13"/>
        <v/>
      </c>
      <c r="R43" s="862"/>
      <c r="S43" s="862"/>
      <c r="T43" s="862"/>
      <c r="U43" s="863"/>
      <c r="V43" s="143" t="str">
        <f t="shared" si="14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10"/>
        <v>0</v>
      </c>
      <c r="L44" s="286"/>
      <c r="M44" s="286"/>
      <c r="N44" s="139">
        <f t="shared" si="11"/>
        <v>0</v>
      </c>
      <c r="P44" s="142">
        <f t="shared" si="12"/>
        <v>37</v>
      </c>
      <c r="Q44" s="862" t="str">
        <f t="shared" si="13"/>
        <v/>
      </c>
      <c r="R44" s="862"/>
      <c r="S44" s="862"/>
      <c r="T44" s="862"/>
      <c r="U44" s="863"/>
      <c r="V44" s="143" t="str">
        <f t="shared" si="14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10"/>
        <v>0</v>
      </c>
      <c r="L45" s="286"/>
      <c r="M45" s="286"/>
      <c r="N45" s="139">
        <f t="shared" si="11"/>
        <v>0</v>
      </c>
      <c r="P45" s="142">
        <f t="shared" si="12"/>
        <v>38</v>
      </c>
      <c r="Q45" s="862" t="str">
        <f t="shared" si="13"/>
        <v/>
      </c>
      <c r="R45" s="862"/>
      <c r="S45" s="862"/>
      <c r="T45" s="862"/>
      <c r="U45" s="863"/>
      <c r="V45" s="143" t="str">
        <f t="shared" si="14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87"/>
      <c r="I46" s="288"/>
      <c r="J46" s="286"/>
      <c r="K46" s="139">
        <f>N46-L46-M46</f>
        <v>0</v>
      </c>
      <c r="L46" s="286"/>
      <c r="M46" s="286"/>
      <c r="N46" s="139">
        <f>I46*J46</f>
        <v>0</v>
      </c>
      <c r="P46" s="142">
        <f>B46</f>
        <v>39</v>
      </c>
      <c r="Q46" s="862" t="str">
        <f>IF(OR(C46=0,C46=""),"",C46)</f>
        <v/>
      </c>
      <c r="R46" s="862"/>
      <c r="S46" s="862"/>
      <c r="T46" s="862"/>
      <c r="U46" s="863"/>
      <c r="V46" s="143" t="str">
        <f>IF(N46=0,"",H46)</f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9"/>
      <c r="I47" s="290"/>
      <c r="J47" s="286"/>
      <c r="K47" s="139">
        <f t="shared" ref="K47:K55" si="15">N47-L47-M47</f>
        <v>0</v>
      </c>
      <c r="L47" s="286"/>
      <c r="M47" s="286"/>
      <c r="N47" s="139">
        <f t="shared" ref="N47:N55" si="16">I47*J47</f>
        <v>0</v>
      </c>
      <c r="P47" s="142">
        <f t="shared" ref="P47:P55" si="17">B47</f>
        <v>40</v>
      </c>
      <c r="Q47" s="862" t="str">
        <f t="shared" ref="Q47:Q55" si="18">IF(OR(C47=0,C47=""),"",C47)</f>
        <v/>
      </c>
      <c r="R47" s="862"/>
      <c r="S47" s="862"/>
      <c r="T47" s="862"/>
      <c r="U47" s="863"/>
      <c r="V47" s="143" t="str">
        <f t="shared" ref="V47:V55" si="19"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si="15"/>
        <v>0</v>
      </c>
      <c r="L48" s="286"/>
      <c r="M48" s="286"/>
      <c r="N48" s="139">
        <f t="shared" si="16"/>
        <v>0</v>
      </c>
      <c r="P48" s="142">
        <f t="shared" si="17"/>
        <v>41</v>
      </c>
      <c r="Q48" s="862" t="str">
        <f t="shared" si="18"/>
        <v/>
      </c>
      <c r="R48" s="862"/>
      <c r="S48" s="862"/>
      <c r="T48" s="862"/>
      <c r="U48" s="863"/>
      <c r="V48" s="143" t="str">
        <f t="shared" si="19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15"/>
        <v>0</v>
      </c>
      <c r="L49" s="286"/>
      <c r="M49" s="286"/>
      <c r="N49" s="139">
        <f t="shared" si="16"/>
        <v>0</v>
      </c>
      <c r="P49" s="142">
        <f t="shared" si="17"/>
        <v>42</v>
      </c>
      <c r="Q49" s="862" t="str">
        <f t="shared" si="18"/>
        <v/>
      </c>
      <c r="R49" s="862"/>
      <c r="S49" s="862"/>
      <c r="T49" s="862"/>
      <c r="U49" s="863"/>
      <c r="V49" s="143" t="str">
        <f t="shared" si="19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89"/>
      <c r="I50" s="290"/>
      <c r="J50" s="286"/>
      <c r="K50" s="139">
        <f t="shared" si="15"/>
        <v>0</v>
      </c>
      <c r="L50" s="286"/>
      <c r="M50" s="286"/>
      <c r="N50" s="139">
        <f t="shared" si="16"/>
        <v>0</v>
      </c>
      <c r="P50" s="142">
        <f t="shared" si="17"/>
        <v>43</v>
      </c>
      <c r="Q50" s="862" t="str">
        <f t="shared" si="18"/>
        <v/>
      </c>
      <c r="R50" s="862"/>
      <c r="S50" s="862"/>
      <c r="T50" s="862"/>
      <c r="U50" s="863"/>
      <c r="V50" s="143" t="str">
        <f t="shared" si="19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15"/>
        <v>0</v>
      </c>
      <c r="L51" s="286"/>
      <c r="M51" s="286"/>
      <c r="N51" s="139">
        <f t="shared" si="16"/>
        <v>0</v>
      </c>
      <c r="P51" s="142">
        <f t="shared" si="17"/>
        <v>44</v>
      </c>
      <c r="Q51" s="862" t="str">
        <f t="shared" si="18"/>
        <v/>
      </c>
      <c r="R51" s="862"/>
      <c r="S51" s="862"/>
      <c r="T51" s="862"/>
      <c r="U51" s="863"/>
      <c r="V51" s="143" t="str">
        <f t="shared" si="19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15"/>
        <v>0</v>
      </c>
      <c r="L52" s="286"/>
      <c r="M52" s="286"/>
      <c r="N52" s="139">
        <f t="shared" si="16"/>
        <v>0</v>
      </c>
      <c r="P52" s="142">
        <f t="shared" si="17"/>
        <v>45</v>
      </c>
      <c r="Q52" s="862" t="str">
        <f t="shared" si="18"/>
        <v/>
      </c>
      <c r="R52" s="862"/>
      <c r="S52" s="862"/>
      <c r="T52" s="862"/>
      <c r="U52" s="863"/>
      <c r="V52" s="143" t="str">
        <f t="shared" si="19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15"/>
        <v>0</v>
      </c>
      <c r="L53" s="286"/>
      <c r="M53" s="286"/>
      <c r="N53" s="139">
        <f t="shared" si="16"/>
        <v>0</v>
      </c>
      <c r="P53" s="142">
        <f t="shared" si="17"/>
        <v>46</v>
      </c>
      <c r="Q53" s="862" t="str">
        <f t="shared" si="18"/>
        <v/>
      </c>
      <c r="R53" s="862"/>
      <c r="S53" s="862"/>
      <c r="T53" s="862"/>
      <c r="U53" s="863"/>
      <c r="V53" s="143" t="str">
        <f t="shared" si="19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15"/>
        <v>0</v>
      </c>
      <c r="L54" s="286"/>
      <c r="M54" s="286"/>
      <c r="N54" s="139">
        <f t="shared" si="16"/>
        <v>0</v>
      </c>
      <c r="P54" s="142">
        <f t="shared" si="17"/>
        <v>47</v>
      </c>
      <c r="Q54" s="862" t="str">
        <f t="shared" si="18"/>
        <v/>
      </c>
      <c r="R54" s="862"/>
      <c r="S54" s="862"/>
      <c r="T54" s="862"/>
      <c r="U54" s="863"/>
      <c r="V54" s="143" t="str">
        <f t="shared" si="19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91"/>
      <c r="I55" s="290"/>
      <c r="J55" s="286"/>
      <c r="K55" s="139">
        <f t="shared" si="15"/>
        <v>0</v>
      </c>
      <c r="L55" s="286"/>
      <c r="M55" s="286"/>
      <c r="N55" s="139">
        <f t="shared" si="16"/>
        <v>0</v>
      </c>
      <c r="P55" s="142">
        <f t="shared" si="17"/>
        <v>48</v>
      </c>
      <c r="Q55" s="862" t="str">
        <f t="shared" si="18"/>
        <v/>
      </c>
      <c r="R55" s="862"/>
      <c r="S55" s="862"/>
      <c r="T55" s="862"/>
      <c r="U55" s="863"/>
      <c r="V55" s="143" t="str">
        <f t="shared" si="19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91"/>
      <c r="I56" s="290"/>
      <c r="J56" s="286"/>
      <c r="K56" s="139">
        <f t="shared" si="10"/>
        <v>0</v>
      </c>
      <c r="L56" s="286"/>
      <c r="M56" s="286"/>
      <c r="N56" s="139">
        <f t="shared" si="11"/>
        <v>0</v>
      </c>
      <c r="P56" s="142">
        <f t="shared" si="12"/>
        <v>49</v>
      </c>
      <c r="Q56" s="862" t="str">
        <f t="shared" si="13"/>
        <v/>
      </c>
      <c r="R56" s="862"/>
      <c r="S56" s="862"/>
      <c r="T56" s="862"/>
      <c r="U56" s="863"/>
      <c r="V56" s="143" t="str">
        <f t="shared" si="14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60"/>
      <c r="D57" s="861"/>
      <c r="E57" s="861"/>
      <c r="F57" s="861"/>
      <c r="G57" s="861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3391</v>
      </c>
      <c r="W58" s="151" t="s">
        <v>2581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Apoio!AY10</f>
        <v>0</v>
      </c>
      <c r="L60" s="523"/>
      <c r="M60" s="524"/>
      <c r="N60" s="139">
        <f>K60</f>
        <v>0</v>
      </c>
      <c r="Q60" s="158" t="s">
        <v>2582</v>
      </c>
      <c r="R60" s="159">
        <f>RCB!$G$15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Apoio!BH10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Terceiros!K20</f>
        <v>0</v>
      </c>
      <c r="L63" s="139">
        <f>Terceiros!L20</f>
        <v>0</v>
      </c>
      <c r="M63" s="139">
        <f>Terceiros!M20</f>
        <v>0</v>
      </c>
      <c r="N63" s="139">
        <f>Terceiros!N20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Terceiros!K31</f>
        <v>0</v>
      </c>
      <c r="L64" s="139">
        <f>Terceiros!L31</f>
        <v>0</v>
      </c>
      <c r="M64" s="139">
        <f>Terceiros!M31</f>
        <v>0</v>
      </c>
      <c r="N64" s="139">
        <f>Terceiros!N31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Terceiros!K42</f>
        <v>0</v>
      </c>
      <c r="L65" s="139">
        <f>Terceiros!L42</f>
        <v>0</v>
      </c>
      <c r="M65" s="139">
        <f>Terceiros!M42</f>
        <v>0</v>
      </c>
      <c r="N65" s="139">
        <f>Terceiros!N42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82" si="20">N66-L66-M66</f>
        <v>0</v>
      </c>
      <c r="L66" s="286"/>
      <c r="M66" s="286"/>
      <c r="N66" s="139">
        <f t="shared" ref="N66:N82" si="21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20"/>
        <v>0</v>
      </c>
      <c r="L67" s="286"/>
      <c r="M67" s="286"/>
      <c r="N67" s="139">
        <f t="shared" si="21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20"/>
        <v>0</v>
      </c>
      <c r="L68" s="286"/>
      <c r="M68" s="286"/>
      <c r="N68" s="139">
        <f t="shared" si="21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20"/>
        <v>0</v>
      </c>
      <c r="L69" s="286"/>
      <c r="M69" s="286"/>
      <c r="N69" s="139">
        <f t="shared" si="21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20"/>
        <v>0</v>
      </c>
      <c r="L70" s="286"/>
      <c r="M70" s="286"/>
      <c r="N70" s="139">
        <f t="shared" si="21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20"/>
        <v>0</v>
      </c>
      <c r="L71" s="286"/>
      <c r="M71" s="286"/>
      <c r="N71" s="139">
        <f t="shared" si="21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20"/>
        <v>0</v>
      </c>
      <c r="L72" s="286"/>
      <c r="M72" s="286"/>
      <c r="N72" s="139">
        <f t="shared" si="21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20"/>
        <v>0</v>
      </c>
      <c r="L73" s="286"/>
      <c r="M73" s="286"/>
      <c r="N73" s="139">
        <f t="shared" si="21"/>
        <v>0</v>
      </c>
    </row>
    <row r="74" spans="2:14" ht="15" customHeight="1" x14ac:dyDescent="0.3">
      <c r="B74" s="142">
        <v>12</v>
      </c>
      <c r="C74" s="886"/>
      <c r="D74" s="886"/>
      <c r="E74" s="886"/>
      <c r="F74" s="886"/>
      <c r="G74" s="886"/>
      <c r="H74" s="860"/>
      <c r="I74" s="288"/>
      <c r="J74" s="286"/>
      <c r="K74" s="139">
        <f t="shared" si="20"/>
        <v>0</v>
      </c>
      <c r="L74" s="286"/>
      <c r="M74" s="286"/>
      <c r="N74" s="139">
        <f t="shared" si="21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88"/>
      <c r="J75" s="286"/>
      <c r="K75" s="139">
        <f t="shared" si="20"/>
        <v>0</v>
      </c>
      <c r="L75" s="286"/>
      <c r="M75" s="286"/>
      <c r="N75" s="139">
        <f t="shared" si="21"/>
        <v>0</v>
      </c>
    </row>
    <row r="76" spans="2:14" ht="15" customHeight="1" x14ac:dyDescent="0.3">
      <c r="B76" s="142">
        <v>14</v>
      </c>
      <c r="C76" s="886"/>
      <c r="D76" s="886"/>
      <c r="E76" s="886"/>
      <c r="F76" s="886"/>
      <c r="G76" s="886"/>
      <c r="H76" s="860"/>
      <c r="I76" s="288"/>
      <c r="J76" s="286"/>
      <c r="K76" s="139">
        <f t="shared" si="20"/>
        <v>0</v>
      </c>
      <c r="L76" s="286"/>
      <c r="M76" s="286"/>
      <c r="N76" s="139">
        <f t="shared" si="21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88"/>
      <c r="J77" s="286"/>
      <c r="K77" s="139">
        <f t="shared" si="20"/>
        <v>0</v>
      </c>
      <c r="L77" s="286"/>
      <c r="M77" s="286"/>
      <c r="N77" s="139">
        <f t="shared" si="21"/>
        <v>0</v>
      </c>
    </row>
    <row r="78" spans="2:14" ht="15" customHeight="1" x14ac:dyDescent="0.3">
      <c r="B78" s="142">
        <v>16</v>
      </c>
      <c r="C78" s="886"/>
      <c r="D78" s="886"/>
      <c r="E78" s="886"/>
      <c r="F78" s="886"/>
      <c r="G78" s="886"/>
      <c r="H78" s="860"/>
      <c r="I78" s="288"/>
      <c r="J78" s="286"/>
      <c r="K78" s="139">
        <f t="shared" si="20"/>
        <v>0</v>
      </c>
      <c r="L78" s="286"/>
      <c r="M78" s="286"/>
      <c r="N78" s="139">
        <f t="shared" si="21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20"/>
        <v>0</v>
      </c>
      <c r="L79" s="286"/>
      <c r="M79" s="286"/>
      <c r="N79" s="139">
        <f t="shared" si="21"/>
        <v>0</v>
      </c>
    </row>
    <row r="80" spans="2:14" ht="15" customHeight="1" x14ac:dyDescent="0.3">
      <c r="B80" s="142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20"/>
        <v>0</v>
      </c>
      <c r="L80" s="286"/>
      <c r="M80" s="286"/>
      <c r="N80" s="139">
        <f t="shared" si="21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20"/>
        <v>0</v>
      </c>
      <c r="L81" s="286"/>
      <c r="M81" s="286"/>
      <c r="N81" s="139">
        <f t="shared" si="21"/>
        <v>0</v>
      </c>
    </row>
    <row r="82" spans="2:16" ht="15" customHeight="1" x14ac:dyDescent="0.3">
      <c r="B82" s="142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20"/>
        <v>0</v>
      </c>
      <c r="L82" s="286"/>
      <c r="M82" s="286"/>
      <c r="N82" s="139">
        <f t="shared" si="21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Apoio!BE10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Marketing!K36</f>
        <v>0</v>
      </c>
      <c r="L89" s="139">
        <f>Marketing!L36</f>
        <v>0</v>
      </c>
      <c r="M89" s="139">
        <f>Marketing!M36</f>
        <v>0</v>
      </c>
      <c r="N89" s="139">
        <f>Marketing!N36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Treinamento!K36</f>
        <v>0</v>
      </c>
      <c r="L90" s="139">
        <f>Treinamento!L36</f>
        <v>0</v>
      </c>
      <c r="M90" s="139">
        <f>Treinamento!M36</f>
        <v>0</v>
      </c>
      <c r="N90" s="139">
        <f>Treinamento!N36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22">N92-L92-M92</f>
        <v>0</v>
      </c>
      <c r="L92" s="286"/>
      <c r="M92" s="286"/>
      <c r="N92" s="139">
        <f t="shared" ref="N92:N111" si="23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22"/>
        <v>0</v>
      </c>
      <c r="L93" s="286"/>
      <c r="M93" s="286"/>
      <c r="N93" s="139">
        <f t="shared" si="23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2"/>
        <v>0</v>
      </c>
      <c r="L94" s="286"/>
      <c r="M94" s="286"/>
      <c r="N94" s="139">
        <f t="shared" si="23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2"/>
        <v>0</v>
      </c>
      <c r="L95" s="286"/>
      <c r="M95" s="286"/>
      <c r="N95" s="139">
        <f t="shared" si="23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2"/>
        <v>0</v>
      </c>
      <c r="L96" s="286"/>
      <c r="M96" s="286"/>
      <c r="N96" s="139">
        <f t="shared" si="23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2"/>
        <v>0</v>
      </c>
      <c r="L97" s="286"/>
      <c r="M97" s="286"/>
      <c r="N97" s="139">
        <f t="shared" si="23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2"/>
        <v>0</v>
      </c>
      <c r="L98" s="286"/>
      <c r="M98" s="286"/>
      <c r="N98" s="139">
        <f t="shared" si="23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2"/>
        <v>0</v>
      </c>
      <c r="L99" s="286"/>
      <c r="M99" s="286"/>
      <c r="N99" s="139">
        <f t="shared" si="23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2"/>
        <v>0</v>
      </c>
      <c r="L100" s="286"/>
      <c r="M100" s="286"/>
      <c r="N100" s="139">
        <f t="shared" si="23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2"/>
        <v>0</v>
      </c>
      <c r="L101" s="286"/>
      <c r="M101" s="286"/>
      <c r="N101" s="139">
        <f t="shared" si="23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2"/>
        <v>0</v>
      </c>
      <c r="L102" s="286"/>
      <c r="M102" s="286"/>
      <c r="N102" s="139">
        <f t="shared" si="23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2"/>
        <v>0</v>
      </c>
      <c r="L103" s="286"/>
      <c r="M103" s="286"/>
      <c r="N103" s="139">
        <f t="shared" si="23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2"/>
        <v>0</v>
      </c>
      <c r="L104" s="286"/>
      <c r="M104" s="286"/>
      <c r="N104" s="139">
        <f t="shared" si="23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2"/>
        <v>0</v>
      </c>
      <c r="L105" s="286"/>
      <c r="M105" s="286"/>
      <c r="N105" s="139">
        <f t="shared" si="23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2"/>
        <v>0</v>
      </c>
      <c r="L106" s="286"/>
      <c r="M106" s="286"/>
      <c r="N106" s="139">
        <f t="shared" si="23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2"/>
        <v>0</v>
      </c>
      <c r="L107" s="286"/>
      <c r="M107" s="286"/>
      <c r="N107" s="139">
        <f t="shared" si="23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2"/>
        <v>0</v>
      </c>
      <c r="L108" s="286"/>
      <c r="M108" s="286"/>
      <c r="N108" s="139">
        <f t="shared" si="23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2"/>
        <v>0</v>
      </c>
      <c r="L109" s="286"/>
      <c r="M109" s="286"/>
      <c r="N109" s="139">
        <f t="shared" si="23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2"/>
        <v>0</v>
      </c>
      <c r="L110" s="286"/>
      <c r="M110" s="286"/>
      <c r="N110" s="139">
        <f t="shared" si="23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2"/>
        <v>0</v>
      </c>
      <c r="L111" s="286"/>
      <c r="M111" s="286"/>
      <c r="N111" s="139">
        <f t="shared" si="23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'M&amp;V'!J95</f>
        <v>0</v>
      </c>
      <c r="L113" s="139">
        <f>'M&amp;V'!K95</f>
        <v>0</v>
      </c>
      <c r="M113" s="139">
        <f>'M&amp;V'!L95</f>
        <v>0</v>
      </c>
      <c r="N113" s="139">
        <f>'M&amp;V'!M95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3383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fZMgn5zCNRGZLvXHe5gqGsRP4CpqUN6/6SYUKt8NllxYa1FxORoPxZPFt4B4wAgjIj+kkBzpXhdg5bu1LocL0g==" saltValue="DgEMQkxxwQ1ZioKHicZfUg==" spinCount="100000" sheet="1" formatColumns="0" formatRows="0"/>
  <mergeCells count="157">
    <mergeCell ref="B7:G7"/>
    <mergeCell ref="P7:U7"/>
    <mergeCell ref="C8:G8"/>
    <mergeCell ref="Q8:U8"/>
    <mergeCell ref="C9:G9"/>
    <mergeCell ref="Q9:U9"/>
    <mergeCell ref="B4:N4"/>
    <mergeCell ref="P4:Y4"/>
    <mergeCell ref="B5:N5"/>
    <mergeCell ref="P5:Y5"/>
    <mergeCell ref="B6:J6"/>
    <mergeCell ref="K6:N6"/>
    <mergeCell ref="P6:W6"/>
    <mergeCell ref="X6:Y6"/>
    <mergeCell ref="C13:G13"/>
    <mergeCell ref="Q13:U13"/>
    <mergeCell ref="C14:G14"/>
    <mergeCell ref="Q14:U14"/>
    <mergeCell ref="C15:G15"/>
    <mergeCell ref="Q15:U15"/>
    <mergeCell ref="C10:G10"/>
    <mergeCell ref="Q10:U10"/>
    <mergeCell ref="C11:G11"/>
    <mergeCell ref="Q11:U11"/>
    <mergeCell ref="C12:G12"/>
    <mergeCell ref="Q12:U12"/>
    <mergeCell ref="C19:G19"/>
    <mergeCell ref="Q19:U19"/>
    <mergeCell ref="C20:G20"/>
    <mergeCell ref="Q20:U20"/>
    <mergeCell ref="C21:G21"/>
    <mergeCell ref="Q21:U21"/>
    <mergeCell ref="C16:G16"/>
    <mergeCell ref="Q16:U16"/>
    <mergeCell ref="C17:G17"/>
    <mergeCell ref="Q17:U17"/>
    <mergeCell ref="C18:G18"/>
    <mergeCell ref="Q18:U18"/>
    <mergeCell ref="C25:G25"/>
    <mergeCell ref="Q25:U25"/>
    <mergeCell ref="C26:G26"/>
    <mergeCell ref="Q26:U26"/>
    <mergeCell ref="C27:G27"/>
    <mergeCell ref="Q27:U27"/>
    <mergeCell ref="C22:G22"/>
    <mergeCell ref="Q22:U22"/>
    <mergeCell ref="C23:G23"/>
    <mergeCell ref="Q23:U23"/>
    <mergeCell ref="C24:G24"/>
    <mergeCell ref="Q24:U24"/>
    <mergeCell ref="C31:G31"/>
    <mergeCell ref="Q31:U31"/>
    <mergeCell ref="C32:G32"/>
    <mergeCell ref="Q32:U32"/>
    <mergeCell ref="C33:G33"/>
    <mergeCell ref="Q33:U33"/>
    <mergeCell ref="C28:G28"/>
    <mergeCell ref="Q28:U28"/>
    <mergeCell ref="C29:G29"/>
    <mergeCell ref="Q29:U29"/>
    <mergeCell ref="C30:G30"/>
    <mergeCell ref="Q30:U30"/>
    <mergeCell ref="C37:G37"/>
    <mergeCell ref="Q37:U37"/>
    <mergeCell ref="C38:G38"/>
    <mergeCell ref="Q38:U38"/>
    <mergeCell ref="C39:G39"/>
    <mergeCell ref="Q39:U39"/>
    <mergeCell ref="C34:G34"/>
    <mergeCell ref="Q34:U34"/>
    <mergeCell ref="C35:G35"/>
    <mergeCell ref="Q35:U35"/>
    <mergeCell ref="C36:G36"/>
    <mergeCell ref="Q36:U36"/>
    <mergeCell ref="C43:G43"/>
    <mergeCell ref="Q43:U43"/>
    <mergeCell ref="C44:G44"/>
    <mergeCell ref="Q44:U44"/>
    <mergeCell ref="C45:G45"/>
    <mergeCell ref="Q45:U45"/>
    <mergeCell ref="C40:G40"/>
    <mergeCell ref="Q40:U40"/>
    <mergeCell ref="C41:G41"/>
    <mergeCell ref="Q41:U41"/>
    <mergeCell ref="C42:G42"/>
    <mergeCell ref="Q42:U42"/>
    <mergeCell ref="C49:G49"/>
    <mergeCell ref="Q49:U49"/>
    <mergeCell ref="C50:G50"/>
    <mergeCell ref="Q50:U50"/>
    <mergeCell ref="C51:G51"/>
    <mergeCell ref="Q51:U51"/>
    <mergeCell ref="C46:G46"/>
    <mergeCell ref="Q46:U46"/>
    <mergeCell ref="C47:G47"/>
    <mergeCell ref="Q47:U47"/>
    <mergeCell ref="C48:G48"/>
    <mergeCell ref="Q48:U48"/>
    <mergeCell ref="C55:G55"/>
    <mergeCell ref="Q55:U55"/>
    <mergeCell ref="C56:G56"/>
    <mergeCell ref="Q56:U56"/>
    <mergeCell ref="C57:G57"/>
    <mergeCell ref="Q57:U57"/>
    <mergeCell ref="C52:G52"/>
    <mergeCell ref="Q52:U52"/>
    <mergeCell ref="C53:G53"/>
    <mergeCell ref="Q53:U53"/>
    <mergeCell ref="C54:G54"/>
    <mergeCell ref="Q54:U54"/>
    <mergeCell ref="C66:H66"/>
    <mergeCell ref="C67:H67"/>
    <mergeCell ref="C68:H68"/>
    <mergeCell ref="C69:H69"/>
    <mergeCell ref="C70:H70"/>
    <mergeCell ref="C71:H71"/>
    <mergeCell ref="B59:J59"/>
    <mergeCell ref="K59:N59"/>
    <mergeCell ref="B62:H62"/>
    <mergeCell ref="C63:J63"/>
    <mergeCell ref="C64:J64"/>
    <mergeCell ref="C65:J65"/>
    <mergeCell ref="C78:H78"/>
    <mergeCell ref="C79:H79"/>
    <mergeCell ref="C80:H80"/>
    <mergeCell ref="C81:H81"/>
    <mergeCell ref="C82:H82"/>
    <mergeCell ref="B87:N87"/>
    <mergeCell ref="C72:H72"/>
    <mergeCell ref="C73:H73"/>
    <mergeCell ref="C74:H74"/>
    <mergeCell ref="C75:H75"/>
    <mergeCell ref="C76:H76"/>
    <mergeCell ref="C77:H77"/>
    <mergeCell ref="C95:H95"/>
    <mergeCell ref="C96:H96"/>
    <mergeCell ref="C97:H97"/>
    <mergeCell ref="C98:H98"/>
    <mergeCell ref="C99:H99"/>
    <mergeCell ref="C100:H100"/>
    <mergeCell ref="B88:J88"/>
    <mergeCell ref="K88:N88"/>
    <mergeCell ref="B91:H91"/>
    <mergeCell ref="C92:H92"/>
    <mergeCell ref="C93:H93"/>
    <mergeCell ref="C94:H94"/>
    <mergeCell ref="C107:H107"/>
    <mergeCell ref="C108:H108"/>
    <mergeCell ref="C109:H109"/>
    <mergeCell ref="C110:H110"/>
    <mergeCell ref="C111:H111"/>
    <mergeCell ref="C101:H101"/>
    <mergeCell ref="C102:H102"/>
    <mergeCell ref="C103:H103"/>
    <mergeCell ref="C104:H104"/>
    <mergeCell ref="C105:H105"/>
    <mergeCell ref="C106:H106"/>
  </mergeCells>
  <conditionalFormatting sqref="K8:N58">
    <cfRule type="cellIs" dxfId="98" priority="7" operator="lessThan">
      <formula>0</formula>
    </cfRule>
  </conditionalFormatting>
  <conditionalFormatting sqref="K60:N61">
    <cfRule type="cellIs" dxfId="97" priority="2" operator="lessThan">
      <formula>0</formula>
    </cfRule>
  </conditionalFormatting>
  <conditionalFormatting sqref="K63:N86">
    <cfRule type="cellIs" dxfId="96" priority="1" operator="lessThan">
      <formula>0</formula>
    </cfRule>
  </conditionalFormatting>
  <conditionalFormatting sqref="K89:N90 K92:N115">
    <cfRule type="cellIs" dxfId="95" priority="9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A7FFB-6027-47B4-8420-F396B5600625}">
  <sheetPr codeName="Planilha1">
    <tabColor rgb="FFFFC000"/>
  </sheetPr>
  <dimension ref="B1:FA32"/>
  <sheetViews>
    <sheetView showGridLines="0" zoomScale="85" zoomScaleNormal="85" workbookViewId="0">
      <selection activeCell="J34" sqref="J34"/>
    </sheetView>
  </sheetViews>
  <sheetFormatPr defaultRowHeight="14.4" x14ac:dyDescent="0.3"/>
  <cols>
    <col min="1" max="1" width="2.5546875" customWidth="1"/>
    <col min="2" max="2" width="3.88671875" bestFit="1" customWidth="1"/>
    <col min="3" max="3" width="67.44140625" customWidth="1"/>
    <col min="4" max="4" width="11.5546875" bestFit="1" customWidth="1"/>
    <col min="5" max="5" width="14.5546875" customWidth="1"/>
    <col min="6" max="6" width="9.33203125" bestFit="1" customWidth="1"/>
    <col min="7" max="7" width="16.6640625" bestFit="1" customWidth="1"/>
    <col min="8" max="157" width="16.6640625" customWidth="1"/>
  </cols>
  <sheetData>
    <row r="1" spans="2:157" ht="15" thickBot="1" x14ac:dyDescent="0.35"/>
    <row r="2" spans="2:157" ht="15" thickBot="1" x14ac:dyDescent="0.35">
      <c r="C2" s="168" t="s">
        <v>3327</v>
      </c>
      <c r="D2" s="711" t="s">
        <v>3328</v>
      </c>
      <c r="E2" s="887"/>
      <c r="F2" s="888"/>
      <c r="G2" s="889"/>
    </row>
    <row r="3" spans="2:157" ht="15" customHeight="1" x14ac:dyDescent="0.3"/>
    <row r="4" spans="2:157" x14ac:dyDescent="0.3">
      <c r="B4" s="893" t="s">
        <v>2580</v>
      </c>
      <c r="C4" s="894"/>
      <c r="D4" s="894"/>
      <c r="E4" s="894"/>
      <c r="F4" s="894"/>
      <c r="G4" s="416"/>
      <c r="H4" s="417"/>
      <c r="I4" s="417"/>
      <c r="J4" s="417"/>
      <c r="K4" s="417"/>
      <c r="L4" s="417"/>
      <c r="M4" s="417"/>
      <c r="N4" s="417"/>
      <c r="O4" s="417"/>
      <c r="P4" s="417"/>
      <c r="Q4" s="417"/>
      <c r="R4" s="417"/>
      <c r="S4" s="417"/>
      <c r="T4" s="417"/>
      <c r="U4" s="417"/>
      <c r="V4" s="417"/>
      <c r="W4" s="417"/>
      <c r="X4" s="417"/>
      <c r="Y4" s="417"/>
      <c r="Z4" s="417"/>
      <c r="AA4" s="417"/>
      <c r="AB4" s="417"/>
      <c r="AC4" s="417"/>
      <c r="AD4" s="417"/>
      <c r="AE4" s="417"/>
      <c r="AF4" s="417"/>
      <c r="AG4" s="417"/>
      <c r="AH4" s="417"/>
      <c r="AI4" s="417"/>
      <c r="AJ4" s="417"/>
      <c r="AK4" s="417"/>
      <c r="AL4" s="417"/>
      <c r="AM4" s="417"/>
      <c r="AN4" s="417"/>
      <c r="AO4" s="417"/>
      <c r="AP4" s="417"/>
      <c r="AQ4" s="417"/>
      <c r="AR4" s="417"/>
      <c r="AS4" s="417"/>
      <c r="AT4" s="417"/>
      <c r="AU4" s="417"/>
      <c r="AV4" s="417"/>
      <c r="AW4" s="417"/>
      <c r="AX4" s="417"/>
      <c r="AY4" s="417"/>
      <c r="AZ4" s="417"/>
      <c r="BA4" s="417"/>
      <c r="BB4" s="417"/>
      <c r="BC4" s="417"/>
      <c r="BD4" s="417"/>
      <c r="BE4" s="417"/>
      <c r="BF4" s="417"/>
      <c r="BG4" s="417"/>
      <c r="BH4" s="417"/>
      <c r="BI4" s="417"/>
      <c r="BJ4" s="417"/>
      <c r="BK4" s="417"/>
      <c r="BL4" s="417"/>
      <c r="BM4" s="417"/>
      <c r="BN4" s="417"/>
      <c r="BO4" s="417"/>
      <c r="BP4" s="417"/>
      <c r="BQ4" s="417"/>
      <c r="BR4" s="417"/>
      <c r="BS4" s="417"/>
      <c r="BT4" s="417"/>
      <c r="BU4" s="417"/>
      <c r="BV4" s="417"/>
      <c r="BW4" s="417"/>
      <c r="BX4" s="417"/>
      <c r="BY4" s="417"/>
      <c r="BZ4" s="417"/>
      <c r="CA4" s="417"/>
      <c r="CB4" s="417"/>
      <c r="CC4" s="417"/>
      <c r="CD4" s="417"/>
      <c r="CE4" s="417"/>
      <c r="CF4" s="417"/>
      <c r="CG4" s="417"/>
      <c r="CH4" s="417"/>
      <c r="CI4" s="417"/>
      <c r="CJ4" s="417"/>
      <c r="CK4" s="417"/>
      <c r="CL4" s="417"/>
      <c r="CM4" s="417"/>
      <c r="CN4" s="417"/>
      <c r="CO4" s="417"/>
      <c r="CP4" s="417"/>
      <c r="CQ4" s="417"/>
      <c r="CR4" s="417"/>
      <c r="CS4" s="417"/>
      <c r="CT4" s="417"/>
      <c r="CU4" s="417"/>
      <c r="CV4" s="417"/>
      <c r="CW4" s="417"/>
      <c r="CX4" s="417"/>
      <c r="CY4" s="417"/>
      <c r="CZ4" s="417"/>
      <c r="DA4" s="417"/>
      <c r="DB4" s="417"/>
      <c r="DC4" s="417"/>
      <c r="DD4" s="417"/>
      <c r="DE4" s="417"/>
      <c r="DF4" s="417"/>
      <c r="DG4" s="417"/>
      <c r="DH4" s="417"/>
      <c r="DI4" s="417"/>
      <c r="DJ4" s="417"/>
      <c r="DK4" s="417"/>
      <c r="DL4" s="417"/>
      <c r="DM4" s="417"/>
      <c r="DN4" s="417"/>
      <c r="DO4" s="417"/>
      <c r="DP4" s="417"/>
      <c r="DQ4" s="417"/>
      <c r="DR4" s="417"/>
      <c r="DS4" s="417"/>
      <c r="DT4" s="417"/>
      <c r="DU4" s="417"/>
      <c r="DV4" s="417"/>
      <c r="DW4" s="417"/>
      <c r="DX4" s="417"/>
      <c r="DY4" s="417"/>
      <c r="DZ4" s="417"/>
      <c r="EA4" s="417"/>
      <c r="EB4" s="417"/>
      <c r="EC4" s="417"/>
      <c r="ED4" s="417"/>
      <c r="EE4" s="417"/>
      <c r="EF4" s="417"/>
      <c r="EG4" s="417"/>
      <c r="EH4" s="417"/>
      <c r="EI4" s="417"/>
      <c r="EJ4" s="417"/>
      <c r="EK4" s="417"/>
      <c r="EL4" s="417"/>
      <c r="EM4" s="417"/>
      <c r="EN4" s="417"/>
      <c r="EO4" s="417"/>
      <c r="EP4" s="417"/>
      <c r="EQ4" s="417"/>
      <c r="ER4" s="417"/>
      <c r="ES4" s="417"/>
      <c r="ET4" s="417"/>
      <c r="EU4" s="417"/>
      <c r="EV4" s="417"/>
      <c r="EW4" s="417"/>
      <c r="EX4" s="417"/>
      <c r="EY4" s="417"/>
      <c r="EZ4" s="417"/>
      <c r="FA4" s="417"/>
    </row>
    <row r="5" spans="2:157" x14ac:dyDescent="0.3">
      <c r="B5" s="418">
        <v>0</v>
      </c>
      <c r="C5" s="419"/>
      <c r="D5" s="419"/>
      <c r="E5" s="419"/>
      <c r="F5" s="420"/>
      <c r="G5" s="421" t="s">
        <v>353</v>
      </c>
      <c r="H5" s="707" t="s">
        <v>2583</v>
      </c>
      <c r="I5" s="707" t="s">
        <v>2584</v>
      </c>
      <c r="J5" s="707" t="s">
        <v>2585</v>
      </c>
      <c r="K5" s="707" t="s">
        <v>2586</v>
      </c>
      <c r="L5" s="707" t="s">
        <v>2587</v>
      </c>
      <c r="M5" s="707" t="s">
        <v>2588</v>
      </c>
      <c r="N5" s="707" t="s">
        <v>2589</v>
      </c>
      <c r="O5" s="707" t="s">
        <v>2590</v>
      </c>
      <c r="P5" s="707" t="s">
        <v>2591</v>
      </c>
      <c r="Q5" s="707" t="s">
        <v>2592</v>
      </c>
      <c r="R5" s="707" t="s">
        <v>2593</v>
      </c>
      <c r="S5" s="707" t="s">
        <v>2594</v>
      </c>
      <c r="T5" s="707" t="s">
        <v>2595</v>
      </c>
      <c r="U5" s="707" t="s">
        <v>2596</v>
      </c>
      <c r="V5" s="707" t="s">
        <v>2597</v>
      </c>
      <c r="W5" s="707" t="s">
        <v>2598</v>
      </c>
      <c r="X5" s="707" t="s">
        <v>2599</v>
      </c>
      <c r="Y5" s="707" t="s">
        <v>2600</v>
      </c>
      <c r="Z5" s="707" t="s">
        <v>2601</v>
      </c>
      <c r="AA5" s="707" t="s">
        <v>2602</v>
      </c>
      <c r="AB5" s="707" t="s">
        <v>2603</v>
      </c>
      <c r="AC5" s="707" t="s">
        <v>2604</v>
      </c>
      <c r="AD5" s="707" t="s">
        <v>2605</v>
      </c>
      <c r="AE5" s="707" t="s">
        <v>2606</v>
      </c>
      <c r="AF5" s="707" t="s">
        <v>2607</v>
      </c>
      <c r="AG5" s="707" t="s">
        <v>2608</v>
      </c>
      <c r="AH5" s="707" t="s">
        <v>2609</v>
      </c>
      <c r="AI5" s="707" t="s">
        <v>2610</v>
      </c>
      <c r="AJ5" s="707" t="s">
        <v>2611</v>
      </c>
      <c r="AK5" s="707" t="s">
        <v>2612</v>
      </c>
      <c r="AL5" s="707" t="s">
        <v>2613</v>
      </c>
      <c r="AM5" s="707" t="s">
        <v>2614</v>
      </c>
      <c r="AN5" s="707" t="s">
        <v>2615</v>
      </c>
      <c r="AO5" s="707" t="s">
        <v>2616</v>
      </c>
      <c r="AP5" s="707" t="s">
        <v>2617</v>
      </c>
      <c r="AQ5" s="707" t="s">
        <v>2618</v>
      </c>
      <c r="AR5" s="707" t="s">
        <v>2619</v>
      </c>
      <c r="AS5" s="707" t="s">
        <v>2620</v>
      </c>
      <c r="AT5" s="707" t="s">
        <v>2621</v>
      </c>
      <c r="AU5" s="707" t="s">
        <v>2622</v>
      </c>
      <c r="AV5" s="707" t="s">
        <v>2623</v>
      </c>
      <c r="AW5" s="707" t="s">
        <v>2624</v>
      </c>
      <c r="AX5" s="707" t="s">
        <v>2625</v>
      </c>
      <c r="AY5" s="707" t="s">
        <v>2626</v>
      </c>
      <c r="AZ5" s="707" t="s">
        <v>2627</v>
      </c>
      <c r="BA5" s="707" t="s">
        <v>2628</v>
      </c>
      <c r="BB5" s="707" t="s">
        <v>2629</v>
      </c>
      <c r="BC5" s="707" t="s">
        <v>2630</v>
      </c>
      <c r="BD5" s="707" t="s">
        <v>2631</v>
      </c>
      <c r="BE5" s="707" t="s">
        <v>2632</v>
      </c>
      <c r="BF5" s="707" t="s">
        <v>2633</v>
      </c>
      <c r="BG5" s="707" t="s">
        <v>2634</v>
      </c>
      <c r="BH5" s="707" t="s">
        <v>2635</v>
      </c>
      <c r="BI5" s="707" t="s">
        <v>2636</v>
      </c>
      <c r="BJ5" s="707" t="s">
        <v>2637</v>
      </c>
      <c r="BK5" s="707" t="s">
        <v>2638</v>
      </c>
      <c r="BL5" s="707" t="s">
        <v>2639</v>
      </c>
      <c r="BM5" s="707" t="s">
        <v>2640</v>
      </c>
      <c r="BN5" s="707" t="s">
        <v>2641</v>
      </c>
      <c r="BO5" s="707" t="s">
        <v>2642</v>
      </c>
      <c r="BP5" s="707" t="s">
        <v>2643</v>
      </c>
      <c r="BQ5" s="707" t="s">
        <v>2644</v>
      </c>
      <c r="BR5" s="707" t="s">
        <v>2645</v>
      </c>
      <c r="BS5" s="707" t="s">
        <v>2646</v>
      </c>
      <c r="BT5" s="707" t="s">
        <v>2647</v>
      </c>
      <c r="BU5" s="707" t="s">
        <v>2648</v>
      </c>
      <c r="BV5" s="707" t="s">
        <v>2649</v>
      </c>
      <c r="BW5" s="707" t="s">
        <v>2650</v>
      </c>
      <c r="BX5" s="707" t="s">
        <v>2651</v>
      </c>
      <c r="BY5" s="707" t="s">
        <v>2652</v>
      </c>
      <c r="BZ5" s="707" t="s">
        <v>2653</v>
      </c>
      <c r="CA5" s="707" t="s">
        <v>2654</v>
      </c>
      <c r="CB5" s="707" t="s">
        <v>2655</v>
      </c>
      <c r="CC5" s="707" t="s">
        <v>2656</v>
      </c>
      <c r="CD5" s="707" t="s">
        <v>2657</v>
      </c>
      <c r="CE5" s="707" t="s">
        <v>2658</v>
      </c>
      <c r="CF5" s="707" t="s">
        <v>2659</v>
      </c>
      <c r="CG5" s="707" t="s">
        <v>2660</v>
      </c>
      <c r="CH5" s="707" t="s">
        <v>2661</v>
      </c>
      <c r="CI5" s="707" t="s">
        <v>2662</v>
      </c>
      <c r="CJ5" s="707" t="s">
        <v>2663</v>
      </c>
      <c r="CK5" s="707" t="s">
        <v>2664</v>
      </c>
      <c r="CL5" s="707" t="s">
        <v>2665</v>
      </c>
      <c r="CM5" s="707" t="s">
        <v>2666</v>
      </c>
      <c r="CN5" s="707" t="s">
        <v>2667</v>
      </c>
      <c r="CO5" s="707" t="s">
        <v>2668</v>
      </c>
      <c r="CP5" s="707" t="s">
        <v>2669</v>
      </c>
      <c r="CQ5" s="707" t="s">
        <v>2670</v>
      </c>
      <c r="CR5" s="707" t="s">
        <v>2671</v>
      </c>
      <c r="CS5" s="707" t="s">
        <v>2672</v>
      </c>
      <c r="CT5" s="707" t="s">
        <v>2673</v>
      </c>
      <c r="CU5" s="707" t="s">
        <v>2674</v>
      </c>
      <c r="CV5" s="707" t="s">
        <v>2675</v>
      </c>
      <c r="CW5" s="707" t="s">
        <v>2676</v>
      </c>
      <c r="CX5" s="707" t="s">
        <v>2677</v>
      </c>
      <c r="CY5" s="707" t="s">
        <v>2678</v>
      </c>
      <c r="CZ5" s="707" t="s">
        <v>2679</v>
      </c>
      <c r="DA5" s="707" t="s">
        <v>2680</v>
      </c>
      <c r="DB5" s="707" t="s">
        <v>2681</v>
      </c>
      <c r="DC5" s="707" t="s">
        <v>2682</v>
      </c>
      <c r="DD5" s="707" t="s">
        <v>2683</v>
      </c>
      <c r="DE5" s="707" t="s">
        <v>2684</v>
      </c>
      <c r="DF5" s="707" t="s">
        <v>2685</v>
      </c>
      <c r="DG5" s="707" t="s">
        <v>2686</v>
      </c>
      <c r="DH5" s="707" t="s">
        <v>2687</v>
      </c>
      <c r="DI5" s="707" t="s">
        <v>2688</v>
      </c>
      <c r="DJ5" s="707" t="s">
        <v>2689</v>
      </c>
      <c r="DK5" s="707" t="s">
        <v>2690</v>
      </c>
      <c r="DL5" s="707" t="s">
        <v>2691</v>
      </c>
      <c r="DM5" s="707" t="s">
        <v>2692</v>
      </c>
      <c r="DN5" s="707" t="s">
        <v>2693</v>
      </c>
      <c r="DO5" s="707" t="s">
        <v>2694</v>
      </c>
      <c r="DP5" s="707" t="s">
        <v>2695</v>
      </c>
      <c r="DQ5" s="707" t="s">
        <v>2696</v>
      </c>
      <c r="DR5" s="707" t="s">
        <v>2697</v>
      </c>
      <c r="DS5" s="707" t="s">
        <v>2698</v>
      </c>
      <c r="DT5" s="707" t="s">
        <v>2699</v>
      </c>
      <c r="DU5" s="707" t="s">
        <v>2700</v>
      </c>
      <c r="DV5" s="707" t="s">
        <v>2701</v>
      </c>
      <c r="DW5" s="707" t="s">
        <v>2702</v>
      </c>
      <c r="DX5" s="707" t="s">
        <v>2703</v>
      </c>
      <c r="DY5" s="707" t="s">
        <v>2704</v>
      </c>
      <c r="DZ5" s="707" t="s">
        <v>2705</v>
      </c>
      <c r="EA5" s="707" t="s">
        <v>2706</v>
      </c>
      <c r="EB5" s="707" t="s">
        <v>2707</v>
      </c>
      <c r="EC5" s="707" t="s">
        <v>2708</v>
      </c>
      <c r="ED5" s="707" t="s">
        <v>2709</v>
      </c>
      <c r="EE5" s="707" t="s">
        <v>2710</v>
      </c>
      <c r="EF5" s="707" t="s">
        <v>2711</v>
      </c>
      <c r="EG5" s="707" t="s">
        <v>2712</v>
      </c>
      <c r="EH5" s="707" t="s">
        <v>2713</v>
      </c>
      <c r="EI5" s="707" t="s">
        <v>2714</v>
      </c>
      <c r="EJ5" s="707" t="s">
        <v>2715</v>
      </c>
      <c r="EK5" s="707" t="s">
        <v>2716</v>
      </c>
      <c r="EL5" s="707" t="s">
        <v>2717</v>
      </c>
      <c r="EM5" s="707" t="s">
        <v>2718</v>
      </c>
      <c r="EN5" s="707" t="s">
        <v>2719</v>
      </c>
      <c r="EO5" s="707" t="s">
        <v>2720</v>
      </c>
      <c r="EP5" s="707" t="s">
        <v>2721</v>
      </c>
      <c r="EQ5" s="707" t="s">
        <v>2722</v>
      </c>
      <c r="ER5" s="707" t="s">
        <v>2723</v>
      </c>
      <c r="ES5" s="707" t="s">
        <v>2724</v>
      </c>
      <c r="ET5" s="707" t="s">
        <v>2725</v>
      </c>
      <c r="EU5" s="707" t="s">
        <v>2726</v>
      </c>
      <c r="EV5" s="707" t="s">
        <v>2727</v>
      </c>
      <c r="EW5" s="707" t="s">
        <v>2728</v>
      </c>
      <c r="EX5" s="707" t="s">
        <v>2729</v>
      </c>
      <c r="EY5" s="707" t="s">
        <v>2730</v>
      </c>
      <c r="EZ5" s="707" t="s">
        <v>2731</v>
      </c>
      <c r="FA5" s="707" t="s">
        <v>2732</v>
      </c>
    </row>
    <row r="6" spans="2:157" x14ac:dyDescent="0.3">
      <c r="B6" s="209">
        <v>1</v>
      </c>
      <c r="C6" s="553" t="s">
        <v>2443</v>
      </c>
      <c r="D6" s="419"/>
      <c r="E6" s="419"/>
      <c r="F6" s="420"/>
      <c r="G6" s="421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2:157" x14ac:dyDescent="0.3">
      <c r="B7" s="418">
        <v>2</v>
      </c>
      <c r="C7" s="422" t="s">
        <v>1392</v>
      </c>
      <c r="D7" s="422"/>
      <c r="E7" s="423"/>
      <c r="F7" s="424"/>
      <c r="G7" s="425"/>
      <c r="H7" s="448"/>
      <c r="I7" s="448"/>
      <c r="J7" s="448"/>
      <c r="K7" s="448"/>
      <c r="L7" s="448"/>
      <c r="M7" s="448"/>
      <c r="N7" s="448"/>
      <c r="O7" s="448"/>
      <c r="P7" s="448"/>
      <c r="Q7" s="448"/>
      <c r="R7" s="448"/>
      <c r="S7" s="448"/>
      <c r="T7" s="448"/>
      <c r="U7" s="448"/>
      <c r="V7" s="448"/>
      <c r="W7" s="448"/>
      <c r="X7" s="448"/>
      <c r="Y7" s="448"/>
      <c r="Z7" s="448"/>
      <c r="AA7" s="448"/>
      <c r="AB7" s="448"/>
      <c r="AC7" s="448"/>
      <c r="AD7" s="448"/>
      <c r="AE7" s="448"/>
      <c r="AF7" s="448"/>
      <c r="AG7" s="448"/>
      <c r="AH7" s="448"/>
      <c r="AI7" s="448"/>
      <c r="AJ7" s="448"/>
      <c r="AK7" s="448"/>
      <c r="AL7" s="448"/>
      <c r="AM7" s="448"/>
      <c r="AN7" s="448"/>
      <c r="AO7" s="448"/>
      <c r="AP7" s="448"/>
      <c r="AQ7" s="448"/>
      <c r="AR7" s="448"/>
      <c r="AS7" s="448"/>
      <c r="AT7" s="448"/>
      <c r="AU7" s="448"/>
      <c r="AV7" s="448"/>
      <c r="AW7" s="448"/>
      <c r="AX7" s="448"/>
      <c r="AY7" s="448"/>
      <c r="AZ7" s="448"/>
      <c r="BA7" s="448"/>
      <c r="BB7" s="448"/>
      <c r="BC7" s="448"/>
      <c r="BD7" s="448"/>
      <c r="BE7" s="448"/>
      <c r="BF7" s="448"/>
      <c r="BG7" s="448"/>
      <c r="BH7" s="448"/>
      <c r="BI7" s="448"/>
      <c r="BJ7" s="448"/>
      <c r="BK7" s="448"/>
      <c r="BL7" s="448"/>
      <c r="BM7" s="448"/>
      <c r="BN7" s="448"/>
      <c r="BO7" s="448"/>
      <c r="BP7" s="448"/>
      <c r="BQ7" s="448"/>
      <c r="BR7" s="448"/>
      <c r="BS7" s="448"/>
      <c r="BT7" s="448"/>
      <c r="BU7" s="448"/>
      <c r="BV7" s="448"/>
      <c r="BW7" s="448"/>
      <c r="BX7" s="448"/>
      <c r="BY7" s="448"/>
      <c r="BZ7" s="448"/>
      <c r="CA7" s="448"/>
      <c r="CB7" s="448"/>
      <c r="CC7" s="448"/>
      <c r="CD7" s="448"/>
      <c r="CE7" s="448"/>
      <c r="CF7" s="448"/>
      <c r="CG7" s="448"/>
      <c r="CH7" s="448"/>
      <c r="CI7" s="448"/>
      <c r="CJ7" s="448"/>
      <c r="CK7" s="448"/>
      <c r="CL7" s="448"/>
      <c r="CM7" s="448"/>
      <c r="CN7" s="448"/>
      <c r="CO7" s="448"/>
      <c r="CP7" s="448"/>
      <c r="CQ7" s="448"/>
      <c r="CR7" s="448"/>
      <c r="CS7" s="448"/>
      <c r="CT7" s="448"/>
      <c r="CU7" s="448"/>
      <c r="CV7" s="448"/>
      <c r="CW7" s="448"/>
      <c r="CX7" s="448"/>
      <c r="CY7" s="448"/>
      <c r="CZ7" s="448"/>
      <c r="DA7" s="448"/>
      <c r="DB7" s="448"/>
      <c r="DC7" s="448"/>
      <c r="DD7" s="448"/>
      <c r="DE7" s="448"/>
      <c r="DF7" s="448"/>
      <c r="DG7" s="448"/>
      <c r="DH7" s="448"/>
      <c r="DI7" s="448"/>
      <c r="DJ7" s="448"/>
      <c r="DK7" s="448"/>
      <c r="DL7" s="448"/>
      <c r="DM7" s="448"/>
      <c r="DN7" s="448"/>
      <c r="DO7" s="448"/>
      <c r="DP7" s="448"/>
      <c r="DQ7" s="448"/>
      <c r="DR7" s="448"/>
      <c r="DS7" s="448"/>
      <c r="DT7" s="448"/>
      <c r="DU7" s="448"/>
      <c r="DV7" s="448"/>
      <c r="DW7" s="448"/>
      <c r="DX7" s="448"/>
      <c r="DY7" s="448"/>
      <c r="DZ7" s="448"/>
      <c r="EA7" s="448"/>
      <c r="EB7" s="448"/>
      <c r="EC7" s="448"/>
      <c r="ED7" s="448"/>
      <c r="EE7" s="448"/>
      <c r="EF7" s="448"/>
      <c r="EG7" s="448"/>
      <c r="EH7" s="448"/>
      <c r="EI7" s="448"/>
      <c r="EJ7" s="448"/>
      <c r="EK7" s="448"/>
      <c r="EL7" s="448"/>
      <c r="EM7" s="448"/>
      <c r="EN7" s="448"/>
      <c r="EO7" s="448"/>
      <c r="EP7" s="448"/>
      <c r="EQ7" s="448"/>
      <c r="ER7" s="448"/>
      <c r="ES7" s="448"/>
      <c r="ET7" s="448"/>
      <c r="EU7" s="448"/>
      <c r="EV7" s="448"/>
      <c r="EW7" s="448"/>
      <c r="EX7" s="448"/>
      <c r="EY7" s="448"/>
      <c r="EZ7" s="448"/>
      <c r="FA7" s="448"/>
    </row>
    <row r="8" spans="2:157" ht="15.6" x14ac:dyDescent="0.3">
      <c r="B8" s="418">
        <f>B7+1</f>
        <v>3</v>
      </c>
      <c r="C8" s="422" t="s">
        <v>2733</v>
      </c>
      <c r="D8" s="422"/>
      <c r="E8" s="426" t="s">
        <v>1396</v>
      </c>
      <c r="F8" s="427" t="s">
        <v>1768</v>
      </c>
      <c r="G8" s="447" t="str">
        <f>IF(COUNTA(H8:FA8)=0,"",IF(SMALL(H8:FA8,1)&lt;0,"ERRO",SUM(H8:FA8)))</f>
        <v/>
      </c>
      <c r="H8" s="449"/>
      <c r="I8" s="449"/>
      <c r="J8" s="449"/>
      <c r="K8" s="449"/>
      <c r="L8" s="449"/>
      <c r="M8" s="449"/>
      <c r="N8" s="449"/>
      <c r="O8" s="449"/>
      <c r="P8" s="449"/>
      <c r="Q8" s="449"/>
      <c r="R8" s="449"/>
      <c r="S8" s="449"/>
      <c r="T8" s="449"/>
      <c r="U8" s="449"/>
      <c r="V8" s="449"/>
      <c r="W8" s="449"/>
      <c r="X8" s="449"/>
      <c r="Y8" s="449"/>
      <c r="Z8" s="449"/>
      <c r="AA8" s="449"/>
      <c r="AB8" s="449"/>
      <c r="AC8" s="449"/>
      <c r="AD8" s="449"/>
      <c r="AE8" s="449"/>
      <c r="AF8" s="449"/>
      <c r="AG8" s="449"/>
      <c r="AH8" s="449"/>
      <c r="AI8" s="449"/>
      <c r="AJ8" s="449"/>
      <c r="AK8" s="449"/>
      <c r="AL8" s="449"/>
      <c r="AM8" s="449"/>
      <c r="AN8" s="449"/>
      <c r="AO8" s="449"/>
      <c r="AP8" s="449"/>
      <c r="AQ8" s="449"/>
      <c r="AR8" s="449"/>
      <c r="AS8" s="449"/>
      <c r="AT8" s="449"/>
      <c r="AU8" s="449"/>
      <c r="AV8" s="449"/>
      <c r="AW8" s="449"/>
      <c r="AX8" s="449"/>
      <c r="AY8" s="449"/>
      <c r="AZ8" s="449"/>
      <c r="BA8" s="449"/>
      <c r="BB8" s="449"/>
      <c r="BC8" s="449"/>
      <c r="BD8" s="449"/>
      <c r="BE8" s="449"/>
      <c r="BF8" s="449"/>
      <c r="BG8" s="449"/>
      <c r="BH8" s="449"/>
      <c r="BI8" s="449"/>
      <c r="BJ8" s="449"/>
      <c r="BK8" s="449"/>
      <c r="BL8" s="449"/>
      <c r="BM8" s="449"/>
      <c r="BN8" s="449"/>
      <c r="BO8" s="449"/>
      <c r="BP8" s="449"/>
      <c r="BQ8" s="449"/>
      <c r="BR8" s="449"/>
      <c r="BS8" s="449"/>
      <c r="BT8" s="449"/>
      <c r="BU8" s="449"/>
      <c r="BV8" s="449"/>
      <c r="BW8" s="449"/>
      <c r="BX8" s="449"/>
      <c r="BY8" s="449"/>
      <c r="BZ8" s="449"/>
      <c r="CA8" s="449"/>
      <c r="CB8" s="449"/>
      <c r="CC8" s="449"/>
      <c r="CD8" s="449"/>
      <c r="CE8" s="449"/>
      <c r="CF8" s="449"/>
      <c r="CG8" s="449"/>
      <c r="CH8" s="449"/>
      <c r="CI8" s="449"/>
      <c r="CJ8" s="449"/>
      <c r="CK8" s="449"/>
      <c r="CL8" s="449"/>
      <c r="CM8" s="449"/>
      <c r="CN8" s="449"/>
      <c r="CO8" s="449"/>
      <c r="CP8" s="449"/>
      <c r="CQ8" s="449"/>
      <c r="CR8" s="449"/>
      <c r="CS8" s="449"/>
      <c r="CT8" s="449"/>
      <c r="CU8" s="449"/>
      <c r="CV8" s="449"/>
      <c r="CW8" s="449"/>
      <c r="CX8" s="449"/>
      <c r="CY8" s="449"/>
      <c r="CZ8" s="449"/>
      <c r="DA8" s="449"/>
      <c r="DB8" s="449"/>
      <c r="DC8" s="449"/>
      <c r="DD8" s="449"/>
      <c r="DE8" s="449"/>
      <c r="DF8" s="449"/>
      <c r="DG8" s="449"/>
      <c r="DH8" s="449"/>
      <c r="DI8" s="449"/>
      <c r="DJ8" s="449"/>
      <c r="DK8" s="449"/>
      <c r="DL8" s="449"/>
      <c r="DM8" s="449"/>
      <c r="DN8" s="449"/>
      <c r="DO8" s="449"/>
      <c r="DP8" s="449"/>
      <c r="DQ8" s="449"/>
      <c r="DR8" s="449"/>
      <c r="DS8" s="449"/>
      <c r="DT8" s="449"/>
      <c r="DU8" s="449"/>
      <c r="DV8" s="449"/>
      <c r="DW8" s="449"/>
      <c r="DX8" s="449"/>
      <c r="DY8" s="449"/>
      <c r="DZ8" s="449"/>
      <c r="EA8" s="449"/>
      <c r="EB8" s="449"/>
      <c r="EC8" s="449"/>
      <c r="ED8" s="449"/>
      <c r="EE8" s="449"/>
      <c r="EF8" s="449"/>
      <c r="EG8" s="449"/>
      <c r="EH8" s="449"/>
      <c r="EI8" s="449"/>
      <c r="EJ8" s="449"/>
      <c r="EK8" s="449"/>
      <c r="EL8" s="449"/>
      <c r="EM8" s="449"/>
      <c r="EN8" s="449"/>
      <c r="EO8" s="449"/>
      <c r="EP8" s="449"/>
      <c r="EQ8" s="449"/>
      <c r="ER8" s="449"/>
      <c r="ES8" s="449"/>
      <c r="ET8" s="449"/>
      <c r="EU8" s="449"/>
      <c r="EV8" s="449"/>
      <c r="EW8" s="449"/>
      <c r="EX8" s="449"/>
      <c r="EY8" s="449"/>
      <c r="EZ8" s="449"/>
      <c r="FA8" s="449"/>
    </row>
    <row r="9" spans="2:157" ht="15.6" x14ac:dyDescent="0.3">
      <c r="B9" s="418">
        <f>B8+1</f>
        <v>4</v>
      </c>
      <c r="C9" s="422" t="s">
        <v>1217</v>
      </c>
      <c r="D9" s="422"/>
      <c r="E9" s="426"/>
      <c r="F9" s="427" t="s">
        <v>1770</v>
      </c>
      <c r="G9" s="429" t="str">
        <f>IF(COUNTA(H9:FA9)=0,"",IF(SMALL(H9:FA9,1)&lt;0,"ERRO",SUM(H9:FA9)))</f>
        <v/>
      </c>
      <c r="H9" s="450"/>
      <c r="I9" s="450"/>
      <c r="J9" s="450"/>
      <c r="K9" s="450"/>
      <c r="L9" s="450"/>
      <c r="M9" s="450"/>
      <c r="N9" s="450"/>
      <c r="O9" s="450"/>
      <c r="P9" s="450"/>
      <c r="Q9" s="450"/>
      <c r="R9" s="450"/>
      <c r="S9" s="450"/>
      <c r="T9" s="450"/>
      <c r="U9" s="450"/>
      <c r="V9" s="450"/>
      <c r="W9" s="450"/>
      <c r="X9" s="450"/>
      <c r="Y9" s="450"/>
      <c r="Z9" s="450"/>
      <c r="AA9" s="450"/>
      <c r="AB9" s="450"/>
      <c r="AC9" s="450"/>
      <c r="AD9" s="450"/>
      <c r="AE9" s="450"/>
      <c r="AF9" s="450"/>
      <c r="AG9" s="450"/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0"/>
      <c r="AT9" s="450"/>
      <c r="AU9" s="450"/>
      <c r="AV9" s="450"/>
      <c r="AW9" s="450"/>
      <c r="AX9" s="450"/>
      <c r="AY9" s="450"/>
      <c r="AZ9" s="450"/>
      <c r="BA9" s="450"/>
      <c r="BB9" s="450"/>
      <c r="BC9" s="450"/>
      <c r="BD9" s="450"/>
      <c r="BE9" s="450"/>
      <c r="BF9" s="450"/>
      <c r="BG9" s="450"/>
      <c r="BH9" s="450"/>
      <c r="BI9" s="450"/>
      <c r="BJ9" s="450"/>
      <c r="BK9" s="450"/>
      <c r="BL9" s="450"/>
      <c r="BM9" s="450"/>
      <c r="BN9" s="450"/>
      <c r="BO9" s="450"/>
      <c r="BP9" s="450"/>
      <c r="BQ9" s="450"/>
      <c r="BR9" s="450"/>
      <c r="BS9" s="450"/>
      <c r="BT9" s="450"/>
      <c r="BU9" s="450"/>
      <c r="BV9" s="450"/>
      <c r="BW9" s="450"/>
      <c r="BX9" s="450"/>
      <c r="BY9" s="450"/>
      <c r="BZ9" s="450"/>
      <c r="CA9" s="450"/>
      <c r="CB9" s="450"/>
      <c r="CC9" s="450"/>
      <c r="CD9" s="450"/>
      <c r="CE9" s="450"/>
      <c r="CF9" s="450"/>
      <c r="CG9" s="450"/>
      <c r="CH9" s="450"/>
      <c r="CI9" s="450"/>
      <c r="CJ9" s="450"/>
      <c r="CK9" s="450"/>
      <c r="CL9" s="450"/>
      <c r="CM9" s="450"/>
      <c r="CN9" s="450"/>
      <c r="CO9" s="450"/>
      <c r="CP9" s="450"/>
      <c r="CQ9" s="450"/>
      <c r="CR9" s="450"/>
      <c r="CS9" s="450"/>
      <c r="CT9" s="450"/>
      <c r="CU9" s="450"/>
      <c r="CV9" s="450"/>
      <c r="CW9" s="450"/>
      <c r="CX9" s="450"/>
      <c r="CY9" s="450"/>
      <c r="CZ9" s="450"/>
      <c r="DA9" s="450"/>
      <c r="DB9" s="450"/>
      <c r="DC9" s="450"/>
      <c r="DD9" s="450"/>
      <c r="DE9" s="450"/>
      <c r="DF9" s="450"/>
      <c r="DG9" s="450"/>
      <c r="DH9" s="450"/>
      <c r="DI9" s="450"/>
      <c r="DJ9" s="450"/>
      <c r="DK9" s="450"/>
      <c r="DL9" s="450"/>
      <c r="DM9" s="450"/>
      <c r="DN9" s="450"/>
      <c r="DO9" s="450"/>
      <c r="DP9" s="450"/>
      <c r="DQ9" s="450"/>
      <c r="DR9" s="450"/>
      <c r="DS9" s="450"/>
      <c r="DT9" s="450"/>
      <c r="DU9" s="450"/>
      <c r="DV9" s="450"/>
      <c r="DW9" s="450"/>
      <c r="DX9" s="450"/>
      <c r="DY9" s="450"/>
      <c r="DZ9" s="450"/>
      <c r="EA9" s="450"/>
      <c r="EB9" s="450"/>
      <c r="EC9" s="450"/>
      <c r="ED9" s="450"/>
      <c r="EE9" s="450"/>
      <c r="EF9" s="450"/>
      <c r="EG9" s="450"/>
      <c r="EH9" s="450"/>
      <c r="EI9" s="450"/>
      <c r="EJ9" s="450"/>
      <c r="EK9" s="450"/>
      <c r="EL9" s="450"/>
      <c r="EM9" s="450"/>
      <c r="EN9" s="450"/>
      <c r="EO9" s="450"/>
      <c r="EP9" s="450"/>
      <c r="EQ9" s="450"/>
      <c r="ER9" s="450"/>
      <c r="ES9" s="450"/>
      <c r="ET9" s="450"/>
      <c r="EU9" s="450"/>
      <c r="EV9" s="450"/>
      <c r="EW9" s="450"/>
      <c r="EX9" s="450"/>
      <c r="EY9" s="450"/>
      <c r="EZ9" s="450"/>
      <c r="FA9" s="450"/>
    </row>
    <row r="10" spans="2:157" ht="15.6" x14ac:dyDescent="0.3">
      <c r="B10" s="430">
        <f>B9+1</f>
        <v>5</v>
      </c>
      <c r="C10" s="422" t="s">
        <v>2734</v>
      </c>
      <c r="D10" s="422"/>
      <c r="E10" s="426" t="s">
        <v>1195</v>
      </c>
      <c r="F10" s="427" t="s">
        <v>1582</v>
      </c>
      <c r="G10" s="428">
        <f>SUM(H10:FA10)</f>
        <v>0</v>
      </c>
      <c r="H10" s="431">
        <f>H8*H9*0.001</f>
        <v>0</v>
      </c>
      <c r="I10" s="431">
        <f t="shared" ref="I10:AA10" si="0">I8*I9*0.001</f>
        <v>0</v>
      </c>
      <c r="J10" s="431">
        <f t="shared" si="0"/>
        <v>0</v>
      </c>
      <c r="K10" s="431">
        <f t="shared" si="0"/>
        <v>0</v>
      </c>
      <c r="L10" s="431">
        <f t="shared" si="0"/>
        <v>0</v>
      </c>
      <c r="M10" s="431">
        <f t="shared" si="0"/>
        <v>0</v>
      </c>
      <c r="N10" s="431">
        <f t="shared" si="0"/>
        <v>0</v>
      </c>
      <c r="O10" s="431">
        <f t="shared" si="0"/>
        <v>0</v>
      </c>
      <c r="P10" s="431">
        <f t="shared" si="0"/>
        <v>0</v>
      </c>
      <c r="Q10" s="431">
        <f t="shared" si="0"/>
        <v>0</v>
      </c>
      <c r="R10" s="431">
        <f t="shared" si="0"/>
        <v>0</v>
      </c>
      <c r="S10" s="431">
        <f t="shared" si="0"/>
        <v>0</v>
      </c>
      <c r="T10" s="431">
        <f t="shared" si="0"/>
        <v>0</v>
      </c>
      <c r="U10" s="431">
        <f t="shared" si="0"/>
        <v>0</v>
      </c>
      <c r="V10" s="431">
        <f t="shared" si="0"/>
        <v>0</v>
      </c>
      <c r="W10" s="431">
        <f t="shared" si="0"/>
        <v>0</v>
      </c>
      <c r="X10" s="431">
        <f t="shared" si="0"/>
        <v>0</v>
      </c>
      <c r="Y10" s="431">
        <f t="shared" si="0"/>
        <v>0</v>
      </c>
      <c r="Z10" s="431">
        <f t="shared" si="0"/>
        <v>0</v>
      </c>
      <c r="AA10" s="431">
        <f t="shared" si="0"/>
        <v>0</v>
      </c>
      <c r="AB10" s="431">
        <f>AB8*AB9*0.001</f>
        <v>0</v>
      </c>
      <c r="AC10" s="431">
        <f t="shared" ref="AC10:AU10" si="1">AC8*AC9*0.001</f>
        <v>0</v>
      </c>
      <c r="AD10" s="431">
        <f t="shared" si="1"/>
        <v>0</v>
      </c>
      <c r="AE10" s="431">
        <f t="shared" si="1"/>
        <v>0</v>
      </c>
      <c r="AF10" s="431">
        <f t="shared" si="1"/>
        <v>0</v>
      </c>
      <c r="AG10" s="431">
        <f t="shared" si="1"/>
        <v>0</v>
      </c>
      <c r="AH10" s="431">
        <f t="shared" si="1"/>
        <v>0</v>
      </c>
      <c r="AI10" s="431">
        <f t="shared" si="1"/>
        <v>0</v>
      </c>
      <c r="AJ10" s="431">
        <f t="shared" si="1"/>
        <v>0</v>
      </c>
      <c r="AK10" s="431">
        <f t="shared" si="1"/>
        <v>0</v>
      </c>
      <c r="AL10" s="431">
        <f t="shared" si="1"/>
        <v>0</v>
      </c>
      <c r="AM10" s="431">
        <f t="shared" si="1"/>
        <v>0</v>
      </c>
      <c r="AN10" s="431">
        <f t="shared" si="1"/>
        <v>0</v>
      </c>
      <c r="AO10" s="431">
        <f t="shared" si="1"/>
        <v>0</v>
      </c>
      <c r="AP10" s="431">
        <f t="shared" si="1"/>
        <v>0</v>
      </c>
      <c r="AQ10" s="431">
        <f t="shared" si="1"/>
        <v>0</v>
      </c>
      <c r="AR10" s="431">
        <f t="shared" si="1"/>
        <v>0</v>
      </c>
      <c r="AS10" s="431">
        <f t="shared" si="1"/>
        <v>0</v>
      </c>
      <c r="AT10" s="431">
        <f t="shared" si="1"/>
        <v>0</v>
      </c>
      <c r="AU10" s="431">
        <f t="shared" si="1"/>
        <v>0</v>
      </c>
      <c r="AV10" s="431">
        <f>AV8*AV9*0.001</f>
        <v>0</v>
      </c>
      <c r="AW10" s="431">
        <f t="shared" ref="AW10:BO10" si="2">AW8*AW9*0.001</f>
        <v>0</v>
      </c>
      <c r="AX10" s="431">
        <f t="shared" si="2"/>
        <v>0</v>
      </c>
      <c r="AY10" s="431">
        <f t="shared" si="2"/>
        <v>0</v>
      </c>
      <c r="AZ10" s="431">
        <f t="shared" si="2"/>
        <v>0</v>
      </c>
      <c r="BA10" s="431">
        <f t="shared" si="2"/>
        <v>0</v>
      </c>
      <c r="BB10" s="431">
        <f t="shared" si="2"/>
        <v>0</v>
      </c>
      <c r="BC10" s="431">
        <f t="shared" si="2"/>
        <v>0</v>
      </c>
      <c r="BD10" s="431">
        <f t="shared" si="2"/>
        <v>0</v>
      </c>
      <c r="BE10" s="431">
        <f t="shared" si="2"/>
        <v>0</v>
      </c>
      <c r="BF10" s="431">
        <f t="shared" si="2"/>
        <v>0</v>
      </c>
      <c r="BG10" s="431">
        <f t="shared" si="2"/>
        <v>0</v>
      </c>
      <c r="BH10" s="431">
        <f t="shared" si="2"/>
        <v>0</v>
      </c>
      <c r="BI10" s="431">
        <f t="shared" si="2"/>
        <v>0</v>
      </c>
      <c r="BJ10" s="431">
        <f t="shared" si="2"/>
        <v>0</v>
      </c>
      <c r="BK10" s="431">
        <f t="shared" si="2"/>
        <v>0</v>
      </c>
      <c r="BL10" s="431">
        <f t="shared" si="2"/>
        <v>0</v>
      </c>
      <c r="BM10" s="431">
        <f t="shared" si="2"/>
        <v>0</v>
      </c>
      <c r="BN10" s="431">
        <f t="shared" si="2"/>
        <v>0</v>
      </c>
      <c r="BO10" s="431">
        <f t="shared" si="2"/>
        <v>0</v>
      </c>
      <c r="BP10" s="431">
        <f>BP8*BP9*0.001</f>
        <v>0</v>
      </c>
      <c r="BQ10" s="431">
        <f t="shared" ref="BQ10:CI10" si="3">BQ8*BQ9*0.001</f>
        <v>0</v>
      </c>
      <c r="BR10" s="431">
        <f t="shared" si="3"/>
        <v>0</v>
      </c>
      <c r="BS10" s="431">
        <f t="shared" si="3"/>
        <v>0</v>
      </c>
      <c r="BT10" s="431">
        <f t="shared" si="3"/>
        <v>0</v>
      </c>
      <c r="BU10" s="431">
        <f t="shared" si="3"/>
        <v>0</v>
      </c>
      <c r="BV10" s="431">
        <f t="shared" si="3"/>
        <v>0</v>
      </c>
      <c r="BW10" s="431">
        <f t="shared" si="3"/>
        <v>0</v>
      </c>
      <c r="BX10" s="431">
        <f t="shared" si="3"/>
        <v>0</v>
      </c>
      <c r="BY10" s="431">
        <f t="shared" si="3"/>
        <v>0</v>
      </c>
      <c r="BZ10" s="431">
        <f t="shared" si="3"/>
        <v>0</v>
      </c>
      <c r="CA10" s="431">
        <f t="shared" si="3"/>
        <v>0</v>
      </c>
      <c r="CB10" s="431">
        <f t="shared" si="3"/>
        <v>0</v>
      </c>
      <c r="CC10" s="431">
        <f t="shared" si="3"/>
        <v>0</v>
      </c>
      <c r="CD10" s="431">
        <f t="shared" si="3"/>
        <v>0</v>
      </c>
      <c r="CE10" s="431">
        <f t="shared" si="3"/>
        <v>0</v>
      </c>
      <c r="CF10" s="431">
        <f t="shared" si="3"/>
        <v>0</v>
      </c>
      <c r="CG10" s="431">
        <f t="shared" si="3"/>
        <v>0</v>
      </c>
      <c r="CH10" s="431">
        <f t="shared" si="3"/>
        <v>0</v>
      </c>
      <c r="CI10" s="431">
        <f t="shared" si="3"/>
        <v>0</v>
      </c>
      <c r="CJ10" s="431">
        <f>CJ8*CJ9*0.001</f>
        <v>0</v>
      </c>
      <c r="CK10" s="431">
        <f t="shared" ref="CK10:DC10" si="4">CK8*CK9*0.001</f>
        <v>0</v>
      </c>
      <c r="CL10" s="431">
        <f t="shared" si="4"/>
        <v>0</v>
      </c>
      <c r="CM10" s="431">
        <f t="shared" si="4"/>
        <v>0</v>
      </c>
      <c r="CN10" s="431">
        <f t="shared" si="4"/>
        <v>0</v>
      </c>
      <c r="CO10" s="431">
        <f t="shared" si="4"/>
        <v>0</v>
      </c>
      <c r="CP10" s="431">
        <f t="shared" si="4"/>
        <v>0</v>
      </c>
      <c r="CQ10" s="431">
        <f t="shared" si="4"/>
        <v>0</v>
      </c>
      <c r="CR10" s="431">
        <f t="shared" si="4"/>
        <v>0</v>
      </c>
      <c r="CS10" s="431">
        <f t="shared" si="4"/>
        <v>0</v>
      </c>
      <c r="CT10" s="431">
        <f t="shared" si="4"/>
        <v>0</v>
      </c>
      <c r="CU10" s="431">
        <f t="shared" si="4"/>
        <v>0</v>
      </c>
      <c r="CV10" s="431">
        <f t="shared" si="4"/>
        <v>0</v>
      </c>
      <c r="CW10" s="431">
        <f t="shared" si="4"/>
        <v>0</v>
      </c>
      <c r="CX10" s="431">
        <f t="shared" si="4"/>
        <v>0</v>
      </c>
      <c r="CY10" s="431">
        <f t="shared" si="4"/>
        <v>0</v>
      </c>
      <c r="CZ10" s="431">
        <f t="shared" si="4"/>
        <v>0</v>
      </c>
      <c r="DA10" s="431">
        <f t="shared" si="4"/>
        <v>0</v>
      </c>
      <c r="DB10" s="431">
        <f t="shared" si="4"/>
        <v>0</v>
      </c>
      <c r="DC10" s="431">
        <f t="shared" si="4"/>
        <v>0</v>
      </c>
      <c r="DD10" s="431">
        <f>DD8*DD9*0.001</f>
        <v>0</v>
      </c>
      <c r="DE10" s="431">
        <f t="shared" ref="DE10:DW10" si="5">DE8*DE9*0.001</f>
        <v>0</v>
      </c>
      <c r="DF10" s="431">
        <f t="shared" si="5"/>
        <v>0</v>
      </c>
      <c r="DG10" s="431">
        <f t="shared" si="5"/>
        <v>0</v>
      </c>
      <c r="DH10" s="431">
        <f t="shared" si="5"/>
        <v>0</v>
      </c>
      <c r="DI10" s="431">
        <f t="shared" si="5"/>
        <v>0</v>
      </c>
      <c r="DJ10" s="431">
        <f t="shared" si="5"/>
        <v>0</v>
      </c>
      <c r="DK10" s="431">
        <f t="shared" si="5"/>
        <v>0</v>
      </c>
      <c r="DL10" s="431">
        <f t="shared" si="5"/>
        <v>0</v>
      </c>
      <c r="DM10" s="431">
        <f t="shared" si="5"/>
        <v>0</v>
      </c>
      <c r="DN10" s="431">
        <f t="shared" si="5"/>
        <v>0</v>
      </c>
      <c r="DO10" s="431">
        <f t="shared" si="5"/>
        <v>0</v>
      </c>
      <c r="DP10" s="431">
        <f t="shared" si="5"/>
        <v>0</v>
      </c>
      <c r="DQ10" s="431">
        <f t="shared" si="5"/>
        <v>0</v>
      </c>
      <c r="DR10" s="431">
        <f t="shared" si="5"/>
        <v>0</v>
      </c>
      <c r="DS10" s="431">
        <f t="shared" si="5"/>
        <v>0</v>
      </c>
      <c r="DT10" s="431">
        <f t="shared" si="5"/>
        <v>0</v>
      </c>
      <c r="DU10" s="431">
        <f t="shared" si="5"/>
        <v>0</v>
      </c>
      <c r="DV10" s="431">
        <f t="shared" si="5"/>
        <v>0</v>
      </c>
      <c r="DW10" s="431">
        <f t="shared" si="5"/>
        <v>0</v>
      </c>
      <c r="DX10" s="431">
        <f>DX8*DX9*0.001</f>
        <v>0</v>
      </c>
      <c r="DY10" s="431">
        <f t="shared" ref="DY10:EQ10" si="6">DY8*DY9*0.001</f>
        <v>0</v>
      </c>
      <c r="DZ10" s="431">
        <f t="shared" si="6"/>
        <v>0</v>
      </c>
      <c r="EA10" s="431">
        <f t="shared" si="6"/>
        <v>0</v>
      </c>
      <c r="EB10" s="431">
        <f t="shared" si="6"/>
        <v>0</v>
      </c>
      <c r="EC10" s="431">
        <f t="shared" si="6"/>
        <v>0</v>
      </c>
      <c r="ED10" s="431">
        <f t="shared" si="6"/>
        <v>0</v>
      </c>
      <c r="EE10" s="431">
        <f t="shared" si="6"/>
        <v>0</v>
      </c>
      <c r="EF10" s="431">
        <f t="shared" si="6"/>
        <v>0</v>
      </c>
      <c r="EG10" s="431">
        <f t="shared" si="6"/>
        <v>0</v>
      </c>
      <c r="EH10" s="431">
        <f t="shared" si="6"/>
        <v>0</v>
      </c>
      <c r="EI10" s="431">
        <f t="shared" si="6"/>
        <v>0</v>
      </c>
      <c r="EJ10" s="431">
        <f t="shared" si="6"/>
        <v>0</v>
      </c>
      <c r="EK10" s="431">
        <f t="shared" si="6"/>
        <v>0</v>
      </c>
      <c r="EL10" s="431">
        <f t="shared" si="6"/>
        <v>0</v>
      </c>
      <c r="EM10" s="431">
        <f t="shared" si="6"/>
        <v>0</v>
      </c>
      <c r="EN10" s="431">
        <f t="shared" si="6"/>
        <v>0</v>
      </c>
      <c r="EO10" s="431">
        <f t="shared" si="6"/>
        <v>0</v>
      </c>
      <c r="EP10" s="431">
        <f t="shared" si="6"/>
        <v>0</v>
      </c>
      <c r="EQ10" s="431">
        <f t="shared" si="6"/>
        <v>0</v>
      </c>
      <c r="ER10" s="431">
        <f>ER8*ER9*0.001</f>
        <v>0</v>
      </c>
      <c r="ES10" s="431">
        <f t="shared" ref="ES10:FA10" si="7">ES8*ES9*0.001</f>
        <v>0</v>
      </c>
      <c r="ET10" s="431">
        <f t="shared" si="7"/>
        <v>0</v>
      </c>
      <c r="EU10" s="431">
        <f t="shared" si="7"/>
        <v>0</v>
      </c>
      <c r="EV10" s="431">
        <f t="shared" si="7"/>
        <v>0</v>
      </c>
      <c r="EW10" s="431">
        <f t="shared" si="7"/>
        <v>0</v>
      </c>
      <c r="EX10" s="431">
        <f t="shared" si="7"/>
        <v>0</v>
      </c>
      <c r="EY10" s="431">
        <f t="shared" si="7"/>
        <v>0</v>
      </c>
      <c r="EZ10" s="431">
        <f t="shared" si="7"/>
        <v>0</v>
      </c>
      <c r="FA10" s="431">
        <f t="shared" si="7"/>
        <v>0</v>
      </c>
    </row>
    <row r="11" spans="2:157" x14ac:dyDescent="0.3">
      <c r="B11" s="895">
        <f>B10+1</f>
        <v>6</v>
      </c>
      <c r="C11" s="422" t="s">
        <v>2735</v>
      </c>
      <c r="D11" s="422"/>
      <c r="E11" s="426" t="s">
        <v>1405</v>
      </c>
      <c r="F11" s="427"/>
      <c r="G11" s="432" t="str">
        <f>IF(COUNTA(H11:FA11)=0,"",IF(OR(LARGE(H11:FA11,1)&gt;24,SMALL(H11:FA11,1)&lt;0),"ERRO",""))</f>
        <v/>
      </c>
      <c r="H11" s="433"/>
      <c r="I11" s="433"/>
      <c r="J11" s="433"/>
      <c r="K11" s="433"/>
      <c r="L11" s="433"/>
      <c r="M11" s="433"/>
      <c r="N11" s="433"/>
      <c r="O11" s="433"/>
      <c r="P11" s="433"/>
      <c r="Q11" s="433"/>
      <c r="R11" s="433"/>
      <c r="S11" s="433"/>
      <c r="T11" s="433"/>
      <c r="U11" s="433"/>
      <c r="V11" s="433"/>
      <c r="W11" s="433"/>
      <c r="X11" s="433"/>
      <c r="Y11" s="433"/>
      <c r="Z11" s="433"/>
      <c r="AA11" s="433"/>
      <c r="AB11" s="433"/>
      <c r="AC11" s="433"/>
      <c r="AD11" s="433"/>
      <c r="AE11" s="433"/>
      <c r="AF11" s="433"/>
      <c r="AG11" s="433"/>
      <c r="AH11" s="433"/>
      <c r="AI11" s="433"/>
      <c r="AJ11" s="433"/>
      <c r="AK11" s="433"/>
      <c r="AL11" s="433"/>
      <c r="AM11" s="433"/>
      <c r="AN11" s="433"/>
      <c r="AO11" s="433"/>
      <c r="AP11" s="433"/>
      <c r="AQ11" s="433"/>
      <c r="AR11" s="433"/>
      <c r="AS11" s="433"/>
      <c r="AT11" s="433"/>
      <c r="AU11" s="433"/>
      <c r="AV11" s="433"/>
      <c r="AW11" s="433"/>
      <c r="AX11" s="433"/>
      <c r="AY11" s="433"/>
      <c r="AZ11" s="433"/>
      <c r="BA11" s="433"/>
      <c r="BB11" s="433"/>
      <c r="BC11" s="433"/>
      <c r="BD11" s="433"/>
      <c r="BE11" s="433"/>
      <c r="BF11" s="433"/>
      <c r="BG11" s="433"/>
      <c r="BH11" s="433"/>
      <c r="BI11" s="433"/>
      <c r="BJ11" s="433"/>
      <c r="BK11" s="433"/>
      <c r="BL11" s="433"/>
      <c r="BM11" s="433"/>
      <c r="BN11" s="433"/>
      <c r="BO11" s="433"/>
      <c r="BP11" s="433"/>
      <c r="BQ11" s="433"/>
      <c r="BR11" s="433"/>
      <c r="BS11" s="433"/>
      <c r="BT11" s="433"/>
      <c r="BU11" s="433"/>
      <c r="BV11" s="433"/>
      <c r="BW11" s="433"/>
      <c r="BX11" s="433"/>
      <c r="BY11" s="433"/>
      <c r="BZ11" s="433"/>
      <c r="CA11" s="433"/>
      <c r="CB11" s="433"/>
      <c r="CC11" s="433"/>
      <c r="CD11" s="433"/>
      <c r="CE11" s="433"/>
      <c r="CF11" s="433"/>
      <c r="CG11" s="433"/>
      <c r="CH11" s="433"/>
      <c r="CI11" s="433"/>
      <c r="CJ11" s="433"/>
      <c r="CK11" s="433"/>
      <c r="CL11" s="433"/>
      <c r="CM11" s="433"/>
      <c r="CN11" s="433"/>
      <c r="CO11" s="433"/>
      <c r="CP11" s="433"/>
      <c r="CQ11" s="433"/>
      <c r="CR11" s="433"/>
      <c r="CS11" s="433"/>
      <c r="CT11" s="433"/>
      <c r="CU11" s="433"/>
      <c r="CV11" s="433"/>
      <c r="CW11" s="433"/>
      <c r="CX11" s="433"/>
      <c r="CY11" s="433"/>
      <c r="CZ11" s="433"/>
      <c r="DA11" s="433"/>
      <c r="DB11" s="433"/>
      <c r="DC11" s="433"/>
      <c r="DD11" s="433"/>
      <c r="DE11" s="433"/>
      <c r="DF11" s="433"/>
      <c r="DG11" s="433"/>
      <c r="DH11" s="433"/>
      <c r="DI11" s="433"/>
      <c r="DJ11" s="433"/>
      <c r="DK11" s="433"/>
      <c r="DL11" s="433"/>
      <c r="DM11" s="433"/>
      <c r="DN11" s="433"/>
      <c r="DO11" s="433"/>
      <c r="DP11" s="433"/>
      <c r="DQ11" s="433"/>
      <c r="DR11" s="433"/>
      <c r="DS11" s="433"/>
      <c r="DT11" s="433"/>
      <c r="DU11" s="433"/>
      <c r="DV11" s="433"/>
      <c r="DW11" s="433"/>
      <c r="DX11" s="433"/>
      <c r="DY11" s="433"/>
      <c r="DZ11" s="433"/>
      <c r="EA11" s="433"/>
      <c r="EB11" s="433"/>
      <c r="EC11" s="433"/>
      <c r="ED11" s="433"/>
      <c r="EE11" s="433"/>
      <c r="EF11" s="433"/>
      <c r="EG11" s="433"/>
      <c r="EH11" s="433"/>
      <c r="EI11" s="433"/>
      <c r="EJ11" s="433"/>
      <c r="EK11" s="433"/>
      <c r="EL11" s="433"/>
      <c r="EM11" s="433"/>
      <c r="EN11" s="433"/>
      <c r="EO11" s="433"/>
      <c r="EP11" s="433"/>
      <c r="EQ11" s="433"/>
      <c r="ER11" s="433"/>
      <c r="ES11" s="433"/>
      <c r="ET11" s="433"/>
      <c r="EU11" s="433"/>
      <c r="EV11" s="433"/>
      <c r="EW11" s="433"/>
      <c r="EX11" s="433"/>
      <c r="EY11" s="433"/>
      <c r="EZ11" s="433"/>
      <c r="FA11" s="433"/>
    </row>
    <row r="12" spans="2:157" x14ac:dyDescent="0.3">
      <c r="B12" s="896"/>
      <c r="C12" s="434" t="s">
        <v>2736</v>
      </c>
      <c r="D12" s="434"/>
      <c r="E12" s="435" t="s">
        <v>1407</v>
      </c>
      <c r="F12" s="427"/>
      <c r="G12" s="432" t="str">
        <f>IF(COUNTA(H12:FA12)=0,"",IF(OR(LARGE(H12:FA12,1)&gt;365,SMALL(H12:FA12,1)&lt;0),"ERRO",""))</f>
        <v/>
      </c>
      <c r="H12" s="436"/>
      <c r="I12" s="436"/>
      <c r="J12" s="436"/>
      <c r="K12" s="436"/>
      <c r="L12" s="436"/>
      <c r="M12" s="436"/>
      <c r="N12" s="436"/>
      <c r="O12" s="436"/>
      <c r="P12" s="436"/>
      <c r="Q12" s="436"/>
      <c r="R12" s="436"/>
      <c r="S12" s="436"/>
      <c r="T12" s="436"/>
      <c r="U12" s="436"/>
      <c r="V12" s="436"/>
      <c r="W12" s="436"/>
      <c r="X12" s="436"/>
      <c r="Y12" s="436"/>
      <c r="Z12" s="436"/>
      <c r="AA12" s="436"/>
      <c r="AB12" s="436"/>
      <c r="AC12" s="436"/>
      <c r="AD12" s="436"/>
      <c r="AE12" s="436"/>
      <c r="AF12" s="436"/>
      <c r="AG12" s="436"/>
      <c r="AH12" s="436"/>
      <c r="AI12" s="436"/>
      <c r="AJ12" s="436"/>
      <c r="AK12" s="436"/>
      <c r="AL12" s="436"/>
      <c r="AM12" s="436"/>
      <c r="AN12" s="436"/>
      <c r="AO12" s="436"/>
      <c r="AP12" s="436"/>
      <c r="AQ12" s="436"/>
      <c r="AR12" s="436"/>
      <c r="AS12" s="436"/>
      <c r="AT12" s="436"/>
      <c r="AU12" s="436"/>
      <c r="AV12" s="436"/>
      <c r="AW12" s="436"/>
      <c r="AX12" s="436"/>
      <c r="AY12" s="436"/>
      <c r="AZ12" s="436"/>
      <c r="BA12" s="436"/>
      <c r="BB12" s="436"/>
      <c r="BC12" s="436"/>
      <c r="BD12" s="436"/>
      <c r="BE12" s="436"/>
      <c r="BF12" s="436"/>
      <c r="BG12" s="436"/>
      <c r="BH12" s="436"/>
      <c r="BI12" s="436"/>
      <c r="BJ12" s="436"/>
      <c r="BK12" s="436"/>
      <c r="BL12" s="436"/>
      <c r="BM12" s="436"/>
      <c r="BN12" s="436"/>
      <c r="BO12" s="436"/>
      <c r="BP12" s="436"/>
      <c r="BQ12" s="436"/>
      <c r="BR12" s="436"/>
      <c r="BS12" s="436"/>
      <c r="BT12" s="436"/>
      <c r="BU12" s="436"/>
      <c r="BV12" s="436"/>
      <c r="BW12" s="436"/>
      <c r="BX12" s="436"/>
      <c r="BY12" s="436"/>
      <c r="BZ12" s="436"/>
      <c r="CA12" s="436"/>
      <c r="CB12" s="436"/>
      <c r="CC12" s="436"/>
      <c r="CD12" s="436"/>
      <c r="CE12" s="436"/>
      <c r="CF12" s="436"/>
      <c r="CG12" s="436"/>
      <c r="CH12" s="436"/>
      <c r="CI12" s="436"/>
      <c r="CJ12" s="436"/>
      <c r="CK12" s="436"/>
      <c r="CL12" s="436"/>
      <c r="CM12" s="436"/>
      <c r="CN12" s="436"/>
      <c r="CO12" s="436"/>
      <c r="CP12" s="436"/>
      <c r="CQ12" s="436"/>
      <c r="CR12" s="436"/>
      <c r="CS12" s="436"/>
      <c r="CT12" s="436"/>
      <c r="CU12" s="436"/>
      <c r="CV12" s="436"/>
      <c r="CW12" s="436"/>
      <c r="CX12" s="436"/>
      <c r="CY12" s="436"/>
      <c r="CZ12" s="436"/>
      <c r="DA12" s="436"/>
      <c r="DB12" s="436"/>
      <c r="DC12" s="436"/>
      <c r="DD12" s="436"/>
      <c r="DE12" s="436"/>
      <c r="DF12" s="436"/>
      <c r="DG12" s="436"/>
      <c r="DH12" s="436"/>
      <c r="DI12" s="436"/>
      <c r="DJ12" s="436"/>
      <c r="DK12" s="436"/>
      <c r="DL12" s="436"/>
      <c r="DM12" s="436"/>
      <c r="DN12" s="436"/>
      <c r="DO12" s="436"/>
      <c r="DP12" s="436"/>
      <c r="DQ12" s="436"/>
      <c r="DR12" s="436"/>
      <c r="DS12" s="436"/>
      <c r="DT12" s="436"/>
      <c r="DU12" s="436"/>
      <c r="DV12" s="436"/>
      <c r="DW12" s="436"/>
      <c r="DX12" s="436"/>
      <c r="DY12" s="436"/>
      <c r="DZ12" s="436"/>
      <c r="EA12" s="436"/>
      <c r="EB12" s="436"/>
      <c r="EC12" s="436"/>
      <c r="ED12" s="436"/>
      <c r="EE12" s="436"/>
      <c r="EF12" s="436"/>
      <c r="EG12" s="436"/>
      <c r="EH12" s="436"/>
      <c r="EI12" s="436"/>
      <c r="EJ12" s="436"/>
      <c r="EK12" s="436"/>
      <c r="EL12" s="436"/>
      <c r="EM12" s="436"/>
      <c r="EN12" s="436"/>
      <c r="EO12" s="436"/>
      <c r="EP12" s="436"/>
      <c r="EQ12" s="436"/>
      <c r="ER12" s="436"/>
      <c r="ES12" s="436"/>
      <c r="ET12" s="436"/>
      <c r="EU12" s="436"/>
      <c r="EV12" s="436"/>
      <c r="EW12" s="436"/>
      <c r="EX12" s="436"/>
      <c r="EY12" s="436"/>
      <c r="EZ12" s="436"/>
      <c r="FA12" s="436"/>
    </row>
    <row r="13" spans="2:157" ht="15.6" x14ac:dyDescent="0.3">
      <c r="B13" s="897"/>
      <c r="C13" s="422" t="s">
        <v>1408</v>
      </c>
      <c r="D13" s="422"/>
      <c r="E13" s="426" t="s">
        <v>1409</v>
      </c>
      <c r="F13" s="427" t="s">
        <v>1583</v>
      </c>
      <c r="G13" s="432"/>
      <c r="H13" s="437">
        <f>H11*H12</f>
        <v>0</v>
      </c>
      <c r="I13" s="437">
        <f t="shared" ref="I13:AA13" si="8">I11*I12</f>
        <v>0</v>
      </c>
      <c r="J13" s="437">
        <f t="shared" si="8"/>
        <v>0</v>
      </c>
      <c r="K13" s="437">
        <f t="shared" si="8"/>
        <v>0</v>
      </c>
      <c r="L13" s="437">
        <f t="shared" si="8"/>
        <v>0</v>
      </c>
      <c r="M13" s="437">
        <f t="shared" si="8"/>
        <v>0</v>
      </c>
      <c r="N13" s="437">
        <f t="shared" si="8"/>
        <v>0</v>
      </c>
      <c r="O13" s="437">
        <f t="shared" si="8"/>
        <v>0</v>
      </c>
      <c r="P13" s="437">
        <f t="shared" si="8"/>
        <v>0</v>
      </c>
      <c r="Q13" s="437">
        <f t="shared" si="8"/>
        <v>0</v>
      </c>
      <c r="R13" s="437">
        <f t="shared" si="8"/>
        <v>0</v>
      </c>
      <c r="S13" s="437">
        <f t="shared" si="8"/>
        <v>0</v>
      </c>
      <c r="T13" s="437">
        <f t="shared" si="8"/>
        <v>0</v>
      </c>
      <c r="U13" s="437">
        <f t="shared" si="8"/>
        <v>0</v>
      </c>
      <c r="V13" s="437">
        <f t="shared" si="8"/>
        <v>0</v>
      </c>
      <c r="W13" s="437">
        <f t="shared" si="8"/>
        <v>0</v>
      </c>
      <c r="X13" s="437">
        <f t="shared" si="8"/>
        <v>0</v>
      </c>
      <c r="Y13" s="437">
        <f t="shared" si="8"/>
        <v>0</v>
      </c>
      <c r="Z13" s="437">
        <f t="shared" si="8"/>
        <v>0</v>
      </c>
      <c r="AA13" s="437">
        <f t="shared" si="8"/>
        <v>0</v>
      </c>
      <c r="AB13" s="437">
        <f>AB11*AB12</f>
        <v>0</v>
      </c>
      <c r="AC13" s="437">
        <f t="shared" ref="AC13:AU13" si="9">AC11*AC12</f>
        <v>0</v>
      </c>
      <c r="AD13" s="437">
        <f t="shared" si="9"/>
        <v>0</v>
      </c>
      <c r="AE13" s="437">
        <f t="shared" si="9"/>
        <v>0</v>
      </c>
      <c r="AF13" s="437">
        <f t="shared" si="9"/>
        <v>0</v>
      </c>
      <c r="AG13" s="437">
        <f t="shared" si="9"/>
        <v>0</v>
      </c>
      <c r="AH13" s="437">
        <f t="shared" si="9"/>
        <v>0</v>
      </c>
      <c r="AI13" s="437">
        <f t="shared" si="9"/>
        <v>0</v>
      </c>
      <c r="AJ13" s="437">
        <f t="shared" si="9"/>
        <v>0</v>
      </c>
      <c r="AK13" s="437">
        <f t="shared" si="9"/>
        <v>0</v>
      </c>
      <c r="AL13" s="437">
        <f t="shared" si="9"/>
        <v>0</v>
      </c>
      <c r="AM13" s="437">
        <f t="shared" si="9"/>
        <v>0</v>
      </c>
      <c r="AN13" s="437">
        <f t="shared" si="9"/>
        <v>0</v>
      </c>
      <c r="AO13" s="437">
        <f t="shared" si="9"/>
        <v>0</v>
      </c>
      <c r="AP13" s="437">
        <f t="shared" si="9"/>
        <v>0</v>
      </c>
      <c r="AQ13" s="437">
        <f t="shared" si="9"/>
        <v>0</v>
      </c>
      <c r="AR13" s="437">
        <f t="shared" si="9"/>
        <v>0</v>
      </c>
      <c r="AS13" s="437">
        <f t="shared" si="9"/>
        <v>0</v>
      </c>
      <c r="AT13" s="437">
        <f t="shared" si="9"/>
        <v>0</v>
      </c>
      <c r="AU13" s="437">
        <f t="shared" si="9"/>
        <v>0</v>
      </c>
      <c r="AV13" s="437">
        <f>AV11*AV12</f>
        <v>0</v>
      </c>
      <c r="AW13" s="437">
        <f t="shared" ref="AW13:BO13" si="10">AW11*AW12</f>
        <v>0</v>
      </c>
      <c r="AX13" s="437">
        <f t="shared" si="10"/>
        <v>0</v>
      </c>
      <c r="AY13" s="437">
        <f t="shared" si="10"/>
        <v>0</v>
      </c>
      <c r="AZ13" s="437">
        <f t="shared" si="10"/>
        <v>0</v>
      </c>
      <c r="BA13" s="437">
        <f t="shared" si="10"/>
        <v>0</v>
      </c>
      <c r="BB13" s="437">
        <f t="shared" si="10"/>
        <v>0</v>
      </c>
      <c r="BC13" s="437">
        <f t="shared" si="10"/>
        <v>0</v>
      </c>
      <c r="BD13" s="437">
        <f t="shared" si="10"/>
        <v>0</v>
      </c>
      <c r="BE13" s="437">
        <f t="shared" si="10"/>
        <v>0</v>
      </c>
      <c r="BF13" s="437">
        <f t="shared" si="10"/>
        <v>0</v>
      </c>
      <c r="BG13" s="437">
        <f t="shared" si="10"/>
        <v>0</v>
      </c>
      <c r="BH13" s="437">
        <f t="shared" si="10"/>
        <v>0</v>
      </c>
      <c r="BI13" s="437">
        <f t="shared" si="10"/>
        <v>0</v>
      </c>
      <c r="BJ13" s="437">
        <f t="shared" si="10"/>
        <v>0</v>
      </c>
      <c r="BK13" s="437">
        <f t="shared" si="10"/>
        <v>0</v>
      </c>
      <c r="BL13" s="437">
        <f t="shared" si="10"/>
        <v>0</v>
      </c>
      <c r="BM13" s="437">
        <f t="shared" si="10"/>
        <v>0</v>
      </c>
      <c r="BN13" s="437">
        <f t="shared" si="10"/>
        <v>0</v>
      </c>
      <c r="BO13" s="437">
        <f t="shared" si="10"/>
        <v>0</v>
      </c>
      <c r="BP13" s="437">
        <f>BP11*BP12</f>
        <v>0</v>
      </c>
      <c r="BQ13" s="437">
        <f t="shared" ref="BQ13:CI13" si="11">BQ11*BQ12</f>
        <v>0</v>
      </c>
      <c r="BR13" s="437">
        <f t="shared" si="11"/>
        <v>0</v>
      </c>
      <c r="BS13" s="437">
        <f t="shared" si="11"/>
        <v>0</v>
      </c>
      <c r="BT13" s="437">
        <f t="shared" si="11"/>
        <v>0</v>
      </c>
      <c r="BU13" s="437">
        <f t="shared" si="11"/>
        <v>0</v>
      </c>
      <c r="BV13" s="437">
        <f t="shared" si="11"/>
        <v>0</v>
      </c>
      <c r="BW13" s="437">
        <f t="shared" si="11"/>
        <v>0</v>
      </c>
      <c r="BX13" s="437">
        <f t="shared" si="11"/>
        <v>0</v>
      </c>
      <c r="BY13" s="437">
        <f t="shared" si="11"/>
        <v>0</v>
      </c>
      <c r="BZ13" s="437">
        <f t="shared" si="11"/>
        <v>0</v>
      </c>
      <c r="CA13" s="437">
        <f t="shared" si="11"/>
        <v>0</v>
      </c>
      <c r="CB13" s="437">
        <f t="shared" si="11"/>
        <v>0</v>
      </c>
      <c r="CC13" s="437">
        <f t="shared" si="11"/>
        <v>0</v>
      </c>
      <c r="CD13" s="437">
        <f t="shared" si="11"/>
        <v>0</v>
      </c>
      <c r="CE13" s="437">
        <f t="shared" si="11"/>
        <v>0</v>
      </c>
      <c r="CF13" s="437">
        <f t="shared" si="11"/>
        <v>0</v>
      </c>
      <c r="CG13" s="437">
        <f t="shared" si="11"/>
        <v>0</v>
      </c>
      <c r="CH13" s="437">
        <f t="shared" si="11"/>
        <v>0</v>
      </c>
      <c r="CI13" s="437">
        <f t="shared" si="11"/>
        <v>0</v>
      </c>
      <c r="CJ13" s="437">
        <f>CJ11*CJ12</f>
        <v>0</v>
      </c>
      <c r="CK13" s="437">
        <f t="shared" ref="CK13:DC13" si="12">CK11*CK12</f>
        <v>0</v>
      </c>
      <c r="CL13" s="437">
        <f t="shared" si="12"/>
        <v>0</v>
      </c>
      <c r="CM13" s="437">
        <f t="shared" si="12"/>
        <v>0</v>
      </c>
      <c r="CN13" s="437">
        <f t="shared" si="12"/>
        <v>0</v>
      </c>
      <c r="CO13" s="437">
        <f t="shared" si="12"/>
        <v>0</v>
      </c>
      <c r="CP13" s="437">
        <f t="shared" si="12"/>
        <v>0</v>
      </c>
      <c r="CQ13" s="437">
        <f t="shared" si="12"/>
        <v>0</v>
      </c>
      <c r="CR13" s="437">
        <f t="shared" si="12"/>
        <v>0</v>
      </c>
      <c r="CS13" s="437">
        <f t="shared" si="12"/>
        <v>0</v>
      </c>
      <c r="CT13" s="437">
        <f t="shared" si="12"/>
        <v>0</v>
      </c>
      <c r="CU13" s="437">
        <f t="shared" si="12"/>
        <v>0</v>
      </c>
      <c r="CV13" s="437">
        <f t="shared" si="12"/>
        <v>0</v>
      </c>
      <c r="CW13" s="437">
        <f t="shared" si="12"/>
        <v>0</v>
      </c>
      <c r="CX13" s="437">
        <f t="shared" si="12"/>
        <v>0</v>
      </c>
      <c r="CY13" s="437">
        <f t="shared" si="12"/>
        <v>0</v>
      </c>
      <c r="CZ13" s="437">
        <f t="shared" si="12"/>
        <v>0</v>
      </c>
      <c r="DA13" s="437">
        <f t="shared" si="12"/>
        <v>0</v>
      </c>
      <c r="DB13" s="437">
        <f t="shared" si="12"/>
        <v>0</v>
      </c>
      <c r="DC13" s="437">
        <f t="shared" si="12"/>
        <v>0</v>
      </c>
      <c r="DD13" s="437">
        <f>DD11*DD12</f>
        <v>0</v>
      </c>
      <c r="DE13" s="437">
        <f t="shared" ref="DE13:DW13" si="13">DE11*DE12</f>
        <v>0</v>
      </c>
      <c r="DF13" s="437">
        <f t="shared" si="13"/>
        <v>0</v>
      </c>
      <c r="DG13" s="437">
        <f t="shared" si="13"/>
        <v>0</v>
      </c>
      <c r="DH13" s="437">
        <f t="shared" si="13"/>
        <v>0</v>
      </c>
      <c r="DI13" s="437">
        <f t="shared" si="13"/>
        <v>0</v>
      </c>
      <c r="DJ13" s="437">
        <f t="shared" si="13"/>
        <v>0</v>
      </c>
      <c r="DK13" s="437">
        <f t="shared" si="13"/>
        <v>0</v>
      </c>
      <c r="DL13" s="437">
        <f t="shared" si="13"/>
        <v>0</v>
      </c>
      <c r="DM13" s="437">
        <f t="shared" si="13"/>
        <v>0</v>
      </c>
      <c r="DN13" s="437">
        <f t="shared" si="13"/>
        <v>0</v>
      </c>
      <c r="DO13" s="437">
        <f t="shared" si="13"/>
        <v>0</v>
      </c>
      <c r="DP13" s="437">
        <f t="shared" si="13"/>
        <v>0</v>
      </c>
      <c r="DQ13" s="437">
        <f t="shared" si="13"/>
        <v>0</v>
      </c>
      <c r="DR13" s="437">
        <f t="shared" si="13"/>
        <v>0</v>
      </c>
      <c r="DS13" s="437">
        <f t="shared" si="13"/>
        <v>0</v>
      </c>
      <c r="DT13" s="437">
        <f t="shared" si="13"/>
        <v>0</v>
      </c>
      <c r="DU13" s="437">
        <f t="shared" si="13"/>
        <v>0</v>
      </c>
      <c r="DV13" s="437">
        <f t="shared" si="13"/>
        <v>0</v>
      </c>
      <c r="DW13" s="437">
        <f t="shared" si="13"/>
        <v>0</v>
      </c>
      <c r="DX13" s="437">
        <f>DX11*DX12</f>
        <v>0</v>
      </c>
      <c r="DY13" s="437">
        <f t="shared" ref="DY13:EQ13" si="14">DY11*DY12</f>
        <v>0</v>
      </c>
      <c r="DZ13" s="437">
        <f t="shared" si="14"/>
        <v>0</v>
      </c>
      <c r="EA13" s="437">
        <f t="shared" si="14"/>
        <v>0</v>
      </c>
      <c r="EB13" s="437">
        <f t="shared" si="14"/>
        <v>0</v>
      </c>
      <c r="EC13" s="437">
        <f t="shared" si="14"/>
        <v>0</v>
      </c>
      <c r="ED13" s="437">
        <f t="shared" si="14"/>
        <v>0</v>
      </c>
      <c r="EE13" s="437">
        <f t="shared" si="14"/>
        <v>0</v>
      </c>
      <c r="EF13" s="437">
        <f t="shared" si="14"/>
        <v>0</v>
      </c>
      <c r="EG13" s="437">
        <f t="shared" si="14"/>
        <v>0</v>
      </c>
      <c r="EH13" s="437">
        <f t="shared" si="14"/>
        <v>0</v>
      </c>
      <c r="EI13" s="437">
        <f t="shared" si="14"/>
        <v>0</v>
      </c>
      <c r="EJ13" s="437">
        <f t="shared" si="14"/>
        <v>0</v>
      </c>
      <c r="EK13" s="437">
        <f t="shared" si="14"/>
        <v>0</v>
      </c>
      <c r="EL13" s="437">
        <f t="shared" si="14"/>
        <v>0</v>
      </c>
      <c r="EM13" s="437">
        <f t="shared" si="14"/>
        <v>0</v>
      </c>
      <c r="EN13" s="437">
        <f t="shared" si="14"/>
        <v>0</v>
      </c>
      <c r="EO13" s="437">
        <f t="shared" si="14"/>
        <v>0</v>
      </c>
      <c r="EP13" s="437">
        <f t="shared" si="14"/>
        <v>0</v>
      </c>
      <c r="EQ13" s="437">
        <f t="shared" si="14"/>
        <v>0</v>
      </c>
      <c r="ER13" s="437">
        <f>ER11*ER12</f>
        <v>0</v>
      </c>
      <c r="ES13" s="437">
        <f t="shared" ref="ES13:FA13" si="15">ES11*ES12</f>
        <v>0</v>
      </c>
      <c r="ET13" s="437">
        <f t="shared" si="15"/>
        <v>0</v>
      </c>
      <c r="EU13" s="437">
        <f t="shared" si="15"/>
        <v>0</v>
      </c>
      <c r="EV13" s="437">
        <f t="shared" si="15"/>
        <v>0</v>
      </c>
      <c r="EW13" s="437">
        <f t="shared" si="15"/>
        <v>0</v>
      </c>
      <c r="EX13" s="437">
        <f t="shared" si="15"/>
        <v>0</v>
      </c>
      <c r="EY13" s="437">
        <f t="shared" si="15"/>
        <v>0</v>
      </c>
      <c r="EZ13" s="437">
        <f t="shared" si="15"/>
        <v>0</v>
      </c>
      <c r="FA13" s="437">
        <f t="shared" si="15"/>
        <v>0</v>
      </c>
    </row>
    <row r="14" spans="2:157" x14ac:dyDescent="0.3">
      <c r="B14" s="895">
        <f>B11+1</f>
        <v>7</v>
      </c>
      <c r="C14" s="422" t="s">
        <v>2737</v>
      </c>
      <c r="D14" s="422"/>
      <c r="E14" s="426" t="s">
        <v>2738</v>
      </c>
      <c r="F14" s="427" t="s">
        <v>2739</v>
      </c>
      <c r="G14" s="432" t="str">
        <f>IF(COUNTA(H14:FA14)=0,"",IF(OR(LARGE(H14:FA14,1)&gt;12,SMALL(H14:FA14,1)&lt;0),"ERRO",""))</f>
        <v/>
      </c>
      <c r="H14" s="451"/>
      <c r="I14" s="450"/>
      <c r="J14" s="450"/>
      <c r="K14" s="450"/>
      <c r="L14" s="450"/>
      <c r="M14" s="450"/>
      <c r="N14" s="450"/>
      <c r="O14" s="450"/>
      <c r="P14" s="450"/>
      <c r="Q14" s="450"/>
      <c r="R14" s="450"/>
      <c r="S14" s="450"/>
      <c r="T14" s="450"/>
      <c r="U14" s="450"/>
      <c r="V14" s="450"/>
      <c r="W14" s="450"/>
      <c r="X14" s="450"/>
      <c r="Y14" s="450"/>
      <c r="Z14" s="450"/>
      <c r="AA14" s="450"/>
      <c r="AB14" s="451"/>
      <c r="AC14" s="450"/>
      <c r="AD14" s="450"/>
      <c r="AE14" s="450"/>
      <c r="AF14" s="450"/>
      <c r="AG14" s="450"/>
      <c r="AH14" s="450"/>
      <c r="AI14" s="450"/>
      <c r="AJ14" s="450"/>
      <c r="AK14" s="450"/>
      <c r="AL14" s="450"/>
      <c r="AM14" s="450"/>
      <c r="AN14" s="450"/>
      <c r="AO14" s="450"/>
      <c r="AP14" s="450"/>
      <c r="AQ14" s="450"/>
      <c r="AR14" s="450"/>
      <c r="AS14" s="450"/>
      <c r="AT14" s="450"/>
      <c r="AU14" s="450"/>
      <c r="AV14" s="451"/>
      <c r="AW14" s="450"/>
      <c r="AX14" s="450"/>
      <c r="AY14" s="450"/>
      <c r="AZ14" s="450"/>
      <c r="BA14" s="450"/>
      <c r="BB14" s="450"/>
      <c r="BC14" s="450"/>
      <c r="BD14" s="450"/>
      <c r="BE14" s="450"/>
      <c r="BF14" s="450"/>
      <c r="BG14" s="450"/>
      <c r="BH14" s="450"/>
      <c r="BI14" s="450"/>
      <c r="BJ14" s="450"/>
      <c r="BK14" s="450"/>
      <c r="BL14" s="450"/>
      <c r="BM14" s="450"/>
      <c r="BN14" s="450"/>
      <c r="BO14" s="450"/>
      <c r="BP14" s="451"/>
      <c r="BQ14" s="450"/>
      <c r="BR14" s="450"/>
      <c r="BS14" s="450"/>
      <c r="BT14" s="450"/>
      <c r="BU14" s="450"/>
      <c r="BV14" s="450"/>
      <c r="BW14" s="450"/>
      <c r="BX14" s="450"/>
      <c r="BY14" s="450"/>
      <c r="BZ14" s="450"/>
      <c r="CA14" s="450"/>
      <c r="CB14" s="450"/>
      <c r="CC14" s="450"/>
      <c r="CD14" s="450"/>
      <c r="CE14" s="450"/>
      <c r="CF14" s="450"/>
      <c r="CG14" s="450"/>
      <c r="CH14" s="450"/>
      <c r="CI14" s="450"/>
      <c r="CJ14" s="451"/>
      <c r="CK14" s="450"/>
      <c r="CL14" s="450"/>
      <c r="CM14" s="450"/>
      <c r="CN14" s="450"/>
      <c r="CO14" s="450"/>
      <c r="CP14" s="450"/>
      <c r="CQ14" s="450"/>
      <c r="CR14" s="450"/>
      <c r="CS14" s="450"/>
      <c r="CT14" s="450"/>
      <c r="CU14" s="450"/>
      <c r="CV14" s="450"/>
      <c r="CW14" s="450"/>
      <c r="CX14" s="450"/>
      <c r="CY14" s="450"/>
      <c r="CZ14" s="450"/>
      <c r="DA14" s="450"/>
      <c r="DB14" s="450"/>
      <c r="DC14" s="450"/>
      <c r="DD14" s="451"/>
      <c r="DE14" s="450"/>
      <c r="DF14" s="450"/>
      <c r="DG14" s="450"/>
      <c r="DH14" s="450"/>
      <c r="DI14" s="450"/>
      <c r="DJ14" s="450"/>
      <c r="DK14" s="450"/>
      <c r="DL14" s="450"/>
      <c r="DM14" s="450"/>
      <c r="DN14" s="450"/>
      <c r="DO14" s="450"/>
      <c r="DP14" s="450"/>
      <c r="DQ14" s="450"/>
      <c r="DR14" s="450"/>
      <c r="DS14" s="450"/>
      <c r="DT14" s="450"/>
      <c r="DU14" s="450"/>
      <c r="DV14" s="450"/>
      <c r="DW14" s="450"/>
      <c r="DX14" s="451"/>
      <c r="DY14" s="450"/>
      <c r="DZ14" s="450"/>
      <c r="EA14" s="450"/>
      <c r="EB14" s="450"/>
      <c r="EC14" s="450"/>
      <c r="ED14" s="450"/>
      <c r="EE14" s="450"/>
      <c r="EF14" s="450"/>
      <c r="EG14" s="450"/>
      <c r="EH14" s="450"/>
      <c r="EI14" s="450"/>
      <c r="EJ14" s="450"/>
      <c r="EK14" s="450"/>
      <c r="EL14" s="450"/>
      <c r="EM14" s="450"/>
      <c r="EN14" s="450"/>
      <c r="EO14" s="450"/>
      <c r="EP14" s="450"/>
      <c r="EQ14" s="450"/>
      <c r="ER14" s="451"/>
      <c r="ES14" s="450"/>
      <c r="ET14" s="450"/>
      <c r="EU14" s="450"/>
      <c r="EV14" s="450"/>
      <c r="EW14" s="450"/>
      <c r="EX14" s="450"/>
      <c r="EY14" s="450"/>
      <c r="EZ14" s="450"/>
      <c r="FA14" s="450"/>
    </row>
    <row r="15" spans="2:157" x14ac:dyDescent="0.3">
      <c r="B15" s="896"/>
      <c r="C15" s="422" t="s">
        <v>2740</v>
      </c>
      <c r="D15" s="422"/>
      <c r="E15" s="423" t="s">
        <v>2741</v>
      </c>
      <c r="F15" s="427" t="s">
        <v>2742</v>
      </c>
      <c r="G15" s="432" t="str">
        <f>IF(COUNTA(H15:FA15)=0,"",IF(OR(LARGE(H15:FA15,1)&gt;22,SMALL(H15:FA15,1)&lt;0),"ERRO",""))</f>
        <v/>
      </c>
      <c r="H15" s="450"/>
      <c r="I15" s="450"/>
      <c r="J15" s="450"/>
      <c r="K15" s="450"/>
      <c r="L15" s="450"/>
      <c r="M15" s="450"/>
      <c r="N15" s="450"/>
      <c r="O15" s="450"/>
      <c r="P15" s="450"/>
      <c r="Q15" s="450"/>
      <c r="R15" s="450"/>
      <c r="S15" s="450"/>
      <c r="T15" s="450"/>
      <c r="U15" s="450"/>
      <c r="V15" s="450"/>
      <c r="W15" s="450"/>
      <c r="X15" s="450"/>
      <c r="Y15" s="450"/>
      <c r="Z15" s="450"/>
      <c r="AA15" s="450"/>
      <c r="AB15" s="450"/>
      <c r="AC15" s="450"/>
      <c r="AD15" s="450"/>
      <c r="AE15" s="450"/>
      <c r="AF15" s="450"/>
      <c r="AG15" s="450"/>
      <c r="AH15" s="450"/>
      <c r="AI15" s="450"/>
      <c r="AJ15" s="450"/>
      <c r="AK15" s="450"/>
      <c r="AL15" s="450"/>
      <c r="AM15" s="450"/>
      <c r="AN15" s="450"/>
      <c r="AO15" s="450"/>
      <c r="AP15" s="450"/>
      <c r="AQ15" s="450"/>
      <c r="AR15" s="450"/>
      <c r="AS15" s="450"/>
      <c r="AT15" s="450"/>
      <c r="AU15" s="450"/>
      <c r="AV15" s="450"/>
      <c r="AW15" s="450"/>
      <c r="AX15" s="450"/>
      <c r="AY15" s="450"/>
      <c r="AZ15" s="450"/>
      <c r="BA15" s="450"/>
      <c r="BB15" s="450"/>
      <c r="BC15" s="450"/>
      <c r="BD15" s="450"/>
      <c r="BE15" s="450"/>
      <c r="BF15" s="450"/>
      <c r="BG15" s="450"/>
      <c r="BH15" s="450"/>
      <c r="BI15" s="450"/>
      <c r="BJ15" s="450"/>
      <c r="BK15" s="450"/>
      <c r="BL15" s="450"/>
      <c r="BM15" s="450"/>
      <c r="BN15" s="450"/>
      <c r="BO15" s="450"/>
      <c r="BP15" s="450"/>
      <c r="BQ15" s="450"/>
      <c r="BR15" s="450"/>
      <c r="BS15" s="450"/>
      <c r="BT15" s="450"/>
      <c r="BU15" s="450"/>
      <c r="BV15" s="450"/>
      <c r="BW15" s="450"/>
      <c r="BX15" s="450"/>
      <c r="BY15" s="450"/>
      <c r="BZ15" s="450"/>
      <c r="CA15" s="450"/>
      <c r="CB15" s="450"/>
      <c r="CC15" s="450"/>
      <c r="CD15" s="450"/>
      <c r="CE15" s="450"/>
      <c r="CF15" s="450"/>
      <c r="CG15" s="450"/>
      <c r="CH15" s="450"/>
      <c r="CI15" s="450"/>
      <c r="CJ15" s="450"/>
      <c r="CK15" s="450"/>
      <c r="CL15" s="450"/>
      <c r="CM15" s="450"/>
      <c r="CN15" s="450"/>
      <c r="CO15" s="450"/>
      <c r="CP15" s="450"/>
      <c r="CQ15" s="450"/>
      <c r="CR15" s="450"/>
      <c r="CS15" s="450"/>
      <c r="CT15" s="450"/>
      <c r="CU15" s="450"/>
      <c r="CV15" s="450"/>
      <c r="CW15" s="450"/>
      <c r="CX15" s="450"/>
      <c r="CY15" s="450"/>
      <c r="CZ15" s="450"/>
      <c r="DA15" s="450"/>
      <c r="DB15" s="450"/>
      <c r="DC15" s="450"/>
      <c r="DD15" s="450"/>
      <c r="DE15" s="450"/>
      <c r="DF15" s="450"/>
      <c r="DG15" s="450"/>
      <c r="DH15" s="450"/>
      <c r="DI15" s="450"/>
      <c r="DJ15" s="450"/>
      <c r="DK15" s="450"/>
      <c r="DL15" s="450"/>
      <c r="DM15" s="450"/>
      <c r="DN15" s="450"/>
      <c r="DO15" s="450"/>
      <c r="DP15" s="450"/>
      <c r="DQ15" s="450"/>
      <c r="DR15" s="450"/>
      <c r="DS15" s="450"/>
      <c r="DT15" s="450"/>
      <c r="DU15" s="450"/>
      <c r="DV15" s="450"/>
      <c r="DW15" s="450"/>
      <c r="DX15" s="450"/>
      <c r="DY15" s="450"/>
      <c r="DZ15" s="450"/>
      <c r="EA15" s="450"/>
      <c r="EB15" s="450"/>
      <c r="EC15" s="450"/>
      <c r="ED15" s="450"/>
      <c r="EE15" s="450"/>
      <c r="EF15" s="450"/>
      <c r="EG15" s="450"/>
      <c r="EH15" s="450"/>
      <c r="EI15" s="450"/>
      <c r="EJ15" s="450"/>
      <c r="EK15" s="450"/>
      <c r="EL15" s="450"/>
      <c r="EM15" s="450"/>
      <c r="EN15" s="450"/>
      <c r="EO15" s="450"/>
      <c r="EP15" s="450"/>
      <c r="EQ15" s="450"/>
      <c r="ER15" s="450"/>
      <c r="ES15" s="450"/>
      <c r="ET15" s="450"/>
      <c r="EU15" s="450"/>
      <c r="EV15" s="450"/>
      <c r="EW15" s="450"/>
      <c r="EX15" s="450"/>
      <c r="EY15" s="450"/>
      <c r="EZ15" s="450"/>
      <c r="FA15" s="450"/>
    </row>
    <row r="16" spans="2:157" x14ac:dyDescent="0.3">
      <c r="B16" s="897"/>
      <c r="C16" s="422" t="s">
        <v>2743</v>
      </c>
      <c r="D16" s="422"/>
      <c r="E16" s="423" t="s">
        <v>2744</v>
      </c>
      <c r="F16" s="427" t="s">
        <v>2745</v>
      </c>
      <c r="G16" s="432" t="str">
        <f>IF(COUNTA(H16:FA16)=0,"",IF(OR(LARGE(H16:FA16,1)&gt;3,SMALL(H16:FA16,1)&lt;0),"ERRO",""))</f>
        <v/>
      </c>
      <c r="H16" s="450"/>
      <c r="I16" s="450"/>
      <c r="J16" s="450"/>
      <c r="K16" s="450"/>
      <c r="L16" s="450"/>
      <c r="M16" s="450"/>
      <c r="N16" s="450"/>
      <c r="O16" s="450"/>
      <c r="P16" s="450"/>
      <c r="Q16" s="450"/>
      <c r="R16" s="450"/>
      <c r="S16" s="450"/>
      <c r="T16" s="450"/>
      <c r="U16" s="450"/>
      <c r="V16" s="450"/>
      <c r="W16" s="450"/>
      <c r="X16" s="450"/>
      <c r="Y16" s="450"/>
      <c r="Z16" s="450"/>
      <c r="AA16" s="450"/>
      <c r="AB16" s="450"/>
      <c r="AC16" s="450"/>
      <c r="AD16" s="450"/>
      <c r="AE16" s="450"/>
      <c r="AF16" s="450"/>
      <c r="AG16" s="450"/>
      <c r="AH16" s="450"/>
      <c r="AI16" s="450"/>
      <c r="AJ16" s="450"/>
      <c r="AK16" s="450"/>
      <c r="AL16" s="450"/>
      <c r="AM16" s="450"/>
      <c r="AN16" s="450"/>
      <c r="AO16" s="450"/>
      <c r="AP16" s="450"/>
      <c r="AQ16" s="450"/>
      <c r="AR16" s="450"/>
      <c r="AS16" s="450"/>
      <c r="AT16" s="450"/>
      <c r="AU16" s="450"/>
      <c r="AV16" s="450"/>
      <c r="AW16" s="450"/>
      <c r="AX16" s="450"/>
      <c r="AY16" s="450"/>
      <c r="AZ16" s="450"/>
      <c r="BA16" s="450"/>
      <c r="BB16" s="450"/>
      <c r="BC16" s="450"/>
      <c r="BD16" s="450"/>
      <c r="BE16" s="450"/>
      <c r="BF16" s="450"/>
      <c r="BG16" s="450"/>
      <c r="BH16" s="450"/>
      <c r="BI16" s="450"/>
      <c r="BJ16" s="450"/>
      <c r="BK16" s="450"/>
      <c r="BL16" s="450"/>
      <c r="BM16" s="450"/>
      <c r="BN16" s="450"/>
      <c r="BO16" s="450"/>
      <c r="BP16" s="450"/>
      <c r="BQ16" s="450"/>
      <c r="BR16" s="450"/>
      <c r="BS16" s="450"/>
      <c r="BT16" s="450"/>
      <c r="BU16" s="450"/>
      <c r="BV16" s="450"/>
      <c r="BW16" s="450"/>
      <c r="BX16" s="450"/>
      <c r="BY16" s="450"/>
      <c r="BZ16" s="450"/>
      <c r="CA16" s="450"/>
      <c r="CB16" s="450"/>
      <c r="CC16" s="450"/>
      <c r="CD16" s="450"/>
      <c r="CE16" s="450"/>
      <c r="CF16" s="450"/>
      <c r="CG16" s="450"/>
      <c r="CH16" s="450"/>
      <c r="CI16" s="450"/>
      <c r="CJ16" s="450"/>
      <c r="CK16" s="450"/>
      <c r="CL16" s="450"/>
      <c r="CM16" s="450"/>
      <c r="CN16" s="450"/>
      <c r="CO16" s="450"/>
      <c r="CP16" s="450"/>
      <c r="CQ16" s="450"/>
      <c r="CR16" s="450"/>
      <c r="CS16" s="450"/>
      <c r="CT16" s="450"/>
      <c r="CU16" s="450"/>
      <c r="CV16" s="450"/>
      <c r="CW16" s="450"/>
      <c r="CX16" s="450"/>
      <c r="CY16" s="450"/>
      <c r="CZ16" s="450"/>
      <c r="DA16" s="450"/>
      <c r="DB16" s="450"/>
      <c r="DC16" s="450"/>
      <c r="DD16" s="450"/>
      <c r="DE16" s="450"/>
      <c r="DF16" s="450"/>
      <c r="DG16" s="450"/>
      <c r="DH16" s="450"/>
      <c r="DI16" s="450"/>
      <c r="DJ16" s="450"/>
      <c r="DK16" s="450"/>
      <c r="DL16" s="450"/>
      <c r="DM16" s="450"/>
      <c r="DN16" s="450"/>
      <c r="DO16" s="450"/>
      <c r="DP16" s="450"/>
      <c r="DQ16" s="450"/>
      <c r="DR16" s="450"/>
      <c r="DS16" s="450"/>
      <c r="DT16" s="450"/>
      <c r="DU16" s="450"/>
      <c r="DV16" s="450"/>
      <c r="DW16" s="450"/>
      <c r="DX16" s="450"/>
      <c r="DY16" s="450"/>
      <c r="DZ16" s="450"/>
      <c r="EA16" s="450"/>
      <c r="EB16" s="450"/>
      <c r="EC16" s="450"/>
      <c r="ED16" s="450"/>
      <c r="EE16" s="450"/>
      <c r="EF16" s="450"/>
      <c r="EG16" s="450"/>
      <c r="EH16" s="450"/>
      <c r="EI16" s="450"/>
      <c r="EJ16" s="450"/>
      <c r="EK16" s="450"/>
      <c r="EL16" s="450"/>
      <c r="EM16" s="450"/>
      <c r="EN16" s="450"/>
      <c r="EO16" s="450"/>
      <c r="EP16" s="450"/>
      <c r="EQ16" s="450"/>
      <c r="ER16" s="450"/>
      <c r="ES16" s="450"/>
      <c r="ET16" s="450"/>
      <c r="EU16" s="450"/>
      <c r="EV16" s="450"/>
      <c r="EW16" s="450"/>
      <c r="EX16" s="450"/>
      <c r="EY16" s="450"/>
      <c r="EZ16" s="450"/>
      <c r="FA16" s="450"/>
    </row>
    <row r="17" spans="2:157" x14ac:dyDescent="0.3">
      <c r="B17" s="443"/>
      <c r="C17" s="444"/>
      <c r="D17" s="444"/>
      <c r="E17" s="445"/>
      <c r="F17" s="446"/>
      <c r="G17" s="444"/>
      <c r="H17" s="444"/>
      <c r="I17" s="444"/>
      <c r="J17" s="444"/>
      <c r="K17" s="444"/>
      <c r="L17" s="444"/>
      <c r="M17" s="444"/>
      <c r="N17" s="444"/>
      <c r="O17" s="444"/>
      <c r="P17" s="444"/>
      <c r="Q17" s="444"/>
      <c r="R17" s="444"/>
      <c r="S17" s="444"/>
      <c r="T17" s="444"/>
      <c r="U17" s="444"/>
      <c r="V17" s="444"/>
      <c r="W17" s="444"/>
      <c r="X17" s="444"/>
      <c r="Y17" s="444"/>
      <c r="Z17" s="444"/>
      <c r="AA17" s="444"/>
      <c r="AB17" s="444"/>
      <c r="AC17" s="444"/>
      <c r="AD17" s="444"/>
      <c r="AE17" s="444"/>
      <c r="AF17" s="444"/>
      <c r="AG17" s="444"/>
      <c r="AH17" s="444"/>
      <c r="AI17" s="444"/>
      <c r="AJ17" s="444"/>
      <c r="AK17" s="444"/>
      <c r="AL17" s="444"/>
      <c r="AM17" s="444"/>
      <c r="AN17" s="444"/>
      <c r="AO17" s="444"/>
      <c r="AP17" s="444"/>
      <c r="AQ17" s="444"/>
      <c r="AR17" s="444"/>
      <c r="AS17" s="444"/>
      <c r="AT17" s="444"/>
      <c r="AU17" s="444"/>
      <c r="AV17" s="444"/>
      <c r="AW17" s="444"/>
      <c r="AX17" s="444"/>
      <c r="AY17" s="444"/>
      <c r="AZ17" s="444"/>
      <c r="BA17" s="444"/>
      <c r="BB17" s="444"/>
      <c r="BC17" s="444"/>
      <c r="BD17" s="444"/>
      <c r="BE17" s="444"/>
      <c r="BF17" s="444"/>
      <c r="BG17" s="444"/>
      <c r="BH17" s="444"/>
      <c r="BI17" s="444"/>
      <c r="BJ17" s="444"/>
      <c r="BK17" s="444"/>
      <c r="BL17" s="444"/>
      <c r="BM17" s="444"/>
      <c r="BN17" s="444"/>
      <c r="BO17" s="444"/>
      <c r="BP17" s="444"/>
      <c r="BQ17" s="444"/>
      <c r="BR17" s="444"/>
      <c r="BS17" s="444"/>
      <c r="BT17" s="444"/>
      <c r="BU17" s="444"/>
      <c r="BV17" s="444"/>
      <c r="BW17" s="444"/>
      <c r="BX17" s="444"/>
      <c r="BY17" s="444"/>
      <c r="BZ17" s="444"/>
      <c r="CA17" s="444"/>
      <c r="CB17" s="444"/>
      <c r="CC17" s="444"/>
      <c r="CD17" s="444"/>
      <c r="CE17" s="444"/>
      <c r="CF17" s="444"/>
      <c r="CG17" s="444"/>
      <c r="CH17" s="444"/>
      <c r="CI17" s="444"/>
      <c r="CJ17" s="444"/>
      <c r="CK17" s="444"/>
      <c r="CL17" s="444"/>
      <c r="CM17" s="444"/>
      <c r="CN17" s="444"/>
      <c r="CO17" s="444"/>
      <c r="CP17" s="444"/>
      <c r="CQ17" s="444"/>
      <c r="CR17" s="444"/>
      <c r="CS17" s="444"/>
      <c r="CT17" s="444"/>
      <c r="CU17" s="444"/>
      <c r="CV17" s="444"/>
      <c r="CW17" s="444"/>
      <c r="CX17" s="444"/>
      <c r="CY17" s="444"/>
      <c r="CZ17" s="444"/>
      <c r="DA17" s="444"/>
      <c r="DB17" s="444"/>
      <c r="DC17" s="444"/>
      <c r="DD17" s="444"/>
      <c r="DE17" s="444"/>
      <c r="DF17" s="444"/>
      <c r="DG17" s="444"/>
      <c r="DH17" s="444"/>
      <c r="DI17" s="444"/>
      <c r="DJ17" s="444"/>
      <c r="DK17" s="444"/>
      <c r="DL17" s="444"/>
      <c r="DM17" s="444"/>
      <c r="DN17" s="444"/>
      <c r="DO17" s="444"/>
      <c r="DP17" s="444"/>
      <c r="DQ17" s="444"/>
      <c r="DR17" s="444"/>
      <c r="DS17" s="444"/>
      <c r="DT17" s="444"/>
      <c r="DU17" s="444"/>
      <c r="DV17" s="444"/>
      <c r="DW17" s="444"/>
      <c r="DX17" s="444"/>
      <c r="DY17" s="444"/>
      <c r="DZ17" s="444"/>
      <c r="EA17" s="444"/>
      <c r="EB17" s="444"/>
      <c r="EC17" s="444"/>
      <c r="ED17" s="444"/>
      <c r="EE17" s="444"/>
      <c r="EF17" s="444"/>
      <c r="EG17" s="444"/>
      <c r="EH17" s="444"/>
      <c r="EI17" s="444"/>
      <c r="EJ17" s="444"/>
      <c r="EK17" s="444"/>
      <c r="EL17" s="444"/>
      <c r="EM17" s="444"/>
      <c r="EN17" s="444"/>
      <c r="EO17" s="444"/>
      <c r="EP17" s="444"/>
      <c r="EQ17" s="444"/>
      <c r="ER17" s="444"/>
      <c r="ES17" s="444"/>
      <c r="ET17" s="444"/>
      <c r="EU17" s="444"/>
      <c r="EV17" s="444"/>
      <c r="EW17" s="444"/>
      <c r="EX17" s="444"/>
      <c r="EY17" s="444"/>
      <c r="EZ17" s="444"/>
      <c r="FA17" s="444"/>
    </row>
    <row r="18" spans="2:157" x14ac:dyDescent="0.3">
      <c r="B18" s="898" t="s">
        <v>3374</v>
      </c>
      <c r="C18" s="898"/>
      <c r="D18" s="898"/>
      <c r="E18" s="898"/>
      <c r="F18" s="898"/>
      <c r="G18" s="452"/>
      <c r="H18" s="452"/>
      <c r="I18" s="452"/>
      <c r="J18" s="452"/>
      <c r="K18" s="452"/>
      <c r="L18" s="452"/>
      <c r="M18" s="452"/>
      <c r="N18" s="452"/>
      <c r="O18" s="452"/>
      <c r="P18" s="452"/>
      <c r="Q18" s="452"/>
      <c r="R18" s="452"/>
      <c r="S18" s="452"/>
      <c r="T18" s="452"/>
      <c r="U18" s="452"/>
      <c r="V18" s="452"/>
      <c r="W18" s="452"/>
      <c r="X18" s="452"/>
      <c r="Y18" s="452"/>
      <c r="Z18" s="452"/>
      <c r="AA18" s="452"/>
      <c r="AB18" s="452"/>
      <c r="AC18" s="452"/>
      <c r="AD18" s="452"/>
      <c r="AE18" s="452"/>
      <c r="AF18" s="452"/>
      <c r="AG18" s="452"/>
      <c r="AH18" s="452"/>
      <c r="AI18" s="452"/>
      <c r="AJ18" s="452"/>
      <c r="AK18" s="452"/>
      <c r="AL18" s="452"/>
      <c r="AM18" s="452"/>
      <c r="AN18" s="452"/>
      <c r="AO18" s="452"/>
      <c r="AP18" s="452"/>
      <c r="AQ18" s="452"/>
      <c r="AR18" s="452"/>
      <c r="AS18" s="452"/>
      <c r="AT18" s="452"/>
      <c r="AU18" s="452"/>
      <c r="AV18" s="452"/>
      <c r="AW18" s="452"/>
      <c r="AX18" s="452"/>
      <c r="AY18" s="452"/>
      <c r="AZ18" s="452"/>
      <c r="BA18" s="452"/>
      <c r="BB18" s="452"/>
      <c r="BC18" s="452"/>
      <c r="BD18" s="452"/>
      <c r="BE18" s="452"/>
      <c r="BF18" s="452"/>
      <c r="BG18" s="452"/>
      <c r="BH18" s="452"/>
      <c r="BI18" s="452"/>
      <c r="BJ18" s="452"/>
      <c r="BK18" s="452"/>
      <c r="BL18" s="452"/>
      <c r="BM18" s="452"/>
      <c r="BN18" s="452"/>
      <c r="BO18" s="452"/>
      <c r="BP18" s="452"/>
      <c r="BQ18" s="452"/>
      <c r="BR18" s="452"/>
      <c r="BS18" s="452"/>
      <c r="BT18" s="452"/>
      <c r="BU18" s="452"/>
      <c r="BV18" s="452"/>
      <c r="BW18" s="452"/>
      <c r="BX18" s="452"/>
      <c r="BY18" s="452"/>
      <c r="BZ18" s="452"/>
      <c r="CA18" s="452"/>
      <c r="CB18" s="452"/>
      <c r="CC18" s="452"/>
      <c r="CD18" s="452"/>
      <c r="CE18" s="452"/>
      <c r="CF18" s="452"/>
      <c r="CG18" s="452"/>
      <c r="CH18" s="452"/>
      <c r="CI18" s="452"/>
      <c r="CJ18" s="452"/>
      <c r="CK18" s="452"/>
      <c r="CL18" s="452"/>
      <c r="CM18" s="452"/>
      <c r="CN18" s="452"/>
      <c r="CO18" s="452"/>
      <c r="CP18" s="452"/>
      <c r="CQ18" s="452"/>
      <c r="CR18" s="452"/>
      <c r="CS18" s="452"/>
      <c r="CT18" s="452"/>
      <c r="CU18" s="452"/>
      <c r="CV18" s="452"/>
      <c r="CW18" s="452"/>
      <c r="CX18" s="452"/>
      <c r="CY18" s="452"/>
      <c r="CZ18" s="452"/>
      <c r="DA18" s="452"/>
      <c r="DB18" s="452"/>
      <c r="DC18" s="452"/>
      <c r="DD18" s="452"/>
      <c r="DE18" s="452"/>
      <c r="DF18" s="452"/>
      <c r="DG18" s="452"/>
      <c r="DH18" s="452"/>
      <c r="DI18" s="452"/>
      <c r="DJ18" s="452"/>
      <c r="DK18" s="452"/>
      <c r="DL18" s="452"/>
      <c r="DM18" s="452"/>
      <c r="DN18" s="452"/>
      <c r="DO18" s="452"/>
      <c r="DP18" s="452"/>
      <c r="DQ18" s="452"/>
      <c r="DR18" s="452"/>
      <c r="DS18" s="452"/>
      <c r="DT18" s="452"/>
      <c r="DU18" s="452"/>
      <c r="DV18" s="452"/>
      <c r="DW18" s="452"/>
      <c r="DX18" s="452"/>
      <c r="DY18" s="452"/>
      <c r="DZ18" s="452"/>
      <c r="EA18" s="452"/>
      <c r="EB18" s="452"/>
      <c r="EC18" s="452"/>
      <c r="ED18" s="452"/>
      <c r="EE18" s="452"/>
      <c r="EF18" s="452"/>
      <c r="EG18" s="452"/>
      <c r="EH18" s="452"/>
      <c r="EI18" s="452"/>
      <c r="EJ18" s="452"/>
      <c r="EK18" s="452"/>
      <c r="EL18" s="452"/>
      <c r="EM18" s="452"/>
      <c r="EN18" s="452"/>
      <c r="EO18" s="452"/>
      <c r="EP18" s="452"/>
      <c r="EQ18" s="452"/>
      <c r="ER18" s="452"/>
      <c r="ES18" s="452"/>
      <c r="ET18" s="452"/>
      <c r="EU18" s="452"/>
      <c r="EV18" s="452"/>
      <c r="EW18" s="452"/>
      <c r="EX18" s="452"/>
      <c r="EY18" s="452"/>
      <c r="EZ18" s="452"/>
      <c r="FA18" s="452"/>
    </row>
    <row r="19" spans="2:157" x14ac:dyDescent="0.3">
      <c r="B19" s="418"/>
      <c r="C19" s="453"/>
      <c r="D19" s="453"/>
      <c r="E19" s="453"/>
      <c r="F19" s="454"/>
      <c r="G19" s="421" t="s">
        <v>353</v>
      </c>
      <c r="H19" s="707" t="s">
        <v>2583</v>
      </c>
      <c r="I19" s="707" t="s">
        <v>2584</v>
      </c>
      <c r="J19" s="707" t="s">
        <v>2585</v>
      </c>
      <c r="K19" s="707" t="s">
        <v>2586</v>
      </c>
      <c r="L19" s="707" t="s">
        <v>2587</v>
      </c>
      <c r="M19" s="707" t="s">
        <v>2588</v>
      </c>
      <c r="N19" s="707" t="s">
        <v>2589</v>
      </c>
      <c r="O19" s="707" t="s">
        <v>2590</v>
      </c>
      <c r="P19" s="707" t="s">
        <v>2591</v>
      </c>
      <c r="Q19" s="707" t="s">
        <v>2592</v>
      </c>
      <c r="R19" s="707" t="s">
        <v>2593</v>
      </c>
      <c r="S19" s="707" t="s">
        <v>2594</v>
      </c>
      <c r="T19" s="707" t="s">
        <v>2595</v>
      </c>
      <c r="U19" s="707" t="s">
        <v>2596</v>
      </c>
      <c r="V19" s="707" t="s">
        <v>2597</v>
      </c>
      <c r="W19" s="707" t="s">
        <v>2598</v>
      </c>
      <c r="X19" s="707" t="s">
        <v>2599</v>
      </c>
      <c r="Y19" s="707" t="s">
        <v>2600</v>
      </c>
      <c r="Z19" s="707" t="s">
        <v>2601</v>
      </c>
      <c r="AA19" s="707" t="s">
        <v>2602</v>
      </c>
      <c r="AB19" s="707" t="s">
        <v>2603</v>
      </c>
      <c r="AC19" s="707" t="s">
        <v>2604</v>
      </c>
      <c r="AD19" s="707" t="s">
        <v>2605</v>
      </c>
      <c r="AE19" s="707" t="s">
        <v>2606</v>
      </c>
      <c r="AF19" s="707" t="s">
        <v>2607</v>
      </c>
      <c r="AG19" s="707" t="s">
        <v>2608</v>
      </c>
      <c r="AH19" s="707" t="s">
        <v>2609</v>
      </c>
      <c r="AI19" s="707" t="s">
        <v>2610</v>
      </c>
      <c r="AJ19" s="707" t="s">
        <v>2611</v>
      </c>
      <c r="AK19" s="707" t="s">
        <v>2612</v>
      </c>
      <c r="AL19" s="707" t="s">
        <v>2613</v>
      </c>
      <c r="AM19" s="707" t="s">
        <v>2614</v>
      </c>
      <c r="AN19" s="707" t="s">
        <v>2615</v>
      </c>
      <c r="AO19" s="707" t="s">
        <v>2616</v>
      </c>
      <c r="AP19" s="707" t="s">
        <v>2617</v>
      </c>
      <c r="AQ19" s="707" t="s">
        <v>2618</v>
      </c>
      <c r="AR19" s="707" t="s">
        <v>2619</v>
      </c>
      <c r="AS19" s="707" t="s">
        <v>2620</v>
      </c>
      <c r="AT19" s="707" t="s">
        <v>2621</v>
      </c>
      <c r="AU19" s="707" t="s">
        <v>2622</v>
      </c>
      <c r="AV19" s="707" t="s">
        <v>2623</v>
      </c>
      <c r="AW19" s="707" t="s">
        <v>2624</v>
      </c>
      <c r="AX19" s="707" t="s">
        <v>2625</v>
      </c>
      <c r="AY19" s="707" t="s">
        <v>2626</v>
      </c>
      <c r="AZ19" s="707" t="s">
        <v>2627</v>
      </c>
      <c r="BA19" s="707" t="s">
        <v>2628</v>
      </c>
      <c r="BB19" s="707" t="s">
        <v>2629</v>
      </c>
      <c r="BC19" s="707" t="s">
        <v>2630</v>
      </c>
      <c r="BD19" s="707" t="s">
        <v>2631</v>
      </c>
      <c r="BE19" s="707" t="s">
        <v>2632</v>
      </c>
      <c r="BF19" s="707" t="s">
        <v>2633</v>
      </c>
      <c r="BG19" s="707" t="s">
        <v>2634</v>
      </c>
      <c r="BH19" s="707" t="s">
        <v>2635</v>
      </c>
      <c r="BI19" s="707" t="s">
        <v>2636</v>
      </c>
      <c r="BJ19" s="707" t="s">
        <v>2637</v>
      </c>
      <c r="BK19" s="707" t="s">
        <v>2638</v>
      </c>
      <c r="BL19" s="707" t="s">
        <v>2639</v>
      </c>
      <c r="BM19" s="707" t="s">
        <v>2640</v>
      </c>
      <c r="BN19" s="707" t="s">
        <v>2641</v>
      </c>
      <c r="BO19" s="707" t="s">
        <v>2642</v>
      </c>
      <c r="BP19" s="707" t="s">
        <v>2643</v>
      </c>
      <c r="BQ19" s="707" t="s">
        <v>2644</v>
      </c>
      <c r="BR19" s="707" t="s">
        <v>2645</v>
      </c>
      <c r="BS19" s="707" t="s">
        <v>2646</v>
      </c>
      <c r="BT19" s="707" t="s">
        <v>2647</v>
      </c>
      <c r="BU19" s="707" t="s">
        <v>2648</v>
      </c>
      <c r="BV19" s="707" t="s">
        <v>2649</v>
      </c>
      <c r="BW19" s="707" t="s">
        <v>2650</v>
      </c>
      <c r="BX19" s="707" t="s">
        <v>2651</v>
      </c>
      <c r="BY19" s="707" t="s">
        <v>2652</v>
      </c>
      <c r="BZ19" s="707" t="s">
        <v>2653</v>
      </c>
      <c r="CA19" s="707" t="s">
        <v>2654</v>
      </c>
      <c r="CB19" s="707" t="s">
        <v>2655</v>
      </c>
      <c r="CC19" s="707" t="s">
        <v>2656</v>
      </c>
      <c r="CD19" s="707" t="s">
        <v>2657</v>
      </c>
      <c r="CE19" s="707" t="s">
        <v>2658</v>
      </c>
      <c r="CF19" s="707" t="s">
        <v>2659</v>
      </c>
      <c r="CG19" s="707" t="s">
        <v>2660</v>
      </c>
      <c r="CH19" s="707" t="s">
        <v>2661</v>
      </c>
      <c r="CI19" s="707" t="s">
        <v>2662</v>
      </c>
      <c r="CJ19" s="707" t="s">
        <v>2663</v>
      </c>
      <c r="CK19" s="707" t="s">
        <v>2664</v>
      </c>
      <c r="CL19" s="707" t="s">
        <v>2665</v>
      </c>
      <c r="CM19" s="707" t="s">
        <v>2666</v>
      </c>
      <c r="CN19" s="707" t="s">
        <v>2667</v>
      </c>
      <c r="CO19" s="707" t="s">
        <v>2668</v>
      </c>
      <c r="CP19" s="707" t="s">
        <v>2669</v>
      </c>
      <c r="CQ19" s="707" t="s">
        <v>2670</v>
      </c>
      <c r="CR19" s="707" t="s">
        <v>2671</v>
      </c>
      <c r="CS19" s="707" t="s">
        <v>2672</v>
      </c>
      <c r="CT19" s="707" t="s">
        <v>2673</v>
      </c>
      <c r="CU19" s="707" t="s">
        <v>2674</v>
      </c>
      <c r="CV19" s="707" t="s">
        <v>2675</v>
      </c>
      <c r="CW19" s="707" t="s">
        <v>2676</v>
      </c>
      <c r="CX19" s="707" t="s">
        <v>2677</v>
      </c>
      <c r="CY19" s="707" t="s">
        <v>2678</v>
      </c>
      <c r="CZ19" s="707" t="s">
        <v>2679</v>
      </c>
      <c r="DA19" s="707" t="s">
        <v>2680</v>
      </c>
      <c r="DB19" s="707" t="s">
        <v>2681</v>
      </c>
      <c r="DC19" s="707" t="s">
        <v>2682</v>
      </c>
      <c r="DD19" s="707" t="s">
        <v>2683</v>
      </c>
      <c r="DE19" s="707" t="s">
        <v>2684</v>
      </c>
      <c r="DF19" s="707" t="s">
        <v>2685</v>
      </c>
      <c r="DG19" s="707" t="s">
        <v>2686</v>
      </c>
      <c r="DH19" s="707" t="s">
        <v>2687</v>
      </c>
      <c r="DI19" s="707" t="s">
        <v>2688</v>
      </c>
      <c r="DJ19" s="707" t="s">
        <v>2689</v>
      </c>
      <c r="DK19" s="707" t="s">
        <v>2690</v>
      </c>
      <c r="DL19" s="707" t="s">
        <v>2691</v>
      </c>
      <c r="DM19" s="707" t="s">
        <v>2692</v>
      </c>
      <c r="DN19" s="707" t="s">
        <v>2693</v>
      </c>
      <c r="DO19" s="707" t="s">
        <v>2694</v>
      </c>
      <c r="DP19" s="707" t="s">
        <v>2695</v>
      </c>
      <c r="DQ19" s="707" t="s">
        <v>2696</v>
      </c>
      <c r="DR19" s="707" t="s">
        <v>2697</v>
      </c>
      <c r="DS19" s="707" t="s">
        <v>2698</v>
      </c>
      <c r="DT19" s="707" t="s">
        <v>2699</v>
      </c>
      <c r="DU19" s="707" t="s">
        <v>2700</v>
      </c>
      <c r="DV19" s="707" t="s">
        <v>2701</v>
      </c>
      <c r="DW19" s="707" t="s">
        <v>2702</v>
      </c>
      <c r="DX19" s="707" t="s">
        <v>2703</v>
      </c>
      <c r="DY19" s="707" t="s">
        <v>2704</v>
      </c>
      <c r="DZ19" s="707" t="s">
        <v>2705</v>
      </c>
      <c r="EA19" s="707" t="s">
        <v>2706</v>
      </c>
      <c r="EB19" s="707" t="s">
        <v>2707</v>
      </c>
      <c r="EC19" s="707" t="s">
        <v>2708</v>
      </c>
      <c r="ED19" s="707" t="s">
        <v>2709</v>
      </c>
      <c r="EE19" s="707" t="s">
        <v>2710</v>
      </c>
      <c r="EF19" s="707" t="s">
        <v>2711</v>
      </c>
      <c r="EG19" s="707" t="s">
        <v>2712</v>
      </c>
      <c r="EH19" s="707" t="s">
        <v>2713</v>
      </c>
      <c r="EI19" s="707" t="s">
        <v>2714</v>
      </c>
      <c r="EJ19" s="707" t="s">
        <v>2715</v>
      </c>
      <c r="EK19" s="707" t="s">
        <v>2716</v>
      </c>
      <c r="EL19" s="707" t="s">
        <v>2717</v>
      </c>
      <c r="EM19" s="707" t="s">
        <v>2718</v>
      </c>
      <c r="EN19" s="707" t="s">
        <v>2719</v>
      </c>
      <c r="EO19" s="707" t="s">
        <v>2720</v>
      </c>
      <c r="EP19" s="707" t="s">
        <v>2721</v>
      </c>
      <c r="EQ19" s="707" t="s">
        <v>2722</v>
      </c>
      <c r="ER19" s="707" t="s">
        <v>2723</v>
      </c>
      <c r="ES19" s="707" t="s">
        <v>2724</v>
      </c>
      <c r="ET19" s="707" t="s">
        <v>2725</v>
      </c>
      <c r="EU19" s="707" t="s">
        <v>2726</v>
      </c>
      <c r="EV19" s="707" t="s">
        <v>2727</v>
      </c>
      <c r="EW19" s="707" t="s">
        <v>2728</v>
      </c>
      <c r="EX19" s="707" t="s">
        <v>2729</v>
      </c>
      <c r="EY19" s="707" t="s">
        <v>2730</v>
      </c>
      <c r="EZ19" s="707" t="s">
        <v>2731</v>
      </c>
      <c r="FA19" s="707" t="s">
        <v>2732</v>
      </c>
    </row>
    <row r="20" spans="2:157" x14ac:dyDescent="0.3">
      <c r="B20" s="418">
        <f>B14+1</f>
        <v>8</v>
      </c>
      <c r="C20" s="899" t="s">
        <v>2746</v>
      </c>
      <c r="D20" s="899"/>
      <c r="E20" s="469" t="s">
        <v>1195</v>
      </c>
      <c r="F20" s="891" t="s">
        <v>1593</v>
      </c>
      <c r="G20" s="456">
        <f>SUM(H20:FA20)</f>
        <v>0</v>
      </c>
      <c r="H20" s="438"/>
      <c r="I20" s="438"/>
      <c r="J20" s="438"/>
      <c r="K20" s="438"/>
      <c r="L20" s="438"/>
      <c r="M20" s="438"/>
      <c r="N20" s="438"/>
      <c r="O20" s="438"/>
      <c r="P20" s="438"/>
      <c r="Q20" s="438"/>
      <c r="R20" s="438"/>
      <c r="S20" s="438"/>
      <c r="T20" s="438"/>
      <c r="U20" s="438"/>
      <c r="V20" s="438"/>
      <c r="W20" s="438"/>
      <c r="X20" s="438"/>
      <c r="Y20" s="438"/>
      <c r="Z20" s="438"/>
      <c r="AA20" s="438"/>
      <c r="AB20" s="438"/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38"/>
      <c r="AO20" s="438"/>
      <c r="AP20" s="438"/>
      <c r="AQ20" s="438"/>
      <c r="AR20" s="438"/>
      <c r="AS20" s="438"/>
      <c r="AT20" s="438"/>
      <c r="AU20" s="438"/>
      <c r="AV20" s="438"/>
      <c r="AW20" s="438"/>
      <c r="AX20" s="438"/>
      <c r="AY20" s="438"/>
      <c r="AZ20" s="438"/>
      <c r="BA20" s="438"/>
      <c r="BB20" s="438"/>
      <c r="BC20" s="438"/>
      <c r="BD20" s="438"/>
      <c r="BE20" s="438"/>
      <c r="BF20" s="438"/>
      <c r="BG20" s="438"/>
      <c r="BH20" s="438"/>
      <c r="BI20" s="438"/>
      <c r="BJ20" s="438"/>
      <c r="BK20" s="438"/>
      <c r="BL20" s="438"/>
      <c r="BM20" s="438"/>
      <c r="BN20" s="438"/>
      <c r="BO20" s="438"/>
      <c r="BP20" s="438"/>
      <c r="BQ20" s="438"/>
      <c r="BR20" s="438"/>
      <c r="BS20" s="438"/>
      <c r="BT20" s="438"/>
      <c r="BU20" s="438"/>
      <c r="BV20" s="438"/>
      <c r="BW20" s="438"/>
      <c r="BX20" s="438"/>
      <c r="BY20" s="438"/>
      <c r="BZ20" s="438"/>
      <c r="CA20" s="438"/>
      <c r="CB20" s="438"/>
      <c r="CC20" s="438"/>
      <c r="CD20" s="438"/>
      <c r="CE20" s="438"/>
      <c r="CF20" s="438"/>
      <c r="CG20" s="438"/>
      <c r="CH20" s="438"/>
      <c r="CI20" s="438"/>
      <c r="CJ20" s="438"/>
      <c r="CK20" s="438"/>
      <c r="CL20" s="438"/>
      <c r="CM20" s="438"/>
      <c r="CN20" s="438"/>
      <c r="CO20" s="438"/>
      <c r="CP20" s="438"/>
      <c r="CQ20" s="438"/>
      <c r="CR20" s="438"/>
      <c r="CS20" s="438"/>
      <c r="CT20" s="438"/>
      <c r="CU20" s="438"/>
      <c r="CV20" s="438"/>
      <c r="CW20" s="438"/>
      <c r="CX20" s="438"/>
      <c r="CY20" s="438"/>
      <c r="CZ20" s="438"/>
      <c r="DA20" s="438"/>
      <c r="DB20" s="438"/>
      <c r="DC20" s="438"/>
      <c r="DD20" s="438"/>
      <c r="DE20" s="438"/>
      <c r="DF20" s="438"/>
      <c r="DG20" s="438"/>
      <c r="DH20" s="438"/>
      <c r="DI20" s="438"/>
      <c r="DJ20" s="438"/>
      <c r="DK20" s="438"/>
      <c r="DL20" s="438"/>
      <c r="DM20" s="438"/>
      <c r="DN20" s="438"/>
      <c r="DO20" s="438"/>
      <c r="DP20" s="438"/>
      <c r="DQ20" s="438"/>
      <c r="DR20" s="438"/>
      <c r="DS20" s="438"/>
      <c r="DT20" s="438"/>
      <c r="DU20" s="438"/>
      <c r="DV20" s="438"/>
      <c r="DW20" s="438"/>
      <c r="DX20" s="438"/>
      <c r="DY20" s="438"/>
      <c r="DZ20" s="438"/>
      <c r="EA20" s="438"/>
      <c r="EB20" s="438"/>
      <c r="EC20" s="438"/>
      <c r="ED20" s="438"/>
      <c r="EE20" s="438"/>
      <c r="EF20" s="438"/>
      <c r="EG20" s="438"/>
      <c r="EH20" s="438"/>
      <c r="EI20" s="438"/>
      <c r="EJ20" s="438"/>
      <c r="EK20" s="438"/>
      <c r="EL20" s="438"/>
      <c r="EM20" s="438"/>
      <c r="EN20" s="438"/>
      <c r="EO20" s="438"/>
      <c r="EP20" s="438"/>
      <c r="EQ20" s="438"/>
      <c r="ER20" s="438"/>
      <c r="ES20" s="438"/>
      <c r="ET20" s="438"/>
      <c r="EU20" s="438"/>
      <c r="EV20" s="438"/>
      <c r="EW20" s="438"/>
      <c r="EX20" s="438"/>
      <c r="EY20" s="438"/>
      <c r="EZ20" s="438"/>
      <c r="FA20" s="438"/>
    </row>
    <row r="21" spans="2:157" ht="28.8" x14ac:dyDescent="0.3">
      <c r="B21" s="418">
        <f t="shared" ref="B21:B27" si="16">B20+1</f>
        <v>9</v>
      </c>
      <c r="C21" s="465" t="s">
        <v>2747</v>
      </c>
      <c r="D21" s="468"/>
      <c r="E21" s="469" t="s">
        <v>2748</v>
      </c>
      <c r="F21" s="892"/>
      <c r="G21" s="457">
        <f>G20*D21</f>
        <v>0</v>
      </c>
      <c r="H21" s="466">
        <f>H20*$D$21</f>
        <v>0</v>
      </c>
      <c r="I21" s="466">
        <f t="shared" ref="I21:AA21" si="17">I20*$D$21</f>
        <v>0</v>
      </c>
      <c r="J21" s="466">
        <f t="shared" si="17"/>
        <v>0</v>
      </c>
      <c r="K21" s="466">
        <f t="shared" si="17"/>
        <v>0</v>
      </c>
      <c r="L21" s="466">
        <f t="shared" si="17"/>
        <v>0</v>
      </c>
      <c r="M21" s="466">
        <f t="shared" si="17"/>
        <v>0</v>
      </c>
      <c r="N21" s="466">
        <f t="shared" si="17"/>
        <v>0</v>
      </c>
      <c r="O21" s="466">
        <f t="shared" si="17"/>
        <v>0</v>
      </c>
      <c r="P21" s="466">
        <f t="shared" si="17"/>
        <v>0</v>
      </c>
      <c r="Q21" s="466">
        <f t="shared" si="17"/>
        <v>0</v>
      </c>
      <c r="R21" s="466">
        <f t="shared" si="17"/>
        <v>0</v>
      </c>
      <c r="S21" s="466">
        <f t="shared" si="17"/>
        <v>0</v>
      </c>
      <c r="T21" s="466">
        <f t="shared" si="17"/>
        <v>0</v>
      </c>
      <c r="U21" s="466">
        <f t="shared" si="17"/>
        <v>0</v>
      </c>
      <c r="V21" s="466">
        <f t="shared" si="17"/>
        <v>0</v>
      </c>
      <c r="W21" s="466">
        <f t="shared" si="17"/>
        <v>0</v>
      </c>
      <c r="X21" s="466">
        <f t="shared" si="17"/>
        <v>0</v>
      </c>
      <c r="Y21" s="466">
        <f t="shared" si="17"/>
        <v>0</v>
      </c>
      <c r="Z21" s="466">
        <f t="shared" si="17"/>
        <v>0</v>
      </c>
      <c r="AA21" s="466">
        <f t="shared" si="17"/>
        <v>0</v>
      </c>
      <c r="AB21" s="466">
        <f>AB20*$D$21</f>
        <v>0</v>
      </c>
      <c r="AC21" s="466">
        <f t="shared" ref="AC21:AU21" si="18">AC20*$D$21</f>
        <v>0</v>
      </c>
      <c r="AD21" s="466">
        <f t="shared" si="18"/>
        <v>0</v>
      </c>
      <c r="AE21" s="466">
        <f t="shared" si="18"/>
        <v>0</v>
      </c>
      <c r="AF21" s="466">
        <f t="shared" si="18"/>
        <v>0</v>
      </c>
      <c r="AG21" s="466">
        <f t="shared" si="18"/>
        <v>0</v>
      </c>
      <c r="AH21" s="466">
        <f t="shared" si="18"/>
        <v>0</v>
      </c>
      <c r="AI21" s="466">
        <f t="shared" si="18"/>
        <v>0</v>
      </c>
      <c r="AJ21" s="466">
        <f t="shared" si="18"/>
        <v>0</v>
      </c>
      <c r="AK21" s="466">
        <f t="shared" si="18"/>
        <v>0</v>
      </c>
      <c r="AL21" s="466">
        <f t="shared" si="18"/>
        <v>0</v>
      </c>
      <c r="AM21" s="466">
        <f t="shared" si="18"/>
        <v>0</v>
      </c>
      <c r="AN21" s="466">
        <f t="shared" si="18"/>
        <v>0</v>
      </c>
      <c r="AO21" s="466">
        <f t="shared" si="18"/>
        <v>0</v>
      </c>
      <c r="AP21" s="466">
        <f t="shared" si="18"/>
        <v>0</v>
      </c>
      <c r="AQ21" s="466">
        <f t="shared" si="18"/>
        <v>0</v>
      </c>
      <c r="AR21" s="466">
        <f t="shared" si="18"/>
        <v>0</v>
      </c>
      <c r="AS21" s="466">
        <f t="shared" si="18"/>
        <v>0</v>
      </c>
      <c r="AT21" s="466">
        <f t="shared" si="18"/>
        <v>0</v>
      </c>
      <c r="AU21" s="466">
        <f t="shared" si="18"/>
        <v>0</v>
      </c>
      <c r="AV21" s="466">
        <f>AV20*$D$21</f>
        <v>0</v>
      </c>
      <c r="AW21" s="466">
        <f t="shared" ref="AW21:BO21" si="19">AW20*$D$21</f>
        <v>0</v>
      </c>
      <c r="AX21" s="466">
        <f t="shared" si="19"/>
        <v>0</v>
      </c>
      <c r="AY21" s="466">
        <f t="shared" si="19"/>
        <v>0</v>
      </c>
      <c r="AZ21" s="466">
        <f t="shared" si="19"/>
        <v>0</v>
      </c>
      <c r="BA21" s="466">
        <f t="shared" si="19"/>
        <v>0</v>
      </c>
      <c r="BB21" s="466">
        <f t="shared" si="19"/>
        <v>0</v>
      </c>
      <c r="BC21" s="466">
        <f t="shared" si="19"/>
        <v>0</v>
      </c>
      <c r="BD21" s="466">
        <f t="shared" si="19"/>
        <v>0</v>
      </c>
      <c r="BE21" s="466">
        <f t="shared" si="19"/>
        <v>0</v>
      </c>
      <c r="BF21" s="466">
        <f t="shared" si="19"/>
        <v>0</v>
      </c>
      <c r="BG21" s="466">
        <f t="shared" si="19"/>
        <v>0</v>
      </c>
      <c r="BH21" s="466">
        <f t="shared" si="19"/>
        <v>0</v>
      </c>
      <c r="BI21" s="466">
        <f t="shared" si="19"/>
        <v>0</v>
      </c>
      <c r="BJ21" s="466">
        <f t="shared" si="19"/>
        <v>0</v>
      </c>
      <c r="BK21" s="466">
        <f t="shared" si="19"/>
        <v>0</v>
      </c>
      <c r="BL21" s="466">
        <f t="shared" si="19"/>
        <v>0</v>
      </c>
      <c r="BM21" s="466">
        <f t="shared" si="19"/>
        <v>0</v>
      </c>
      <c r="BN21" s="466">
        <f t="shared" si="19"/>
        <v>0</v>
      </c>
      <c r="BO21" s="466">
        <f t="shared" si="19"/>
        <v>0</v>
      </c>
      <c r="BP21" s="466">
        <f>BP20*$D$21</f>
        <v>0</v>
      </c>
      <c r="BQ21" s="466">
        <f t="shared" ref="BQ21:CI21" si="20">BQ20*$D$21</f>
        <v>0</v>
      </c>
      <c r="BR21" s="466">
        <f t="shared" si="20"/>
        <v>0</v>
      </c>
      <c r="BS21" s="466">
        <f t="shared" si="20"/>
        <v>0</v>
      </c>
      <c r="BT21" s="466">
        <f t="shared" si="20"/>
        <v>0</v>
      </c>
      <c r="BU21" s="466">
        <f t="shared" si="20"/>
        <v>0</v>
      </c>
      <c r="BV21" s="466">
        <f t="shared" si="20"/>
        <v>0</v>
      </c>
      <c r="BW21" s="466">
        <f t="shared" si="20"/>
        <v>0</v>
      </c>
      <c r="BX21" s="466">
        <f t="shared" si="20"/>
        <v>0</v>
      </c>
      <c r="BY21" s="466">
        <f t="shared" si="20"/>
        <v>0</v>
      </c>
      <c r="BZ21" s="466">
        <f t="shared" si="20"/>
        <v>0</v>
      </c>
      <c r="CA21" s="466">
        <f t="shared" si="20"/>
        <v>0</v>
      </c>
      <c r="CB21" s="466">
        <f t="shared" si="20"/>
        <v>0</v>
      </c>
      <c r="CC21" s="466">
        <f t="shared" si="20"/>
        <v>0</v>
      </c>
      <c r="CD21" s="466">
        <f t="shared" si="20"/>
        <v>0</v>
      </c>
      <c r="CE21" s="466">
        <f t="shared" si="20"/>
        <v>0</v>
      </c>
      <c r="CF21" s="466">
        <f t="shared" si="20"/>
        <v>0</v>
      </c>
      <c r="CG21" s="466">
        <f t="shared" si="20"/>
        <v>0</v>
      </c>
      <c r="CH21" s="466">
        <f t="shared" si="20"/>
        <v>0</v>
      </c>
      <c r="CI21" s="466">
        <f t="shared" si="20"/>
        <v>0</v>
      </c>
      <c r="CJ21" s="466">
        <f>CJ20*$D$21</f>
        <v>0</v>
      </c>
      <c r="CK21" s="466">
        <f t="shared" ref="CK21:DC21" si="21">CK20*$D$21</f>
        <v>0</v>
      </c>
      <c r="CL21" s="466">
        <f t="shared" si="21"/>
        <v>0</v>
      </c>
      <c r="CM21" s="466">
        <f t="shared" si="21"/>
        <v>0</v>
      </c>
      <c r="CN21" s="466">
        <f t="shared" si="21"/>
        <v>0</v>
      </c>
      <c r="CO21" s="466">
        <f t="shared" si="21"/>
        <v>0</v>
      </c>
      <c r="CP21" s="466">
        <f t="shared" si="21"/>
        <v>0</v>
      </c>
      <c r="CQ21" s="466">
        <f t="shared" si="21"/>
        <v>0</v>
      </c>
      <c r="CR21" s="466">
        <f t="shared" si="21"/>
        <v>0</v>
      </c>
      <c r="CS21" s="466">
        <f t="shared" si="21"/>
        <v>0</v>
      </c>
      <c r="CT21" s="466">
        <f t="shared" si="21"/>
        <v>0</v>
      </c>
      <c r="CU21" s="466">
        <f t="shared" si="21"/>
        <v>0</v>
      </c>
      <c r="CV21" s="466">
        <f t="shared" si="21"/>
        <v>0</v>
      </c>
      <c r="CW21" s="466">
        <f t="shared" si="21"/>
        <v>0</v>
      </c>
      <c r="CX21" s="466">
        <f t="shared" si="21"/>
        <v>0</v>
      </c>
      <c r="CY21" s="466">
        <f t="shared" si="21"/>
        <v>0</v>
      </c>
      <c r="CZ21" s="466">
        <f t="shared" si="21"/>
        <v>0</v>
      </c>
      <c r="DA21" s="466">
        <f t="shared" si="21"/>
        <v>0</v>
      </c>
      <c r="DB21" s="466">
        <f t="shared" si="21"/>
        <v>0</v>
      </c>
      <c r="DC21" s="466">
        <f t="shared" si="21"/>
        <v>0</v>
      </c>
      <c r="DD21" s="466">
        <f>DD20*$D$21</f>
        <v>0</v>
      </c>
      <c r="DE21" s="466">
        <f t="shared" ref="DE21:DW21" si="22">DE20*$D$21</f>
        <v>0</v>
      </c>
      <c r="DF21" s="466">
        <f t="shared" si="22"/>
        <v>0</v>
      </c>
      <c r="DG21" s="466">
        <f t="shared" si="22"/>
        <v>0</v>
      </c>
      <c r="DH21" s="466">
        <f t="shared" si="22"/>
        <v>0</v>
      </c>
      <c r="DI21" s="466">
        <f t="shared" si="22"/>
        <v>0</v>
      </c>
      <c r="DJ21" s="466">
        <f t="shared" si="22"/>
        <v>0</v>
      </c>
      <c r="DK21" s="466">
        <f t="shared" si="22"/>
        <v>0</v>
      </c>
      <c r="DL21" s="466">
        <f t="shared" si="22"/>
        <v>0</v>
      </c>
      <c r="DM21" s="466">
        <f t="shared" si="22"/>
        <v>0</v>
      </c>
      <c r="DN21" s="466">
        <f t="shared" si="22"/>
        <v>0</v>
      </c>
      <c r="DO21" s="466">
        <f t="shared" si="22"/>
        <v>0</v>
      </c>
      <c r="DP21" s="466">
        <f t="shared" si="22"/>
        <v>0</v>
      </c>
      <c r="DQ21" s="466">
        <f t="shared" si="22"/>
        <v>0</v>
      </c>
      <c r="DR21" s="466">
        <f t="shared" si="22"/>
        <v>0</v>
      </c>
      <c r="DS21" s="466">
        <f t="shared" si="22"/>
        <v>0</v>
      </c>
      <c r="DT21" s="466">
        <f t="shared" si="22"/>
        <v>0</v>
      </c>
      <c r="DU21" s="466">
        <f t="shared" si="22"/>
        <v>0</v>
      </c>
      <c r="DV21" s="466">
        <f t="shared" si="22"/>
        <v>0</v>
      </c>
      <c r="DW21" s="466">
        <f t="shared" si="22"/>
        <v>0</v>
      </c>
      <c r="DX21" s="466">
        <f>DX20*$D$21</f>
        <v>0</v>
      </c>
      <c r="DY21" s="466">
        <f t="shared" ref="DY21:EQ21" si="23">DY20*$D$21</f>
        <v>0</v>
      </c>
      <c r="DZ21" s="466">
        <f t="shared" si="23"/>
        <v>0</v>
      </c>
      <c r="EA21" s="466">
        <f t="shared" si="23"/>
        <v>0</v>
      </c>
      <c r="EB21" s="466">
        <f t="shared" si="23"/>
        <v>0</v>
      </c>
      <c r="EC21" s="466">
        <f t="shared" si="23"/>
        <v>0</v>
      </c>
      <c r="ED21" s="466">
        <f t="shared" si="23"/>
        <v>0</v>
      </c>
      <c r="EE21" s="466">
        <f t="shared" si="23"/>
        <v>0</v>
      </c>
      <c r="EF21" s="466">
        <f t="shared" si="23"/>
        <v>0</v>
      </c>
      <c r="EG21" s="466">
        <f t="shared" si="23"/>
        <v>0</v>
      </c>
      <c r="EH21" s="466">
        <f t="shared" si="23"/>
        <v>0</v>
      </c>
      <c r="EI21" s="466">
        <f t="shared" si="23"/>
        <v>0</v>
      </c>
      <c r="EJ21" s="466">
        <f t="shared" si="23"/>
        <v>0</v>
      </c>
      <c r="EK21" s="466">
        <f t="shared" si="23"/>
        <v>0</v>
      </c>
      <c r="EL21" s="466">
        <f t="shared" si="23"/>
        <v>0</v>
      </c>
      <c r="EM21" s="466">
        <f t="shared" si="23"/>
        <v>0</v>
      </c>
      <c r="EN21" s="466">
        <f t="shared" si="23"/>
        <v>0</v>
      </c>
      <c r="EO21" s="466">
        <f t="shared" si="23"/>
        <v>0</v>
      </c>
      <c r="EP21" s="466">
        <f t="shared" si="23"/>
        <v>0</v>
      </c>
      <c r="EQ21" s="466">
        <f t="shared" si="23"/>
        <v>0</v>
      </c>
      <c r="ER21" s="466">
        <f>ER20*$D$21</f>
        <v>0</v>
      </c>
      <c r="ES21" s="466">
        <f t="shared" ref="ES21:FA21" si="24">ES20*$D$21</f>
        <v>0</v>
      </c>
      <c r="ET21" s="466">
        <f t="shared" si="24"/>
        <v>0</v>
      </c>
      <c r="EU21" s="466">
        <f t="shared" si="24"/>
        <v>0</v>
      </c>
      <c r="EV21" s="466">
        <f t="shared" si="24"/>
        <v>0</v>
      </c>
      <c r="EW21" s="466">
        <f t="shared" si="24"/>
        <v>0</v>
      </c>
      <c r="EX21" s="466">
        <f t="shared" si="24"/>
        <v>0</v>
      </c>
      <c r="EY21" s="466">
        <f t="shared" si="24"/>
        <v>0</v>
      </c>
      <c r="EZ21" s="466">
        <f t="shared" si="24"/>
        <v>0</v>
      </c>
      <c r="FA21" s="466">
        <f t="shared" si="24"/>
        <v>0</v>
      </c>
    </row>
    <row r="22" spans="2:157" x14ac:dyDescent="0.3">
      <c r="B22" s="418">
        <f t="shared" si="16"/>
        <v>10</v>
      </c>
      <c r="C22" s="899" t="s">
        <v>2749</v>
      </c>
      <c r="D22" s="899"/>
      <c r="E22" s="469" t="s">
        <v>1195</v>
      </c>
      <c r="F22" s="458" t="s">
        <v>2750</v>
      </c>
      <c r="G22" s="456">
        <f>SUM(H22:FA22)</f>
        <v>0</v>
      </c>
      <c r="H22" s="438"/>
      <c r="I22" s="438"/>
      <c r="J22" s="438"/>
      <c r="K22" s="438"/>
      <c r="L22" s="438"/>
      <c r="M22" s="438"/>
      <c r="N22" s="438"/>
      <c r="O22" s="438"/>
      <c r="P22" s="438"/>
      <c r="Q22" s="438"/>
      <c r="R22" s="438"/>
      <c r="S22" s="438"/>
      <c r="T22" s="438"/>
      <c r="U22" s="438"/>
      <c r="V22" s="438"/>
      <c r="W22" s="438"/>
      <c r="X22" s="438"/>
      <c r="Y22" s="438"/>
      <c r="Z22" s="438"/>
      <c r="AA22" s="438"/>
      <c r="AB22" s="438"/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38"/>
      <c r="AO22" s="438"/>
      <c r="AP22" s="438"/>
      <c r="AQ22" s="438"/>
      <c r="AR22" s="438"/>
      <c r="AS22" s="438"/>
      <c r="AT22" s="438"/>
      <c r="AU22" s="438"/>
      <c r="AV22" s="438"/>
      <c r="AW22" s="438"/>
      <c r="AX22" s="438"/>
      <c r="AY22" s="438"/>
      <c r="AZ22" s="438"/>
      <c r="BA22" s="438"/>
      <c r="BB22" s="438"/>
      <c r="BC22" s="438"/>
      <c r="BD22" s="438"/>
      <c r="BE22" s="438"/>
      <c r="BF22" s="438"/>
      <c r="BG22" s="438"/>
      <c r="BH22" s="438"/>
      <c r="BI22" s="438"/>
      <c r="BJ22" s="438"/>
      <c r="BK22" s="438"/>
      <c r="BL22" s="438"/>
      <c r="BM22" s="438"/>
      <c r="BN22" s="438"/>
      <c r="BO22" s="438"/>
      <c r="BP22" s="438"/>
      <c r="BQ22" s="438"/>
      <c r="BR22" s="438"/>
      <c r="BS22" s="438"/>
      <c r="BT22" s="438"/>
      <c r="BU22" s="438"/>
      <c r="BV22" s="438"/>
      <c r="BW22" s="438"/>
      <c r="BX22" s="438"/>
      <c r="BY22" s="438"/>
      <c r="BZ22" s="438"/>
      <c r="CA22" s="438"/>
      <c r="CB22" s="438"/>
      <c r="CC22" s="438"/>
      <c r="CD22" s="438"/>
      <c r="CE22" s="438"/>
      <c r="CF22" s="438"/>
      <c r="CG22" s="438"/>
      <c r="CH22" s="438"/>
      <c r="CI22" s="438"/>
      <c r="CJ22" s="438"/>
      <c r="CK22" s="438"/>
      <c r="CL22" s="438"/>
      <c r="CM22" s="438"/>
      <c r="CN22" s="438"/>
      <c r="CO22" s="438"/>
      <c r="CP22" s="438"/>
      <c r="CQ22" s="438"/>
      <c r="CR22" s="438"/>
      <c r="CS22" s="438"/>
      <c r="CT22" s="438"/>
      <c r="CU22" s="438"/>
      <c r="CV22" s="438"/>
      <c r="CW22" s="438"/>
      <c r="CX22" s="438"/>
      <c r="CY22" s="438"/>
      <c r="CZ22" s="438"/>
      <c r="DA22" s="438"/>
      <c r="DB22" s="438"/>
      <c r="DC22" s="438"/>
      <c r="DD22" s="438"/>
      <c r="DE22" s="438"/>
      <c r="DF22" s="438"/>
      <c r="DG22" s="438"/>
      <c r="DH22" s="438"/>
      <c r="DI22" s="438"/>
      <c r="DJ22" s="438"/>
      <c r="DK22" s="438"/>
      <c r="DL22" s="438"/>
      <c r="DM22" s="438"/>
      <c r="DN22" s="438"/>
      <c r="DO22" s="438"/>
      <c r="DP22" s="438"/>
      <c r="DQ22" s="438"/>
      <c r="DR22" s="438"/>
      <c r="DS22" s="438"/>
      <c r="DT22" s="438"/>
      <c r="DU22" s="438"/>
      <c r="DV22" s="438"/>
      <c r="DW22" s="438"/>
      <c r="DX22" s="438"/>
      <c r="DY22" s="438"/>
      <c r="DZ22" s="438"/>
      <c r="EA22" s="438"/>
      <c r="EB22" s="438"/>
      <c r="EC22" s="438"/>
      <c r="ED22" s="438"/>
      <c r="EE22" s="438"/>
      <c r="EF22" s="438"/>
      <c r="EG22" s="438"/>
      <c r="EH22" s="438"/>
      <c r="EI22" s="438"/>
      <c r="EJ22" s="438"/>
      <c r="EK22" s="438"/>
      <c r="EL22" s="438"/>
      <c r="EM22" s="438"/>
      <c r="EN22" s="438"/>
      <c r="EO22" s="438"/>
      <c r="EP22" s="438"/>
      <c r="EQ22" s="438"/>
      <c r="ER22" s="438"/>
      <c r="ES22" s="438"/>
      <c r="ET22" s="438"/>
      <c r="EU22" s="438"/>
      <c r="EV22" s="438"/>
      <c r="EW22" s="438"/>
      <c r="EX22" s="438"/>
      <c r="EY22" s="438"/>
      <c r="EZ22" s="438"/>
      <c r="FA22" s="438"/>
    </row>
    <row r="23" spans="2:157" x14ac:dyDescent="0.3">
      <c r="B23" s="418">
        <f t="shared" si="16"/>
        <v>11</v>
      </c>
      <c r="C23" s="899" t="s">
        <v>2751</v>
      </c>
      <c r="D23" s="899"/>
      <c r="E23" s="469" t="s">
        <v>2752</v>
      </c>
      <c r="F23" s="891" t="s">
        <v>2753</v>
      </c>
      <c r="G23" s="456">
        <f>SUM(H23:FA23)</f>
        <v>0</v>
      </c>
      <c r="H23" s="438"/>
      <c r="I23" s="438"/>
      <c r="J23" s="438"/>
      <c r="K23" s="438"/>
      <c r="L23" s="438"/>
      <c r="M23" s="438"/>
      <c r="N23" s="438"/>
      <c r="O23" s="438"/>
      <c r="P23" s="438"/>
      <c r="Q23" s="438"/>
      <c r="R23" s="438"/>
      <c r="S23" s="438"/>
      <c r="T23" s="438"/>
      <c r="U23" s="438"/>
      <c r="V23" s="438"/>
      <c r="W23" s="438"/>
      <c r="X23" s="438"/>
      <c r="Y23" s="438"/>
      <c r="Z23" s="438"/>
      <c r="AA23" s="438"/>
      <c r="AB23" s="438"/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8"/>
      <c r="AP23" s="438"/>
      <c r="AQ23" s="438"/>
      <c r="AR23" s="438"/>
      <c r="AS23" s="438"/>
      <c r="AT23" s="438"/>
      <c r="AU23" s="438"/>
      <c r="AV23" s="438"/>
      <c r="AW23" s="438"/>
      <c r="AX23" s="438"/>
      <c r="AY23" s="438"/>
      <c r="AZ23" s="438"/>
      <c r="BA23" s="438"/>
      <c r="BB23" s="438"/>
      <c r="BC23" s="438"/>
      <c r="BD23" s="438"/>
      <c r="BE23" s="438"/>
      <c r="BF23" s="438"/>
      <c r="BG23" s="438"/>
      <c r="BH23" s="438"/>
      <c r="BI23" s="438"/>
      <c r="BJ23" s="438"/>
      <c r="BK23" s="438"/>
      <c r="BL23" s="438"/>
      <c r="BM23" s="438"/>
      <c r="BN23" s="438"/>
      <c r="BO23" s="438"/>
      <c r="BP23" s="438"/>
      <c r="BQ23" s="438"/>
      <c r="BR23" s="438"/>
      <c r="BS23" s="438"/>
      <c r="BT23" s="438"/>
      <c r="BU23" s="438"/>
      <c r="BV23" s="438"/>
      <c r="BW23" s="438"/>
      <c r="BX23" s="438"/>
      <c r="BY23" s="438"/>
      <c r="BZ23" s="438"/>
      <c r="CA23" s="438"/>
      <c r="CB23" s="438"/>
      <c r="CC23" s="438"/>
      <c r="CD23" s="438"/>
      <c r="CE23" s="438"/>
      <c r="CF23" s="438"/>
      <c r="CG23" s="438"/>
      <c r="CH23" s="438"/>
      <c r="CI23" s="438"/>
      <c r="CJ23" s="438"/>
      <c r="CK23" s="438"/>
      <c r="CL23" s="438"/>
      <c r="CM23" s="438"/>
      <c r="CN23" s="438"/>
      <c r="CO23" s="438"/>
      <c r="CP23" s="438"/>
      <c r="CQ23" s="438"/>
      <c r="CR23" s="438"/>
      <c r="CS23" s="438"/>
      <c r="CT23" s="438"/>
      <c r="CU23" s="438"/>
      <c r="CV23" s="438"/>
      <c r="CW23" s="438"/>
      <c r="CX23" s="438"/>
      <c r="CY23" s="438"/>
      <c r="CZ23" s="438"/>
      <c r="DA23" s="438"/>
      <c r="DB23" s="438"/>
      <c r="DC23" s="438"/>
      <c r="DD23" s="438"/>
      <c r="DE23" s="438"/>
      <c r="DF23" s="438"/>
      <c r="DG23" s="438"/>
      <c r="DH23" s="438"/>
      <c r="DI23" s="438"/>
      <c r="DJ23" s="438"/>
      <c r="DK23" s="438"/>
      <c r="DL23" s="438"/>
      <c r="DM23" s="438"/>
      <c r="DN23" s="438"/>
      <c r="DO23" s="438"/>
      <c r="DP23" s="438"/>
      <c r="DQ23" s="438"/>
      <c r="DR23" s="438"/>
      <c r="DS23" s="438"/>
      <c r="DT23" s="438"/>
      <c r="DU23" s="438"/>
      <c r="DV23" s="438"/>
      <c r="DW23" s="438"/>
      <c r="DX23" s="438"/>
      <c r="DY23" s="438"/>
      <c r="DZ23" s="438"/>
      <c r="EA23" s="438"/>
      <c r="EB23" s="438"/>
      <c r="EC23" s="438"/>
      <c r="ED23" s="438"/>
      <c r="EE23" s="438"/>
      <c r="EF23" s="438"/>
      <c r="EG23" s="438"/>
      <c r="EH23" s="438"/>
      <c r="EI23" s="438"/>
      <c r="EJ23" s="438"/>
      <c r="EK23" s="438"/>
      <c r="EL23" s="438"/>
      <c r="EM23" s="438"/>
      <c r="EN23" s="438"/>
      <c r="EO23" s="438"/>
      <c r="EP23" s="438"/>
      <c r="EQ23" s="438"/>
      <c r="ER23" s="438"/>
      <c r="ES23" s="438"/>
      <c r="ET23" s="438"/>
      <c r="EU23" s="438"/>
      <c r="EV23" s="438"/>
      <c r="EW23" s="438"/>
      <c r="EX23" s="438"/>
      <c r="EY23" s="438"/>
      <c r="EZ23" s="438"/>
      <c r="FA23" s="438"/>
    </row>
    <row r="24" spans="2:157" ht="28.8" x14ac:dyDescent="0.3">
      <c r="B24" s="418">
        <f t="shared" si="16"/>
        <v>12</v>
      </c>
      <c r="C24" s="465" t="s">
        <v>2754</v>
      </c>
      <c r="D24" s="468"/>
      <c r="E24" s="469" t="s">
        <v>2755</v>
      </c>
      <c r="F24" s="892"/>
      <c r="G24" s="457">
        <f>G23*D24</f>
        <v>0</v>
      </c>
      <c r="H24" s="466">
        <f t="shared" ref="H24:U24" si="25">H23*$D$24</f>
        <v>0</v>
      </c>
      <c r="I24" s="466">
        <f t="shared" si="25"/>
        <v>0</v>
      </c>
      <c r="J24" s="466">
        <f t="shared" si="25"/>
        <v>0</v>
      </c>
      <c r="K24" s="466">
        <f t="shared" si="25"/>
        <v>0</v>
      </c>
      <c r="L24" s="466">
        <f t="shared" si="25"/>
        <v>0</v>
      </c>
      <c r="M24" s="466">
        <f t="shared" si="25"/>
        <v>0</v>
      </c>
      <c r="N24" s="466">
        <f t="shared" si="25"/>
        <v>0</v>
      </c>
      <c r="O24" s="466">
        <f t="shared" si="25"/>
        <v>0</v>
      </c>
      <c r="P24" s="466">
        <f t="shared" si="25"/>
        <v>0</v>
      </c>
      <c r="Q24" s="466">
        <f t="shared" si="25"/>
        <v>0</v>
      </c>
      <c r="R24" s="466">
        <f t="shared" si="25"/>
        <v>0</v>
      </c>
      <c r="S24" s="466">
        <f t="shared" si="25"/>
        <v>0</v>
      </c>
      <c r="T24" s="466">
        <f t="shared" si="25"/>
        <v>0</v>
      </c>
      <c r="U24" s="466">
        <f t="shared" si="25"/>
        <v>0</v>
      </c>
      <c r="V24" s="466">
        <f t="shared" ref="V24:AO24" si="26">V23*$D$24</f>
        <v>0</v>
      </c>
      <c r="W24" s="466">
        <f t="shared" si="26"/>
        <v>0</v>
      </c>
      <c r="X24" s="466">
        <f t="shared" si="26"/>
        <v>0</v>
      </c>
      <c r="Y24" s="466">
        <f t="shared" si="26"/>
        <v>0</v>
      </c>
      <c r="Z24" s="466">
        <f t="shared" si="26"/>
        <v>0</v>
      </c>
      <c r="AA24" s="466">
        <f t="shared" si="26"/>
        <v>0</v>
      </c>
      <c r="AB24" s="466">
        <f t="shared" si="26"/>
        <v>0</v>
      </c>
      <c r="AC24" s="466">
        <f t="shared" si="26"/>
        <v>0</v>
      </c>
      <c r="AD24" s="466">
        <f t="shared" si="26"/>
        <v>0</v>
      </c>
      <c r="AE24" s="466">
        <f t="shared" si="26"/>
        <v>0</v>
      </c>
      <c r="AF24" s="466">
        <f t="shared" si="26"/>
        <v>0</v>
      </c>
      <c r="AG24" s="466">
        <f t="shared" si="26"/>
        <v>0</v>
      </c>
      <c r="AH24" s="466">
        <f t="shared" si="26"/>
        <v>0</v>
      </c>
      <c r="AI24" s="466">
        <f t="shared" si="26"/>
        <v>0</v>
      </c>
      <c r="AJ24" s="466">
        <f t="shared" si="26"/>
        <v>0</v>
      </c>
      <c r="AK24" s="466">
        <f t="shared" si="26"/>
        <v>0</v>
      </c>
      <c r="AL24" s="466">
        <f t="shared" si="26"/>
        <v>0</v>
      </c>
      <c r="AM24" s="466">
        <f t="shared" si="26"/>
        <v>0</v>
      </c>
      <c r="AN24" s="466">
        <f t="shared" si="26"/>
        <v>0</v>
      </c>
      <c r="AO24" s="466">
        <f t="shared" si="26"/>
        <v>0</v>
      </c>
      <c r="AP24" s="466">
        <f t="shared" ref="AP24:CC24" si="27">AP23*$D$24</f>
        <v>0</v>
      </c>
      <c r="AQ24" s="466">
        <f t="shared" si="27"/>
        <v>0</v>
      </c>
      <c r="AR24" s="466">
        <f t="shared" si="27"/>
        <v>0</v>
      </c>
      <c r="AS24" s="466">
        <f t="shared" si="27"/>
        <v>0</v>
      </c>
      <c r="AT24" s="466">
        <f t="shared" si="27"/>
        <v>0</v>
      </c>
      <c r="AU24" s="466">
        <f t="shared" si="27"/>
        <v>0</v>
      </c>
      <c r="AV24" s="466">
        <f t="shared" si="27"/>
        <v>0</v>
      </c>
      <c r="AW24" s="466">
        <f t="shared" si="27"/>
        <v>0</v>
      </c>
      <c r="AX24" s="466">
        <f t="shared" si="27"/>
        <v>0</v>
      </c>
      <c r="AY24" s="466">
        <f t="shared" si="27"/>
        <v>0</v>
      </c>
      <c r="AZ24" s="466">
        <f t="shared" si="27"/>
        <v>0</v>
      </c>
      <c r="BA24" s="466">
        <f t="shared" si="27"/>
        <v>0</v>
      </c>
      <c r="BB24" s="466">
        <f t="shared" si="27"/>
        <v>0</v>
      </c>
      <c r="BC24" s="466">
        <f t="shared" si="27"/>
        <v>0</v>
      </c>
      <c r="BD24" s="466">
        <f t="shared" si="27"/>
        <v>0</v>
      </c>
      <c r="BE24" s="466">
        <f t="shared" si="27"/>
        <v>0</v>
      </c>
      <c r="BF24" s="466">
        <f t="shared" si="27"/>
        <v>0</v>
      </c>
      <c r="BG24" s="466">
        <f t="shared" si="27"/>
        <v>0</v>
      </c>
      <c r="BH24" s="466">
        <f t="shared" si="27"/>
        <v>0</v>
      </c>
      <c r="BI24" s="466">
        <f t="shared" si="27"/>
        <v>0</v>
      </c>
      <c r="BJ24" s="466">
        <f t="shared" si="27"/>
        <v>0</v>
      </c>
      <c r="BK24" s="466">
        <f t="shared" si="27"/>
        <v>0</v>
      </c>
      <c r="BL24" s="466">
        <f t="shared" si="27"/>
        <v>0</v>
      </c>
      <c r="BM24" s="466">
        <f t="shared" si="27"/>
        <v>0</v>
      </c>
      <c r="BN24" s="466">
        <f t="shared" si="27"/>
        <v>0</v>
      </c>
      <c r="BO24" s="466">
        <f t="shared" si="27"/>
        <v>0</v>
      </c>
      <c r="BP24" s="466">
        <f t="shared" si="27"/>
        <v>0</v>
      </c>
      <c r="BQ24" s="466">
        <f t="shared" si="27"/>
        <v>0</v>
      </c>
      <c r="BR24" s="466">
        <f t="shared" si="27"/>
        <v>0</v>
      </c>
      <c r="BS24" s="466">
        <f t="shared" si="27"/>
        <v>0</v>
      </c>
      <c r="BT24" s="466">
        <f t="shared" si="27"/>
        <v>0</v>
      </c>
      <c r="BU24" s="466">
        <f t="shared" si="27"/>
        <v>0</v>
      </c>
      <c r="BV24" s="466">
        <f t="shared" si="27"/>
        <v>0</v>
      </c>
      <c r="BW24" s="466">
        <f t="shared" si="27"/>
        <v>0</v>
      </c>
      <c r="BX24" s="466">
        <f t="shared" si="27"/>
        <v>0</v>
      </c>
      <c r="BY24" s="466">
        <f t="shared" si="27"/>
        <v>0</v>
      </c>
      <c r="BZ24" s="466">
        <f t="shared" si="27"/>
        <v>0</v>
      </c>
      <c r="CA24" s="466">
        <f t="shared" si="27"/>
        <v>0</v>
      </c>
      <c r="CB24" s="466">
        <f t="shared" si="27"/>
        <v>0</v>
      </c>
      <c r="CC24" s="466">
        <f t="shared" si="27"/>
        <v>0</v>
      </c>
      <c r="CD24" s="466">
        <f t="shared" ref="CD24:EO24" si="28">CD23*$D$24</f>
        <v>0</v>
      </c>
      <c r="CE24" s="466">
        <f t="shared" si="28"/>
        <v>0</v>
      </c>
      <c r="CF24" s="466">
        <f t="shared" si="28"/>
        <v>0</v>
      </c>
      <c r="CG24" s="466">
        <f t="shared" si="28"/>
        <v>0</v>
      </c>
      <c r="CH24" s="466">
        <f t="shared" si="28"/>
        <v>0</v>
      </c>
      <c r="CI24" s="466">
        <f t="shared" si="28"/>
        <v>0</v>
      </c>
      <c r="CJ24" s="466">
        <f t="shared" si="28"/>
        <v>0</v>
      </c>
      <c r="CK24" s="466">
        <f t="shared" si="28"/>
        <v>0</v>
      </c>
      <c r="CL24" s="466">
        <f t="shared" si="28"/>
        <v>0</v>
      </c>
      <c r="CM24" s="466">
        <f t="shared" si="28"/>
        <v>0</v>
      </c>
      <c r="CN24" s="466">
        <f t="shared" si="28"/>
        <v>0</v>
      </c>
      <c r="CO24" s="466">
        <f t="shared" si="28"/>
        <v>0</v>
      </c>
      <c r="CP24" s="466">
        <f t="shared" si="28"/>
        <v>0</v>
      </c>
      <c r="CQ24" s="466">
        <f t="shared" si="28"/>
        <v>0</v>
      </c>
      <c r="CR24" s="466">
        <f t="shared" si="28"/>
        <v>0</v>
      </c>
      <c r="CS24" s="466">
        <f t="shared" si="28"/>
        <v>0</v>
      </c>
      <c r="CT24" s="466">
        <f t="shared" si="28"/>
        <v>0</v>
      </c>
      <c r="CU24" s="466">
        <f t="shared" si="28"/>
        <v>0</v>
      </c>
      <c r="CV24" s="466">
        <f t="shared" si="28"/>
        <v>0</v>
      </c>
      <c r="CW24" s="466">
        <f t="shared" si="28"/>
        <v>0</v>
      </c>
      <c r="CX24" s="466">
        <f t="shared" si="28"/>
        <v>0</v>
      </c>
      <c r="CY24" s="466">
        <f t="shared" si="28"/>
        <v>0</v>
      </c>
      <c r="CZ24" s="466">
        <f t="shared" si="28"/>
        <v>0</v>
      </c>
      <c r="DA24" s="466">
        <f t="shared" si="28"/>
        <v>0</v>
      </c>
      <c r="DB24" s="466">
        <f t="shared" si="28"/>
        <v>0</v>
      </c>
      <c r="DC24" s="466">
        <f t="shared" si="28"/>
        <v>0</v>
      </c>
      <c r="DD24" s="466">
        <f t="shared" si="28"/>
        <v>0</v>
      </c>
      <c r="DE24" s="466">
        <f t="shared" si="28"/>
        <v>0</v>
      </c>
      <c r="DF24" s="466">
        <f t="shared" si="28"/>
        <v>0</v>
      </c>
      <c r="DG24" s="466">
        <f t="shared" si="28"/>
        <v>0</v>
      </c>
      <c r="DH24" s="466">
        <f t="shared" si="28"/>
        <v>0</v>
      </c>
      <c r="DI24" s="466">
        <f t="shared" si="28"/>
        <v>0</v>
      </c>
      <c r="DJ24" s="466">
        <f t="shared" si="28"/>
        <v>0</v>
      </c>
      <c r="DK24" s="466">
        <f t="shared" si="28"/>
        <v>0</v>
      </c>
      <c r="DL24" s="466">
        <f t="shared" si="28"/>
        <v>0</v>
      </c>
      <c r="DM24" s="466">
        <f t="shared" si="28"/>
        <v>0</v>
      </c>
      <c r="DN24" s="466">
        <f t="shared" si="28"/>
        <v>0</v>
      </c>
      <c r="DO24" s="466">
        <f t="shared" si="28"/>
        <v>0</v>
      </c>
      <c r="DP24" s="466">
        <f t="shared" si="28"/>
        <v>0</v>
      </c>
      <c r="DQ24" s="466">
        <f t="shared" si="28"/>
        <v>0</v>
      </c>
      <c r="DR24" s="466">
        <f t="shared" si="28"/>
        <v>0</v>
      </c>
      <c r="DS24" s="466">
        <f t="shared" si="28"/>
        <v>0</v>
      </c>
      <c r="DT24" s="466">
        <f t="shared" si="28"/>
        <v>0</v>
      </c>
      <c r="DU24" s="466">
        <f t="shared" si="28"/>
        <v>0</v>
      </c>
      <c r="DV24" s="466">
        <f t="shared" si="28"/>
        <v>0</v>
      </c>
      <c r="DW24" s="466">
        <f t="shared" si="28"/>
        <v>0</v>
      </c>
      <c r="DX24" s="466">
        <f t="shared" si="28"/>
        <v>0</v>
      </c>
      <c r="DY24" s="466">
        <f t="shared" si="28"/>
        <v>0</v>
      </c>
      <c r="DZ24" s="466">
        <f t="shared" si="28"/>
        <v>0</v>
      </c>
      <c r="EA24" s="466">
        <f t="shared" si="28"/>
        <v>0</v>
      </c>
      <c r="EB24" s="466">
        <f t="shared" si="28"/>
        <v>0</v>
      </c>
      <c r="EC24" s="466">
        <f t="shared" si="28"/>
        <v>0</v>
      </c>
      <c r="ED24" s="466">
        <f t="shared" si="28"/>
        <v>0</v>
      </c>
      <c r="EE24" s="466">
        <f t="shared" si="28"/>
        <v>0</v>
      </c>
      <c r="EF24" s="466">
        <f t="shared" si="28"/>
        <v>0</v>
      </c>
      <c r="EG24" s="466">
        <f t="shared" si="28"/>
        <v>0</v>
      </c>
      <c r="EH24" s="466">
        <f t="shared" si="28"/>
        <v>0</v>
      </c>
      <c r="EI24" s="466">
        <f t="shared" si="28"/>
        <v>0</v>
      </c>
      <c r="EJ24" s="466">
        <f t="shared" si="28"/>
        <v>0</v>
      </c>
      <c r="EK24" s="466">
        <f t="shared" si="28"/>
        <v>0</v>
      </c>
      <c r="EL24" s="466">
        <f t="shared" si="28"/>
        <v>0</v>
      </c>
      <c r="EM24" s="466">
        <f t="shared" si="28"/>
        <v>0</v>
      </c>
      <c r="EN24" s="466">
        <f t="shared" si="28"/>
        <v>0</v>
      </c>
      <c r="EO24" s="466">
        <f t="shared" si="28"/>
        <v>0</v>
      </c>
      <c r="EP24" s="466">
        <f t="shared" ref="EP24:FA24" si="29">EP23*$D$24</f>
        <v>0</v>
      </c>
      <c r="EQ24" s="466">
        <f t="shared" si="29"/>
        <v>0</v>
      </c>
      <c r="ER24" s="466">
        <f t="shared" si="29"/>
        <v>0</v>
      </c>
      <c r="ES24" s="466">
        <f t="shared" si="29"/>
        <v>0</v>
      </c>
      <c r="ET24" s="466">
        <f t="shared" si="29"/>
        <v>0</v>
      </c>
      <c r="EU24" s="466">
        <f t="shared" si="29"/>
        <v>0</v>
      </c>
      <c r="EV24" s="466">
        <f t="shared" si="29"/>
        <v>0</v>
      </c>
      <c r="EW24" s="466">
        <f t="shared" si="29"/>
        <v>0</v>
      </c>
      <c r="EX24" s="466">
        <f t="shared" si="29"/>
        <v>0</v>
      </c>
      <c r="EY24" s="466">
        <f t="shared" si="29"/>
        <v>0</v>
      </c>
      <c r="EZ24" s="466">
        <f t="shared" si="29"/>
        <v>0</v>
      </c>
      <c r="FA24" s="466">
        <f t="shared" si="29"/>
        <v>0</v>
      </c>
    </row>
    <row r="25" spans="2:157" x14ac:dyDescent="0.3">
      <c r="B25" s="418">
        <f t="shared" si="16"/>
        <v>13</v>
      </c>
      <c r="C25" s="899" t="s">
        <v>2756</v>
      </c>
      <c r="D25" s="899"/>
      <c r="E25" s="469" t="s">
        <v>2752</v>
      </c>
      <c r="F25" s="891" t="s">
        <v>2757</v>
      </c>
      <c r="G25" s="456">
        <f>SUM(H25:FA25)</f>
        <v>0</v>
      </c>
      <c r="H25" s="438"/>
      <c r="I25" s="438"/>
      <c r="J25" s="438"/>
      <c r="K25" s="438"/>
      <c r="L25" s="438"/>
      <c r="M25" s="438"/>
      <c r="N25" s="438"/>
      <c r="O25" s="438"/>
      <c r="P25" s="438"/>
      <c r="Q25" s="438"/>
      <c r="R25" s="438"/>
      <c r="S25" s="438"/>
      <c r="T25" s="438"/>
      <c r="U25" s="438"/>
      <c r="V25" s="438"/>
      <c r="W25" s="438"/>
      <c r="X25" s="438"/>
      <c r="Y25" s="438"/>
      <c r="Z25" s="438"/>
      <c r="AA25" s="438"/>
      <c r="AB25" s="438"/>
      <c r="AC25" s="438"/>
      <c r="AD25" s="438"/>
      <c r="AE25" s="438"/>
      <c r="AF25" s="438"/>
      <c r="AG25" s="438"/>
      <c r="AH25" s="438"/>
      <c r="AI25" s="438"/>
      <c r="AJ25" s="438"/>
      <c r="AK25" s="438"/>
      <c r="AL25" s="438"/>
      <c r="AM25" s="438"/>
      <c r="AN25" s="438"/>
      <c r="AO25" s="438"/>
      <c r="AP25" s="438"/>
      <c r="AQ25" s="438"/>
      <c r="AR25" s="438"/>
      <c r="AS25" s="438"/>
      <c r="AT25" s="438"/>
      <c r="AU25" s="438"/>
      <c r="AV25" s="438"/>
      <c r="AW25" s="438"/>
      <c r="AX25" s="438"/>
      <c r="AY25" s="438"/>
      <c r="AZ25" s="438"/>
      <c r="BA25" s="438"/>
      <c r="BB25" s="438"/>
      <c r="BC25" s="438"/>
      <c r="BD25" s="438"/>
      <c r="BE25" s="438"/>
      <c r="BF25" s="438"/>
      <c r="BG25" s="438"/>
      <c r="BH25" s="438"/>
      <c r="BI25" s="438"/>
      <c r="BJ25" s="438"/>
      <c r="BK25" s="438"/>
      <c r="BL25" s="438"/>
      <c r="BM25" s="438"/>
      <c r="BN25" s="438"/>
      <c r="BO25" s="438"/>
      <c r="BP25" s="438"/>
      <c r="BQ25" s="438"/>
      <c r="BR25" s="438"/>
      <c r="BS25" s="438"/>
      <c r="BT25" s="438"/>
      <c r="BU25" s="438"/>
      <c r="BV25" s="438"/>
      <c r="BW25" s="438"/>
      <c r="BX25" s="438"/>
      <c r="BY25" s="438"/>
      <c r="BZ25" s="438"/>
      <c r="CA25" s="438"/>
      <c r="CB25" s="438"/>
      <c r="CC25" s="438"/>
      <c r="CD25" s="438"/>
      <c r="CE25" s="438"/>
      <c r="CF25" s="438"/>
      <c r="CG25" s="438"/>
      <c r="CH25" s="438"/>
      <c r="CI25" s="438"/>
      <c r="CJ25" s="438"/>
      <c r="CK25" s="438"/>
      <c r="CL25" s="438"/>
      <c r="CM25" s="438"/>
      <c r="CN25" s="438"/>
      <c r="CO25" s="438"/>
      <c r="CP25" s="438"/>
      <c r="CQ25" s="438"/>
      <c r="CR25" s="438"/>
      <c r="CS25" s="438"/>
      <c r="CT25" s="438"/>
      <c r="CU25" s="438"/>
      <c r="CV25" s="438"/>
      <c r="CW25" s="438"/>
      <c r="CX25" s="438"/>
      <c r="CY25" s="438"/>
      <c r="CZ25" s="438"/>
      <c r="DA25" s="438"/>
      <c r="DB25" s="438"/>
      <c r="DC25" s="438"/>
      <c r="DD25" s="438"/>
      <c r="DE25" s="438"/>
      <c r="DF25" s="438"/>
      <c r="DG25" s="438"/>
      <c r="DH25" s="438"/>
      <c r="DI25" s="438"/>
      <c r="DJ25" s="438"/>
      <c r="DK25" s="438"/>
      <c r="DL25" s="438"/>
      <c r="DM25" s="438"/>
      <c r="DN25" s="438"/>
      <c r="DO25" s="438"/>
      <c r="DP25" s="438"/>
      <c r="DQ25" s="438"/>
      <c r="DR25" s="438"/>
      <c r="DS25" s="438"/>
      <c r="DT25" s="438"/>
      <c r="DU25" s="438"/>
      <c r="DV25" s="438"/>
      <c r="DW25" s="438"/>
      <c r="DX25" s="438"/>
      <c r="DY25" s="438"/>
      <c r="DZ25" s="438"/>
      <c r="EA25" s="438"/>
      <c r="EB25" s="438"/>
      <c r="EC25" s="438"/>
      <c r="ED25" s="438"/>
      <c r="EE25" s="438"/>
      <c r="EF25" s="438"/>
      <c r="EG25" s="438"/>
      <c r="EH25" s="438"/>
      <c r="EI25" s="438"/>
      <c r="EJ25" s="438"/>
      <c r="EK25" s="438"/>
      <c r="EL25" s="438"/>
      <c r="EM25" s="438"/>
      <c r="EN25" s="438"/>
      <c r="EO25" s="438"/>
      <c r="EP25" s="438"/>
      <c r="EQ25" s="438"/>
      <c r="ER25" s="438"/>
      <c r="ES25" s="438"/>
      <c r="ET25" s="438"/>
      <c r="EU25" s="438"/>
      <c r="EV25" s="438"/>
      <c r="EW25" s="438"/>
      <c r="EX25" s="438"/>
      <c r="EY25" s="438"/>
      <c r="EZ25" s="438"/>
      <c r="FA25" s="438"/>
    </row>
    <row r="26" spans="2:157" ht="28.8" x14ac:dyDescent="0.3">
      <c r="B26" s="418">
        <f t="shared" si="16"/>
        <v>14</v>
      </c>
      <c r="C26" s="465" t="s">
        <v>2758</v>
      </c>
      <c r="D26" s="468"/>
      <c r="E26" s="469" t="s">
        <v>2755</v>
      </c>
      <c r="F26" s="892"/>
      <c r="G26" s="457">
        <f>G25*D26</f>
        <v>0</v>
      </c>
      <c r="H26" s="466">
        <f>H25*$D$26</f>
        <v>0</v>
      </c>
      <c r="I26" s="466">
        <f t="shared" ref="I26:AA26" si="30">I25*$D$26</f>
        <v>0</v>
      </c>
      <c r="J26" s="466">
        <f t="shared" si="30"/>
        <v>0</v>
      </c>
      <c r="K26" s="466">
        <f t="shared" si="30"/>
        <v>0</v>
      </c>
      <c r="L26" s="466">
        <f t="shared" si="30"/>
        <v>0</v>
      </c>
      <c r="M26" s="466">
        <f t="shared" si="30"/>
        <v>0</v>
      </c>
      <c r="N26" s="466">
        <f t="shared" si="30"/>
        <v>0</v>
      </c>
      <c r="O26" s="466">
        <f t="shared" si="30"/>
        <v>0</v>
      </c>
      <c r="P26" s="466">
        <f t="shared" si="30"/>
        <v>0</v>
      </c>
      <c r="Q26" s="466">
        <f t="shared" si="30"/>
        <v>0</v>
      </c>
      <c r="R26" s="466">
        <f t="shared" si="30"/>
        <v>0</v>
      </c>
      <c r="S26" s="466">
        <f t="shared" si="30"/>
        <v>0</v>
      </c>
      <c r="T26" s="466">
        <f t="shared" si="30"/>
        <v>0</v>
      </c>
      <c r="U26" s="466">
        <f t="shared" si="30"/>
        <v>0</v>
      </c>
      <c r="V26" s="466">
        <f t="shared" si="30"/>
        <v>0</v>
      </c>
      <c r="W26" s="466">
        <f t="shared" si="30"/>
        <v>0</v>
      </c>
      <c r="X26" s="466">
        <f t="shared" si="30"/>
        <v>0</v>
      </c>
      <c r="Y26" s="466">
        <f t="shared" si="30"/>
        <v>0</v>
      </c>
      <c r="Z26" s="466">
        <f t="shared" si="30"/>
        <v>0</v>
      </c>
      <c r="AA26" s="466">
        <f t="shared" si="30"/>
        <v>0</v>
      </c>
      <c r="AB26" s="466">
        <f>AB25*$D$26</f>
        <v>0</v>
      </c>
      <c r="AC26" s="466">
        <f t="shared" ref="AC26:AU26" si="31">AC25*$D$26</f>
        <v>0</v>
      </c>
      <c r="AD26" s="466">
        <f t="shared" si="31"/>
        <v>0</v>
      </c>
      <c r="AE26" s="466">
        <f t="shared" si="31"/>
        <v>0</v>
      </c>
      <c r="AF26" s="466">
        <f t="shared" si="31"/>
        <v>0</v>
      </c>
      <c r="AG26" s="466">
        <f t="shared" si="31"/>
        <v>0</v>
      </c>
      <c r="AH26" s="466">
        <f t="shared" si="31"/>
        <v>0</v>
      </c>
      <c r="AI26" s="466">
        <f t="shared" si="31"/>
        <v>0</v>
      </c>
      <c r="AJ26" s="466">
        <f t="shared" si="31"/>
        <v>0</v>
      </c>
      <c r="AK26" s="466">
        <f t="shared" si="31"/>
        <v>0</v>
      </c>
      <c r="AL26" s="466">
        <f t="shared" si="31"/>
        <v>0</v>
      </c>
      <c r="AM26" s="466">
        <f t="shared" si="31"/>
        <v>0</v>
      </c>
      <c r="AN26" s="466">
        <f t="shared" si="31"/>
        <v>0</v>
      </c>
      <c r="AO26" s="466">
        <f t="shared" si="31"/>
        <v>0</v>
      </c>
      <c r="AP26" s="466">
        <f t="shared" si="31"/>
        <v>0</v>
      </c>
      <c r="AQ26" s="466">
        <f t="shared" si="31"/>
        <v>0</v>
      </c>
      <c r="AR26" s="466">
        <f t="shared" si="31"/>
        <v>0</v>
      </c>
      <c r="AS26" s="466">
        <f t="shared" si="31"/>
        <v>0</v>
      </c>
      <c r="AT26" s="466">
        <f t="shared" si="31"/>
        <v>0</v>
      </c>
      <c r="AU26" s="466">
        <f t="shared" si="31"/>
        <v>0</v>
      </c>
      <c r="AV26" s="466">
        <f>AV25*$D$26</f>
        <v>0</v>
      </c>
      <c r="AW26" s="466">
        <f t="shared" ref="AW26:BO26" si="32">AW25*$D$26</f>
        <v>0</v>
      </c>
      <c r="AX26" s="466">
        <f t="shared" si="32"/>
        <v>0</v>
      </c>
      <c r="AY26" s="466">
        <f t="shared" si="32"/>
        <v>0</v>
      </c>
      <c r="AZ26" s="466">
        <f t="shared" si="32"/>
        <v>0</v>
      </c>
      <c r="BA26" s="466">
        <f t="shared" si="32"/>
        <v>0</v>
      </c>
      <c r="BB26" s="466">
        <f t="shared" si="32"/>
        <v>0</v>
      </c>
      <c r="BC26" s="466">
        <f t="shared" si="32"/>
        <v>0</v>
      </c>
      <c r="BD26" s="466">
        <f t="shared" si="32"/>
        <v>0</v>
      </c>
      <c r="BE26" s="466">
        <f t="shared" si="32"/>
        <v>0</v>
      </c>
      <c r="BF26" s="466">
        <f t="shared" si="32"/>
        <v>0</v>
      </c>
      <c r="BG26" s="466">
        <f t="shared" si="32"/>
        <v>0</v>
      </c>
      <c r="BH26" s="466">
        <f t="shared" si="32"/>
        <v>0</v>
      </c>
      <c r="BI26" s="466">
        <f t="shared" si="32"/>
        <v>0</v>
      </c>
      <c r="BJ26" s="466">
        <f t="shared" si="32"/>
        <v>0</v>
      </c>
      <c r="BK26" s="466">
        <f t="shared" si="32"/>
        <v>0</v>
      </c>
      <c r="BL26" s="466">
        <f t="shared" si="32"/>
        <v>0</v>
      </c>
      <c r="BM26" s="466">
        <f t="shared" si="32"/>
        <v>0</v>
      </c>
      <c r="BN26" s="466">
        <f t="shared" si="32"/>
        <v>0</v>
      </c>
      <c r="BO26" s="466">
        <f t="shared" si="32"/>
        <v>0</v>
      </c>
      <c r="BP26" s="466">
        <f>BP25*$D$26</f>
        <v>0</v>
      </c>
      <c r="BQ26" s="466">
        <f t="shared" ref="BQ26:CI26" si="33">BQ25*$D$26</f>
        <v>0</v>
      </c>
      <c r="BR26" s="466">
        <f t="shared" si="33"/>
        <v>0</v>
      </c>
      <c r="BS26" s="466">
        <f t="shared" si="33"/>
        <v>0</v>
      </c>
      <c r="BT26" s="466">
        <f t="shared" si="33"/>
        <v>0</v>
      </c>
      <c r="BU26" s="466">
        <f t="shared" si="33"/>
        <v>0</v>
      </c>
      <c r="BV26" s="466">
        <f t="shared" si="33"/>
        <v>0</v>
      </c>
      <c r="BW26" s="466">
        <f t="shared" si="33"/>
        <v>0</v>
      </c>
      <c r="BX26" s="466">
        <f t="shared" si="33"/>
        <v>0</v>
      </c>
      <c r="BY26" s="466">
        <f t="shared" si="33"/>
        <v>0</v>
      </c>
      <c r="BZ26" s="466">
        <f t="shared" si="33"/>
        <v>0</v>
      </c>
      <c r="CA26" s="466">
        <f t="shared" si="33"/>
        <v>0</v>
      </c>
      <c r="CB26" s="466">
        <f t="shared" si="33"/>
        <v>0</v>
      </c>
      <c r="CC26" s="466">
        <f t="shared" si="33"/>
        <v>0</v>
      </c>
      <c r="CD26" s="466">
        <f t="shared" si="33"/>
        <v>0</v>
      </c>
      <c r="CE26" s="466">
        <f t="shared" si="33"/>
        <v>0</v>
      </c>
      <c r="CF26" s="466">
        <f t="shared" si="33"/>
        <v>0</v>
      </c>
      <c r="CG26" s="466">
        <f t="shared" si="33"/>
        <v>0</v>
      </c>
      <c r="CH26" s="466">
        <f t="shared" si="33"/>
        <v>0</v>
      </c>
      <c r="CI26" s="466">
        <f t="shared" si="33"/>
        <v>0</v>
      </c>
      <c r="CJ26" s="466">
        <f>CJ25*$D$26</f>
        <v>0</v>
      </c>
      <c r="CK26" s="466">
        <f t="shared" ref="CK26:DC26" si="34">CK25*$D$26</f>
        <v>0</v>
      </c>
      <c r="CL26" s="466">
        <f t="shared" si="34"/>
        <v>0</v>
      </c>
      <c r="CM26" s="466">
        <f t="shared" si="34"/>
        <v>0</v>
      </c>
      <c r="CN26" s="466">
        <f t="shared" si="34"/>
        <v>0</v>
      </c>
      <c r="CO26" s="466">
        <f t="shared" si="34"/>
        <v>0</v>
      </c>
      <c r="CP26" s="466">
        <f t="shared" si="34"/>
        <v>0</v>
      </c>
      <c r="CQ26" s="466">
        <f t="shared" si="34"/>
        <v>0</v>
      </c>
      <c r="CR26" s="466">
        <f t="shared" si="34"/>
        <v>0</v>
      </c>
      <c r="CS26" s="466">
        <f t="shared" si="34"/>
        <v>0</v>
      </c>
      <c r="CT26" s="466">
        <f t="shared" si="34"/>
        <v>0</v>
      </c>
      <c r="CU26" s="466">
        <f t="shared" si="34"/>
        <v>0</v>
      </c>
      <c r="CV26" s="466">
        <f t="shared" si="34"/>
        <v>0</v>
      </c>
      <c r="CW26" s="466">
        <f t="shared" si="34"/>
        <v>0</v>
      </c>
      <c r="CX26" s="466">
        <f t="shared" si="34"/>
        <v>0</v>
      </c>
      <c r="CY26" s="466">
        <f t="shared" si="34"/>
        <v>0</v>
      </c>
      <c r="CZ26" s="466">
        <f t="shared" si="34"/>
        <v>0</v>
      </c>
      <c r="DA26" s="466">
        <f t="shared" si="34"/>
        <v>0</v>
      </c>
      <c r="DB26" s="466">
        <f t="shared" si="34"/>
        <v>0</v>
      </c>
      <c r="DC26" s="466">
        <f t="shared" si="34"/>
        <v>0</v>
      </c>
      <c r="DD26" s="466">
        <f>DD25*$D$26</f>
        <v>0</v>
      </c>
      <c r="DE26" s="466">
        <f t="shared" ref="DE26:DW26" si="35">DE25*$D$26</f>
        <v>0</v>
      </c>
      <c r="DF26" s="466">
        <f t="shared" si="35"/>
        <v>0</v>
      </c>
      <c r="DG26" s="466">
        <f t="shared" si="35"/>
        <v>0</v>
      </c>
      <c r="DH26" s="466">
        <f t="shared" si="35"/>
        <v>0</v>
      </c>
      <c r="DI26" s="466">
        <f t="shared" si="35"/>
        <v>0</v>
      </c>
      <c r="DJ26" s="466">
        <f t="shared" si="35"/>
        <v>0</v>
      </c>
      <c r="DK26" s="466">
        <f t="shared" si="35"/>
        <v>0</v>
      </c>
      <c r="DL26" s="466">
        <f t="shared" si="35"/>
        <v>0</v>
      </c>
      <c r="DM26" s="466">
        <f t="shared" si="35"/>
        <v>0</v>
      </c>
      <c r="DN26" s="466">
        <f t="shared" si="35"/>
        <v>0</v>
      </c>
      <c r="DO26" s="466">
        <f t="shared" si="35"/>
        <v>0</v>
      </c>
      <c r="DP26" s="466">
        <f t="shared" si="35"/>
        <v>0</v>
      </c>
      <c r="DQ26" s="466">
        <f t="shared" si="35"/>
        <v>0</v>
      </c>
      <c r="DR26" s="466">
        <f t="shared" si="35"/>
        <v>0</v>
      </c>
      <c r="DS26" s="466">
        <f t="shared" si="35"/>
        <v>0</v>
      </c>
      <c r="DT26" s="466">
        <f t="shared" si="35"/>
        <v>0</v>
      </c>
      <c r="DU26" s="466">
        <f t="shared" si="35"/>
        <v>0</v>
      </c>
      <c r="DV26" s="466">
        <f t="shared" si="35"/>
        <v>0</v>
      </c>
      <c r="DW26" s="466">
        <f t="shared" si="35"/>
        <v>0</v>
      </c>
      <c r="DX26" s="466">
        <f>DX25*$D$26</f>
        <v>0</v>
      </c>
      <c r="DY26" s="466">
        <f t="shared" ref="DY26:EQ26" si="36">DY25*$D$26</f>
        <v>0</v>
      </c>
      <c r="DZ26" s="466">
        <f t="shared" si="36"/>
        <v>0</v>
      </c>
      <c r="EA26" s="466">
        <f t="shared" si="36"/>
        <v>0</v>
      </c>
      <c r="EB26" s="466">
        <f t="shared" si="36"/>
        <v>0</v>
      </c>
      <c r="EC26" s="466">
        <f t="shared" si="36"/>
        <v>0</v>
      </c>
      <c r="ED26" s="466">
        <f t="shared" si="36"/>
        <v>0</v>
      </c>
      <c r="EE26" s="466">
        <f t="shared" si="36"/>
        <v>0</v>
      </c>
      <c r="EF26" s="466">
        <f t="shared" si="36"/>
        <v>0</v>
      </c>
      <c r="EG26" s="466">
        <f t="shared" si="36"/>
        <v>0</v>
      </c>
      <c r="EH26" s="466">
        <f t="shared" si="36"/>
        <v>0</v>
      </c>
      <c r="EI26" s="466">
        <f t="shared" si="36"/>
        <v>0</v>
      </c>
      <c r="EJ26" s="466">
        <f t="shared" si="36"/>
        <v>0</v>
      </c>
      <c r="EK26" s="466">
        <f t="shared" si="36"/>
        <v>0</v>
      </c>
      <c r="EL26" s="466">
        <f t="shared" si="36"/>
        <v>0</v>
      </c>
      <c r="EM26" s="466">
        <f t="shared" si="36"/>
        <v>0</v>
      </c>
      <c r="EN26" s="466">
        <f t="shared" si="36"/>
        <v>0</v>
      </c>
      <c r="EO26" s="466">
        <f t="shared" si="36"/>
        <v>0</v>
      </c>
      <c r="EP26" s="466">
        <f t="shared" si="36"/>
        <v>0</v>
      </c>
      <c r="EQ26" s="466">
        <f t="shared" si="36"/>
        <v>0</v>
      </c>
      <c r="ER26" s="466">
        <f>ER25*$D$26</f>
        <v>0</v>
      </c>
      <c r="ES26" s="466">
        <f t="shared" ref="ES26:FA26" si="37">ES25*$D$26</f>
        <v>0</v>
      </c>
      <c r="ET26" s="466">
        <f t="shared" si="37"/>
        <v>0</v>
      </c>
      <c r="EU26" s="466">
        <f t="shared" si="37"/>
        <v>0</v>
      </c>
      <c r="EV26" s="466">
        <f t="shared" si="37"/>
        <v>0</v>
      </c>
      <c r="EW26" s="466">
        <f t="shared" si="37"/>
        <v>0</v>
      </c>
      <c r="EX26" s="466">
        <f t="shared" si="37"/>
        <v>0</v>
      </c>
      <c r="EY26" s="466">
        <f t="shared" si="37"/>
        <v>0</v>
      </c>
      <c r="EZ26" s="466">
        <f t="shared" si="37"/>
        <v>0</v>
      </c>
      <c r="FA26" s="466">
        <f t="shared" si="37"/>
        <v>0</v>
      </c>
    </row>
    <row r="27" spans="2:157" ht="15.6" x14ac:dyDescent="0.3">
      <c r="B27" s="418">
        <f t="shared" si="16"/>
        <v>15</v>
      </c>
      <c r="C27" s="459" t="s">
        <v>2759</v>
      </c>
      <c r="D27" s="459"/>
      <c r="E27" s="455" t="s">
        <v>2752</v>
      </c>
      <c r="F27" s="427" t="s">
        <v>1598</v>
      </c>
      <c r="G27" s="456">
        <f>SUM(H27:FA27)</f>
        <v>0</v>
      </c>
      <c r="H27" s="466">
        <f t="shared" ref="H27:U27" si="38">SUM(H25,H23)</f>
        <v>0</v>
      </c>
      <c r="I27" s="466">
        <f t="shared" si="38"/>
        <v>0</v>
      </c>
      <c r="J27" s="466">
        <f t="shared" si="38"/>
        <v>0</v>
      </c>
      <c r="K27" s="466">
        <f t="shared" si="38"/>
        <v>0</v>
      </c>
      <c r="L27" s="466">
        <f t="shared" si="38"/>
        <v>0</v>
      </c>
      <c r="M27" s="466">
        <f t="shared" si="38"/>
        <v>0</v>
      </c>
      <c r="N27" s="466">
        <f t="shared" si="38"/>
        <v>0</v>
      </c>
      <c r="O27" s="466">
        <f t="shared" si="38"/>
        <v>0</v>
      </c>
      <c r="P27" s="466">
        <f t="shared" si="38"/>
        <v>0</v>
      </c>
      <c r="Q27" s="466">
        <f t="shared" si="38"/>
        <v>0</v>
      </c>
      <c r="R27" s="466">
        <f t="shared" si="38"/>
        <v>0</v>
      </c>
      <c r="S27" s="466">
        <f t="shared" si="38"/>
        <v>0</v>
      </c>
      <c r="T27" s="466">
        <f t="shared" si="38"/>
        <v>0</v>
      </c>
      <c r="U27" s="466">
        <f t="shared" si="38"/>
        <v>0</v>
      </c>
      <c r="V27" s="466">
        <f t="shared" ref="V27:AO27" si="39">SUM(V25,V23)</f>
        <v>0</v>
      </c>
      <c r="W27" s="466">
        <f t="shared" si="39"/>
        <v>0</v>
      </c>
      <c r="X27" s="466">
        <f t="shared" si="39"/>
        <v>0</v>
      </c>
      <c r="Y27" s="466">
        <f t="shared" si="39"/>
        <v>0</v>
      </c>
      <c r="Z27" s="466">
        <f t="shared" si="39"/>
        <v>0</v>
      </c>
      <c r="AA27" s="466">
        <f t="shared" si="39"/>
        <v>0</v>
      </c>
      <c r="AB27" s="466">
        <f t="shared" si="39"/>
        <v>0</v>
      </c>
      <c r="AC27" s="466">
        <f t="shared" si="39"/>
        <v>0</v>
      </c>
      <c r="AD27" s="466">
        <f t="shared" si="39"/>
        <v>0</v>
      </c>
      <c r="AE27" s="466">
        <f t="shared" si="39"/>
        <v>0</v>
      </c>
      <c r="AF27" s="466">
        <f t="shared" si="39"/>
        <v>0</v>
      </c>
      <c r="AG27" s="466">
        <f t="shared" si="39"/>
        <v>0</v>
      </c>
      <c r="AH27" s="466">
        <f t="shared" si="39"/>
        <v>0</v>
      </c>
      <c r="AI27" s="466">
        <f t="shared" si="39"/>
        <v>0</v>
      </c>
      <c r="AJ27" s="466">
        <f t="shared" si="39"/>
        <v>0</v>
      </c>
      <c r="AK27" s="466">
        <f t="shared" si="39"/>
        <v>0</v>
      </c>
      <c r="AL27" s="466">
        <f t="shared" si="39"/>
        <v>0</v>
      </c>
      <c r="AM27" s="466">
        <f t="shared" si="39"/>
        <v>0</v>
      </c>
      <c r="AN27" s="466">
        <f t="shared" si="39"/>
        <v>0</v>
      </c>
      <c r="AO27" s="466">
        <f t="shared" si="39"/>
        <v>0</v>
      </c>
      <c r="AP27" s="466">
        <f t="shared" ref="AP27:CC27" si="40">SUM(AP25,AP23)</f>
        <v>0</v>
      </c>
      <c r="AQ27" s="466">
        <f t="shared" si="40"/>
        <v>0</v>
      </c>
      <c r="AR27" s="466">
        <f t="shared" si="40"/>
        <v>0</v>
      </c>
      <c r="AS27" s="466">
        <f t="shared" si="40"/>
        <v>0</v>
      </c>
      <c r="AT27" s="466">
        <f t="shared" si="40"/>
        <v>0</v>
      </c>
      <c r="AU27" s="466">
        <f t="shared" si="40"/>
        <v>0</v>
      </c>
      <c r="AV27" s="466">
        <f t="shared" si="40"/>
        <v>0</v>
      </c>
      <c r="AW27" s="466">
        <f t="shared" si="40"/>
        <v>0</v>
      </c>
      <c r="AX27" s="466">
        <f t="shared" si="40"/>
        <v>0</v>
      </c>
      <c r="AY27" s="466">
        <f t="shared" si="40"/>
        <v>0</v>
      </c>
      <c r="AZ27" s="466">
        <f t="shared" si="40"/>
        <v>0</v>
      </c>
      <c r="BA27" s="466">
        <f t="shared" si="40"/>
        <v>0</v>
      </c>
      <c r="BB27" s="466">
        <f t="shared" si="40"/>
        <v>0</v>
      </c>
      <c r="BC27" s="466">
        <f t="shared" si="40"/>
        <v>0</v>
      </c>
      <c r="BD27" s="466">
        <f t="shared" si="40"/>
        <v>0</v>
      </c>
      <c r="BE27" s="466">
        <f t="shared" si="40"/>
        <v>0</v>
      </c>
      <c r="BF27" s="466">
        <f t="shared" si="40"/>
        <v>0</v>
      </c>
      <c r="BG27" s="466">
        <f t="shared" si="40"/>
        <v>0</v>
      </c>
      <c r="BH27" s="466">
        <f t="shared" si="40"/>
        <v>0</v>
      </c>
      <c r="BI27" s="466">
        <f t="shared" si="40"/>
        <v>0</v>
      </c>
      <c r="BJ27" s="466">
        <f t="shared" si="40"/>
        <v>0</v>
      </c>
      <c r="BK27" s="466">
        <f t="shared" si="40"/>
        <v>0</v>
      </c>
      <c r="BL27" s="466">
        <f t="shared" si="40"/>
        <v>0</v>
      </c>
      <c r="BM27" s="466">
        <f t="shared" si="40"/>
        <v>0</v>
      </c>
      <c r="BN27" s="466">
        <f t="shared" si="40"/>
        <v>0</v>
      </c>
      <c r="BO27" s="466">
        <f t="shared" si="40"/>
        <v>0</v>
      </c>
      <c r="BP27" s="466">
        <f t="shared" si="40"/>
        <v>0</v>
      </c>
      <c r="BQ27" s="466">
        <f t="shared" si="40"/>
        <v>0</v>
      </c>
      <c r="BR27" s="466">
        <f t="shared" si="40"/>
        <v>0</v>
      </c>
      <c r="BS27" s="466">
        <f t="shared" si="40"/>
        <v>0</v>
      </c>
      <c r="BT27" s="466">
        <f t="shared" si="40"/>
        <v>0</v>
      </c>
      <c r="BU27" s="466">
        <f t="shared" si="40"/>
        <v>0</v>
      </c>
      <c r="BV27" s="466">
        <f t="shared" si="40"/>
        <v>0</v>
      </c>
      <c r="BW27" s="466">
        <f t="shared" si="40"/>
        <v>0</v>
      </c>
      <c r="BX27" s="466">
        <f t="shared" si="40"/>
        <v>0</v>
      </c>
      <c r="BY27" s="466">
        <f t="shared" si="40"/>
        <v>0</v>
      </c>
      <c r="BZ27" s="466">
        <f t="shared" si="40"/>
        <v>0</v>
      </c>
      <c r="CA27" s="466">
        <f t="shared" si="40"/>
        <v>0</v>
      </c>
      <c r="CB27" s="466">
        <f t="shared" si="40"/>
        <v>0</v>
      </c>
      <c r="CC27" s="466">
        <f t="shared" si="40"/>
        <v>0</v>
      </c>
      <c r="CD27" s="466">
        <f t="shared" ref="CD27:EO27" si="41">SUM(CD25,CD23)</f>
        <v>0</v>
      </c>
      <c r="CE27" s="466">
        <f t="shared" si="41"/>
        <v>0</v>
      </c>
      <c r="CF27" s="466">
        <f t="shared" si="41"/>
        <v>0</v>
      </c>
      <c r="CG27" s="466">
        <f t="shared" si="41"/>
        <v>0</v>
      </c>
      <c r="CH27" s="466">
        <f t="shared" si="41"/>
        <v>0</v>
      </c>
      <c r="CI27" s="466">
        <f t="shared" si="41"/>
        <v>0</v>
      </c>
      <c r="CJ27" s="466">
        <f t="shared" si="41"/>
        <v>0</v>
      </c>
      <c r="CK27" s="466">
        <f t="shared" si="41"/>
        <v>0</v>
      </c>
      <c r="CL27" s="466">
        <f t="shared" si="41"/>
        <v>0</v>
      </c>
      <c r="CM27" s="466">
        <f t="shared" si="41"/>
        <v>0</v>
      </c>
      <c r="CN27" s="466">
        <f t="shared" si="41"/>
        <v>0</v>
      </c>
      <c r="CO27" s="466">
        <f t="shared" si="41"/>
        <v>0</v>
      </c>
      <c r="CP27" s="466">
        <f t="shared" si="41"/>
        <v>0</v>
      </c>
      <c r="CQ27" s="466">
        <f t="shared" si="41"/>
        <v>0</v>
      </c>
      <c r="CR27" s="466">
        <f t="shared" si="41"/>
        <v>0</v>
      </c>
      <c r="CS27" s="466">
        <f t="shared" si="41"/>
        <v>0</v>
      </c>
      <c r="CT27" s="466">
        <f t="shared" si="41"/>
        <v>0</v>
      </c>
      <c r="CU27" s="466">
        <f t="shared" si="41"/>
        <v>0</v>
      </c>
      <c r="CV27" s="466">
        <f t="shared" si="41"/>
        <v>0</v>
      </c>
      <c r="CW27" s="466">
        <f t="shared" si="41"/>
        <v>0</v>
      </c>
      <c r="CX27" s="466">
        <f t="shared" si="41"/>
        <v>0</v>
      </c>
      <c r="CY27" s="466">
        <f t="shared" si="41"/>
        <v>0</v>
      </c>
      <c r="CZ27" s="466">
        <f t="shared" si="41"/>
        <v>0</v>
      </c>
      <c r="DA27" s="466">
        <f t="shared" si="41"/>
        <v>0</v>
      </c>
      <c r="DB27" s="466">
        <f t="shared" si="41"/>
        <v>0</v>
      </c>
      <c r="DC27" s="466">
        <f t="shared" si="41"/>
        <v>0</v>
      </c>
      <c r="DD27" s="466">
        <f t="shared" si="41"/>
        <v>0</v>
      </c>
      <c r="DE27" s="466">
        <f t="shared" si="41"/>
        <v>0</v>
      </c>
      <c r="DF27" s="466">
        <f t="shared" si="41"/>
        <v>0</v>
      </c>
      <c r="DG27" s="466">
        <f t="shared" si="41"/>
        <v>0</v>
      </c>
      <c r="DH27" s="466">
        <f t="shared" si="41"/>
        <v>0</v>
      </c>
      <c r="DI27" s="466">
        <f t="shared" si="41"/>
        <v>0</v>
      </c>
      <c r="DJ27" s="466">
        <f t="shared" si="41"/>
        <v>0</v>
      </c>
      <c r="DK27" s="466">
        <f t="shared" si="41"/>
        <v>0</v>
      </c>
      <c r="DL27" s="466">
        <f t="shared" si="41"/>
        <v>0</v>
      </c>
      <c r="DM27" s="466">
        <f t="shared" si="41"/>
        <v>0</v>
      </c>
      <c r="DN27" s="466">
        <f t="shared" si="41"/>
        <v>0</v>
      </c>
      <c r="DO27" s="466">
        <f t="shared" si="41"/>
        <v>0</v>
      </c>
      <c r="DP27" s="466">
        <f t="shared" si="41"/>
        <v>0</v>
      </c>
      <c r="DQ27" s="466">
        <f t="shared" si="41"/>
        <v>0</v>
      </c>
      <c r="DR27" s="466">
        <f t="shared" si="41"/>
        <v>0</v>
      </c>
      <c r="DS27" s="466">
        <f t="shared" si="41"/>
        <v>0</v>
      </c>
      <c r="DT27" s="466">
        <f t="shared" si="41"/>
        <v>0</v>
      </c>
      <c r="DU27" s="466">
        <f t="shared" si="41"/>
        <v>0</v>
      </c>
      <c r="DV27" s="466">
        <f t="shared" si="41"/>
        <v>0</v>
      </c>
      <c r="DW27" s="466">
        <f t="shared" si="41"/>
        <v>0</v>
      </c>
      <c r="DX27" s="466">
        <f t="shared" si="41"/>
        <v>0</v>
      </c>
      <c r="DY27" s="466">
        <f t="shared" si="41"/>
        <v>0</v>
      </c>
      <c r="DZ27" s="466">
        <f t="shared" si="41"/>
        <v>0</v>
      </c>
      <c r="EA27" s="466">
        <f t="shared" si="41"/>
        <v>0</v>
      </c>
      <c r="EB27" s="466">
        <f t="shared" si="41"/>
        <v>0</v>
      </c>
      <c r="EC27" s="466">
        <f t="shared" si="41"/>
        <v>0</v>
      </c>
      <c r="ED27" s="466">
        <f t="shared" si="41"/>
        <v>0</v>
      </c>
      <c r="EE27" s="466">
        <f t="shared" si="41"/>
        <v>0</v>
      </c>
      <c r="EF27" s="466">
        <f t="shared" si="41"/>
        <v>0</v>
      </c>
      <c r="EG27" s="466">
        <f t="shared" si="41"/>
        <v>0</v>
      </c>
      <c r="EH27" s="466">
        <f t="shared" si="41"/>
        <v>0</v>
      </c>
      <c r="EI27" s="466">
        <f t="shared" si="41"/>
        <v>0</v>
      </c>
      <c r="EJ27" s="466">
        <f t="shared" si="41"/>
        <v>0</v>
      </c>
      <c r="EK27" s="466">
        <f t="shared" si="41"/>
        <v>0</v>
      </c>
      <c r="EL27" s="466">
        <f t="shared" si="41"/>
        <v>0</v>
      </c>
      <c r="EM27" s="466">
        <f t="shared" si="41"/>
        <v>0</v>
      </c>
      <c r="EN27" s="466">
        <f t="shared" si="41"/>
        <v>0</v>
      </c>
      <c r="EO27" s="466">
        <f t="shared" si="41"/>
        <v>0</v>
      </c>
      <c r="EP27" s="466">
        <f t="shared" ref="EP27:FA27" si="42">SUM(EP25,EP23)</f>
        <v>0</v>
      </c>
      <c r="EQ27" s="466">
        <f t="shared" si="42"/>
        <v>0</v>
      </c>
      <c r="ER27" s="466">
        <f t="shared" si="42"/>
        <v>0</v>
      </c>
      <c r="ES27" s="466">
        <f t="shared" si="42"/>
        <v>0</v>
      </c>
      <c r="ET27" s="466">
        <f t="shared" si="42"/>
        <v>0</v>
      </c>
      <c r="EU27" s="466">
        <f t="shared" si="42"/>
        <v>0</v>
      </c>
      <c r="EV27" s="466">
        <f t="shared" si="42"/>
        <v>0</v>
      </c>
      <c r="EW27" s="466">
        <f t="shared" si="42"/>
        <v>0</v>
      </c>
      <c r="EX27" s="466">
        <f t="shared" si="42"/>
        <v>0</v>
      </c>
      <c r="EY27" s="466">
        <f t="shared" si="42"/>
        <v>0</v>
      </c>
      <c r="EZ27" s="466">
        <f t="shared" si="42"/>
        <v>0</v>
      </c>
      <c r="FA27" s="466">
        <f t="shared" si="42"/>
        <v>0</v>
      </c>
    </row>
    <row r="28" spans="2:157" ht="15.6" x14ac:dyDescent="0.3">
      <c r="B28" s="460"/>
      <c r="C28" s="461" t="s">
        <v>3373</v>
      </c>
      <c r="D28" s="461"/>
      <c r="E28" s="462" t="s">
        <v>1601</v>
      </c>
      <c r="F28" s="463" t="s">
        <v>2760</v>
      </c>
      <c r="G28" s="464">
        <f>SUM(H28:FA28)</f>
        <v>0</v>
      </c>
      <c r="H28" s="467">
        <f>SUM(H26,H24,H21)</f>
        <v>0</v>
      </c>
      <c r="I28" s="467">
        <f t="shared" ref="I28:AA28" si="43">SUM(I26,I24,I21)</f>
        <v>0</v>
      </c>
      <c r="J28" s="467">
        <f t="shared" si="43"/>
        <v>0</v>
      </c>
      <c r="K28" s="467">
        <f t="shared" si="43"/>
        <v>0</v>
      </c>
      <c r="L28" s="467">
        <f t="shared" si="43"/>
        <v>0</v>
      </c>
      <c r="M28" s="467">
        <f t="shared" si="43"/>
        <v>0</v>
      </c>
      <c r="N28" s="467">
        <f t="shared" si="43"/>
        <v>0</v>
      </c>
      <c r="O28" s="467">
        <f t="shared" si="43"/>
        <v>0</v>
      </c>
      <c r="P28" s="467">
        <f t="shared" si="43"/>
        <v>0</v>
      </c>
      <c r="Q28" s="467">
        <f t="shared" si="43"/>
        <v>0</v>
      </c>
      <c r="R28" s="467">
        <f t="shared" si="43"/>
        <v>0</v>
      </c>
      <c r="S28" s="467">
        <f t="shared" si="43"/>
        <v>0</v>
      </c>
      <c r="T28" s="467">
        <f t="shared" si="43"/>
        <v>0</v>
      </c>
      <c r="U28" s="467">
        <f t="shared" si="43"/>
        <v>0</v>
      </c>
      <c r="V28" s="467">
        <f t="shared" si="43"/>
        <v>0</v>
      </c>
      <c r="W28" s="467">
        <f t="shared" si="43"/>
        <v>0</v>
      </c>
      <c r="X28" s="467">
        <f t="shared" si="43"/>
        <v>0</v>
      </c>
      <c r="Y28" s="467">
        <f t="shared" si="43"/>
        <v>0</v>
      </c>
      <c r="Z28" s="467">
        <f t="shared" si="43"/>
        <v>0</v>
      </c>
      <c r="AA28" s="467">
        <f t="shared" si="43"/>
        <v>0</v>
      </c>
      <c r="AB28" s="467">
        <f>SUM(AB26,AB24,AB21)</f>
        <v>0</v>
      </c>
      <c r="AC28" s="467">
        <f t="shared" ref="AC28:AU28" si="44">SUM(AC26,AC24,AC21)</f>
        <v>0</v>
      </c>
      <c r="AD28" s="467">
        <f t="shared" si="44"/>
        <v>0</v>
      </c>
      <c r="AE28" s="467">
        <f t="shared" si="44"/>
        <v>0</v>
      </c>
      <c r="AF28" s="467">
        <f t="shared" si="44"/>
        <v>0</v>
      </c>
      <c r="AG28" s="467">
        <f t="shared" si="44"/>
        <v>0</v>
      </c>
      <c r="AH28" s="467">
        <f t="shared" si="44"/>
        <v>0</v>
      </c>
      <c r="AI28" s="467">
        <f t="shared" si="44"/>
        <v>0</v>
      </c>
      <c r="AJ28" s="467">
        <f t="shared" si="44"/>
        <v>0</v>
      </c>
      <c r="AK28" s="467">
        <f t="shared" si="44"/>
        <v>0</v>
      </c>
      <c r="AL28" s="467">
        <f t="shared" si="44"/>
        <v>0</v>
      </c>
      <c r="AM28" s="467">
        <f t="shared" si="44"/>
        <v>0</v>
      </c>
      <c r="AN28" s="467">
        <f t="shared" si="44"/>
        <v>0</v>
      </c>
      <c r="AO28" s="467">
        <f t="shared" si="44"/>
        <v>0</v>
      </c>
      <c r="AP28" s="467">
        <f t="shared" si="44"/>
        <v>0</v>
      </c>
      <c r="AQ28" s="467">
        <f t="shared" si="44"/>
        <v>0</v>
      </c>
      <c r="AR28" s="467">
        <f t="shared" si="44"/>
        <v>0</v>
      </c>
      <c r="AS28" s="467">
        <f t="shared" si="44"/>
        <v>0</v>
      </c>
      <c r="AT28" s="467">
        <f t="shared" si="44"/>
        <v>0</v>
      </c>
      <c r="AU28" s="467">
        <f t="shared" si="44"/>
        <v>0</v>
      </c>
      <c r="AV28" s="467">
        <f>SUM(AV26,AV24,AV21)</f>
        <v>0</v>
      </c>
      <c r="AW28" s="467">
        <f t="shared" ref="AW28:BO28" si="45">SUM(AW26,AW24,AW21)</f>
        <v>0</v>
      </c>
      <c r="AX28" s="467">
        <f t="shared" si="45"/>
        <v>0</v>
      </c>
      <c r="AY28" s="467">
        <f t="shared" si="45"/>
        <v>0</v>
      </c>
      <c r="AZ28" s="467">
        <f t="shared" si="45"/>
        <v>0</v>
      </c>
      <c r="BA28" s="467">
        <f t="shared" si="45"/>
        <v>0</v>
      </c>
      <c r="BB28" s="467">
        <f t="shared" si="45"/>
        <v>0</v>
      </c>
      <c r="BC28" s="467">
        <f t="shared" si="45"/>
        <v>0</v>
      </c>
      <c r="BD28" s="467">
        <f t="shared" si="45"/>
        <v>0</v>
      </c>
      <c r="BE28" s="467">
        <f t="shared" si="45"/>
        <v>0</v>
      </c>
      <c r="BF28" s="467">
        <f t="shared" si="45"/>
        <v>0</v>
      </c>
      <c r="BG28" s="467">
        <f t="shared" si="45"/>
        <v>0</v>
      </c>
      <c r="BH28" s="467">
        <f t="shared" si="45"/>
        <v>0</v>
      </c>
      <c r="BI28" s="467">
        <f t="shared" si="45"/>
        <v>0</v>
      </c>
      <c r="BJ28" s="467">
        <f t="shared" si="45"/>
        <v>0</v>
      </c>
      <c r="BK28" s="467">
        <f t="shared" si="45"/>
        <v>0</v>
      </c>
      <c r="BL28" s="467">
        <f t="shared" si="45"/>
        <v>0</v>
      </c>
      <c r="BM28" s="467">
        <f t="shared" si="45"/>
        <v>0</v>
      </c>
      <c r="BN28" s="467">
        <f t="shared" si="45"/>
        <v>0</v>
      </c>
      <c r="BO28" s="467">
        <f t="shared" si="45"/>
        <v>0</v>
      </c>
      <c r="BP28" s="467">
        <f>SUM(BP26,BP24,BP21)</f>
        <v>0</v>
      </c>
      <c r="BQ28" s="467">
        <f t="shared" ref="BQ28:CI28" si="46">SUM(BQ26,BQ24,BQ21)</f>
        <v>0</v>
      </c>
      <c r="BR28" s="467">
        <f t="shared" si="46"/>
        <v>0</v>
      </c>
      <c r="BS28" s="467">
        <f t="shared" si="46"/>
        <v>0</v>
      </c>
      <c r="BT28" s="467">
        <f t="shared" si="46"/>
        <v>0</v>
      </c>
      <c r="BU28" s="467">
        <f t="shared" si="46"/>
        <v>0</v>
      </c>
      <c r="BV28" s="467">
        <f t="shared" si="46"/>
        <v>0</v>
      </c>
      <c r="BW28" s="467">
        <f t="shared" si="46"/>
        <v>0</v>
      </c>
      <c r="BX28" s="467">
        <f t="shared" si="46"/>
        <v>0</v>
      </c>
      <c r="BY28" s="467">
        <f t="shared" si="46"/>
        <v>0</v>
      </c>
      <c r="BZ28" s="467">
        <f t="shared" si="46"/>
        <v>0</v>
      </c>
      <c r="CA28" s="467">
        <f t="shared" si="46"/>
        <v>0</v>
      </c>
      <c r="CB28" s="467">
        <f t="shared" si="46"/>
        <v>0</v>
      </c>
      <c r="CC28" s="467">
        <f t="shared" si="46"/>
        <v>0</v>
      </c>
      <c r="CD28" s="467">
        <f t="shared" si="46"/>
        <v>0</v>
      </c>
      <c r="CE28" s="467">
        <f t="shared" si="46"/>
        <v>0</v>
      </c>
      <c r="CF28" s="467">
        <f t="shared" si="46"/>
        <v>0</v>
      </c>
      <c r="CG28" s="467">
        <f t="shared" si="46"/>
        <v>0</v>
      </c>
      <c r="CH28" s="467">
        <f t="shared" si="46"/>
        <v>0</v>
      </c>
      <c r="CI28" s="467">
        <f t="shared" si="46"/>
        <v>0</v>
      </c>
      <c r="CJ28" s="467">
        <f>SUM(CJ26,CJ24,CJ21)</f>
        <v>0</v>
      </c>
      <c r="CK28" s="467">
        <f t="shared" ref="CK28:DC28" si="47">SUM(CK26,CK24,CK21)</f>
        <v>0</v>
      </c>
      <c r="CL28" s="467">
        <f t="shared" si="47"/>
        <v>0</v>
      </c>
      <c r="CM28" s="467">
        <f t="shared" si="47"/>
        <v>0</v>
      </c>
      <c r="CN28" s="467">
        <f t="shared" si="47"/>
        <v>0</v>
      </c>
      <c r="CO28" s="467">
        <f t="shared" si="47"/>
        <v>0</v>
      </c>
      <c r="CP28" s="467">
        <f t="shared" si="47"/>
        <v>0</v>
      </c>
      <c r="CQ28" s="467">
        <f t="shared" si="47"/>
        <v>0</v>
      </c>
      <c r="CR28" s="467">
        <f t="shared" si="47"/>
        <v>0</v>
      </c>
      <c r="CS28" s="467">
        <f t="shared" si="47"/>
        <v>0</v>
      </c>
      <c r="CT28" s="467">
        <f t="shared" si="47"/>
        <v>0</v>
      </c>
      <c r="CU28" s="467">
        <f t="shared" si="47"/>
        <v>0</v>
      </c>
      <c r="CV28" s="467">
        <f t="shared" si="47"/>
        <v>0</v>
      </c>
      <c r="CW28" s="467">
        <f t="shared" si="47"/>
        <v>0</v>
      </c>
      <c r="CX28" s="467">
        <f t="shared" si="47"/>
        <v>0</v>
      </c>
      <c r="CY28" s="467">
        <f t="shared" si="47"/>
        <v>0</v>
      </c>
      <c r="CZ28" s="467">
        <f t="shared" si="47"/>
        <v>0</v>
      </c>
      <c r="DA28" s="467">
        <f t="shared" si="47"/>
        <v>0</v>
      </c>
      <c r="DB28" s="467">
        <f t="shared" si="47"/>
        <v>0</v>
      </c>
      <c r="DC28" s="467">
        <f t="shared" si="47"/>
        <v>0</v>
      </c>
      <c r="DD28" s="467">
        <f>SUM(DD26,DD24,DD21)</f>
        <v>0</v>
      </c>
      <c r="DE28" s="467">
        <f t="shared" ref="DE28:DW28" si="48">SUM(DE26,DE24,DE21)</f>
        <v>0</v>
      </c>
      <c r="DF28" s="467">
        <f t="shared" si="48"/>
        <v>0</v>
      </c>
      <c r="DG28" s="467">
        <f t="shared" si="48"/>
        <v>0</v>
      </c>
      <c r="DH28" s="467">
        <f t="shared" si="48"/>
        <v>0</v>
      </c>
      <c r="DI28" s="467">
        <f t="shared" si="48"/>
        <v>0</v>
      </c>
      <c r="DJ28" s="467">
        <f t="shared" si="48"/>
        <v>0</v>
      </c>
      <c r="DK28" s="467">
        <f t="shared" si="48"/>
        <v>0</v>
      </c>
      <c r="DL28" s="467">
        <f t="shared" si="48"/>
        <v>0</v>
      </c>
      <c r="DM28" s="467">
        <f t="shared" si="48"/>
        <v>0</v>
      </c>
      <c r="DN28" s="467">
        <f t="shared" si="48"/>
        <v>0</v>
      </c>
      <c r="DO28" s="467">
        <f t="shared" si="48"/>
        <v>0</v>
      </c>
      <c r="DP28" s="467">
        <f t="shared" si="48"/>
        <v>0</v>
      </c>
      <c r="DQ28" s="467">
        <f t="shared" si="48"/>
        <v>0</v>
      </c>
      <c r="DR28" s="467">
        <f t="shared" si="48"/>
        <v>0</v>
      </c>
      <c r="DS28" s="467">
        <f t="shared" si="48"/>
        <v>0</v>
      </c>
      <c r="DT28" s="467">
        <f t="shared" si="48"/>
        <v>0</v>
      </c>
      <c r="DU28" s="467">
        <f t="shared" si="48"/>
        <v>0</v>
      </c>
      <c r="DV28" s="467">
        <f t="shared" si="48"/>
        <v>0</v>
      </c>
      <c r="DW28" s="467">
        <f t="shared" si="48"/>
        <v>0</v>
      </c>
      <c r="DX28" s="467">
        <f>SUM(DX26,DX24,DX21)</f>
        <v>0</v>
      </c>
      <c r="DY28" s="467">
        <f t="shared" ref="DY28:EQ28" si="49">SUM(DY26,DY24,DY21)</f>
        <v>0</v>
      </c>
      <c r="DZ28" s="467">
        <f t="shared" si="49"/>
        <v>0</v>
      </c>
      <c r="EA28" s="467">
        <f t="shared" si="49"/>
        <v>0</v>
      </c>
      <c r="EB28" s="467">
        <f t="shared" si="49"/>
        <v>0</v>
      </c>
      <c r="EC28" s="467">
        <f t="shared" si="49"/>
        <v>0</v>
      </c>
      <c r="ED28" s="467">
        <f t="shared" si="49"/>
        <v>0</v>
      </c>
      <c r="EE28" s="467">
        <f t="shared" si="49"/>
        <v>0</v>
      </c>
      <c r="EF28" s="467">
        <f t="shared" si="49"/>
        <v>0</v>
      </c>
      <c r="EG28" s="467">
        <f t="shared" si="49"/>
        <v>0</v>
      </c>
      <c r="EH28" s="467">
        <f t="shared" si="49"/>
        <v>0</v>
      </c>
      <c r="EI28" s="467">
        <f t="shared" si="49"/>
        <v>0</v>
      </c>
      <c r="EJ28" s="467">
        <f t="shared" si="49"/>
        <v>0</v>
      </c>
      <c r="EK28" s="467">
        <f t="shared" si="49"/>
        <v>0</v>
      </c>
      <c r="EL28" s="467">
        <f t="shared" si="49"/>
        <v>0</v>
      </c>
      <c r="EM28" s="467">
        <f t="shared" si="49"/>
        <v>0</v>
      </c>
      <c r="EN28" s="467">
        <f t="shared" si="49"/>
        <v>0</v>
      </c>
      <c r="EO28" s="467">
        <f t="shared" si="49"/>
        <v>0</v>
      </c>
      <c r="EP28" s="467">
        <f t="shared" si="49"/>
        <v>0</v>
      </c>
      <c r="EQ28" s="467">
        <f t="shared" si="49"/>
        <v>0</v>
      </c>
      <c r="ER28" s="467">
        <f>SUM(ER26,ER24,ER21)</f>
        <v>0</v>
      </c>
      <c r="ES28" s="467">
        <f t="shared" ref="ES28:FA28" si="50">SUM(ES26,ES24,ES21)</f>
        <v>0</v>
      </c>
      <c r="ET28" s="467">
        <f t="shared" si="50"/>
        <v>0</v>
      </c>
      <c r="EU28" s="467">
        <f t="shared" si="50"/>
        <v>0</v>
      </c>
      <c r="EV28" s="467">
        <f t="shared" si="50"/>
        <v>0</v>
      </c>
      <c r="EW28" s="467">
        <f t="shared" si="50"/>
        <v>0</v>
      </c>
      <c r="EX28" s="467">
        <f t="shared" si="50"/>
        <v>0</v>
      </c>
      <c r="EY28" s="467">
        <f t="shared" si="50"/>
        <v>0</v>
      </c>
      <c r="EZ28" s="467">
        <f t="shared" si="50"/>
        <v>0</v>
      </c>
      <c r="FA28" s="467">
        <f t="shared" si="50"/>
        <v>0</v>
      </c>
    </row>
    <row r="29" spans="2:157" x14ac:dyDescent="0.3">
      <c r="B29" s="443"/>
      <c r="C29" s="444"/>
      <c r="D29" s="444"/>
      <c r="E29" s="445"/>
      <c r="F29" s="446"/>
      <c r="G29" s="444"/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444"/>
      <c r="U29" s="444"/>
      <c r="V29" s="444"/>
      <c r="W29" s="444"/>
      <c r="X29" s="444"/>
      <c r="Y29" s="444"/>
      <c r="Z29" s="444"/>
      <c r="AA29" s="444"/>
      <c r="AB29" s="444"/>
      <c r="AC29" s="444"/>
      <c r="AD29" s="444"/>
      <c r="AE29" s="444"/>
      <c r="AF29" s="444"/>
      <c r="AG29" s="444"/>
      <c r="AH29" s="444"/>
      <c r="AI29" s="444"/>
      <c r="AJ29" s="444"/>
      <c r="AK29" s="444"/>
      <c r="AL29" s="444"/>
      <c r="AM29" s="444"/>
      <c r="AN29" s="444"/>
      <c r="AO29" s="444"/>
      <c r="AP29" s="444"/>
      <c r="AQ29" s="444"/>
      <c r="AR29" s="444"/>
      <c r="AS29" s="444"/>
      <c r="AT29" s="444"/>
      <c r="AU29" s="444"/>
      <c r="AV29" s="444"/>
      <c r="AW29" s="444"/>
      <c r="AX29" s="444"/>
      <c r="AY29" s="444"/>
      <c r="AZ29" s="444"/>
      <c r="BA29" s="444"/>
      <c r="BB29" s="444"/>
      <c r="BC29" s="444"/>
      <c r="BD29" s="444"/>
      <c r="BE29" s="444"/>
      <c r="BF29" s="444"/>
      <c r="BG29" s="444"/>
      <c r="BH29" s="444"/>
      <c r="BI29" s="444"/>
      <c r="BJ29" s="444"/>
      <c r="BK29" s="444"/>
      <c r="BL29" s="444"/>
      <c r="BM29" s="444"/>
      <c r="BN29" s="444"/>
      <c r="BO29" s="444"/>
      <c r="BP29" s="444"/>
      <c r="BQ29" s="444"/>
      <c r="BR29" s="444"/>
      <c r="BS29" s="444"/>
      <c r="BT29" s="444"/>
      <c r="BU29" s="444"/>
      <c r="BV29" s="444"/>
      <c r="BW29" s="444"/>
      <c r="BX29" s="444"/>
      <c r="BY29" s="444"/>
      <c r="BZ29" s="444"/>
      <c r="CA29" s="444"/>
      <c r="CB29" s="444"/>
      <c r="CC29" s="444"/>
      <c r="CD29" s="444"/>
      <c r="CE29" s="444"/>
      <c r="CF29" s="444"/>
      <c r="CG29" s="444"/>
      <c r="CH29" s="444"/>
      <c r="CI29" s="444"/>
      <c r="CJ29" s="444"/>
      <c r="CK29" s="444"/>
      <c r="CL29" s="444"/>
      <c r="CM29" s="444"/>
      <c r="CN29" s="444"/>
      <c r="CO29" s="444"/>
      <c r="CP29" s="444"/>
      <c r="CQ29" s="444"/>
      <c r="CR29" s="444"/>
      <c r="CS29" s="444"/>
      <c r="CT29" s="444"/>
      <c r="CU29" s="444"/>
      <c r="CV29" s="444"/>
      <c r="CW29" s="444"/>
      <c r="CX29" s="444"/>
      <c r="CY29" s="444"/>
      <c r="CZ29" s="444"/>
      <c r="DA29" s="444"/>
      <c r="DB29" s="444"/>
      <c r="DC29" s="444"/>
      <c r="DD29" s="444"/>
      <c r="DE29" s="444"/>
      <c r="DF29" s="444"/>
      <c r="DG29" s="444"/>
      <c r="DH29" s="444"/>
      <c r="DI29" s="444"/>
      <c r="DJ29" s="444"/>
      <c r="DK29" s="444"/>
      <c r="DL29" s="444"/>
      <c r="DM29" s="444"/>
      <c r="DN29" s="444"/>
      <c r="DO29" s="444"/>
      <c r="DP29" s="444"/>
      <c r="DQ29" s="444"/>
      <c r="DR29" s="444"/>
      <c r="DS29" s="444"/>
      <c r="DT29" s="444"/>
      <c r="DU29" s="444"/>
      <c r="DV29" s="444"/>
      <c r="DW29" s="444"/>
      <c r="DX29" s="444"/>
      <c r="DY29" s="444"/>
      <c r="DZ29" s="444"/>
      <c r="EA29" s="444"/>
      <c r="EB29" s="444"/>
      <c r="EC29" s="444"/>
      <c r="ED29" s="444"/>
      <c r="EE29" s="444"/>
      <c r="EF29" s="444"/>
      <c r="EG29" s="444"/>
      <c r="EH29" s="444"/>
      <c r="EI29" s="444"/>
      <c r="EJ29" s="444"/>
      <c r="EK29" s="444"/>
      <c r="EL29" s="444"/>
      <c r="EM29" s="444"/>
      <c r="EN29" s="444"/>
      <c r="EO29" s="444"/>
      <c r="EP29" s="444"/>
      <c r="EQ29" s="444"/>
      <c r="ER29" s="444"/>
      <c r="ES29" s="444"/>
      <c r="ET29" s="444"/>
      <c r="EU29" s="444"/>
      <c r="EV29" s="444"/>
      <c r="EW29" s="444"/>
      <c r="EX29" s="444"/>
      <c r="EY29" s="444"/>
      <c r="EZ29" s="444"/>
      <c r="FA29" s="444"/>
    </row>
    <row r="30" spans="2:157" ht="15.6" x14ac:dyDescent="0.35">
      <c r="B30" s="443"/>
      <c r="C30" s="444"/>
      <c r="D30" s="444"/>
      <c r="E30" s="470" t="s">
        <v>2582</v>
      </c>
      <c r="F30" s="471"/>
      <c r="G30" s="472">
        <f>RCB!$G$15</f>
        <v>0</v>
      </c>
      <c r="H30" s="444"/>
      <c r="I30" s="444"/>
      <c r="J30" s="444"/>
      <c r="K30" s="444"/>
      <c r="L30" s="444"/>
      <c r="M30" s="444"/>
      <c r="N30" s="444"/>
      <c r="O30" s="444"/>
      <c r="P30" s="444"/>
      <c r="Q30" s="444"/>
      <c r="R30" s="444"/>
      <c r="S30" s="444"/>
      <c r="T30" s="444"/>
      <c r="U30" s="444"/>
      <c r="V30" s="444"/>
      <c r="W30" s="444"/>
      <c r="X30" s="444"/>
      <c r="Y30" s="444"/>
      <c r="Z30" s="444"/>
      <c r="AA30" s="444"/>
      <c r="AB30" s="444"/>
      <c r="AC30" s="444"/>
      <c r="AD30" s="444"/>
      <c r="AE30" s="444"/>
      <c r="AF30" s="444"/>
      <c r="AG30" s="444"/>
      <c r="AH30" s="444"/>
      <c r="AI30" s="444"/>
      <c r="AJ30" s="444"/>
      <c r="AK30" s="444"/>
      <c r="AL30" s="444"/>
      <c r="AM30" s="444"/>
      <c r="AN30" s="444"/>
      <c r="AO30" s="444"/>
      <c r="AP30" s="444"/>
      <c r="AQ30" s="444"/>
      <c r="AR30" s="444"/>
      <c r="AS30" s="444"/>
      <c r="AT30" s="444"/>
      <c r="AU30" s="444"/>
      <c r="AV30" s="444"/>
      <c r="AW30" s="444"/>
      <c r="AX30" s="444"/>
      <c r="AY30" s="444"/>
      <c r="AZ30" s="444"/>
      <c r="BA30" s="444"/>
      <c r="BB30" s="444"/>
      <c r="BC30" s="444"/>
      <c r="BD30" s="444"/>
      <c r="BE30" s="444"/>
      <c r="BF30" s="444"/>
      <c r="BG30" s="444"/>
      <c r="BH30" s="444"/>
      <c r="BI30" s="444"/>
      <c r="BJ30" s="444"/>
      <c r="BK30" s="444"/>
      <c r="BL30" s="444"/>
      <c r="BM30" s="444"/>
      <c r="BN30" s="444"/>
      <c r="BO30" s="444"/>
      <c r="BP30" s="444"/>
      <c r="BQ30" s="444"/>
      <c r="BR30" s="444"/>
      <c r="BS30" s="444"/>
      <c r="BT30" s="444"/>
      <c r="BU30" s="444"/>
      <c r="BV30" s="444"/>
      <c r="BW30" s="444"/>
      <c r="BX30" s="444"/>
      <c r="BY30" s="444"/>
      <c r="BZ30" s="444"/>
      <c r="CA30" s="444"/>
      <c r="CB30" s="444"/>
      <c r="CC30" s="444"/>
      <c r="CD30" s="444"/>
      <c r="CE30" s="444"/>
      <c r="CF30" s="444"/>
      <c r="CG30" s="444"/>
      <c r="CH30" s="444"/>
      <c r="CI30" s="444"/>
      <c r="CJ30" s="444"/>
      <c r="CK30" s="444"/>
      <c r="CL30" s="444"/>
      <c r="CM30" s="444"/>
      <c r="CN30" s="444"/>
      <c r="CO30" s="444"/>
      <c r="CP30" s="444"/>
      <c r="CQ30" s="444"/>
      <c r="CR30" s="444"/>
      <c r="CS30" s="444"/>
      <c r="CT30" s="444"/>
      <c r="CU30" s="444"/>
      <c r="CV30" s="444"/>
      <c r="CW30" s="444"/>
      <c r="CX30" s="444"/>
      <c r="CY30" s="444"/>
      <c r="CZ30" s="444"/>
      <c r="DA30" s="444"/>
      <c r="DB30" s="444"/>
      <c r="DC30" s="444"/>
      <c r="DD30" s="444"/>
      <c r="DE30" s="444"/>
      <c r="DF30" s="444"/>
      <c r="DG30" s="444"/>
      <c r="DH30" s="444"/>
      <c r="DI30" s="444"/>
      <c r="DJ30" s="444"/>
      <c r="DK30" s="444"/>
      <c r="DL30" s="444"/>
      <c r="DM30" s="444"/>
      <c r="DN30" s="444"/>
      <c r="DO30" s="444"/>
      <c r="DP30" s="444"/>
      <c r="DQ30" s="444"/>
      <c r="DR30" s="444"/>
      <c r="DS30" s="444"/>
      <c r="DT30" s="444"/>
      <c r="DU30" s="444"/>
      <c r="DV30" s="444"/>
      <c r="DW30" s="444"/>
      <c r="DX30" s="444"/>
      <c r="DY30" s="444"/>
      <c r="DZ30" s="444"/>
      <c r="EA30" s="444"/>
      <c r="EB30" s="444"/>
      <c r="EC30" s="444"/>
      <c r="ED30" s="444"/>
      <c r="EE30" s="444"/>
      <c r="EF30" s="444"/>
      <c r="EG30" s="444"/>
      <c r="EH30" s="444"/>
      <c r="EI30" s="444"/>
      <c r="EJ30" s="444"/>
      <c r="EK30" s="444"/>
      <c r="EL30" s="444"/>
      <c r="EM30" s="444"/>
      <c r="EN30" s="444"/>
      <c r="EO30" s="444"/>
      <c r="EP30" s="444"/>
      <c r="EQ30" s="444"/>
      <c r="ER30" s="444"/>
      <c r="ES30" s="444"/>
      <c r="ET30" s="444"/>
      <c r="EU30" s="444"/>
      <c r="EV30" s="444"/>
      <c r="EW30" s="444"/>
      <c r="EX30" s="444"/>
      <c r="EY30" s="444"/>
      <c r="EZ30" s="444"/>
      <c r="FA30" s="444"/>
    </row>
    <row r="31" spans="2:157" ht="15.6" x14ac:dyDescent="0.35">
      <c r="B31" s="443"/>
      <c r="C31" s="444"/>
      <c r="D31" s="444"/>
      <c r="E31" s="470" t="s">
        <v>1232</v>
      </c>
      <c r="F31" s="471"/>
      <c r="G31" s="472">
        <f>RCB!$H$9</f>
        <v>0</v>
      </c>
      <c r="H31" s="444"/>
      <c r="I31" s="444"/>
      <c r="J31" s="444"/>
      <c r="K31" s="444"/>
      <c r="L31" s="444"/>
      <c r="M31" s="444"/>
      <c r="N31" s="444"/>
      <c r="O31" s="444"/>
      <c r="P31" s="444"/>
      <c r="Q31" s="444"/>
      <c r="R31" s="444"/>
      <c r="S31" s="444"/>
      <c r="T31" s="444"/>
      <c r="U31" s="444"/>
      <c r="V31" s="444"/>
      <c r="W31" s="444"/>
      <c r="X31" s="444"/>
      <c r="Y31" s="444"/>
      <c r="Z31" s="444"/>
      <c r="AA31" s="444"/>
      <c r="AB31" s="444"/>
      <c r="AC31" s="444"/>
      <c r="AD31" s="444"/>
      <c r="AE31" s="444"/>
      <c r="AF31" s="444"/>
      <c r="AG31" s="444"/>
      <c r="AH31" s="444"/>
      <c r="AI31" s="444"/>
      <c r="AJ31" s="444"/>
      <c r="AK31" s="444"/>
      <c r="AL31" s="444"/>
      <c r="AM31" s="444"/>
      <c r="AN31" s="444"/>
      <c r="AO31" s="444"/>
      <c r="AP31" s="444"/>
      <c r="AQ31" s="444"/>
      <c r="AR31" s="444"/>
      <c r="AS31" s="444"/>
      <c r="AT31" s="444"/>
      <c r="AU31" s="444"/>
      <c r="AV31" s="444"/>
      <c r="AW31" s="444"/>
      <c r="AX31" s="444"/>
      <c r="AY31" s="444"/>
      <c r="AZ31" s="444"/>
      <c r="BA31" s="444"/>
      <c r="BB31" s="444"/>
      <c r="BC31" s="444"/>
      <c r="BD31" s="444"/>
      <c r="BE31" s="444"/>
      <c r="BF31" s="444"/>
      <c r="BG31" s="444"/>
      <c r="BH31" s="444"/>
      <c r="BI31" s="444"/>
      <c r="BJ31" s="444"/>
      <c r="BK31" s="444"/>
      <c r="BL31" s="444"/>
      <c r="BM31" s="444"/>
      <c r="BN31" s="444"/>
      <c r="BO31" s="444"/>
      <c r="BP31" s="444"/>
      <c r="BQ31" s="444"/>
      <c r="BR31" s="444"/>
      <c r="BS31" s="444"/>
      <c r="BT31" s="444"/>
      <c r="BU31" s="444"/>
      <c r="BV31" s="444"/>
      <c r="BW31" s="444"/>
      <c r="BX31" s="444"/>
      <c r="BY31" s="444"/>
      <c r="BZ31" s="444"/>
      <c r="CA31" s="444"/>
      <c r="CB31" s="444"/>
      <c r="CC31" s="444"/>
      <c r="CD31" s="444"/>
      <c r="CE31" s="444"/>
      <c r="CF31" s="444"/>
      <c r="CG31" s="444"/>
      <c r="CH31" s="444"/>
      <c r="CI31" s="444"/>
      <c r="CJ31" s="444"/>
      <c r="CK31" s="444"/>
      <c r="CL31" s="444"/>
      <c r="CM31" s="444"/>
      <c r="CN31" s="444"/>
      <c r="CO31" s="444"/>
      <c r="CP31" s="444"/>
      <c r="CQ31" s="444"/>
      <c r="CR31" s="444"/>
      <c r="CS31" s="444"/>
      <c r="CT31" s="444"/>
      <c r="CU31" s="444"/>
      <c r="CV31" s="444"/>
      <c r="CW31" s="444"/>
      <c r="CX31" s="444"/>
      <c r="CY31" s="444"/>
      <c r="CZ31" s="444"/>
      <c r="DA31" s="444"/>
      <c r="DB31" s="444"/>
      <c r="DC31" s="444"/>
      <c r="DD31" s="444"/>
      <c r="DE31" s="444"/>
      <c r="DF31" s="444"/>
      <c r="DG31" s="444"/>
      <c r="DH31" s="444"/>
      <c r="DI31" s="444"/>
      <c r="DJ31" s="444"/>
      <c r="DK31" s="444"/>
      <c r="DL31" s="444"/>
      <c r="DM31" s="444"/>
      <c r="DN31" s="444"/>
      <c r="DO31" s="444"/>
      <c r="DP31" s="444"/>
      <c r="DQ31" s="444"/>
      <c r="DR31" s="444"/>
      <c r="DS31" s="444"/>
      <c r="DT31" s="444"/>
      <c r="DU31" s="444"/>
      <c r="DV31" s="444"/>
      <c r="DW31" s="444"/>
      <c r="DX31" s="444"/>
      <c r="DY31" s="444"/>
      <c r="DZ31" s="444"/>
      <c r="EA31" s="444"/>
      <c r="EB31" s="444"/>
      <c r="EC31" s="444"/>
      <c r="ED31" s="444"/>
      <c r="EE31" s="444"/>
      <c r="EF31" s="444"/>
      <c r="EG31" s="444"/>
      <c r="EH31" s="444"/>
      <c r="EI31" s="444"/>
      <c r="EJ31" s="444"/>
      <c r="EK31" s="444"/>
      <c r="EL31" s="444"/>
      <c r="EM31" s="444"/>
      <c r="EN31" s="444"/>
      <c r="EO31" s="444"/>
      <c r="EP31" s="444"/>
      <c r="EQ31" s="444"/>
      <c r="ER31" s="444"/>
      <c r="ES31" s="444"/>
      <c r="ET31" s="444"/>
      <c r="EU31" s="444"/>
      <c r="EV31" s="444"/>
      <c r="EW31" s="444"/>
      <c r="EX31" s="444"/>
      <c r="EY31" s="444"/>
      <c r="EZ31" s="444"/>
      <c r="FA31" s="444"/>
    </row>
    <row r="32" spans="2:157" x14ac:dyDescent="0.3">
      <c r="B32" s="443"/>
      <c r="C32" s="444"/>
      <c r="D32" s="444"/>
      <c r="E32" s="445"/>
      <c r="F32" s="446"/>
      <c r="G32" s="444"/>
      <c r="H32" s="444"/>
      <c r="I32" s="444"/>
      <c r="J32" s="444"/>
      <c r="K32" s="444"/>
      <c r="L32" s="444"/>
      <c r="M32" s="444"/>
      <c r="N32" s="444"/>
      <c r="O32" s="444"/>
      <c r="P32" s="444"/>
      <c r="Q32" s="444"/>
      <c r="R32" s="444"/>
      <c r="S32" s="444"/>
      <c r="T32" s="444"/>
      <c r="U32" s="444"/>
      <c r="V32" s="444"/>
      <c r="W32" s="444"/>
      <c r="X32" s="444"/>
      <c r="Y32" s="444"/>
      <c r="Z32" s="444"/>
      <c r="AA32" s="444"/>
      <c r="AB32" s="444"/>
      <c r="AC32" s="444"/>
      <c r="AD32" s="444"/>
      <c r="AE32" s="444"/>
      <c r="AF32" s="444"/>
      <c r="AG32" s="444"/>
      <c r="AH32" s="444"/>
      <c r="AI32" s="444"/>
      <c r="AJ32" s="444"/>
      <c r="AK32" s="444"/>
      <c r="AL32" s="444"/>
      <c r="AM32" s="444"/>
      <c r="AN32" s="444"/>
      <c r="AO32" s="444"/>
      <c r="AP32" s="444"/>
      <c r="AQ32" s="444"/>
      <c r="AR32" s="444"/>
      <c r="AS32" s="444"/>
      <c r="AT32" s="444"/>
      <c r="AU32" s="444"/>
      <c r="AV32" s="444"/>
      <c r="AW32" s="444"/>
      <c r="AX32" s="444"/>
      <c r="AY32" s="444"/>
      <c r="AZ32" s="444"/>
      <c r="BA32" s="444"/>
      <c r="BB32" s="444"/>
      <c r="BC32" s="444"/>
      <c r="BD32" s="444"/>
      <c r="BE32" s="444"/>
      <c r="BF32" s="444"/>
      <c r="BG32" s="444"/>
      <c r="BH32" s="444"/>
      <c r="BI32" s="444"/>
      <c r="BJ32" s="444"/>
      <c r="BK32" s="444"/>
      <c r="BL32" s="444"/>
      <c r="BM32" s="444"/>
      <c r="BN32" s="444"/>
      <c r="BO32" s="444"/>
      <c r="BP32" s="444"/>
      <c r="BQ32" s="444"/>
      <c r="BR32" s="444"/>
      <c r="BS32" s="444"/>
      <c r="BT32" s="444"/>
      <c r="BU32" s="444"/>
      <c r="BV32" s="444"/>
      <c r="BW32" s="444"/>
      <c r="BX32" s="444"/>
      <c r="BY32" s="444"/>
      <c r="BZ32" s="444"/>
      <c r="CA32" s="444"/>
      <c r="CB32" s="444"/>
      <c r="CC32" s="444"/>
      <c r="CD32" s="444"/>
      <c r="CE32" s="444"/>
      <c r="CF32" s="444"/>
      <c r="CG32" s="444"/>
      <c r="CH32" s="444"/>
      <c r="CI32" s="444"/>
      <c r="CJ32" s="444"/>
      <c r="CK32" s="444"/>
      <c r="CL32" s="444"/>
      <c r="CM32" s="444"/>
      <c r="CN32" s="444"/>
      <c r="CO32" s="444"/>
      <c r="CP32" s="444"/>
      <c r="CQ32" s="444"/>
      <c r="CR32" s="444"/>
      <c r="CS32" s="444"/>
      <c r="CT32" s="444"/>
      <c r="CU32" s="444"/>
      <c r="CV32" s="444"/>
      <c r="CW32" s="444"/>
      <c r="CX32" s="444"/>
      <c r="CY32" s="444"/>
      <c r="CZ32" s="444"/>
      <c r="DA32" s="444"/>
      <c r="DB32" s="444"/>
      <c r="DC32" s="444"/>
      <c r="DD32" s="444"/>
      <c r="DE32" s="444"/>
      <c r="DF32" s="444"/>
      <c r="DG32" s="444"/>
      <c r="DH32" s="444"/>
      <c r="DI32" s="444"/>
      <c r="DJ32" s="444"/>
      <c r="DK32" s="444"/>
      <c r="DL32" s="444"/>
      <c r="DM32" s="444"/>
      <c r="DN32" s="444"/>
      <c r="DO32" s="444"/>
      <c r="DP32" s="444"/>
      <c r="DQ32" s="444"/>
      <c r="DR32" s="444"/>
      <c r="DS32" s="444"/>
      <c r="DT32" s="444"/>
      <c r="DU32" s="444"/>
      <c r="DV32" s="444"/>
      <c r="DW32" s="444"/>
      <c r="DX32" s="444"/>
      <c r="DY32" s="444"/>
      <c r="DZ32" s="444"/>
      <c r="EA32" s="444"/>
      <c r="EB32" s="444"/>
      <c r="EC32" s="444"/>
      <c r="ED32" s="444"/>
      <c r="EE32" s="444"/>
      <c r="EF32" s="444"/>
      <c r="EG32" s="444"/>
      <c r="EH32" s="444"/>
      <c r="EI32" s="444"/>
      <c r="EJ32" s="444"/>
      <c r="EK32" s="444"/>
      <c r="EL32" s="444"/>
      <c r="EM32" s="444"/>
      <c r="EN32" s="444"/>
      <c r="EO32" s="444"/>
      <c r="EP32" s="444"/>
      <c r="EQ32" s="444"/>
      <c r="ER32" s="444"/>
      <c r="ES32" s="444"/>
      <c r="ET32" s="444"/>
      <c r="EU32" s="444"/>
      <c r="EV32" s="444"/>
      <c r="EW32" s="444"/>
      <c r="EX32" s="444"/>
      <c r="EY32" s="444"/>
      <c r="EZ32" s="444"/>
      <c r="FA32" s="444"/>
    </row>
  </sheetData>
  <sheetProtection algorithmName="SHA-512" hashValue="cFNyiZUu3ZlrPahypvcUOYSDOdJWZKKnN+dfoZDffucOCftm2Z3QKMr3moZ6EGRF97JX77LkVZRKumXnglUmBA==" saltValue="24ICiFR5E6aQXcVvJzR5PA==" spinCount="100000" sheet="1" formatColumns="0" formatRows="0"/>
  <protectedRanges>
    <protectedRange sqref="D21 D24 D26 H11:FA12 H14:FA16 H20:FA20 H22:FA23 H25:FA25 H7:FA9" name="Intervalo1"/>
  </protectedRanges>
  <mergeCells count="12">
    <mergeCell ref="E2:G2"/>
    <mergeCell ref="F23:F24"/>
    <mergeCell ref="F25:F26"/>
    <mergeCell ref="B4:F4"/>
    <mergeCell ref="B11:B13"/>
    <mergeCell ref="B14:B16"/>
    <mergeCell ref="B18:F18"/>
    <mergeCell ref="F20:F21"/>
    <mergeCell ref="C25:D25"/>
    <mergeCell ref="C23:D23"/>
    <mergeCell ref="C22:D22"/>
    <mergeCell ref="C20:D20"/>
  </mergeCells>
  <phoneticPr fontId="43" type="noConversion"/>
  <conditionalFormatting sqref="G8:G9">
    <cfRule type="expression" dxfId="94" priority="126">
      <formula>G8="ERRO"</formula>
    </cfRule>
  </conditionalFormatting>
  <conditionalFormatting sqref="G10">
    <cfRule type="expression" dxfId="93" priority="128">
      <formula>G12="ERRO"</formula>
    </cfRule>
  </conditionalFormatting>
  <conditionalFormatting sqref="G11:G12">
    <cfRule type="expression" dxfId="92" priority="124">
      <formula>G11="ERRO"</formula>
    </cfRule>
  </conditionalFormatting>
  <conditionalFormatting sqref="G14:G16">
    <cfRule type="expression" dxfId="91" priority="120">
      <formula>G14="ERRO"</formula>
    </cfRule>
  </conditionalFormatting>
  <conditionalFormatting sqref="G30:G31">
    <cfRule type="cellIs" dxfId="90" priority="137" operator="lessThan">
      <formula>0</formula>
    </cfRule>
  </conditionalFormatting>
  <conditionalFormatting sqref="H20">
    <cfRule type="expression" dxfId="89" priority="116">
      <formula>H20:AA20&lt;0</formula>
    </cfRule>
  </conditionalFormatting>
  <conditionalFormatting sqref="H22">
    <cfRule type="expression" dxfId="88" priority="111">
      <formula>H22:AA22&lt;0</formula>
    </cfRule>
  </conditionalFormatting>
  <conditionalFormatting sqref="H11:FA11">
    <cfRule type="cellIs" dxfId="87" priority="14" operator="greaterThan">
      <formula>24</formula>
    </cfRule>
    <cfRule type="cellIs" dxfId="86" priority="15" operator="lessThan">
      <formula>0</formula>
    </cfRule>
  </conditionalFormatting>
  <conditionalFormatting sqref="H12:FA12">
    <cfRule type="cellIs" dxfId="85" priority="8" operator="greaterThan">
      <formula>365</formula>
    </cfRule>
  </conditionalFormatting>
  <conditionalFormatting sqref="H14:FA14">
    <cfRule type="cellIs" dxfId="84" priority="7" operator="greaterThan">
      <formula>12</formula>
    </cfRule>
  </conditionalFormatting>
  <conditionalFormatting sqref="H15:FA15">
    <cfRule type="cellIs" dxfId="83" priority="6" operator="greaterThan">
      <formula>22</formula>
    </cfRule>
  </conditionalFormatting>
  <conditionalFormatting sqref="H16:FA16">
    <cfRule type="cellIs" dxfId="82" priority="5" operator="greaterThan">
      <formula>3</formula>
    </cfRule>
  </conditionalFormatting>
  <conditionalFormatting sqref="H22:FA23">
    <cfRule type="cellIs" dxfId="81" priority="2" operator="lessThan">
      <formula>0</formula>
    </cfRule>
  </conditionalFormatting>
  <conditionalFormatting sqref="H25:FA25">
    <cfRule type="cellIs" dxfId="80" priority="1" operator="lessThan">
      <formula>0</formula>
    </cfRule>
  </conditionalFormatting>
  <conditionalFormatting sqref="I20:AA20 AC20:AU20 AW20:BO20 BQ20:CI20 CK20:DC20 DE20:DW20 DY20:EQ20 ES20:FA20">
    <cfRule type="expression" dxfId="79" priority="427">
      <formula>I20:FB20&lt;0</formula>
    </cfRule>
  </conditionalFormatting>
  <conditionalFormatting sqref="AB20">
    <cfRule type="expression" dxfId="78" priority="96">
      <formula>AB20:AU20&lt;0</formula>
    </cfRule>
  </conditionalFormatting>
  <conditionalFormatting sqref="AB22">
    <cfRule type="expression" dxfId="77" priority="95">
      <formula>AB22:AU22&lt;0</formula>
    </cfRule>
  </conditionalFormatting>
  <conditionalFormatting sqref="AV20">
    <cfRule type="expression" dxfId="76" priority="80">
      <formula>AV20:BO20&lt;0</formula>
    </cfRule>
  </conditionalFormatting>
  <conditionalFormatting sqref="AV22">
    <cfRule type="expression" dxfId="75" priority="79">
      <formula>AV22:BO22&lt;0</formula>
    </cfRule>
  </conditionalFormatting>
  <conditionalFormatting sqref="BP20">
    <cfRule type="expression" dxfId="74" priority="65">
      <formula>BP20:CI20&lt;0</formula>
    </cfRule>
  </conditionalFormatting>
  <conditionalFormatting sqref="BP22">
    <cfRule type="expression" dxfId="73" priority="64">
      <formula>BP22:CI22&lt;0</formula>
    </cfRule>
  </conditionalFormatting>
  <conditionalFormatting sqref="CJ20">
    <cfRule type="expression" dxfId="72" priority="49">
      <formula>CJ20:DC20&lt;0</formula>
    </cfRule>
  </conditionalFormatting>
  <conditionalFormatting sqref="CJ22">
    <cfRule type="expression" dxfId="71" priority="48">
      <formula>CJ22:DC22&lt;0</formula>
    </cfRule>
  </conditionalFormatting>
  <conditionalFormatting sqref="DD20">
    <cfRule type="expression" dxfId="70" priority="34">
      <formula>DD20:DW20&lt;0</formula>
    </cfRule>
  </conditionalFormatting>
  <conditionalFormatting sqref="DD22">
    <cfRule type="expression" dxfId="69" priority="33">
      <formula>DD22:DW22&lt;0</formula>
    </cfRule>
  </conditionalFormatting>
  <conditionalFormatting sqref="DX20">
    <cfRule type="expression" dxfId="68" priority="19">
      <formula>DX20:EQ20&lt;0</formula>
    </cfRule>
  </conditionalFormatting>
  <conditionalFormatting sqref="DX22">
    <cfRule type="expression" dxfId="67" priority="18">
      <formula>DX22:EQ22&lt;0</formula>
    </cfRule>
  </conditionalFormatting>
  <conditionalFormatting sqref="ER20 ER22">
    <cfRule type="expression" dxfId="66" priority="431">
      <formula>ER20:FA20&lt;0</formula>
    </cfRule>
  </conditionalFormatting>
  <pageMargins left="0.511811024" right="0.511811024" top="0.78740157499999996" bottom="0.78740157499999996" header="0.31496062000000002" footer="0.31496062000000002"/>
  <pageSetup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6BB73DF-D7EA-418B-9E9A-2AA6E34109A6}">
          <x14:formula1>
            <xm:f>UCs!$C$24:$C$43</xm:f>
          </x14:formula1>
          <xm:sqref>H6:FA6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Plan18">
    <tabColor theme="2" tint="-0.499984740745262"/>
  </sheetPr>
  <dimension ref="B4:Z116"/>
  <sheetViews>
    <sheetView showGridLines="0" zoomScale="70" zoomScaleNormal="70" workbookViewId="0">
      <selection activeCell="R66" sqref="R66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7.88671875" style="1" customWidth="1"/>
    <col min="9" max="9" width="16" style="1" customWidth="1"/>
    <col min="10" max="10" width="17.109375" style="1" customWidth="1"/>
    <col min="11" max="11" width="17.6640625" style="1" customWidth="1"/>
    <col min="12" max="13" width="14.6640625" style="1" customWidth="1"/>
    <col min="14" max="14" width="17.6640625" style="1" customWidth="1"/>
    <col min="15" max="16" width="3.6640625" style="1" customWidth="1"/>
    <col min="17" max="17" width="12.33203125" style="1" bestFit="1" customWidth="1"/>
    <col min="18" max="21" width="10.6640625" style="1" customWidth="1"/>
    <col min="22" max="22" width="11.6640625" style="1" customWidth="1"/>
    <col min="23" max="23" width="10.6640625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2761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 xml:space="preserve">OUTROS 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1212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60"/>
      <c r="D20" s="861"/>
      <c r="E20" s="861"/>
      <c r="F20" s="861"/>
      <c r="G20" s="861"/>
      <c r="H20" s="291"/>
      <c r="I20" s="290"/>
      <c r="J20" s="286"/>
      <c r="K20" s="139">
        <f t="shared" si="0"/>
        <v>0</v>
      </c>
      <c r="L20" s="286"/>
      <c r="M20" s="286"/>
      <c r="N20" s="139">
        <f t="shared" si="1"/>
        <v>0</v>
      </c>
      <c r="P20" s="142">
        <f t="shared" si="2"/>
        <v>13</v>
      </c>
      <c r="Q20" s="862" t="str">
        <f t="shared" si="3"/>
        <v/>
      </c>
      <c r="R20" s="862"/>
      <c r="S20" s="862"/>
      <c r="T20" s="862"/>
      <c r="U20" s="863"/>
      <c r="V20" s="143" t="str">
        <f t="shared" si="4"/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60"/>
      <c r="D21" s="861"/>
      <c r="E21" s="861"/>
      <c r="F21" s="861"/>
      <c r="G21" s="861"/>
      <c r="H21" s="287"/>
      <c r="I21" s="288"/>
      <c r="J21" s="286"/>
      <c r="K21" s="139">
        <f>N21-L21-M21</f>
        <v>0</v>
      </c>
      <c r="L21" s="286"/>
      <c r="M21" s="286"/>
      <c r="N21" s="139">
        <f>I21*J21</f>
        <v>0</v>
      </c>
      <c r="P21" s="142">
        <f>B21</f>
        <v>14</v>
      </c>
      <c r="Q21" s="862" t="str">
        <f>IF(OR(C21=0,C21=""),"",C21)</f>
        <v/>
      </c>
      <c r="R21" s="862"/>
      <c r="S21" s="862"/>
      <c r="T21" s="862"/>
      <c r="U21" s="863"/>
      <c r="V21" s="143" t="str">
        <f>IF(N21=0,"",H21)</f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60"/>
      <c r="D22" s="861"/>
      <c r="E22" s="861"/>
      <c r="F22" s="861"/>
      <c r="G22" s="861"/>
      <c r="H22" s="289"/>
      <c r="I22" s="290"/>
      <c r="J22" s="286"/>
      <c r="K22" s="139">
        <f t="shared" ref="K22:K30" si="5">N22-L22-M22</f>
        <v>0</v>
      </c>
      <c r="L22" s="286"/>
      <c r="M22" s="286"/>
      <c r="N22" s="139">
        <f t="shared" ref="N22:N30" si="6">I22*J22</f>
        <v>0</v>
      </c>
      <c r="P22" s="142">
        <f t="shared" ref="P22:P30" si="7">B22</f>
        <v>15</v>
      </c>
      <c r="Q22" s="862" t="str">
        <f t="shared" ref="Q22:Q30" si="8">IF(OR(C22=0,C22=""),"",C22)</f>
        <v/>
      </c>
      <c r="R22" s="862"/>
      <c r="S22" s="862"/>
      <c r="T22" s="862"/>
      <c r="U22" s="863"/>
      <c r="V22" s="143" t="str">
        <f t="shared" ref="V22:V30" si="9">IF(N22=0,"",H22)</f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60"/>
      <c r="D23" s="861"/>
      <c r="E23" s="861"/>
      <c r="F23" s="861"/>
      <c r="G23" s="861"/>
      <c r="H23" s="289"/>
      <c r="I23" s="290"/>
      <c r="J23" s="286"/>
      <c r="K23" s="139">
        <f t="shared" si="5"/>
        <v>0</v>
      </c>
      <c r="L23" s="286"/>
      <c r="M23" s="286"/>
      <c r="N23" s="139">
        <f t="shared" si="6"/>
        <v>0</v>
      </c>
      <c r="P23" s="142">
        <f t="shared" si="7"/>
        <v>16</v>
      </c>
      <c r="Q23" s="862" t="str">
        <f t="shared" si="8"/>
        <v/>
      </c>
      <c r="R23" s="862"/>
      <c r="S23" s="862"/>
      <c r="T23" s="862"/>
      <c r="U23" s="863"/>
      <c r="V23" s="143" t="str">
        <f t="shared" si="9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60"/>
      <c r="D24" s="861"/>
      <c r="E24" s="861"/>
      <c r="F24" s="861"/>
      <c r="G24" s="861"/>
      <c r="H24" s="289"/>
      <c r="I24" s="290"/>
      <c r="J24" s="286"/>
      <c r="K24" s="139">
        <f t="shared" si="5"/>
        <v>0</v>
      </c>
      <c r="L24" s="286"/>
      <c r="M24" s="286"/>
      <c r="N24" s="139">
        <f t="shared" si="6"/>
        <v>0</v>
      </c>
      <c r="P24" s="142">
        <f t="shared" si="7"/>
        <v>17</v>
      </c>
      <c r="Q24" s="862" t="str">
        <f t="shared" si="8"/>
        <v/>
      </c>
      <c r="R24" s="862"/>
      <c r="S24" s="862"/>
      <c r="T24" s="862"/>
      <c r="U24" s="863"/>
      <c r="V24" s="143" t="str">
        <f t="shared" si="9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60"/>
      <c r="D25" s="861"/>
      <c r="E25" s="861"/>
      <c r="F25" s="861"/>
      <c r="G25" s="861"/>
      <c r="H25" s="289"/>
      <c r="I25" s="290"/>
      <c r="J25" s="286"/>
      <c r="K25" s="139">
        <f t="shared" si="5"/>
        <v>0</v>
      </c>
      <c r="L25" s="286"/>
      <c r="M25" s="286"/>
      <c r="N25" s="139">
        <f t="shared" si="6"/>
        <v>0</v>
      </c>
      <c r="P25" s="142">
        <f t="shared" si="7"/>
        <v>18</v>
      </c>
      <c r="Q25" s="862" t="str">
        <f t="shared" si="8"/>
        <v/>
      </c>
      <c r="R25" s="862"/>
      <c r="S25" s="862"/>
      <c r="T25" s="862"/>
      <c r="U25" s="863"/>
      <c r="V25" s="143" t="str">
        <f t="shared" si="9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60"/>
      <c r="D26" s="861"/>
      <c r="E26" s="861"/>
      <c r="F26" s="861"/>
      <c r="G26" s="861"/>
      <c r="H26" s="289"/>
      <c r="I26" s="290"/>
      <c r="J26" s="286"/>
      <c r="K26" s="139">
        <f t="shared" si="5"/>
        <v>0</v>
      </c>
      <c r="L26" s="286"/>
      <c r="M26" s="286"/>
      <c r="N26" s="139">
        <f t="shared" si="6"/>
        <v>0</v>
      </c>
      <c r="P26" s="142">
        <f t="shared" si="7"/>
        <v>19</v>
      </c>
      <c r="Q26" s="862" t="str">
        <f t="shared" si="8"/>
        <v/>
      </c>
      <c r="R26" s="862"/>
      <c r="S26" s="862"/>
      <c r="T26" s="862"/>
      <c r="U26" s="863"/>
      <c r="V26" s="143" t="str">
        <f t="shared" si="9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60"/>
      <c r="D27" s="861"/>
      <c r="E27" s="861"/>
      <c r="F27" s="861"/>
      <c r="G27" s="861"/>
      <c r="H27" s="289"/>
      <c r="I27" s="290"/>
      <c r="J27" s="286"/>
      <c r="K27" s="139">
        <f t="shared" si="5"/>
        <v>0</v>
      </c>
      <c r="L27" s="286"/>
      <c r="M27" s="286"/>
      <c r="N27" s="139">
        <f t="shared" si="6"/>
        <v>0</v>
      </c>
      <c r="P27" s="142">
        <f t="shared" si="7"/>
        <v>20</v>
      </c>
      <c r="Q27" s="862" t="str">
        <f t="shared" si="8"/>
        <v/>
      </c>
      <c r="R27" s="862"/>
      <c r="S27" s="862"/>
      <c r="T27" s="862"/>
      <c r="U27" s="863"/>
      <c r="V27" s="143" t="str">
        <f t="shared" si="9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60"/>
      <c r="D28" s="861"/>
      <c r="E28" s="861"/>
      <c r="F28" s="861"/>
      <c r="G28" s="861"/>
      <c r="H28" s="289"/>
      <c r="I28" s="290"/>
      <c r="J28" s="286"/>
      <c r="K28" s="139">
        <f t="shared" si="5"/>
        <v>0</v>
      </c>
      <c r="L28" s="286"/>
      <c r="M28" s="286"/>
      <c r="N28" s="139">
        <f t="shared" si="6"/>
        <v>0</v>
      </c>
      <c r="P28" s="142">
        <f t="shared" si="7"/>
        <v>21</v>
      </c>
      <c r="Q28" s="862" t="str">
        <f t="shared" si="8"/>
        <v/>
      </c>
      <c r="R28" s="862"/>
      <c r="S28" s="862"/>
      <c r="T28" s="862"/>
      <c r="U28" s="863"/>
      <c r="V28" s="143" t="str">
        <f t="shared" si="9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60"/>
      <c r="D29" s="861"/>
      <c r="E29" s="861"/>
      <c r="F29" s="861"/>
      <c r="G29" s="861"/>
      <c r="H29" s="289"/>
      <c r="I29" s="290"/>
      <c r="J29" s="286"/>
      <c r="K29" s="139">
        <f t="shared" si="5"/>
        <v>0</v>
      </c>
      <c r="L29" s="286"/>
      <c r="M29" s="286"/>
      <c r="N29" s="139">
        <f t="shared" si="6"/>
        <v>0</v>
      </c>
      <c r="P29" s="142">
        <f t="shared" si="7"/>
        <v>22</v>
      </c>
      <c r="Q29" s="862" t="str">
        <f t="shared" si="8"/>
        <v/>
      </c>
      <c r="R29" s="862"/>
      <c r="S29" s="862"/>
      <c r="T29" s="862"/>
      <c r="U29" s="863"/>
      <c r="V29" s="143" t="str">
        <f t="shared" si="9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91"/>
      <c r="I30" s="290"/>
      <c r="J30" s="286"/>
      <c r="K30" s="139">
        <f t="shared" si="5"/>
        <v>0</v>
      </c>
      <c r="L30" s="286"/>
      <c r="M30" s="286"/>
      <c r="N30" s="139">
        <f t="shared" si="6"/>
        <v>0</v>
      </c>
      <c r="P30" s="142">
        <f t="shared" si="7"/>
        <v>23</v>
      </c>
      <c r="Q30" s="862" t="str">
        <f t="shared" si="8"/>
        <v/>
      </c>
      <c r="R30" s="862"/>
      <c r="S30" s="862"/>
      <c r="T30" s="862"/>
      <c r="U30" s="863"/>
      <c r="V30" s="143" t="str">
        <f t="shared" si="9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7"/>
      <c r="I31" s="288"/>
      <c r="J31" s="286"/>
      <c r="K31" s="139">
        <f>N31-L31-M31</f>
        <v>0</v>
      </c>
      <c r="L31" s="286"/>
      <c r="M31" s="286"/>
      <c r="N31" s="139">
        <f>I31*J31</f>
        <v>0</v>
      </c>
      <c r="P31" s="142">
        <f>B31</f>
        <v>24</v>
      </c>
      <c r="Q31" s="862" t="str">
        <f>IF(OR(C31=0,C31=""),"",C31)</f>
        <v/>
      </c>
      <c r="R31" s="862"/>
      <c r="S31" s="862"/>
      <c r="T31" s="862"/>
      <c r="U31" s="863"/>
      <c r="V31" s="143" t="str">
        <f>IF(N31=0,"",H31)</f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ref="K32:K40" si="10">N32-L32-M32</f>
        <v>0</v>
      </c>
      <c r="L32" s="286"/>
      <c r="M32" s="286"/>
      <c r="N32" s="139">
        <f t="shared" ref="N32:N40" si="11">I32*J32</f>
        <v>0</v>
      </c>
      <c r="P32" s="142">
        <f t="shared" ref="P32:P40" si="12">B32</f>
        <v>25</v>
      </c>
      <c r="Q32" s="862" t="str">
        <f t="shared" ref="Q32:Q40" si="13">IF(OR(C32=0,C32=""),"",C32)</f>
        <v/>
      </c>
      <c r="R32" s="862"/>
      <c r="S32" s="862"/>
      <c r="T32" s="862"/>
      <c r="U32" s="863"/>
      <c r="V32" s="143" t="str">
        <f t="shared" ref="V32:V40" si="14">IF(N32=0,"",H32)</f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10"/>
        <v>0</v>
      </c>
      <c r="L33" s="286"/>
      <c r="M33" s="286"/>
      <c r="N33" s="139">
        <f t="shared" si="11"/>
        <v>0</v>
      </c>
      <c r="P33" s="142">
        <f t="shared" si="12"/>
        <v>26</v>
      </c>
      <c r="Q33" s="862" t="str">
        <f t="shared" si="13"/>
        <v/>
      </c>
      <c r="R33" s="862"/>
      <c r="S33" s="862"/>
      <c r="T33" s="862"/>
      <c r="U33" s="863"/>
      <c r="V33" s="143" t="str">
        <f t="shared" si="14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9"/>
      <c r="I34" s="290"/>
      <c r="J34" s="286"/>
      <c r="K34" s="139">
        <f t="shared" si="10"/>
        <v>0</v>
      </c>
      <c r="L34" s="286"/>
      <c r="M34" s="286"/>
      <c r="N34" s="139">
        <f t="shared" si="11"/>
        <v>0</v>
      </c>
      <c r="P34" s="142">
        <f t="shared" si="12"/>
        <v>27</v>
      </c>
      <c r="Q34" s="862" t="str">
        <f t="shared" si="13"/>
        <v/>
      </c>
      <c r="R34" s="862"/>
      <c r="S34" s="862"/>
      <c r="T34" s="862"/>
      <c r="U34" s="863"/>
      <c r="V34" s="143" t="str">
        <f t="shared" si="14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si="10"/>
        <v>0</v>
      </c>
      <c r="L35" s="286"/>
      <c r="M35" s="286"/>
      <c r="N35" s="139">
        <f t="shared" si="11"/>
        <v>0</v>
      </c>
      <c r="P35" s="142">
        <f t="shared" si="12"/>
        <v>28</v>
      </c>
      <c r="Q35" s="862" t="str">
        <f t="shared" si="13"/>
        <v/>
      </c>
      <c r="R35" s="862"/>
      <c r="S35" s="862"/>
      <c r="T35" s="862"/>
      <c r="U35" s="863"/>
      <c r="V35" s="143" t="str">
        <f t="shared" si="14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10"/>
        <v>0</v>
      </c>
      <c r="L36" s="286"/>
      <c r="M36" s="286"/>
      <c r="N36" s="139">
        <f t="shared" si="11"/>
        <v>0</v>
      </c>
      <c r="P36" s="142">
        <f t="shared" si="12"/>
        <v>29</v>
      </c>
      <c r="Q36" s="862" t="str">
        <f t="shared" si="13"/>
        <v/>
      </c>
      <c r="R36" s="862"/>
      <c r="S36" s="862"/>
      <c r="T36" s="862"/>
      <c r="U36" s="863"/>
      <c r="V36" s="143" t="str">
        <f t="shared" si="14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89"/>
      <c r="I37" s="290"/>
      <c r="J37" s="286"/>
      <c r="K37" s="139">
        <f t="shared" si="10"/>
        <v>0</v>
      </c>
      <c r="L37" s="286"/>
      <c r="M37" s="286"/>
      <c r="N37" s="139">
        <f t="shared" si="11"/>
        <v>0</v>
      </c>
      <c r="P37" s="142">
        <f t="shared" si="12"/>
        <v>30</v>
      </c>
      <c r="Q37" s="862" t="str">
        <f t="shared" si="13"/>
        <v/>
      </c>
      <c r="R37" s="862"/>
      <c r="S37" s="862"/>
      <c r="T37" s="862"/>
      <c r="U37" s="863"/>
      <c r="V37" s="143" t="str">
        <f t="shared" si="14"/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si="10"/>
        <v>0</v>
      </c>
      <c r="L38" s="286"/>
      <c r="M38" s="286"/>
      <c r="N38" s="139">
        <f t="shared" si="11"/>
        <v>0</v>
      </c>
      <c r="P38" s="142">
        <f t="shared" si="12"/>
        <v>31</v>
      </c>
      <c r="Q38" s="862" t="str">
        <f t="shared" si="13"/>
        <v/>
      </c>
      <c r="R38" s="862"/>
      <c r="S38" s="862"/>
      <c r="T38" s="862"/>
      <c r="U38" s="863"/>
      <c r="V38" s="143" t="str">
        <f t="shared" si="14"/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12"/>
        <v>32</v>
      </c>
      <c r="Q39" s="862" t="str">
        <f t="shared" si="13"/>
        <v/>
      </c>
      <c r="R39" s="862"/>
      <c r="S39" s="862"/>
      <c r="T39" s="862"/>
      <c r="U39" s="863"/>
      <c r="V39" s="143" t="str">
        <f t="shared" si="1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91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12"/>
        <v>33</v>
      </c>
      <c r="Q40" s="862" t="str">
        <f t="shared" si="13"/>
        <v/>
      </c>
      <c r="R40" s="862"/>
      <c r="S40" s="862"/>
      <c r="T40" s="862"/>
      <c r="U40" s="863"/>
      <c r="V40" s="143" t="str">
        <f t="shared" si="1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7"/>
      <c r="I41" s="288"/>
      <c r="J41" s="286"/>
      <c r="K41" s="139">
        <f>N41-L41-M41</f>
        <v>0</v>
      </c>
      <c r="L41" s="286"/>
      <c r="M41" s="286"/>
      <c r="N41" s="139">
        <f>I41*J41</f>
        <v>0</v>
      </c>
      <c r="P41" s="142">
        <f>B41</f>
        <v>34</v>
      </c>
      <c r="Q41" s="862" t="str">
        <f>IF(OR(C41=0,C41=""),"",C41)</f>
        <v/>
      </c>
      <c r="R41" s="862"/>
      <c r="S41" s="862"/>
      <c r="T41" s="862"/>
      <c r="U41" s="863"/>
      <c r="V41" s="143" t="str">
        <f>IF(N41=0,"",H41)</f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ref="K42:K50" si="15">N42-L42-M42</f>
        <v>0</v>
      </c>
      <c r="L42" s="286"/>
      <c r="M42" s="286"/>
      <c r="N42" s="139">
        <f t="shared" ref="N42:N50" si="16">I42*J42</f>
        <v>0</v>
      </c>
      <c r="P42" s="142">
        <f t="shared" ref="P42:P50" si="17">B42</f>
        <v>35</v>
      </c>
      <c r="Q42" s="862" t="str">
        <f t="shared" ref="Q42:Q50" si="18">IF(OR(C42=0,C42=""),"",C42)</f>
        <v/>
      </c>
      <c r="R42" s="862"/>
      <c r="S42" s="862"/>
      <c r="T42" s="862"/>
      <c r="U42" s="863"/>
      <c r="V42" s="143" t="str">
        <f t="shared" ref="V42:V50" si="19">IF(N42=0,"",H42)</f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89"/>
      <c r="I43" s="290"/>
      <c r="J43" s="286"/>
      <c r="K43" s="139">
        <f t="shared" si="15"/>
        <v>0</v>
      </c>
      <c r="L43" s="286"/>
      <c r="M43" s="286"/>
      <c r="N43" s="139">
        <f t="shared" si="16"/>
        <v>0</v>
      </c>
      <c r="P43" s="142">
        <f t="shared" si="17"/>
        <v>36</v>
      </c>
      <c r="Q43" s="862" t="str">
        <f t="shared" si="18"/>
        <v/>
      </c>
      <c r="R43" s="862"/>
      <c r="S43" s="862"/>
      <c r="T43" s="862"/>
      <c r="U43" s="863"/>
      <c r="V43" s="143" t="str">
        <f t="shared" si="19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15"/>
        <v>0</v>
      </c>
      <c r="L44" s="286"/>
      <c r="M44" s="286"/>
      <c r="N44" s="139">
        <f t="shared" si="16"/>
        <v>0</v>
      </c>
      <c r="P44" s="142">
        <f t="shared" si="17"/>
        <v>37</v>
      </c>
      <c r="Q44" s="862" t="str">
        <f t="shared" si="18"/>
        <v/>
      </c>
      <c r="R44" s="862"/>
      <c r="S44" s="862"/>
      <c r="T44" s="862"/>
      <c r="U44" s="863"/>
      <c r="V44" s="143" t="str">
        <f t="shared" si="19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15"/>
        <v>0</v>
      </c>
      <c r="L45" s="286"/>
      <c r="M45" s="286"/>
      <c r="N45" s="139">
        <f t="shared" si="16"/>
        <v>0</v>
      </c>
      <c r="P45" s="142">
        <f t="shared" si="17"/>
        <v>38</v>
      </c>
      <c r="Q45" s="862" t="str">
        <f t="shared" si="18"/>
        <v/>
      </c>
      <c r="R45" s="862"/>
      <c r="S45" s="862"/>
      <c r="T45" s="862"/>
      <c r="U45" s="863"/>
      <c r="V45" s="143" t="str">
        <f t="shared" si="19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89"/>
      <c r="I46" s="290"/>
      <c r="J46" s="286"/>
      <c r="K46" s="139">
        <f t="shared" si="15"/>
        <v>0</v>
      </c>
      <c r="L46" s="286"/>
      <c r="M46" s="286"/>
      <c r="N46" s="139">
        <f t="shared" si="16"/>
        <v>0</v>
      </c>
      <c r="P46" s="142">
        <f t="shared" si="17"/>
        <v>39</v>
      </c>
      <c r="Q46" s="862" t="str">
        <f t="shared" si="18"/>
        <v/>
      </c>
      <c r="R46" s="862"/>
      <c r="S46" s="862"/>
      <c r="T46" s="862"/>
      <c r="U46" s="863"/>
      <c r="V46" s="143" t="str">
        <f t="shared" si="19"/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9"/>
      <c r="I47" s="290"/>
      <c r="J47" s="286"/>
      <c r="K47" s="139">
        <f t="shared" si="15"/>
        <v>0</v>
      </c>
      <c r="L47" s="286"/>
      <c r="M47" s="286"/>
      <c r="N47" s="139">
        <f t="shared" si="16"/>
        <v>0</v>
      </c>
      <c r="P47" s="142">
        <f t="shared" si="17"/>
        <v>40</v>
      </c>
      <c r="Q47" s="862" t="str">
        <f t="shared" si="18"/>
        <v/>
      </c>
      <c r="R47" s="862"/>
      <c r="S47" s="862"/>
      <c r="T47" s="862"/>
      <c r="U47" s="863"/>
      <c r="V47" s="143" t="str">
        <f t="shared" si="19"/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si="15"/>
        <v>0</v>
      </c>
      <c r="L48" s="286"/>
      <c r="M48" s="286"/>
      <c r="N48" s="139">
        <f t="shared" si="16"/>
        <v>0</v>
      </c>
      <c r="P48" s="142">
        <f t="shared" si="17"/>
        <v>41</v>
      </c>
      <c r="Q48" s="862" t="str">
        <f t="shared" si="18"/>
        <v/>
      </c>
      <c r="R48" s="862"/>
      <c r="S48" s="862"/>
      <c r="T48" s="862"/>
      <c r="U48" s="863"/>
      <c r="V48" s="143" t="str">
        <f t="shared" si="19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15"/>
        <v>0</v>
      </c>
      <c r="L49" s="286"/>
      <c r="M49" s="286"/>
      <c r="N49" s="139">
        <f t="shared" si="16"/>
        <v>0</v>
      </c>
      <c r="P49" s="142">
        <f t="shared" si="17"/>
        <v>42</v>
      </c>
      <c r="Q49" s="862" t="str">
        <f t="shared" si="18"/>
        <v/>
      </c>
      <c r="R49" s="862"/>
      <c r="S49" s="862"/>
      <c r="T49" s="862"/>
      <c r="U49" s="863"/>
      <c r="V49" s="143" t="str">
        <f t="shared" si="19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91"/>
      <c r="I50" s="290"/>
      <c r="J50" s="286"/>
      <c r="K50" s="139">
        <f t="shared" si="15"/>
        <v>0</v>
      </c>
      <c r="L50" s="286"/>
      <c r="M50" s="286"/>
      <c r="N50" s="139">
        <f t="shared" si="16"/>
        <v>0</v>
      </c>
      <c r="P50" s="142">
        <f t="shared" si="17"/>
        <v>43</v>
      </c>
      <c r="Q50" s="862" t="str">
        <f t="shared" si="18"/>
        <v/>
      </c>
      <c r="R50" s="862"/>
      <c r="S50" s="862"/>
      <c r="T50" s="862"/>
      <c r="U50" s="863"/>
      <c r="V50" s="143" t="str">
        <f t="shared" si="19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0"/>
        <v>0</v>
      </c>
      <c r="L51" s="286"/>
      <c r="M51" s="286"/>
      <c r="N51" s="139">
        <f t="shared" si="1"/>
        <v>0</v>
      </c>
      <c r="P51" s="142">
        <f t="shared" si="2"/>
        <v>44</v>
      </c>
      <c r="Q51" s="862" t="str">
        <f t="shared" si="3"/>
        <v/>
      </c>
      <c r="R51" s="862"/>
      <c r="S51" s="862"/>
      <c r="T51" s="862"/>
      <c r="U51" s="863"/>
      <c r="V51" s="143" t="str">
        <f t="shared" si="4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0"/>
        <v>0</v>
      </c>
      <c r="L52" s="286"/>
      <c r="M52" s="286"/>
      <c r="N52" s="139">
        <f t="shared" si="1"/>
        <v>0</v>
      </c>
      <c r="P52" s="142">
        <f t="shared" si="2"/>
        <v>45</v>
      </c>
      <c r="Q52" s="862" t="str">
        <f t="shared" si="3"/>
        <v/>
      </c>
      <c r="R52" s="862"/>
      <c r="S52" s="862"/>
      <c r="T52" s="862"/>
      <c r="U52" s="863"/>
      <c r="V52" s="143" t="str">
        <f t="shared" si="4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0"/>
        <v>0</v>
      </c>
      <c r="L53" s="286"/>
      <c r="M53" s="286"/>
      <c r="N53" s="139">
        <f t="shared" si="1"/>
        <v>0</v>
      </c>
      <c r="P53" s="142">
        <f t="shared" si="2"/>
        <v>46</v>
      </c>
      <c r="Q53" s="862" t="str">
        <f t="shared" si="3"/>
        <v/>
      </c>
      <c r="R53" s="862"/>
      <c r="S53" s="862"/>
      <c r="T53" s="862"/>
      <c r="U53" s="863"/>
      <c r="V53" s="143" t="str">
        <f t="shared" si="4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0"/>
        <v>0</v>
      </c>
      <c r="L54" s="286"/>
      <c r="M54" s="286"/>
      <c r="N54" s="139">
        <f t="shared" si="1"/>
        <v>0</v>
      </c>
      <c r="P54" s="142">
        <f t="shared" si="2"/>
        <v>47</v>
      </c>
      <c r="Q54" s="862" t="str">
        <f t="shared" si="3"/>
        <v/>
      </c>
      <c r="R54" s="862"/>
      <c r="S54" s="862"/>
      <c r="T54" s="862"/>
      <c r="U54" s="863"/>
      <c r="V54" s="143" t="str">
        <f t="shared" si="4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89"/>
      <c r="I55" s="290"/>
      <c r="J55" s="286"/>
      <c r="K55" s="139">
        <f t="shared" si="0"/>
        <v>0</v>
      </c>
      <c r="L55" s="286"/>
      <c r="M55" s="286"/>
      <c r="N55" s="139">
        <f t="shared" si="1"/>
        <v>0</v>
      </c>
      <c r="P55" s="142">
        <f t="shared" si="2"/>
        <v>48</v>
      </c>
      <c r="Q55" s="862" t="str">
        <f t="shared" si="3"/>
        <v/>
      </c>
      <c r="R55" s="862"/>
      <c r="S55" s="862"/>
      <c r="T55" s="862"/>
      <c r="U55" s="863"/>
      <c r="V55" s="143" t="str">
        <f t="shared" si="4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89"/>
      <c r="I56" s="290"/>
      <c r="J56" s="286"/>
      <c r="K56" s="139">
        <f t="shared" si="0"/>
        <v>0</v>
      </c>
      <c r="L56" s="286"/>
      <c r="M56" s="286"/>
      <c r="N56" s="139">
        <f t="shared" si="1"/>
        <v>0</v>
      </c>
      <c r="P56" s="142">
        <f t="shared" si="2"/>
        <v>49</v>
      </c>
      <c r="Q56" s="862" t="str">
        <f t="shared" si="3"/>
        <v/>
      </c>
      <c r="R56" s="862"/>
      <c r="S56" s="862"/>
      <c r="T56" s="862"/>
      <c r="U56" s="863"/>
      <c r="V56" s="143" t="str">
        <f t="shared" si="4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60"/>
      <c r="D57" s="861"/>
      <c r="E57" s="861"/>
      <c r="F57" s="861"/>
      <c r="G57" s="861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3392</v>
      </c>
      <c r="W58" s="151" t="s">
        <v>2762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Apoio!AY11</f>
        <v>0</v>
      </c>
      <c r="L60" s="523"/>
      <c r="M60" s="524"/>
      <c r="N60" s="139">
        <f>K60</f>
        <v>0</v>
      </c>
      <c r="Q60" s="158" t="s">
        <v>2763</v>
      </c>
      <c r="R60" s="159">
        <f>RCB!$G$16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Apoio!BH11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Terceiros!K21</f>
        <v>0</v>
      </c>
      <c r="L63" s="139">
        <f>Terceiros!L21</f>
        <v>0</v>
      </c>
      <c r="M63" s="139">
        <f>Terceiros!M21</f>
        <v>0</v>
      </c>
      <c r="N63" s="139">
        <f>Terceiros!N21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Terceiros!K32</f>
        <v>0</v>
      </c>
      <c r="L64" s="139">
        <f>Terceiros!L32</f>
        <v>0</v>
      </c>
      <c r="M64" s="139">
        <f>Terceiros!M32</f>
        <v>0</v>
      </c>
      <c r="N64" s="139">
        <f>Terceiros!N32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Terceiros!K43</f>
        <v>0</v>
      </c>
      <c r="L65" s="139">
        <f>Terceiros!L43</f>
        <v>0</v>
      </c>
      <c r="M65" s="139">
        <f>Terceiros!M43</f>
        <v>0</v>
      </c>
      <c r="N65" s="139">
        <f>Terceiros!N43</f>
        <v>0</v>
      </c>
    </row>
    <row r="66" spans="2:14" ht="15" customHeight="1" x14ac:dyDescent="0.3">
      <c r="B66" s="142">
        <v>4</v>
      </c>
      <c r="C66" s="866"/>
      <c r="D66" s="866"/>
      <c r="E66" s="866"/>
      <c r="F66" s="866"/>
      <c r="G66" s="866"/>
      <c r="H66" s="867"/>
      <c r="I66" s="288"/>
      <c r="J66" s="286"/>
      <c r="K66" s="139">
        <f t="shared" ref="K66:K82" si="20">N66-L66-M66</f>
        <v>0</v>
      </c>
      <c r="L66" s="286"/>
      <c r="M66" s="286"/>
      <c r="N66" s="139">
        <f t="shared" ref="N66:N82" si="21">I66*J66</f>
        <v>0</v>
      </c>
    </row>
    <row r="67" spans="2:14" ht="15" customHeight="1" x14ac:dyDescent="0.3">
      <c r="B67" s="142">
        <v>5</v>
      </c>
      <c r="C67" s="866"/>
      <c r="D67" s="866"/>
      <c r="E67" s="866"/>
      <c r="F67" s="866"/>
      <c r="G67" s="866"/>
      <c r="H67" s="867"/>
      <c r="I67" s="288"/>
      <c r="J67" s="286"/>
      <c r="K67" s="139">
        <f t="shared" si="20"/>
        <v>0</v>
      </c>
      <c r="L67" s="286"/>
      <c r="M67" s="286"/>
      <c r="N67" s="139">
        <f t="shared" si="21"/>
        <v>0</v>
      </c>
    </row>
    <row r="68" spans="2:14" ht="15" customHeight="1" x14ac:dyDescent="0.3">
      <c r="B68" s="142">
        <v>6</v>
      </c>
      <c r="C68" s="866"/>
      <c r="D68" s="866"/>
      <c r="E68" s="866"/>
      <c r="F68" s="866"/>
      <c r="G68" s="866"/>
      <c r="H68" s="867"/>
      <c r="I68" s="288"/>
      <c r="J68" s="286"/>
      <c r="K68" s="139">
        <f t="shared" si="20"/>
        <v>0</v>
      </c>
      <c r="L68" s="286"/>
      <c r="M68" s="286"/>
      <c r="N68" s="139">
        <f t="shared" si="21"/>
        <v>0</v>
      </c>
    </row>
    <row r="69" spans="2:14" ht="15" customHeight="1" x14ac:dyDescent="0.3">
      <c r="B69" s="142">
        <v>7</v>
      </c>
      <c r="C69" s="866"/>
      <c r="D69" s="866"/>
      <c r="E69" s="866"/>
      <c r="F69" s="866"/>
      <c r="G69" s="866"/>
      <c r="H69" s="867"/>
      <c r="I69" s="288"/>
      <c r="J69" s="286"/>
      <c r="K69" s="139">
        <f t="shared" si="20"/>
        <v>0</v>
      </c>
      <c r="L69" s="286"/>
      <c r="M69" s="286"/>
      <c r="N69" s="139">
        <f t="shared" si="21"/>
        <v>0</v>
      </c>
    </row>
    <row r="70" spans="2:14" ht="15" customHeight="1" x14ac:dyDescent="0.3">
      <c r="B70" s="142">
        <v>8</v>
      </c>
      <c r="C70" s="866"/>
      <c r="D70" s="866"/>
      <c r="E70" s="866"/>
      <c r="F70" s="866"/>
      <c r="G70" s="866"/>
      <c r="H70" s="867"/>
      <c r="I70" s="288"/>
      <c r="J70" s="286"/>
      <c r="K70" s="139">
        <f t="shared" si="20"/>
        <v>0</v>
      </c>
      <c r="L70" s="286"/>
      <c r="M70" s="286"/>
      <c r="N70" s="139">
        <f t="shared" si="21"/>
        <v>0</v>
      </c>
    </row>
    <row r="71" spans="2:14" ht="15" customHeight="1" x14ac:dyDescent="0.3">
      <c r="B71" s="142">
        <v>9</v>
      </c>
      <c r="C71" s="866"/>
      <c r="D71" s="866"/>
      <c r="E71" s="866"/>
      <c r="F71" s="866"/>
      <c r="G71" s="866"/>
      <c r="H71" s="867"/>
      <c r="I71" s="288"/>
      <c r="J71" s="286"/>
      <c r="K71" s="139">
        <f t="shared" si="20"/>
        <v>0</v>
      </c>
      <c r="L71" s="286"/>
      <c r="M71" s="286"/>
      <c r="N71" s="139">
        <f t="shared" si="21"/>
        <v>0</v>
      </c>
    </row>
    <row r="72" spans="2:14" ht="15" customHeight="1" x14ac:dyDescent="0.3">
      <c r="B72" s="142">
        <v>10</v>
      </c>
      <c r="C72" s="866"/>
      <c r="D72" s="866"/>
      <c r="E72" s="866"/>
      <c r="F72" s="866"/>
      <c r="G72" s="866"/>
      <c r="H72" s="867"/>
      <c r="I72" s="288"/>
      <c r="J72" s="286"/>
      <c r="K72" s="139">
        <f t="shared" si="20"/>
        <v>0</v>
      </c>
      <c r="L72" s="286"/>
      <c r="M72" s="286"/>
      <c r="N72" s="139">
        <f t="shared" si="21"/>
        <v>0</v>
      </c>
    </row>
    <row r="73" spans="2:14" ht="15" customHeight="1" x14ac:dyDescent="0.3">
      <c r="B73" s="142">
        <v>11</v>
      </c>
      <c r="C73" s="866"/>
      <c r="D73" s="866"/>
      <c r="E73" s="866"/>
      <c r="F73" s="866"/>
      <c r="G73" s="866"/>
      <c r="H73" s="867"/>
      <c r="I73" s="288"/>
      <c r="J73" s="286"/>
      <c r="K73" s="139">
        <f t="shared" si="20"/>
        <v>0</v>
      </c>
      <c r="L73" s="286"/>
      <c r="M73" s="286"/>
      <c r="N73" s="139">
        <f t="shared" si="21"/>
        <v>0</v>
      </c>
    </row>
    <row r="74" spans="2:14" ht="15" customHeight="1" x14ac:dyDescent="0.3">
      <c r="B74" s="142">
        <v>12</v>
      </c>
      <c r="C74" s="866"/>
      <c r="D74" s="866"/>
      <c r="E74" s="866"/>
      <c r="F74" s="866"/>
      <c r="G74" s="866"/>
      <c r="H74" s="867"/>
      <c r="I74" s="288"/>
      <c r="J74" s="286"/>
      <c r="K74" s="139">
        <f t="shared" si="20"/>
        <v>0</v>
      </c>
      <c r="L74" s="286"/>
      <c r="M74" s="286"/>
      <c r="N74" s="139">
        <f t="shared" si="21"/>
        <v>0</v>
      </c>
    </row>
    <row r="75" spans="2:14" ht="15" customHeight="1" x14ac:dyDescent="0.3">
      <c r="B75" s="142">
        <v>13</v>
      </c>
      <c r="C75" s="866"/>
      <c r="D75" s="866"/>
      <c r="E75" s="866"/>
      <c r="F75" s="866"/>
      <c r="G75" s="866"/>
      <c r="H75" s="867"/>
      <c r="I75" s="288"/>
      <c r="J75" s="286"/>
      <c r="K75" s="139">
        <f t="shared" si="20"/>
        <v>0</v>
      </c>
      <c r="L75" s="286"/>
      <c r="M75" s="286"/>
      <c r="N75" s="139">
        <f t="shared" si="21"/>
        <v>0</v>
      </c>
    </row>
    <row r="76" spans="2:14" ht="15" customHeight="1" x14ac:dyDescent="0.3">
      <c r="B76" s="142">
        <v>14</v>
      </c>
      <c r="C76" s="866"/>
      <c r="D76" s="866"/>
      <c r="E76" s="866"/>
      <c r="F76" s="866"/>
      <c r="G76" s="866"/>
      <c r="H76" s="867"/>
      <c r="I76" s="288"/>
      <c r="J76" s="286"/>
      <c r="K76" s="139">
        <f t="shared" si="20"/>
        <v>0</v>
      </c>
      <c r="L76" s="286"/>
      <c r="M76" s="286"/>
      <c r="N76" s="139">
        <f t="shared" si="21"/>
        <v>0</v>
      </c>
    </row>
    <row r="77" spans="2:14" ht="15" customHeight="1" x14ac:dyDescent="0.3">
      <c r="B77" s="142">
        <v>15</v>
      </c>
      <c r="C77" s="866"/>
      <c r="D77" s="866"/>
      <c r="E77" s="866"/>
      <c r="F77" s="866"/>
      <c r="G77" s="866"/>
      <c r="H77" s="867"/>
      <c r="I77" s="288"/>
      <c r="J77" s="286"/>
      <c r="K77" s="139">
        <f t="shared" si="20"/>
        <v>0</v>
      </c>
      <c r="L77" s="286"/>
      <c r="M77" s="286"/>
      <c r="N77" s="139">
        <f t="shared" si="21"/>
        <v>0</v>
      </c>
    </row>
    <row r="78" spans="2:14" ht="15" customHeight="1" x14ac:dyDescent="0.3">
      <c r="B78" s="142">
        <v>16</v>
      </c>
      <c r="C78" s="866"/>
      <c r="D78" s="866"/>
      <c r="E78" s="866"/>
      <c r="F78" s="866"/>
      <c r="G78" s="866"/>
      <c r="H78" s="867"/>
      <c r="I78" s="288"/>
      <c r="J78" s="286"/>
      <c r="K78" s="139">
        <f t="shared" si="20"/>
        <v>0</v>
      </c>
      <c r="L78" s="286"/>
      <c r="M78" s="286"/>
      <c r="N78" s="139">
        <f t="shared" si="21"/>
        <v>0</v>
      </c>
    </row>
    <row r="79" spans="2:14" ht="15" customHeight="1" x14ac:dyDescent="0.3">
      <c r="B79" s="142">
        <v>17</v>
      </c>
      <c r="C79" s="866"/>
      <c r="D79" s="866"/>
      <c r="E79" s="866"/>
      <c r="F79" s="866"/>
      <c r="G79" s="866"/>
      <c r="H79" s="867"/>
      <c r="I79" s="290"/>
      <c r="J79" s="286"/>
      <c r="K79" s="139">
        <f t="shared" si="20"/>
        <v>0</v>
      </c>
      <c r="L79" s="286"/>
      <c r="M79" s="286"/>
      <c r="N79" s="139">
        <f t="shared" si="21"/>
        <v>0</v>
      </c>
    </row>
    <row r="80" spans="2:14" ht="15" customHeight="1" x14ac:dyDescent="0.3">
      <c r="B80" s="142">
        <v>18</v>
      </c>
      <c r="C80" s="866"/>
      <c r="D80" s="866"/>
      <c r="E80" s="866"/>
      <c r="F80" s="866"/>
      <c r="G80" s="866"/>
      <c r="H80" s="867"/>
      <c r="I80" s="290"/>
      <c r="J80" s="286"/>
      <c r="K80" s="139">
        <f t="shared" si="20"/>
        <v>0</v>
      </c>
      <c r="L80" s="286"/>
      <c r="M80" s="286"/>
      <c r="N80" s="139">
        <f t="shared" si="21"/>
        <v>0</v>
      </c>
    </row>
    <row r="81" spans="2:16" ht="15" customHeight="1" x14ac:dyDescent="0.3">
      <c r="B81" s="142">
        <v>19</v>
      </c>
      <c r="C81" s="866"/>
      <c r="D81" s="866"/>
      <c r="E81" s="866"/>
      <c r="F81" s="866"/>
      <c r="G81" s="866"/>
      <c r="H81" s="867"/>
      <c r="I81" s="290"/>
      <c r="J81" s="286"/>
      <c r="K81" s="139">
        <f t="shared" si="20"/>
        <v>0</v>
      </c>
      <c r="L81" s="286"/>
      <c r="M81" s="286"/>
      <c r="N81" s="139">
        <f t="shared" si="21"/>
        <v>0</v>
      </c>
    </row>
    <row r="82" spans="2:16" ht="15" customHeight="1" x14ac:dyDescent="0.3">
      <c r="B82" s="142">
        <v>20</v>
      </c>
      <c r="C82" s="866"/>
      <c r="D82" s="866"/>
      <c r="E82" s="866"/>
      <c r="F82" s="866"/>
      <c r="G82" s="866"/>
      <c r="H82" s="867"/>
      <c r="I82" s="290"/>
      <c r="J82" s="286"/>
      <c r="K82" s="139">
        <f t="shared" si="20"/>
        <v>0</v>
      </c>
      <c r="L82" s="286"/>
      <c r="M82" s="286"/>
      <c r="N82" s="139">
        <f t="shared" si="21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Apoio!BE11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1777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Marketing!K37</f>
        <v>0</v>
      </c>
      <c r="L89" s="139">
        <f>Marketing!L37</f>
        <v>0</v>
      </c>
      <c r="M89" s="139">
        <f>Marketing!M37</f>
        <v>0</v>
      </c>
      <c r="N89" s="139">
        <f>Marketing!N37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Treinamento!K37</f>
        <v>0</v>
      </c>
      <c r="L90" s="139">
        <f>Treinamento!L37</f>
        <v>0</v>
      </c>
      <c r="M90" s="139">
        <f>Treinamento!M37</f>
        <v>0</v>
      </c>
      <c r="N90" s="139">
        <f>Treinamento!N37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22">N92-L92-M92</f>
        <v>0</v>
      </c>
      <c r="L92" s="286"/>
      <c r="M92" s="286"/>
      <c r="N92" s="139">
        <f t="shared" ref="N92:N111" si="23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22"/>
        <v>0</v>
      </c>
      <c r="L93" s="286"/>
      <c r="M93" s="286"/>
      <c r="N93" s="139">
        <f t="shared" si="23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2"/>
        <v>0</v>
      </c>
      <c r="L94" s="286"/>
      <c r="M94" s="286"/>
      <c r="N94" s="139">
        <f t="shared" si="23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2"/>
        <v>0</v>
      </c>
      <c r="L95" s="286"/>
      <c r="M95" s="286"/>
      <c r="N95" s="139">
        <f t="shared" si="23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2"/>
        <v>0</v>
      </c>
      <c r="L96" s="286"/>
      <c r="M96" s="286"/>
      <c r="N96" s="139">
        <f t="shared" si="23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2"/>
        <v>0</v>
      </c>
      <c r="L97" s="286"/>
      <c r="M97" s="286"/>
      <c r="N97" s="139">
        <f t="shared" si="23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2"/>
        <v>0</v>
      </c>
      <c r="L98" s="286"/>
      <c r="M98" s="286"/>
      <c r="N98" s="139">
        <f t="shared" si="23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2"/>
        <v>0</v>
      </c>
      <c r="L99" s="286"/>
      <c r="M99" s="286"/>
      <c r="N99" s="139">
        <f t="shared" si="23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2"/>
        <v>0</v>
      </c>
      <c r="L100" s="286"/>
      <c r="M100" s="286"/>
      <c r="N100" s="139">
        <f t="shared" si="23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2"/>
        <v>0</v>
      </c>
      <c r="L101" s="286"/>
      <c r="M101" s="286"/>
      <c r="N101" s="139">
        <f t="shared" si="23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2"/>
        <v>0</v>
      </c>
      <c r="L102" s="286"/>
      <c r="M102" s="286"/>
      <c r="N102" s="139">
        <f t="shared" si="23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2"/>
        <v>0</v>
      </c>
      <c r="L103" s="286"/>
      <c r="M103" s="286"/>
      <c r="N103" s="139">
        <f t="shared" si="23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2"/>
        <v>0</v>
      </c>
      <c r="L104" s="286"/>
      <c r="M104" s="286"/>
      <c r="N104" s="139">
        <f t="shared" si="23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2"/>
        <v>0</v>
      </c>
      <c r="L105" s="286"/>
      <c r="M105" s="286"/>
      <c r="N105" s="139">
        <f t="shared" si="23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2"/>
        <v>0</v>
      </c>
      <c r="L106" s="286"/>
      <c r="M106" s="286"/>
      <c r="N106" s="139">
        <f t="shared" si="23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2"/>
        <v>0</v>
      </c>
      <c r="L107" s="286"/>
      <c r="M107" s="286"/>
      <c r="N107" s="139">
        <f t="shared" si="23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2"/>
        <v>0</v>
      </c>
      <c r="L108" s="286"/>
      <c r="M108" s="286"/>
      <c r="N108" s="139">
        <f t="shared" si="23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2"/>
        <v>0</v>
      </c>
      <c r="L109" s="286"/>
      <c r="M109" s="286"/>
      <c r="N109" s="139">
        <f t="shared" si="23"/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2"/>
        <v>0</v>
      </c>
      <c r="L110" s="286"/>
      <c r="M110" s="286"/>
      <c r="N110" s="139">
        <f t="shared" si="23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2"/>
        <v>0</v>
      </c>
      <c r="L111" s="286"/>
      <c r="M111" s="286"/>
      <c r="N111" s="139">
        <f t="shared" si="23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'M&amp;V'!J108</f>
        <v>0</v>
      </c>
      <c r="L113" s="139">
        <f>'M&amp;V'!K108</f>
        <v>0</v>
      </c>
      <c r="M113" s="139">
        <f>'M&amp;V'!L108</f>
        <v>0</v>
      </c>
      <c r="N113" s="139">
        <f>'M&amp;V'!M108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3384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TTqZgEANoHQXp3Il26pT+UBlocOVyTdZfW7+UR+f/E0Ig7jEKe41clh3aKrBRCi3vV9qOA7Adyj/foXhBWH5eQ==" saltValue="iTXzil3dL6Ic25ObeFWz4w==" spinCount="100000" sheet="1" formatColumns="0" formatRows="0"/>
  <mergeCells count="157">
    <mergeCell ref="C38:G38"/>
    <mergeCell ref="Q38:U38"/>
    <mergeCell ref="C39:G39"/>
    <mergeCell ref="Q39:U39"/>
    <mergeCell ref="C40:G40"/>
    <mergeCell ref="Q40:U40"/>
    <mergeCell ref="C22:G22"/>
    <mergeCell ref="Q22:U22"/>
    <mergeCell ref="C23:G23"/>
    <mergeCell ref="Q23:U23"/>
    <mergeCell ref="C24:G24"/>
    <mergeCell ref="Q24:U24"/>
    <mergeCell ref="C25:G25"/>
    <mergeCell ref="Q25:U25"/>
    <mergeCell ref="C29:G29"/>
    <mergeCell ref="Q29:U29"/>
    <mergeCell ref="C110:H110"/>
    <mergeCell ref="C37:G37"/>
    <mergeCell ref="Q37:U37"/>
    <mergeCell ref="C72:H72"/>
    <mergeCell ref="C73:H73"/>
    <mergeCell ref="C74:H74"/>
    <mergeCell ref="C75:H75"/>
    <mergeCell ref="C81:H81"/>
    <mergeCell ref="C82:H82"/>
    <mergeCell ref="C63:J63"/>
    <mergeCell ref="B59:J59"/>
    <mergeCell ref="K59:N59"/>
    <mergeCell ref="C54:G54"/>
    <mergeCell ref="Q54:U54"/>
    <mergeCell ref="C55:G55"/>
    <mergeCell ref="Q55:U55"/>
    <mergeCell ref="C56:G56"/>
    <mergeCell ref="Q56:U56"/>
    <mergeCell ref="C108:H108"/>
    <mergeCell ref="C109:H109"/>
    <mergeCell ref="C105:H105"/>
    <mergeCell ref="C106:H106"/>
    <mergeCell ref="C64:J64"/>
    <mergeCell ref="C65:J65"/>
    <mergeCell ref="C111:H111"/>
    <mergeCell ref="C107:H107"/>
    <mergeCell ref="C33:G33"/>
    <mergeCell ref="Q33:U33"/>
    <mergeCell ref="C34:G34"/>
    <mergeCell ref="Q34:U34"/>
    <mergeCell ref="C35:G35"/>
    <mergeCell ref="Q35:U35"/>
    <mergeCell ref="C36:G36"/>
    <mergeCell ref="Q36:U36"/>
    <mergeCell ref="K88:N88"/>
    <mergeCell ref="B87:N87"/>
    <mergeCell ref="B62:H62"/>
    <mergeCell ref="C66:H66"/>
    <mergeCell ref="C67:H67"/>
    <mergeCell ref="C68:H68"/>
    <mergeCell ref="C69:H69"/>
    <mergeCell ref="C70:H70"/>
    <mergeCell ref="C76:H76"/>
    <mergeCell ref="C77:H77"/>
    <mergeCell ref="C78:H78"/>
    <mergeCell ref="C80:H80"/>
    <mergeCell ref="C79:H79"/>
    <mergeCell ref="C71:H71"/>
    <mergeCell ref="Q20:U20"/>
    <mergeCell ref="C51:G51"/>
    <mergeCell ref="Q51:U51"/>
    <mergeCell ref="C41:G41"/>
    <mergeCell ref="Q41:U41"/>
    <mergeCell ref="C42:G42"/>
    <mergeCell ref="Q42:U42"/>
    <mergeCell ref="C43:G43"/>
    <mergeCell ref="Q43:U43"/>
    <mergeCell ref="C44:G44"/>
    <mergeCell ref="Q44:U44"/>
    <mergeCell ref="C45:G45"/>
    <mergeCell ref="Q45:U45"/>
    <mergeCell ref="C46:G46"/>
    <mergeCell ref="C26:G26"/>
    <mergeCell ref="Q26:U26"/>
    <mergeCell ref="C27:G27"/>
    <mergeCell ref="Q27:U27"/>
    <mergeCell ref="C28:G28"/>
    <mergeCell ref="Q28:U28"/>
    <mergeCell ref="C21:G21"/>
    <mergeCell ref="Q21:U21"/>
    <mergeCell ref="C30:G30"/>
    <mergeCell ref="Q30:U30"/>
    <mergeCell ref="C18:G18"/>
    <mergeCell ref="Q18:U18"/>
    <mergeCell ref="C19:G19"/>
    <mergeCell ref="C57:G57"/>
    <mergeCell ref="Q57:U57"/>
    <mergeCell ref="C52:G52"/>
    <mergeCell ref="Q52:U52"/>
    <mergeCell ref="C53:G53"/>
    <mergeCell ref="Q53:U53"/>
    <mergeCell ref="Q46:U46"/>
    <mergeCell ref="C47:G47"/>
    <mergeCell ref="Q47:U47"/>
    <mergeCell ref="C48:G48"/>
    <mergeCell ref="Q48:U48"/>
    <mergeCell ref="C49:G49"/>
    <mergeCell ref="Q49:U49"/>
    <mergeCell ref="C50:G50"/>
    <mergeCell ref="Q50:U50"/>
    <mergeCell ref="C31:G31"/>
    <mergeCell ref="Q31:U31"/>
    <mergeCell ref="C32:G32"/>
    <mergeCell ref="Q32:U32"/>
    <mergeCell ref="Q19:U19"/>
    <mergeCell ref="C20:G20"/>
    <mergeCell ref="C17:G17"/>
    <mergeCell ref="C16:G16"/>
    <mergeCell ref="C15:G15"/>
    <mergeCell ref="Q15:U15"/>
    <mergeCell ref="Q17:U17"/>
    <mergeCell ref="C11:G11"/>
    <mergeCell ref="Q11:U11"/>
    <mergeCell ref="B7:G7"/>
    <mergeCell ref="P7:U7"/>
    <mergeCell ref="C8:G8"/>
    <mergeCell ref="Q8:U8"/>
    <mergeCell ref="C9:G9"/>
    <mergeCell ref="Q9:U9"/>
    <mergeCell ref="C10:G10"/>
    <mergeCell ref="Q10:U10"/>
    <mergeCell ref="C12:G12"/>
    <mergeCell ref="Q12:U12"/>
    <mergeCell ref="C13:G13"/>
    <mergeCell ref="Q13:U13"/>
    <mergeCell ref="C14:G14"/>
    <mergeCell ref="Q14:U14"/>
    <mergeCell ref="B4:N4"/>
    <mergeCell ref="B5:N5"/>
    <mergeCell ref="P4:Y4"/>
    <mergeCell ref="P5:Y5"/>
    <mergeCell ref="B6:J6"/>
    <mergeCell ref="K6:N6"/>
    <mergeCell ref="P6:W6"/>
    <mergeCell ref="X6:Y6"/>
    <mergeCell ref="Q16:U16"/>
    <mergeCell ref="C100:H100"/>
    <mergeCell ref="C101:H101"/>
    <mergeCell ref="C102:H102"/>
    <mergeCell ref="C103:H103"/>
    <mergeCell ref="C104:H104"/>
    <mergeCell ref="C93:H93"/>
    <mergeCell ref="C94:H94"/>
    <mergeCell ref="C95:H95"/>
    <mergeCell ref="B88:J88"/>
    <mergeCell ref="B91:H91"/>
    <mergeCell ref="C92:H92"/>
    <mergeCell ref="C96:H96"/>
    <mergeCell ref="C97:H97"/>
    <mergeCell ref="C98:H98"/>
    <mergeCell ref="C99:H99"/>
  </mergeCells>
  <conditionalFormatting sqref="K8:N58">
    <cfRule type="cellIs" dxfId="65" priority="7" operator="lessThan">
      <formula>0</formula>
    </cfRule>
  </conditionalFormatting>
  <conditionalFormatting sqref="K60:N61">
    <cfRule type="cellIs" dxfId="64" priority="2" operator="lessThan">
      <formula>0</formula>
    </cfRule>
  </conditionalFormatting>
  <conditionalFormatting sqref="K63:N86">
    <cfRule type="cellIs" dxfId="63" priority="1" operator="lessThan">
      <formula>0</formula>
    </cfRule>
  </conditionalFormatting>
  <conditionalFormatting sqref="K89:N90 K92:N115">
    <cfRule type="cellIs" dxfId="62" priority="56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ignoredErrors>
    <ignoredError sqref="O4:XFD4 B85:B86 O51:Y57 A7:G7 L7:M7 B62 L62:M62 O7:XFD7 K19:N19 B58 B83 D85:I86 B114:B115 D114:I115 O59:Y59 D83:N83 D58:O58 B116:N116 B84 B88:N88 C59:N59 B60 B113:J113 B89:J90 Q58:U58 X58:Y58 W62:Y62 O62 R61 Q111:R113 B112:J112 B63 C79 I7:J7 A4:A5 C4:N4 C87:N87 C5:N5 O5 Q5:XFD5 C82 C80 C81 I79:M82 A8:B8 K8:N10 A1:XFD1 Z49:XFD57 Z83:XFD86 C20:N20 Z103:XFD113 A83:A86 Z8:XFD33 O8:Y20 A58:A60 C19:H19 C11:N18 C51:N57 A9:A33 Q78:R89 R60:S60 L60:O60 W60:Y60 O79:P90 S79:Y90 O63:P63 S63:Y63 S112:Y113 B117:P1048576 Q62:S62 O112:P116 Q114:XFD1048576 A103:A1048576 D84:J84 L84:N84 Z58:XFD60 A49:A57 D60:J60" unlockedFormula="1"/>
  </ignoredErrors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Plan19">
    <tabColor theme="2" tint="-0.499984740745262"/>
  </sheetPr>
  <dimension ref="A1:FA55"/>
  <sheetViews>
    <sheetView showGridLines="0" zoomScale="85" zoomScaleNormal="85" workbookViewId="0">
      <selection activeCell="I53" sqref="I53"/>
    </sheetView>
  </sheetViews>
  <sheetFormatPr defaultColWidth="9.109375" defaultRowHeight="14.4" x14ac:dyDescent="0.3"/>
  <cols>
    <col min="1" max="1" width="3.6640625" style="38" customWidth="1"/>
    <col min="2" max="2" width="3.6640625" style="26" customWidth="1"/>
    <col min="3" max="3" width="40.6640625" style="38" customWidth="1"/>
    <col min="4" max="4" width="11.6640625" style="38" customWidth="1"/>
    <col min="5" max="5" width="9.88671875" style="168" bestFit="1" customWidth="1"/>
    <col min="6" max="6" width="12.33203125" style="169" bestFit="1" customWidth="1"/>
    <col min="7" max="7" width="12.6640625" style="38" customWidth="1"/>
    <col min="8" max="157" width="16.6640625" style="38" customWidth="1"/>
    <col min="158" max="16384" width="9.109375" style="38"/>
  </cols>
  <sheetData>
    <row r="1" spans="1:157" ht="15" thickBot="1" x14ac:dyDescent="0.35">
      <c r="A1" s="1"/>
    </row>
    <row r="2" spans="1:157" ht="15" thickBot="1" x14ac:dyDescent="0.35">
      <c r="A2" s="1"/>
      <c r="C2" s="168" t="s">
        <v>3327</v>
      </c>
      <c r="D2" s="711" t="s">
        <v>3326</v>
      </c>
      <c r="E2" s="887"/>
      <c r="F2" s="888"/>
      <c r="G2" s="889"/>
    </row>
    <row r="3" spans="1:157" x14ac:dyDescent="0.3">
      <c r="A3" s="1"/>
    </row>
    <row r="4" spans="1:157" ht="15" customHeight="1" x14ac:dyDescent="0.3">
      <c r="B4" s="841" t="s">
        <v>2764</v>
      </c>
      <c r="C4" s="842"/>
      <c r="D4" s="842"/>
      <c r="E4" s="842"/>
      <c r="F4" s="842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1:157" s="26" customFormat="1" ht="15" customHeight="1" x14ac:dyDescent="0.3">
      <c r="B5" s="171">
        <v>0</v>
      </c>
      <c r="C5" s="172"/>
      <c r="D5" s="172"/>
      <c r="E5" s="172"/>
      <c r="F5" s="173"/>
      <c r="G5" s="174" t="s">
        <v>353</v>
      </c>
      <c r="H5" s="175" t="s">
        <v>2765</v>
      </c>
      <c r="I5" s="175" t="s">
        <v>2766</v>
      </c>
      <c r="J5" s="175" t="s">
        <v>2767</v>
      </c>
      <c r="K5" s="175" t="s">
        <v>2768</v>
      </c>
      <c r="L5" s="175" t="s">
        <v>2769</v>
      </c>
      <c r="M5" s="175" t="s">
        <v>2770</v>
      </c>
      <c r="N5" s="175" t="s">
        <v>2771</v>
      </c>
      <c r="O5" s="175" t="s">
        <v>2772</v>
      </c>
      <c r="P5" s="175" t="s">
        <v>2773</v>
      </c>
      <c r="Q5" s="175" t="s">
        <v>2774</v>
      </c>
      <c r="R5" s="175" t="s">
        <v>2775</v>
      </c>
      <c r="S5" s="175" t="s">
        <v>2776</v>
      </c>
      <c r="T5" s="175" t="s">
        <v>2777</v>
      </c>
      <c r="U5" s="175" t="s">
        <v>2778</v>
      </c>
      <c r="V5" s="175" t="s">
        <v>2779</v>
      </c>
      <c r="W5" s="175" t="s">
        <v>2780</v>
      </c>
      <c r="X5" s="175" t="s">
        <v>2781</v>
      </c>
      <c r="Y5" s="175" t="s">
        <v>2782</v>
      </c>
      <c r="Z5" s="175" t="s">
        <v>2783</v>
      </c>
      <c r="AA5" s="175" t="s">
        <v>2784</v>
      </c>
      <c r="AB5" s="175" t="s">
        <v>2785</v>
      </c>
      <c r="AC5" s="175" t="s">
        <v>2786</v>
      </c>
      <c r="AD5" s="175" t="s">
        <v>2787</v>
      </c>
      <c r="AE5" s="175" t="s">
        <v>2788</v>
      </c>
      <c r="AF5" s="175" t="s">
        <v>2789</v>
      </c>
      <c r="AG5" s="175" t="s">
        <v>2790</v>
      </c>
      <c r="AH5" s="175" t="s">
        <v>2791</v>
      </c>
      <c r="AI5" s="175" t="s">
        <v>2792</v>
      </c>
      <c r="AJ5" s="175" t="s">
        <v>2793</v>
      </c>
      <c r="AK5" s="175" t="s">
        <v>2794</v>
      </c>
      <c r="AL5" s="175" t="s">
        <v>2795</v>
      </c>
      <c r="AM5" s="175" t="s">
        <v>2796</v>
      </c>
      <c r="AN5" s="175" t="s">
        <v>2797</v>
      </c>
      <c r="AO5" s="175" t="s">
        <v>2798</v>
      </c>
      <c r="AP5" s="175" t="s">
        <v>2799</v>
      </c>
      <c r="AQ5" s="175" t="s">
        <v>2800</v>
      </c>
      <c r="AR5" s="175" t="s">
        <v>2801</v>
      </c>
      <c r="AS5" s="175" t="s">
        <v>2802</v>
      </c>
      <c r="AT5" s="175" t="s">
        <v>2803</v>
      </c>
      <c r="AU5" s="175" t="s">
        <v>2804</v>
      </c>
      <c r="AV5" s="175" t="s">
        <v>2805</v>
      </c>
      <c r="AW5" s="175" t="s">
        <v>2806</v>
      </c>
      <c r="AX5" s="175" t="s">
        <v>2807</v>
      </c>
      <c r="AY5" s="175" t="s">
        <v>2808</v>
      </c>
      <c r="AZ5" s="175" t="s">
        <v>2809</v>
      </c>
      <c r="BA5" s="175" t="s">
        <v>2810</v>
      </c>
      <c r="BB5" s="175" t="s">
        <v>2811</v>
      </c>
      <c r="BC5" s="175" t="s">
        <v>2812</v>
      </c>
      <c r="BD5" s="175" t="s">
        <v>2813</v>
      </c>
      <c r="BE5" s="175" t="s">
        <v>2814</v>
      </c>
      <c r="BF5" s="175" t="s">
        <v>2815</v>
      </c>
      <c r="BG5" s="175" t="s">
        <v>2816</v>
      </c>
      <c r="BH5" s="175" t="s">
        <v>2817</v>
      </c>
      <c r="BI5" s="175" t="s">
        <v>2818</v>
      </c>
      <c r="BJ5" s="175" t="s">
        <v>2819</v>
      </c>
      <c r="BK5" s="175" t="s">
        <v>2820</v>
      </c>
      <c r="BL5" s="175" t="s">
        <v>2821</v>
      </c>
      <c r="BM5" s="175" t="s">
        <v>2822</v>
      </c>
      <c r="BN5" s="175" t="s">
        <v>2823</v>
      </c>
      <c r="BO5" s="175" t="s">
        <v>2824</v>
      </c>
      <c r="BP5" s="175" t="s">
        <v>2825</v>
      </c>
      <c r="BQ5" s="175" t="s">
        <v>2826</v>
      </c>
      <c r="BR5" s="175" t="s">
        <v>2827</v>
      </c>
      <c r="BS5" s="175" t="s">
        <v>2828</v>
      </c>
      <c r="BT5" s="175" t="s">
        <v>2829</v>
      </c>
      <c r="BU5" s="175" t="s">
        <v>2830</v>
      </c>
      <c r="BV5" s="175" t="s">
        <v>2831</v>
      </c>
      <c r="BW5" s="175" t="s">
        <v>2832</v>
      </c>
      <c r="BX5" s="175" t="s">
        <v>2833</v>
      </c>
      <c r="BY5" s="175" t="s">
        <v>2834</v>
      </c>
      <c r="BZ5" s="175" t="s">
        <v>2835</v>
      </c>
      <c r="CA5" s="175" t="s">
        <v>2836</v>
      </c>
      <c r="CB5" s="175" t="s">
        <v>2837</v>
      </c>
      <c r="CC5" s="175" t="s">
        <v>2838</v>
      </c>
      <c r="CD5" s="175" t="s">
        <v>2839</v>
      </c>
      <c r="CE5" s="175" t="s">
        <v>2840</v>
      </c>
      <c r="CF5" s="175" t="s">
        <v>2841</v>
      </c>
      <c r="CG5" s="175" t="s">
        <v>2842</v>
      </c>
      <c r="CH5" s="175" t="s">
        <v>2843</v>
      </c>
      <c r="CI5" s="175" t="s">
        <v>2844</v>
      </c>
      <c r="CJ5" s="175" t="s">
        <v>2845</v>
      </c>
      <c r="CK5" s="175" t="s">
        <v>2846</v>
      </c>
      <c r="CL5" s="175" t="s">
        <v>2847</v>
      </c>
      <c r="CM5" s="175" t="s">
        <v>2848</v>
      </c>
      <c r="CN5" s="175" t="s">
        <v>2849</v>
      </c>
      <c r="CO5" s="175" t="s">
        <v>2850</v>
      </c>
      <c r="CP5" s="175" t="s">
        <v>2851</v>
      </c>
      <c r="CQ5" s="175" t="s">
        <v>2852</v>
      </c>
      <c r="CR5" s="175" t="s">
        <v>2853</v>
      </c>
      <c r="CS5" s="175" t="s">
        <v>2854</v>
      </c>
      <c r="CT5" s="175" t="s">
        <v>2855</v>
      </c>
      <c r="CU5" s="175" t="s">
        <v>2856</v>
      </c>
      <c r="CV5" s="175" t="s">
        <v>2857</v>
      </c>
      <c r="CW5" s="175" t="s">
        <v>2858</v>
      </c>
      <c r="CX5" s="175" t="s">
        <v>2859</v>
      </c>
      <c r="CY5" s="175" t="s">
        <v>2860</v>
      </c>
      <c r="CZ5" s="175" t="s">
        <v>2861</v>
      </c>
      <c r="DA5" s="175" t="s">
        <v>2862</v>
      </c>
      <c r="DB5" s="175" t="s">
        <v>2863</v>
      </c>
      <c r="DC5" s="175" t="s">
        <v>2864</v>
      </c>
      <c r="DD5" s="175" t="s">
        <v>2865</v>
      </c>
      <c r="DE5" s="175" t="s">
        <v>2866</v>
      </c>
      <c r="DF5" s="175" t="s">
        <v>2867</v>
      </c>
      <c r="DG5" s="175" t="s">
        <v>2868</v>
      </c>
      <c r="DH5" s="175" t="s">
        <v>2869</v>
      </c>
      <c r="DI5" s="175" t="s">
        <v>2870</v>
      </c>
      <c r="DJ5" s="175" t="s">
        <v>2871</v>
      </c>
      <c r="DK5" s="175" t="s">
        <v>2872</v>
      </c>
      <c r="DL5" s="175" t="s">
        <v>2873</v>
      </c>
      <c r="DM5" s="175" t="s">
        <v>2874</v>
      </c>
      <c r="DN5" s="175" t="s">
        <v>2875</v>
      </c>
      <c r="DO5" s="175" t="s">
        <v>2876</v>
      </c>
      <c r="DP5" s="175" t="s">
        <v>2877</v>
      </c>
      <c r="DQ5" s="175" t="s">
        <v>2878</v>
      </c>
      <c r="DR5" s="175" t="s">
        <v>2879</v>
      </c>
      <c r="DS5" s="175" t="s">
        <v>2880</v>
      </c>
      <c r="DT5" s="175" t="s">
        <v>2881</v>
      </c>
      <c r="DU5" s="175" t="s">
        <v>2882</v>
      </c>
      <c r="DV5" s="175" t="s">
        <v>2883</v>
      </c>
      <c r="DW5" s="175" t="s">
        <v>2884</v>
      </c>
      <c r="DX5" s="175" t="s">
        <v>2885</v>
      </c>
      <c r="DY5" s="175" t="s">
        <v>2886</v>
      </c>
      <c r="DZ5" s="175" t="s">
        <v>2887</v>
      </c>
      <c r="EA5" s="175" t="s">
        <v>2888</v>
      </c>
      <c r="EB5" s="175" t="s">
        <v>2889</v>
      </c>
      <c r="EC5" s="175" t="s">
        <v>2890</v>
      </c>
      <c r="ED5" s="175" t="s">
        <v>2891</v>
      </c>
      <c r="EE5" s="175" t="s">
        <v>2892</v>
      </c>
      <c r="EF5" s="175" t="s">
        <v>2893</v>
      </c>
      <c r="EG5" s="175" t="s">
        <v>2894</v>
      </c>
      <c r="EH5" s="175" t="s">
        <v>2895</v>
      </c>
      <c r="EI5" s="175" t="s">
        <v>2896</v>
      </c>
      <c r="EJ5" s="175" t="s">
        <v>2897</v>
      </c>
      <c r="EK5" s="175" t="s">
        <v>2898</v>
      </c>
      <c r="EL5" s="175" t="s">
        <v>2899</v>
      </c>
      <c r="EM5" s="175" t="s">
        <v>2900</v>
      </c>
      <c r="EN5" s="175" t="s">
        <v>2901</v>
      </c>
      <c r="EO5" s="175" t="s">
        <v>2902</v>
      </c>
      <c r="EP5" s="175" t="s">
        <v>2903</v>
      </c>
      <c r="EQ5" s="175" t="s">
        <v>2904</v>
      </c>
      <c r="ER5" s="175" t="s">
        <v>2905</v>
      </c>
      <c r="ES5" s="175" t="s">
        <v>2906</v>
      </c>
      <c r="ET5" s="175" t="s">
        <v>2907</v>
      </c>
      <c r="EU5" s="175" t="s">
        <v>2908</v>
      </c>
      <c r="EV5" s="175" t="s">
        <v>2909</v>
      </c>
      <c r="EW5" s="175" t="s">
        <v>2910</v>
      </c>
      <c r="EX5" s="175" t="s">
        <v>2911</v>
      </c>
      <c r="EY5" s="175" t="s">
        <v>2912</v>
      </c>
      <c r="EZ5" s="175" t="s">
        <v>2913</v>
      </c>
      <c r="FA5" s="175" t="s">
        <v>2914</v>
      </c>
    </row>
    <row r="6" spans="1:157" s="26" customFormat="1" ht="15" customHeight="1" x14ac:dyDescent="0.3">
      <c r="B6" s="209">
        <v>1</v>
      </c>
      <c r="C6" s="553" t="s">
        <v>2443</v>
      </c>
      <c r="D6" s="172"/>
      <c r="E6" s="172"/>
      <c r="F6" s="173"/>
      <c r="G6" s="174"/>
      <c r="H6" s="672" t="s">
        <v>3139</v>
      </c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1:157" s="293" customFormat="1" ht="15" customHeight="1" x14ac:dyDescent="0.3">
      <c r="A7" s="38"/>
      <c r="B7" s="171">
        <v>2</v>
      </c>
      <c r="C7" s="176" t="s">
        <v>1392</v>
      </c>
      <c r="D7" s="176"/>
      <c r="E7" s="177"/>
      <c r="F7" s="178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1:157" s="293" customFormat="1" ht="15" customHeight="1" x14ac:dyDescent="0.3">
      <c r="A8" s="38"/>
      <c r="B8" s="171">
        <f>B7+1</f>
        <v>3</v>
      </c>
      <c r="C8" s="176" t="s">
        <v>2915</v>
      </c>
      <c r="D8" s="176"/>
      <c r="E8" s="180" t="s">
        <v>1396</v>
      </c>
      <c r="F8" s="181" t="s">
        <v>1760</v>
      </c>
      <c r="G8" s="183" t="str">
        <f>IF(COUNTA(H8:FA8)=0,"",IF(SMALL(H8:FA8,1)&lt;0,"ERRO",SUM(H8:FA8)))</f>
        <v/>
      </c>
      <c r="H8" s="295"/>
      <c r="I8" s="295"/>
      <c r="J8" s="295"/>
      <c r="K8" s="295"/>
      <c r="L8" s="295"/>
      <c r="M8" s="295"/>
      <c r="N8" s="295"/>
      <c r="O8" s="295"/>
      <c r="P8" s="295"/>
      <c r="Q8" s="295"/>
      <c r="R8" s="295"/>
      <c r="S8" s="295"/>
      <c r="T8" s="295"/>
      <c r="U8" s="295"/>
      <c r="V8" s="295"/>
      <c r="W8" s="295"/>
      <c r="X8" s="295"/>
      <c r="Y8" s="295"/>
      <c r="Z8" s="295"/>
      <c r="AA8" s="295"/>
      <c r="AB8" s="295"/>
      <c r="AC8" s="295"/>
      <c r="AD8" s="295"/>
      <c r="AE8" s="295"/>
      <c r="AF8" s="295"/>
      <c r="AG8" s="295"/>
      <c r="AH8" s="295"/>
      <c r="AI8" s="295"/>
      <c r="AJ8" s="295"/>
      <c r="AK8" s="295"/>
      <c r="AL8" s="295"/>
      <c r="AM8" s="295"/>
      <c r="AN8" s="295"/>
      <c r="AO8" s="295"/>
      <c r="AP8" s="295"/>
      <c r="AQ8" s="295"/>
      <c r="AR8" s="295"/>
      <c r="AS8" s="295"/>
      <c r="AT8" s="295"/>
      <c r="AU8" s="295"/>
      <c r="AV8" s="295"/>
      <c r="AW8" s="295"/>
      <c r="AX8" s="295"/>
      <c r="AY8" s="295"/>
      <c r="AZ8" s="295"/>
      <c r="BA8" s="295"/>
      <c r="BB8" s="295"/>
      <c r="BC8" s="295"/>
      <c r="BD8" s="295"/>
      <c r="BE8" s="295"/>
      <c r="BF8" s="295"/>
      <c r="BG8" s="295"/>
      <c r="BH8" s="295"/>
      <c r="BI8" s="295"/>
      <c r="BJ8" s="295"/>
      <c r="BK8" s="295"/>
      <c r="BL8" s="295"/>
      <c r="BM8" s="295"/>
      <c r="BN8" s="295"/>
      <c r="BO8" s="295"/>
      <c r="BP8" s="295"/>
      <c r="BQ8" s="295"/>
      <c r="BR8" s="295"/>
      <c r="BS8" s="295"/>
      <c r="BT8" s="295"/>
      <c r="BU8" s="295"/>
      <c r="BV8" s="295"/>
      <c r="BW8" s="295"/>
      <c r="BX8" s="295"/>
      <c r="BY8" s="295"/>
      <c r="BZ8" s="295"/>
      <c r="CA8" s="295"/>
      <c r="CB8" s="295"/>
      <c r="CC8" s="295"/>
      <c r="CD8" s="295"/>
      <c r="CE8" s="295"/>
      <c r="CF8" s="295"/>
      <c r="CG8" s="295"/>
      <c r="CH8" s="295"/>
      <c r="CI8" s="295"/>
      <c r="CJ8" s="295"/>
      <c r="CK8" s="295"/>
      <c r="CL8" s="295"/>
      <c r="CM8" s="295"/>
      <c r="CN8" s="295"/>
      <c r="CO8" s="295"/>
      <c r="CP8" s="295"/>
      <c r="CQ8" s="295"/>
      <c r="CR8" s="295"/>
      <c r="CS8" s="295"/>
      <c r="CT8" s="295"/>
      <c r="CU8" s="295"/>
      <c r="CV8" s="295"/>
      <c r="CW8" s="295"/>
      <c r="CX8" s="295"/>
      <c r="CY8" s="295"/>
      <c r="CZ8" s="295"/>
      <c r="DA8" s="295"/>
      <c r="DB8" s="295"/>
      <c r="DC8" s="295"/>
      <c r="DD8" s="295"/>
      <c r="DE8" s="295"/>
      <c r="DF8" s="295"/>
      <c r="DG8" s="295"/>
      <c r="DH8" s="295"/>
      <c r="DI8" s="295"/>
      <c r="DJ8" s="295"/>
      <c r="DK8" s="295"/>
      <c r="DL8" s="295"/>
      <c r="DM8" s="295"/>
      <c r="DN8" s="295"/>
      <c r="DO8" s="295"/>
      <c r="DP8" s="295"/>
      <c r="DQ8" s="295"/>
      <c r="DR8" s="295"/>
      <c r="DS8" s="295"/>
      <c r="DT8" s="295"/>
      <c r="DU8" s="295"/>
      <c r="DV8" s="295"/>
      <c r="DW8" s="295"/>
      <c r="DX8" s="295"/>
      <c r="DY8" s="295"/>
      <c r="DZ8" s="295"/>
      <c r="EA8" s="295"/>
      <c r="EB8" s="295"/>
      <c r="EC8" s="295"/>
      <c r="ED8" s="295"/>
      <c r="EE8" s="295"/>
      <c r="EF8" s="295"/>
      <c r="EG8" s="295"/>
      <c r="EH8" s="295"/>
      <c r="EI8" s="295"/>
      <c r="EJ8" s="295"/>
      <c r="EK8" s="295"/>
      <c r="EL8" s="295"/>
      <c r="EM8" s="295"/>
      <c r="EN8" s="295"/>
      <c r="EO8" s="295"/>
      <c r="EP8" s="295"/>
      <c r="EQ8" s="295"/>
      <c r="ER8" s="295"/>
      <c r="ES8" s="295"/>
      <c r="ET8" s="295"/>
      <c r="EU8" s="295"/>
      <c r="EV8" s="295"/>
      <c r="EW8" s="295"/>
      <c r="EX8" s="295"/>
      <c r="EY8" s="295"/>
      <c r="EZ8" s="295"/>
      <c r="FA8" s="295"/>
    </row>
    <row r="9" spans="1:157" s="293" customFormat="1" ht="15" customHeight="1" x14ac:dyDescent="0.3">
      <c r="A9" s="38"/>
      <c r="B9" s="171">
        <f>B8+1</f>
        <v>4</v>
      </c>
      <c r="C9" s="176" t="s">
        <v>1217</v>
      </c>
      <c r="D9" s="176"/>
      <c r="E9" s="180"/>
      <c r="F9" s="181" t="s">
        <v>1763</v>
      </c>
      <c r="G9" s="183" t="str">
        <f>IF(COUNTA(H9:FA9)=0,"",IF(SMALL(H9:FA9,1)&lt;0,"ERRO",SUM(H9:FA9)))</f>
        <v/>
      </c>
      <c r="H9" s="296"/>
      <c r="I9" s="296"/>
      <c r="J9" s="296"/>
      <c r="K9" s="296"/>
      <c r="L9" s="296"/>
      <c r="M9" s="296"/>
      <c r="N9" s="296"/>
      <c r="O9" s="296"/>
      <c r="P9" s="296"/>
      <c r="Q9" s="296"/>
      <c r="R9" s="296"/>
      <c r="S9" s="296"/>
      <c r="T9" s="296"/>
      <c r="U9" s="296"/>
      <c r="V9" s="296"/>
      <c r="W9" s="296"/>
      <c r="X9" s="296"/>
      <c r="Y9" s="296"/>
      <c r="Z9" s="296"/>
      <c r="AA9" s="296"/>
      <c r="AB9" s="296"/>
      <c r="AC9" s="296"/>
      <c r="AD9" s="296"/>
      <c r="AE9" s="296"/>
      <c r="AF9" s="296"/>
      <c r="AG9" s="296"/>
      <c r="AH9" s="296"/>
      <c r="AI9" s="296"/>
      <c r="AJ9" s="296"/>
      <c r="AK9" s="296"/>
      <c r="AL9" s="296"/>
      <c r="AM9" s="296"/>
      <c r="AN9" s="296"/>
      <c r="AO9" s="296"/>
      <c r="AP9" s="296"/>
      <c r="AQ9" s="296"/>
      <c r="AR9" s="296"/>
      <c r="AS9" s="296"/>
      <c r="AT9" s="296"/>
      <c r="AU9" s="296"/>
      <c r="AV9" s="296"/>
      <c r="AW9" s="296"/>
      <c r="AX9" s="296"/>
      <c r="AY9" s="296"/>
      <c r="AZ9" s="296"/>
      <c r="BA9" s="296"/>
      <c r="BB9" s="296"/>
      <c r="BC9" s="296"/>
      <c r="BD9" s="296"/>
      <c r="BE9" s="296"/>
      <c r="BF9" s="296"/>
      <c r="BG9" s="296"/>
      <c r="BH9" s="296"/>
      <c r="BI9" s="296"/>
      <c r="BJ9" s="296"/>
      <c r="BK9" s="296"/>
      <c r="BL9" s="296"/>
      <c r="BM9" s="296"/>
      <c r="BN9" s="296"/>
      <c r="BO9" s="296"/>
      <c r="BP9" s="296"/>
      <c r="BQ9" s="296"/>
      <c r="BR9" s="296"/>
      <c r="BS9" s="296"/>
      <c r="BT9" s="296"/>
      <c r="BU9" s="296"/>
      <c r="BV9" s="296"/>
      <c r="BW9" s="296"/>
      <c r="BX9" s="296"/>
      <c r="BY9" s="296"/>
      <c r="BZ9" s="296"/>
      <c r="CA9" s="296"/>
      <c r="CB9" s="296"/>
      <c r="CC9" s="296"/>
      <c r="CD9" s="296"/>
      <c r="CE9" s="296"/>
      <c r="CF9" s="296"/>
      <c r="CG9" s="296"/>
      <c r="CH9" s="296"/>
      <c r="CI9" s="296"/>
      <c r="CJ9" s="296"/>
      <c r="CK9" s="296"/>
      <c r="CL9" s="296"/>
      <c r="CM9" s="296"/>
      <c r="CN9" s="296"/>
      <c r="CO9" s="296"/>
      <c r="CP9" s="296"/>
      <c r="CQ9" s="296"/>
      <c r="CR9" s="296"/>
      <c r="CS9" s="296"/>
      <c r="CT9" s="296"/>
      <c r="CU9" s="296"/>
      <c r="CV9" s="296"/>
      <c r="CW9" s="296"/>
      <c r="CX9" s="296"/>
      <c r="CY9" s="296"/>
      <c r="CZ9" s="296"/>
      <c r="DA9" s="296"/>
      <c r="DB9" s="296"/>
      <c r="DC9" s="296"/>
      <c r="DD9" s="296"/>
      <c r="DE9" s="296"/>
      <c r="DF9" s="296"/>
      <c r="DG9" s="296"/>
      <c r="DH9" s="296"/>
      <c r="DI9" s="296"/>
      <c r="DJ9" s="296"/>
      <c r="DK9" s="296"/>
      <c r="DL9" s="296"/>
      <c r="DM9" s="296"/>
      <c r="DN9" s="296"/>
      <c r="DO9" s="296"/>
      <c r="DP9" s="296"/>
      <c r="DQ9" s="296"/>
      <c r="DR9" s="296"/>
      <c r="DS9" s="296"/>
      <c r="DT9" s="296"/>
      <c r="DU9" s="296"/>
      <c r="DV9" s="296"/>
      <c r="DW9" s="296"/>
      <c r="DX9" s="296"/>
      <c r="DY9" s="296"/>
      <c r="DZ9" s="296"/>
      <c r="EA9" s="296"/>
      <c r="EB9" s="296"/>
      <c r="EC9" s="296"/>
      <c r="ED9" s="296"/>
      <c r="EE9" s="296"/>
      <c r="EF9" s="296"/>
      <c r="EG9" s="296"/>
      <c r="EH9" s="296"/>
      <c r="EI9" s="296"/>
      <c r="EJ9" s="296"/>
      <c r="EK9" s="296"/>
      <c r="EL9" s="296"/>
      <c r="EM9" s="296"/>
      <c r="EN9" s="296"/>
      <c r="EO9" s="296"/>
      <c r="EP9" s="296"/>
      <c r="EQ9" s="296"/>
      <c r="ER9" s="296"/>
      <c r="ES9" s="296"/>
      <c r="ET9" s="296"/>
      <c r="EU9" s="296"/>
      <c r="EV9" s="296"/>
      <c r="EW9" s="296"/>
      <c r="EX9" s="296"/>
      <c r="EY9" s="296"/>
      <c r="EZ9" s="296"/>
      <c r="FA9" s="296"/>
    </row>
    <row r="10" spans="1:157" ht="15" customHeight="1" x14ac:dyDescent="0.3">
      <c r="B10" s="171">
        <f>B9+1</f>
        <v>5</v>
      </c>
      <c r="C10" s="176" t="s">
        <v>1402</v>
      </c>
      <c r="D10" s="176"/>
      <c r="E10" s="180" t="s">
        <v>1195</v>
      </c>
      <c r="F10" s="181" t="s">
        <v>1403</v>
      </c>
      <c r="G10" s="190">
        <f>SUM(H10:FA10)</f>
        <v>0</v>
      </c>
      <c r="H10" s="184">
        <f>(H8*H9)/1000</f>
        <v>0</v>
      </c>
      <c r="I10" s="184">
        <f t="shared" ref="I10:AA10" si="0">(I8*I9)/1000</f>
        <v>0</v>
      </c>
      <c r="J10" s="184">
        <f t="shared" si="0"/>
        <v>0</v>
      </c>
      <c r="K10" s="184">
        <f t="shared" si="0"/>
        <v>0</v>
      </c>
      <c r="L10" s="184">
        <f t="shared" si="0"/>
        <v>0</v>
      </c>
      <c r="M10" s="184">
        <f t="shared" si="0"/>
        <v>0</v>
      </c>
      <c r="N10" s="184">
        <f t="shared" si="0"/>
        <v>0</v>
      </c>
      <c r="O10" s="184">
        <f t="shared" si="0"/>
        <v>0</v>
      </c>
      <c r="P10" s="184">
        <f t="shared" si="0"/>
        <v>0</v>
      </c>
      <c r="Q10" s="184">
        <f t="shared" si="0"/>
        <v>0</v>
      </c>
      <c r="R10" s="184">
        <f t="shared" si="0"/>
        <v>0</v>
      </c>
      <c r="S10" s="184">
        <f t="shared" si="0"/>
        <v>0</v>
      </c>
      <c r="T10" s="184">
        <f t="shared" si="0"/>
        <v>0</v>
      </c>
      <c r="U10" s="184">
        <f t="shared" si="0"/>
        <v>0</v>
      </c>
      <c r="V10" s="184">
        <f t="shared" si="0"/>
        <v>0</v>
      </c>
      <c r="W10" s="184">
        <f t="shared" si="0"/>
        <v>0</v>
      </c>
      <c r="X10" s="184">
        <f t="shared" si="0"/>
        <v>0</v>
      </c>
      <c r="Y10" s="184">
        <f t="shared" si="0"/>
        <v>0</v>
      </c>
      <c r="Z10" s="184">
        <f t="shared" si="0"/>
        <v>0</v>
      </c>
      <c r="AA10" s="184">
        <f t="shared" si="0"/>
        <v>0</v>
      </c>
      <c r="AB10" s="184">
        <f>(AB8*AB9)/1000</f>
        <v>0</v>
      </c>
      <c r="AC10" s="184">
        <f t="shared" ref="AC10:AK10" si="1">(AC8*AC9)/1000</f>
        <v>0</v>
      </c>
      <c r="AD10" s="184">
        <f t="shared" si="1"/>
        <v>0</v>
      </c>
      <c r="AE10" s="184">
        <f t="shared" si="1"/>
        <v>0</v>
      </c>
      <c r="AF10" s="184">
        <f t="shared" si="1"/>
        <v>0</v>
      </c>
      <c r="AG10" s="184">
        <f t="shared" si="1"/>
        <v>0</v>
      </c>
      <c r="AH10" s="184">
        <f t="shared" si="1"/>
        <v>0</v>
      </c>
      <c r="AI10" s="184">
        <f t="shared" si="1"/>
        <v>0</v>
      </c>
      <c r="AJ10" s="184">
        <f t="shared" si="1"/>
        <v>0</v>
      </c>
      <c r="AK10" s="184">
        <f t="shared" si="1"/>
        <v>0</v>
      </c>
      <c r="AL10" s="184">
        <f>(AL8*AL9)/1000</f>
        <v>0</v>
      </c>
      <c r="AM10" s="184">
        <f t="shared" ref="AM10:AU10" si="2">(AM8*AM9)/1000</f>
        <v>0</v>
      </c>
      <c r="AN10" s="184">
        <f t="shared" si="2"/>
        <v>0</v>
      </c>
      <c r="AO10" s="184">
        <f t="shared" si="2"/>
        <v>0</v>
      </c>
      <c r="AP10" s="184">
        <f t="shared" si="2"/>
        <v>0</v>
      </c>
      <c r="AQ10" s="184">
        <f t="shared" si="2"/>
        <v>0</v>
      </c>
      <c r="AR10" s="184">
        <f t="shared" si="2"/>
        <v>0</v>
      </c>
      <c r="AS10" s="184">
        <f t="shared" si="2"/>
        <v>0</v>
      </c>
      <c r="AT10" s="184">
        <f t="shared" si="2"/>
        <v>0</v>
      </c>
      <c r="AU10" s="184">
        <f t="shared" si="2"/>
        <v>0</v>
      </c>
      <c r="AV10" s="184">
        <f>(AV8*AV9)/1000</f>
        <v>0</v>
      </c>
      <c r="AW10" s="184">
        <f t="shared" ref="AW10:BE10" si="3">(AW8*AW9)/1000</f>
        <v>0</v>
      </c>
      <c r="AX10" s="184">
        <f t="shared" si="3"/>
        <v>0</v>
      </c>
      <c r="AY10" s="184">
        <f t="shared" si="3"/>
        <v>0</v>
      </c>
      <c r="AZ10" s="184">
        <f t="shared" si="3"/>
        <v>0</v>
      </c>
      <c r="BA10" s="184">
        <f t="shared" si="3"/>
        <v>0</v>
      </c>
      <c r="BB10" s="184">
        <f t="shared" si="3"/>
        <v>0</v>
      </c>
      <c r="BC10" s="184">
        <f t="shared" si="3"/>
        <v>0</v>
      </c>
      <c r="BD10" s="184">
        <f t="shared" si="3"/>
        <v>0</v>
      </c>
      <c r="BE10" s="184">
        <f t="shared" si="3"/>
        <v>0</v>
      </c>
      <c r="BF10" s="184">
        <f>(BF8*BF9)/1000</f>
        <v>0</v>
      </c>
      <c r="BG10" s="184">
        <f t="shared" ref="BG10:BY10" si="4">(BG8*BG9)/1000</f>
        <v>0</v>
      </c>
      <c r="BH10" s="184">
        <f t="shared" si="4"/>
        <v>0</v>
      </c>
      <c r="BI10" s="184">
        <f t="shared" si="4"/>
        <v>0</v>
      </c>
      <c r="BJ10" s="184">
        <f t="shared" si="4"/>
        <v>0</v>
      </c>
      <c r="BK10" s="184">
        <f t="shared" si="4"/>
        <v>0</v>
      </c>
      <c r="BL10" s="184">
        <f t="shared" si="4"/>
        <v>0</v>
      </c>
      <c r="BM10" s="184">
        <f t="shared" si="4"/>
        <v>0</v>
      </c>
      <c r="BN10" s="184">
        <f t="shared" si="4"/>
        <v>0</v>
      </c>
      <c r="BO10" s="184">
        <f t="shared" si="4"/>
        <v>0</v>
      </c>
      <c r="BP10" s="184">
        <f t="shared" si="4"/>
        <v>0</v>
      </c>
      <c r="BQ10" s="184">
        <f t="shared" si="4"/>
        <v>0</v>
      </c>
      <c r="BR10" s="184">
        <f t="shared" si="4"/>
        <v>0</v>
      </c>
      <c r="BS10" s="184">
        <f t="shared" si="4"/>
        <v>0</v>
      </c>
      <c r="BT10" s="184">
        <f t="shared" si="4"/>
        <v>0</v>
      </c>
      <c r="BU10" s="184">
        <f t="shared" si="4"/>
        <v>0</v>
      </c>
      <c r="BV10" s="184">
        <f t="shared" si="4"/>
        <v>0</v>
      </c>
      <c r="BW10" s="184">
        <f t="shared" si="4"/>
        <v>0</v>
      </c>
      <c r="BX10" s="184">
        <f t="shared" si="4"/>
        <v>0</v>
      </c>
      <c r="BY10" s="184">
        <f t="shared" si="4"/>
        <v>0</v>
      </c>
      <c r="BZ10" s="184">
        <f>(BZ8*BZ9)/1000</f>
        <v>0</v>
      </c>
      <c r="CA10" s="184">
        <f t="shared" ref="CA10:CI10" si="5">(CA8*CA9)/1000</f>
        <v>0</v>
      </c>
      <c r="CB10" s="184">
        <f t="shared" si="5"/>
        <v>0</v>
      </c>
      <c r="CC10" s="184">
        <f t="shared" si="5"/>
        <v>0</v>
      </c>
      <c r="CD10" s="184">
        <f t="shared" si="5"/>
        <v>0</v>
      </c>
      <c r="CE10" s="184">
        <f t="shared" si="5"/>
        <v>0</v>
      </c>
      <c r="CF10" s="184">
        <f t="shared" si="5"/>
        <v>0</v>
      </c>
      <c r="CG10" s="184">
        <f t="shared" si="5"/>
        <v>0</v>
      </c>
      <c r="CH10" s="184">
        <f t="shared" si="5"/>
        <v>0</v>
      </c>
      <c r="CI10" s="184">
        <f t="shared" si="5"/>
        <v>0</v>
      </c>
      <c r="CJ10" s="184">
        <f>(CJ8*CJ9)/1000</f>
        <v>0</v>
      </c>
      <c r="CK10" s="184">
        <f t="shared" ref="CK10:CS10" si="6">(CK8*CK9)/1000</f>
        <v>0</v>
      </c>
      <c r="CL10" s="184">
        <f t="shared" si="6"/>
        <v>0</v>
      </c>
      <c r="CM10" s="184">
        <f t="shared" si="6"/>
        <v>0</v>
      </c>
      <c r="CN10" s="184">
        <f t="shared" si="6"/>
        <v>0</v>
      </c>
      <c r="CO10" s="184">
        <f t="shared" si="6"/>
        <v>0</v>
      </c>
      <c r="CP10" s="184">
        <f t="shared" si="6"/>
        <v>0</v>
      </c>
      <c r="CQ10" s="184">
        <f t="shared" si="6"/>
        <v>0</v>
      </c>
      <c r="CR10" s="184">
        <f t="shared" si="6"/>
        <v>0</v>
      </c>
      <c r="CS10" s="184">
        <f t="shared" si="6"/>
        <v>0</v>
      </c>
      <c r="CT10" s="184">
        <f>(CT8*CT9)/1000</f>
        <v>0</v>
      </c>
      <c r="CU10" s="184">
        <f t="shared" ref="CU10:DC10" si="7">(CU8*CU9)/1000</f>
        <v>0</v>
      </c>
      <c r="CV10" s="184">
        <f t="shared" si="7"/>
        <v>0</v>
      </c>
      <c r="CW10" s="184">
        <f t="shared" si="7"/>
        <v>0</v>
      </c>
      <c r="CX10" s="184">
        <f t="shared" si="7"/>
        <v>0</v>
      </c>
      <c r="CY10" s="184">
        <f t="shared" si="7"/>
        <v>0</v>
      </c>
      <c r="CZ10" s="184">
        <f t="shared" si="7"/>
        <v>0</v>
      </c>
      <c r="DA10" s="184">
        <f t="shared" si="7"/>
        <v>0</v>
      </c>
      <c r="DB10" s="184">
        <f t="shared" si="7"/>
        <v>0</v>
      </c>
      <c r="DC10" s="184">
        <f t="shared" si="7"/>
        <v>0</v>
      </c>
      <c r="DD10" s="184">
        <f>(DD8*DD9)/1000</f>
        <v>0</v>
      </c>
      <c r="DE10" s="184">
        <f t="shared" ref="DE10:DW10" si="8">(DE8*DE9)/1000</f>
        <v>0</v>
      </c>
      <c r="DF10" s="184">
        <f t="shared" si="8"/>
        <v>0</v>
      </c>
      <c r="DG10" s="184">
        <f t="shared" si="8"/>
        <v>0</v>
      </c>
      <c r="DH10" s="184">
        <f t="shared" si="8"/>
        <v>0</v>
      </c>
      <c r="DI10" s="184">
        <f t="shared" si="8"/>
        <v>0</v>
      </c>
      <c r="DJ10" s="184">
        <f t="shared" si="8"/>
        <v>0</v>
      </c>
      <c r="DK10" s="184">
        <f t="shared" si="8"/>
        <v>0</v>
      </c>
      <c r="DL10" s="184">
        <f t="shared" si="8"/>
        <v>0</v>
      </c>
      <c r="DM10" s="184">
        <f t="shared" si="8"/>
        <v>0</v>
      </c>
      <c r="DN10" s="184">
        <f t="shared" si="8"/>
        <v>0</v>
      </c>
      <c r="DO10" s="184">
        <f t="shared" si="8"/>
        <v>0</v>
      </c>
      <c r="DP10" s="184">
        <f t="shared" si="8"/>
        <v>0</v>
      </c>
      <c r="DQ10" s="184">
        <f t="shared" si="8"/>
        <v>0</v>
      </c>
      <c r="DR10" s="184">
        <f t="shared" si="8"/>
        <v>0</v>
      </c>
      <c r="DS10" s="184">
        <f t="shared" si="8"/>
        <v>0</v>
      </c>
      <c r="DT10" s="184">
        <f t="shared" si="8"/>
        <v>0</v>
      </c>
      <c r="DU10" s="184">
        <f t="shared" si="8"/>
        <v>0</v>
      </c>
      <c r="DV10" s="184">
        <f t="shared" si="8"/>
        <v>0</v>
      </c>
      <c r="DW10" s="184">
        <f t="shared" si="8"/>
        <v>0</v>
      </c>
      <c r="DX10" s="184">
        <f>(DX8*DX9)/1000</f>
        <v>0</v>
      </c>
      <c r="DY10" s="184">
        <f t="shared" ref="DY10:EG10" si="9">(DY8*DY9)/1000</f>
        <v>0</v>
      </c>
      <c r="DZ10" s="184">
        <f t="shared" si="9"/>
        <v>0</v>
      </c>
      <c r="EA10" s="184">
        <f t="shared" si="9"/>
        <v>0</v>
      </c>
      <c r="EB10" s="184">
        <f t="shared" si="9"/>
        <v>0</v>
      </c>
      <c r="EC10" s="184">
        <f t="shared" si="9"/>
        <v>0</v>
      </c>
      <c r="ED10" s="184">
        <f t="shared" si="9"/>
        <v>0</v>
      </c>
      <c r="EE10" s="184">
        <f t="shared" si="9"/>
        <v>0</v>
      </c>
      <c r="EF10" s="184">
        <f t="shared" si="9"/>
        <v>0</v>
      </c>
      <c r="EG10" s="184">
        <f t="shared" si="9"/>
        <v>0</v>
      </c>
      <c r="EH10" s="184">
        <f>(EH8*EH9)/1000</f>
        <v>0</v>
      </c>
      <c r="EI10" s="184">
        <f t="shared" ref="EI10:EQ10" si="10">(EI8*EI9)/1000</f>
        <v>0</v>
      </c>
      <c r="EJ10" s="184">
        <f t="shared" si="10"/>
        <v>0</v>
      </c>
      <c r="EK10" s="184">
        <f t="shared" si="10"/>
        <v>0</v>
      </c>
      <c r="EL10" s="184">
        <f t="shared" si="10"/>
        <v>0</v>
      </c>
      <c r="EM10" s="184">
        <f t="shared" si="10"/>
        <v>0</v>
      </c>
      <c r="EN10" s="184">
        <f t="shared" si="10"/>
        <v>0</v>
      </c>
      <c r="EO10" s="184">
        <f t="shared" si="10"/>
        <v>0</v>
      </c>
      <c r="EP10" s="184">
        <f t="shared" si="10"/>
        <v>0</v>
      </c>
      <c r="EQ10" s="184">
        <f t="shared" si="10"/>
        <v>0</v>
      </c>
      <c r="ER10" s="184">
        <f>(ER8*ER9)/1000</f>
        <v>0</v>
      </c>
      <c r="ES10" s="184">
        <f t="shared" ref="ES10:FA10" si="11">(ES8*ES9)/1000</f>
        <v>0</v>
      </c>
      <c r="ET10" s="184">
        <f t="shared" si="11"/>
        <v>0</v>
      </c>
      <c r="EU10" s="184">
        <f t="shared" si="11"/>
        <v>0</v>
      </c>
      <c r="EV10" s="184">
        <f t="shared" si="11"/>
        <v>0</v>
      </c>
      <c r="EW10" s="184">
        <f t="shared" si="11"/>
        <v>0</v>
      </c>
      <c r="EX10" s="184">
        <f t="shared" si="11"/>
        <v>0</v>
      </c>
      <c r="EY10" s="184">
        <f t="shared" si="11"/>
        <v>0</v>
      </c>
      <c r="EZ10" s="184">
        <f t="shared" si="11"/>
        <v>0</v>
      </c>
      <c r="FA10" s="184">
        <f t="shared" si="11"/>
        <v>0</v>
      </c>
    </row>
    <row r="11" spans="1:157" s="293" customFormat="1" ht="15" customHeight="1" x14ac:dyDescent="0.3">
      <c r="A11" s="38"/>
      <c r="B11" s="878">
        <f>B10+1</f>
        <v>6</v>
      </c>
      <c r="C11" s="176" t="s">
        <v>1764</v>
      </c>
      <c r="D11" s="176"/>
      <c r="E11" s="180"/>
      <c r="F11" s="181" t="s">
        <v>2260</v>
      </c>
      <c r="G11" s="185" t="str">
        <f>IF(COUNTA(H11:FA11)=0,"",IF(OR(LARGE(H11:FA11,1)&gt;1,SMALL(H11:FA11,1)&lt;0),"ERRO",""))</f>
        <v/>
      </c>
      <c r="H11" s="295"/>
      <c r="I11" s="295"/>
      <c r="J11" s="295"/>
      <c r="K11" s="295"/>
      <c r="L11" s="295"/>
      <c r="M11" s="295"/>
      <c r="N11" s="295"/>
      <c r="O11" s="295"/>
      <c r="P11" s="295"/>
      <c r="Q11" s="295"/>
      <c r="R11" s="295"/>
      <c r="S11" s="295"/>
      <c r="T11" s="295"/>
      <c r="U11" s="295"/>
      <c r="V11" s="295"/>
      <c r="W11" s="295"/>
      <c r="X11" s="295"/>
      <c r="Y11" s="295"/>
      <c r="Z11" s="295"/>
      <c r="AA11" s="295"/>
      <c r="AB11" s="295"/>
      <c r="AC11" s="295"/>
      <c r="AD11" s="295"/>
      <c r="AE11" s="295"/>
      <c r="AF11" s="295"/>
      <c r="AG11" s="295"/>
      <c r="AH11" s="295"/>
      <c r="AI11" s="295"/>
      <c r="AJ11" s="295"/>
      <c r="AK11" s="295"/>
      <c r="AL11" s="295"/>
      <c r="AM11" s="295"/>
      <c r="AN11" s="295"/>
      <c r="AO11" s="295"/>
      <c r="AP11" s="295"/>
      <c r="AQ11" s="295"/>
      <c r="AR11" s="295"/>
      <c r="AS11" s="295"/>
      <c r="AT11" s="295"/>
      <c r="AU11" s="295"/>
      <c r="AV11" s="295"/>
      <c r="AW11" s="295"/>
      <c r="AX11" s="295"/>
      <c r="AY11" s="295"/>
      <c r="AZ11" s="295"/>
      <c r="BA11" s="295"/>
      <c r="BB11" s="295"/>
      <c r="BC11" s="295"/>
      <c r="BD11" s="295"/>
      <c r="BE11" s="295"/>
      <c r="BF11" s="295"/>
      <c r="BG11" s="295"/>
      <c r="BH11" s="295"/>
      <c r="BI11" s="295"/>
      <c r="BJ11" s="295"/>
      <c r="BK11" s="295"/>
      <c r="BL11" s="295"/>
      <c r="BM11" s="295"/>
      <c r="BN11" s="295"/>
      <c r="BO11" s="295"/>
      <c r="BP11" s="295"/>
      <c r="BQ11" s="295"/>
      <c r="BR11" s="295"/>
      <c r="BS11" s="295"/>
      <c r="BT11" s="295"/>
      <c r="BU11" s="295"/>
      <c r="BV11" s="295"/>
      <c r="BW11" s="295"/>
      <c r="BX11" s="295"/>
      <c r="BY11" s="295"/>
      <c r="BZ11" s="295"/>
      <c r="CA11" s="295"/>
      <c r="CB11" s="295"/>
      <c r="CC11" s="295"/>
      <c r="CD11" s="295"/>
      <c r="CE11" s="295"/>
      <c r="CF11" s="295"/>
      <c r="CG11" s="295"/>
      <c r="CH11" s="295"/>
      <c r="CI11" s="295"/>
      <c r="CJ11" s="295"/>
      <c r="CK11" s="295"/>
      <c r="CL11" s="295"/>
      <c r="CM11" s="295"/>
      <c r="CN11" s="295"/>
      <c r="CO11" s="295"/>
      <c r="CP11" s="295"/>
      <c r="CQ11" s="295"/>
      <c r="CR11" s="295"/>
      <c r="CS11" s="295"/>
      <c r="CT11" s="295"/>
      <c r="CU11" s="295"/>
      <c r="CV11" s="295"/>
      <c r="CW11" s="295"/>
      <c r="CX11" s="295"/>
      <c r="CY11" s="295"/>
      <c r="CZ11" s="295"/>
      <c r="DA11" s="295"/>
      <c r="DB11" s="295"/>
      <c r="DC11" s="295"/>
      <c r="DD11" s="295"/>
      <c r="DE11" s="295"/>
      <c r="DF11" s="295"/>
      <c r="DG11" s="295"/>
      <c r="DH11" s="295"/>
      <c r="DI11" s="295"/>
      <c r="DJ11" s="295"/>
      <c r="DK11" s="295"/>
      <c r="DL11" s="295"/>
      <c r="DM11" s="295"/>
      <c r="DN11" s="295"/>
      <c r="DO11" s="295"/>
      <c r="DP11" s="295"/>
      <c r="DQ11" s="295"/>
      <c r="DR11" s="295"/>
      <c r="DS11" s="295"/>
      <c r="DT11" s="295"/>
      <c r="DU11" s="295"/>
      <c r="DV11" s="295"/>
      <c r="DW11" s="295"/>
      <c r="DX11" s="295"/>
      <c r="DY11" s="295"/>
      <c r="DZ11" s="295"/>
      <c r="EA11" s="295"/>
      <c r="EB11" s="295"/>
      <c r="EC11" s="295"/>
      <c r="ED11" s="295"/>
      <c r="EE11" s="295"/>
      <c r="EF11" s="295"/>
      <c r="EG11" s="295"/>
      <c r="EH11" s="295"/>
      <c r="EI11" s="295"/>
      <c r="EJ11" s="295"/>
      <c r="EK11" s="295"/>
      <c r="EL11" s="295"/>
      <c r="EM11" s="295"/>
      <c r="EN11" s="295"/>
      <c r="EO11" s="295"/>
      <c r="EP11" s="295"/>
      <c r="EQ11" s="295"/>
      <c r="ER11" s="295"/>
      <c r="ES11" s="295"/>
      <c r="ET11" s="295"/>
      <c r="EU11" s="295"/>
      <c r="EV11" s="295"/>
      <c r="EW11" s="295"/>
      <c r="EX11" s="295"/>
      <c r="EY11" s="295"/>
      <c r="EZ11" s="295"/>
      <c r="FA11" s="295"/>
    </row>
    <row r="12" spans="1:157" ht="15" customHeight="1" x14ac:dyDescent="0.3">
      <c r="B12" s="880"/>
      <c r="C12" s="176" t="s">
        <v>1765</v>
      </c>
      <c r="D12" s="176"/>
      <c r="E12" s="180" t="s">
        <v>1195</v>
      </c>
      <c r="F12" s="181" t="s">
        <v>1766</v>
      </c>
      <c r="G12" s="190">
        <f>SUM(H12:FA12)</f>
        <v>0</v>
      </c>
      <c r="H12" s="184">
        <f>H10*H11</f>
        <v>0</v>
      </c>
      <c r="I12" s="184">
        <f t="shared" ref="I12:AA12" si="12">I10*I11</f>
        <v>0</v>
      </c>
      <c r="J12" s="184">
        <f t="shared" si="12"/>
        <v>0</v>
      </c>
      <c r="K12" s="184">
        <f t="shared" si="12"/>
        <v>0</v>
      </c>
      <c r="L12" s="184">
        <f t="shared" si="12"/>
        <v>0</v>
      </c>
      <c r="M12" s="184">
        <f t="shared" si="12"/>
        <v>0</v>
      </c>
      <c r="N12" s="184">
        <f t="shared" si="12"/>
        <v>0</v>
      </c>
      <c r="O12" s="184">
        <f t="shared" si="12"/>
        <v>0</v>
      </c>
      <c r="P12" s="184">
        <f t="shared" si="12"/>
        <v>0</v>
      </c>
      <c r="Q12" s="184">
        <f t="shared" si="12"/>
        <v>0</v>
      </c>
      <c r="R12" s="184">
        <f t="shared" si="12"/>
        <v>0</v>
      </c>
      <c r="S12" s="184">
        <f t="shared" si="12"/>
        <v>0</v>
      </c>
      <c r="T12" s="184">
        <f t="shared" si="12"/>
        <v>0</v>
      </c>
      <c r="U12" s="184">
        <f t="shared" si="12"/>
        <v>0</v>
      </c>
      <c r="V12" s="184">
        <f t="shared" si="12"/>
        <v>0</v>
      </c>
      <c r="W12" s="184">
        <f t="shared" si="12"/>
        <v>0</v>
      </c>
      <c r="X12" s="184">
        <f t="shared" si="12"/>
        <v>0</v>
      </c>
      <c r="Y12" s="184">
        <f t="shared" si="12"/>
        <v>0</v>
      </c>
      <c r="Z12" s="184">
        <f t="shared" si="12"/>
        <v>0</v>
      </c>
      <c r="AA12" s="184">
        <f t="shared" si="12"/>
        <v>0</v>
      </c>
      <c r="AB12" s="184">
        <f>AB10*AB11</f>
        <v>0</v>
      </c>
      <c r="AC12" s="184">
        <f t="shared" ref="AC12:AK12" si="13">AC10*AC11</f>
        <v>0</v>
      </c>
      <c r="AD12" s="184">
        <f t="shared" si="13"/>
        <v>0</v>
      </c>
      <c r="AE12" s="184">
        <f t="shared" si="13"/>
        <v>0</v>
      </c>
      <c r="AF12" s="184">
        <f t="shared" si="13"/>
        <v>0</v>
      </c>
      <c r="AG12" s="184">
        <f t="shared" si="13"/>
        <v>0</v>
      </c>
      <c r="AH12" s="184">
        <f t="shared" si="13"/>
        <v>0</v>
      </c>
      <c r="AI12" s="184">
        <f t="shared" si="13"/>
        <v>0</v>
      </c>
      <c r="AJ12" s="184">
        <f t="shared" si="13"/>
        <v>0</v>
      </c>
      <c r="AK12" s="184">
        <f t="shared" si="13"/>
        <v>0</v>
      </c>
      <c r="AL12" s="184">
        <f>AL10*AL11</f>
        <v>0</v>
      </c>
      <c r="AM12" s="184">
        <f t="shared" ref="AM12:AU12" si="14">AM10*AM11</f>
        <v>0</v>
      </c>
      <c r="AN12" s="184">
        <f t="shared" si="14"/>
        <v>0</v>
      </c>
      <c r="AO12" s="184">
        <f t="shared" si="14"/>
        <v>0</v>
      </c>
      <c r="AP12" s="184">
        <f t="shared" si="14"/>
        <v>0</v>
      </c>
      <c r="AQ12" s="184">
        <f t="shared" si="14"/>
        <v>0</v>
      </c>
      <c r="AR12" s="184">
        <f t="shared" si="14"/>
        <v>0</v>
      </c>
      <c r="AS12" s="184">
        <f t="shared" si="14"/>
        <v>0</v>
      </c>
      <c r="AT12" s="184">
        <f t="shared" si="14"/>
        <v>0</v>
      </c>
      <c r="AU12" s="184">
        <f t="shared" si="14"/>
        <v>0</v>
      </c>
      <c r="AV12" s="184">
        <f>AV10*AV11</f>
        <v>0</v>
      </c>
      <c r="AW12" s="184">
        <f t="shared" ref="AW12:BE12" si="15">AW10*AW11</f>
        <v>0</v>
      </c>
      <c r="AX12" s="184">
        <f t="shared" si="15"/>
        <v>0</v>
      </c>
      <c r="AY12" s="184">
        <f t="shared" si="15"/>
        <v>0</v>
      </c>
      <c r="AZ12" s="184">
        <f t="shared" si="15"/>
        <v>0</v>
      </c>
      <c r="BA12" s="184">
        <f t="shared" si="15"/>
        <v>0</v>
      </c>
      <c r="BB12" s="184">
        <f t="shared" si="15"/>
        <v>0</v>
      </c>
      <c r="BC12" s="184">
        <f t="shared" si="15"/>
        <v>0</v>
      </c>
      <c r="BD12" s="184">
        <f t="shared" si="15"/>
        <v>0</v>
      </c>
      <c r="BE12" s="184">
        <f t="shared" si="15"/>
        <v>0</v>
      </c>
      <c r="BF12" s="184">
        <f>BF10*BF11</f>
        <v>0</v>
      </c>
      <c r="BG12" s="184">
        <f t="shared" ref="BG12:BY12" si="16">BG10*BG11</f>
        <v>0</v>
      </c>
      <c r="BH12" s="184">
        <f t="shared" si="16"/>
        <v>0</v>
      </c>
      <c r="BI12" s="184">
        <f t="shared" si="16"/>
        <v>0</v>
      </c>
      <c r="BJ12" s="184">
        <f t="shared" si="16"/>
        <v>0</v>
      </c>
      <c r="BK12" s="184">
        <f t="shared" si="16"/>
        <v>0</v>
      </c>
      <c r="BL12" s="184">
        <f t="shared" si="16"/>
        <v>0</v>
      </c>
      <c r="BM12" s="184">
        <f t="shared" si="16"/>
        <v>0</v>
      </c>
      <c r="BN12" s="184">
        <f t="shared" si="16"/>
        <v>0</v>
      </c>
      <c r="BO12" s="184">
        <f t="shared" si="16"/>
        <v>0</v>
      </c>
      <c r="BP12" s="184">
        <f t="shared" si="16"/>
        <v>0</v>
      </c>
      <c r="BQ12" s="184">
        <f t="shared" si="16"/>
        <v>0</v>
      </c>
      <c r="BR12" s="184">
        <f t="shared" si="16"/>
        <v>0</v>
      </c>
      <c r="BS12" s="184">
        <f t="shared" si="16"/>
        <v>0</v>
      </c>
      <c r="BT12" s="184">
        <f t="shared" si="16"/>
        <v>0</v>
      </c>
      <c r="BU12" s="184">
        <f t="shared" si="16"/>
        <v>0</v>
      </c>
      <c r="BV12" s="184">
        <f t="shared" si="16"/>
        <v>0</v>
      </c>
      <c r="BW12" s="184">
        <f t="shared" si="16"/>
        <v>0</v>
      </c>
      <c r="BX12" s="184">
        <f t="shared" si="16"/>
        <v>0</v>
      </c>
      <c r="BY12" s="184">
        <f t="shared" si="16"/>
        <v>0</v>
      </c>
      <c r="BZ12" s="184">
        <f>BZ10*BZ11</f>
        <v>0</v>
      </c>
      <c r="CA12" s="184">
        <f t="shared" ref="CA12:CI12" si="17">CA10*CA11</f>
        <v>0</v>
      </c>
      <c r="CB12" s="184">
        <f t="shared" si="17"/>
        <v>0</v>
      </c>
      <c r="CC12" s="184">
        <f t="shared" si="17"/>
        <v>0</v>
      </c>
      <c r="CD12" s="184">
        <f t="shared" si="17"/>
        <v>0</v>
      </c>
      <c r="CE12" s="184">
        <f t="shared" si="17"/>
        <v>0</v>
      </c>
      <c r="CF12" s="184">
        <f t="shared" si="17"/>
        <v>0</v>
      </c>
      <c r="CG12" s="184">
        <f t="shared" si="17"/>
        <v>0</v>
      </c>
      <c r="CH12" s="184">
        <f t="shared" si="17"/>
        <v>0</v>
      </c>
      <c r="CI12" s="184">
        <f t="shared" si="17"/>
        <v>0</v>
      </c>
      <c r="CJ12" s="184">
        <f>CJ10*CJ11</f>
        <v>0</v>
      </c>
      <c r="CK12" s="184">
        <f t="shared" ref="CK12:CS12" si="18">CK10*CK11</f>
        <v>0</v>
      </c>
      <c r="CL12" s="184">
        <f t="shared" si="18"/>
        <v>0</v>
      </c>
      <c r="CM12" s="184">
        <f t="shared" si="18"/>
        <v>0</v>
      </c>
      <c r="CN12" s="184">
        <f t="shared" si="18"/>
        <v>0</v>
      </c>
      <c r="CO12" s="184">
        <f t="shared" si="18"/>
        <v>0</v>
      </c>
      <c r="CP12" s="184">
        <f t="shared" si="18"/>
        <v>0</v>
      </c>
      <c r="CQ12" s="184">
        <f t="shared" si="18"/>
        <v>0</v>
      </c>
      <c r="CR12" s="184">
        <f t="shared" si="18"/>
        <v>0</v>
      </c>
      <c r="CS12" s="184">
        <f t="shared" si="18"/>
        <v>0</v>
      </c>
      <c r="CT12" s="184">
        <f>CT10*CT11</f>
        <v>0</v>
      </c>
      <c r="CU12" s="184">
        <f t="shared" ref="CU12:DC12" si="19">CU10*CU11</f>
        <v>0</v>
      </c>
      <c r="CV12" s="184">
        <f t="shared" si="19"/>
        <v>0</v>
      </c>
      <c r="CW12" s="184">
        <f t="shared" si="19"/>
        <v>0</v>
      </c>
      <c r="CX12" s="184">
        <f t="shared" si="19"/>
        <v>0</v>
      </c>
      <c r="CY12" s="184">
        <f t="shared" si="19"/>
        <v>0</v>
      </c>
      <c r="CZ12" s="184">
        <f t="shared" si="19"/>
        <v>0</v>
      </c>
      <c r="DA12" s="184">
        <f t="shared" si="19"/>
        <v>0</v>
      </c>
      <c r="DB12" s="184">
        <f t="shared" si="19"/>
        <v>0</v>
      </c>
      <c r="DC12" s="184">
        <f t="shared" si="19"/>
        <v>0</v>
      </c>
      <c r="DD12" s="184">
        <f>DD10*DD11</f>
        <v>0</v>
      </c>
      <c r="DE12" s="184">
        <f t="shared" ref="DE12:DW12" si="20">DE10*DE11</f>
        <v>0</v>
      </c>
      <c r="DF12" s="184">
        <f t="shared" si="20"/>
        <v>0</v>
      </c>
      <c r="DG12" s="184">
        <f t="shared" si="20"/>
        <v>0</v>
      </c>
      <c r="DH12" s="184">
        <f t="shared" si="20"/>
        <v>0</v>
      </c>
      <c r="DI12" s="184">
        <f t="shared" si="20"/>
        <v>0</v>
      </c>
      <c r="DJ12" s="184">
        <f t="shared" si="20"/>
        <v>0</v>
      </c>
      <c r="DK12" s="184">
        <f t="shared" si="20"/>
        <v>0</v>
      </c>
      <c r="DL12" s="184">
        <f t="shared" si="20"/>
        <v>0</v>
      </c>
      <c r="DM12" s="184">
        <f t="shared" si="20"/>
        <v>0</v>
      </c>
      <c r="DN12" s="184">
        <f t="shared" si="20"/>
        <v>0</v>
      </c>
      <c r="DO12" s="184">
        <f t="shared" si="20"/>
        <v>0</v>
      </c>
      <c r="DP12" s="184">
        <f t="shared" si="20"/>
        <v>0</v>
      </c>
      <c r="DQ12" s="184">
        <f t="shared" si="20"/>
        <v>0</v>
      </c>
      <c r="DR12" s="184">
        <f t="shared" si="20"/>
        <v>0</v>
      </c>
      <c r="DS12" s="184">
        <f t="shared" si="20"/>
        <v>0</v>
      </c>
      <c r="DT12" s="184">
        <f t="shared" si="20"/>
        <v>0</v>
      </c>
      <c r="DU12" s="184">
        <f t="shared" si="20"/>
        <v>0</v>
      </c>
      <c r="DV12" s="184">
        <f t="shared" si="20"/>
        <v>0</v>
      </c>
      <c r="DW12" s="184">
        <f t="shared" si="20"/>
        <v>0</v>
      </c>
      <c r="DX12" s="184">
        <f>DX10*DX11</f>
        <v>0</v>
      </c>
      <c r="DY12" s="184">
        <f t="shared" ref="DY12:EG12" si="21">DY10*DY11</f>
        <v>0</v>
      </c>
      <c r="DZ12" s="184">
        <f t="shared" si="21"/>
        <v>0</v>
      </c>
      <c r="EA12" s="184">
        <f t="shared" si="21"/>
        <v>0</v>
      </c>
      <c r="EB12" s="184">
        <f t="shared" si="21"/>
        <v>0</v>
      </c>
      <c r="EC12" s="184">
        <f t="shared" si="21"/>
        <v>0</v>
      </c>
      <c r="ED12" s="184">
        <f t="shared" si="21"/>
        <v>0</v>
      </c>
      <c r="EE12" s="184">
        <f t="shared" si="21"/>
        <v>0</v>
      </c>
      <c r="EF12" s="184">
        <f t="shared" si="21"/>
        <v>0</v>
      </c>
      <c r="EG12" s="184">
        <f t="shared" si="21"/>
        <v>0</v>
      </c>
      <c r="EH12" s="184">
        <f>EH10*EH11</f>
        <v>0</v>
      </c>
      <c r="EI12" s="184">
        <f t="shared" ref="EI12:EQ12" si="22">EI10*EI11</f>
        <v>0</v>
      </c>
      <c r="EJ12" s="184">
        <f t="shared" si="22"/>
        <v>0</v>
      </c>
      <c r="EK12" s="184">
        <f t="shared" si="22"/>
        <v>0</v>
      </c>
      <c r="EL12" s="184">
        <f t="shared" si="22"/>
        <v>0</v>
      </c>
      <c r="EM12" s="184">
        <f t="shared" si="22"/>
        <v>0</v>
      </c>
      <c r="EN12" s="184">
        <f t="shared" si="22"/>
        <v>0</v>
      </c>
      <c r="EO12" s="184">
        <f t="shared" si="22"/>
        <v>0</v>
      </c>
      <c r="EP12" s="184">
        <f t="shared" si="22"/>
        <v>0</v>
      </c>
      <c r="EQ12" s="184">
        <f t="shared" si="22"/>
        <v>0</v>
      </c>
      <c r="ER12" s="184">
        <f>ER10*ER11</f>
        <v>0</v>
      </c>
      <c r="ES12" s="184">
        <f t="shared" ref="ES12:FA12" si="23">ES10*ES11</f>
        <v>0</v>
      </c>
      <c r="ET12" s="184">
        <f t="shared" si="23"/>
        <v>0</v>
      </c>
      <c r="EU12" s="184">
        <f t="shared" si="23"/>
        <v>0</v>
      </c>
      <c r="EV12" s="184">
        <f t="shared" si="23"/>
        <v>0</v>
      </c>
      <c r="EW12" s="184">
        <f t="shared" si="23"/>
        <v>0</v>
      </c>
      <c r="EX12" s="184">
        <f t="shared" si="23"/>
        <v>0</v>
      </c>
      <c r="EY12" s="184">
        <f t="shared" si="23"/>
        <v>0</v>
      </c>
      <c r="EZ12" s="184">
        <f t="shared" si="23"/>
        <v>0</v>
      </c>
      <c r="FA12" s="184">
        <f t="shared" si="23"/>
        <v>0</v>
      </c>
    </row>
    <row r="13" spans="1:157" s="293" customFormat="1" ht="15" customHeight="1" x14ac:dyDescent="0.3">
      <c r="A13" s="38"/>
      <c r="B13" s="878">
        <f>B11+1</f>
        <v>7</v>
      </c>
      <c r="C13" s="176" t="s">
        <v>1404</v>
      </c>
      <c r="D13" s="176"/>
      <c r="E13" s="180" t="s">
        <v>1405</v>
      </c>
      <c r="F13" s="181"/>
      <c r="G13" s="185" t="str">
        <f>IF(COUNTA(H13:FA13)=0,"",IF(OR(LARGE(H13:FA13,1)&gt;24,SMALL(H13:FA13,1)&lt;0),"ERRO",""))</f>
        <v/>
      </c>
      <c r="H13" s="297"/>
      <c r="I13" s="297"/>
      <c r="J13" s="297"/>
      <c r="K13" s="297"/>
      <c r="L13" s="297"/>
      <c r="M13" s="297"/>
      <c r="N13" s="297"/>
      <c r="O13" s="297"/>
      <c r="P13" s="297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7"/>
      <c r="AM13" s="297"/>
      <c r="AN13" s="297"/>
      <c r="AO13" s="297"/>
      <c r="AP13" s="297"/>
      <c r="AQ13" s="297"/>
      <c r="AR13" s="297"/>
      <c r="AS13" s="297"/>
      <c r="AT13" s="297"/>
      <c r="AU13" s="297"/>
      <c r="AV13" s="297"/>
      <c r="AW13" s="297"/>
      <c r="AX13" s="297"/>
      <c r="AY13" s="297"/>
      <c r="AZ13" s="297"/>
      <c r="BA13" s="297"/>
      <c r="BB13" s="297"/>
      <c r="BC13" s="297"/>
      <c r="BD13" s="297"/>
      <c r="BE13" s="297"/>
      <c r="BF13" s="297"/>
      <c r="BG13" s="297"/>
      <c r="BH13" s="297"/>
      <c r="BI13" s="297"/>
      <c r="BJ13" s="297"/>
      <c r="BK13" s="297"/>
      <c r="BL13" s="297"/>
      <c r="BM13" s="297"/>
      <c r="BN13" s="297"/>
      <c r="BO13" s="297"/>
      <c r="BP13" s="297"/>
      <c r="BQ13" s="297"/>
      <c r="BR13" s="297"/>
      <c r="BS13" s="297"/>
      <c r="BT13" s="297"/>
      <c r="BU13" s="297"/>
      <c r="BV13" s="297"/>
      <c r="BW13" s="297"/>
      <c r="BX13" s="297"/>
      <c r="BY13" s="297"/>
      <c r="BZ13" s="297"/>
      <c r="CA13" s="297"/>
      <c r="CB13" s="297"/>
      <c r="CC13" s="297"/>
      <c r="CD13" s="297"/>
      <c r="CE13" s="297"/>
      <c r="CF13" s="297"/>
      <c r="CG13" s="297"/>
      <c r="CH13" s="297"/>
      <c r="CI13" s="297"/>
      <c r="CJ13" s="297"/>
      <c r="CK13" s="297"/>
      <c r="CL13" s="297"/>
      <c r="CM13" s="297"/>
      <c r="CN13" s="297"/>
      <c r="CO13" s="297"/>
      <c r="CP13" s="297"/>
      <c r="CQ13" s="297"/>
      <c r="CR13" s="297"/>
      <c r="CS13" s="297"/>
      <c r="CT13" s="297"/>
      <c r="CU13" s="297"/>
      <c r="CV13" s="297"/>
      <c r="CW13" s="297"/>
      <c r="CX13" s="297"/>
      <c r="CY13" s="297"/>
      <c r="CZ13" s="297"/>
      <c r="DA13" s="297"/>
      <c r="DB13" s="297"/>
      <c r="DC13" s="297"/>
      <c r="DD13" s="297"/>
      <c r="DE13" s="297"/>
      <c r="DF13" s="297"/>
      <c r="DG13" s="297"/>
      <c r="DH13" s="297"/>
      <c r="DI13" s="297"/>
      <c r="DJ13" s="297"/>
      <c r="DK13" s="297"/>
      <c r="DL13" s="297"/>
      <c r="DM13" s="297"/>
      <c r="DN13" s="297"/>
      <c r="DO13" s="297"/>
      <c r="DP13" s="297"/>
      <c r="DQ13" s="297"/>
      <c r="DR13" s="297"/>
      <c r="DS13" s="297"/>
      <c r="DT13" s="297"/>
      <c r="DU13" s="297"/>
      <c r="DV13" s="297"/>
      <c r="DW13" s="297"/>
      <c r="DX13" s="297"/>
      <c r="DY13" s="297"/>
      <c r="DZ13" s="297"/>
      <c r="EA13" s="297"/>
      <c r="EB13" s="297"/>
      <c r="EC13" s="297"/>
      <c r="ED13" s="297"/>
      <c r="EE13" s="297"/>
      <c r="EF13" s="297"/>
      <c r="EG13" s="297"/>
      <c r="EH13" s="297"/>
      <c r="EI13" s="297"/>
      <c r="EJ13" s="297"/>
      <c r="EK13" s="297"/>
      <c r="EL13" s="297"/>
      <c r="EM13" s="297"/>
      <c r="EN13" s="297"/>
      <c r="EO13" s="297"/>
      <c r="EP13" s="297"/>
      <c r="EQ13" s="297"/>
      <c r="ER13" s="297"/>
      <c r="ES13" s="297"/>
      <c r="ET13" s="297"/>
      <c r="EU13" s="297"/>
      <c r="EV13" s="297"/>
      <c r="EW13" s="297"/>
      <c r="EX13" s="297"/>
      <c r="EY13" s="297"/>
      <c r="EZ13" s="297"/>
      <c r="FA13" s="297"/>
    </row>
    <row r="14" spans="1:157" s="293" customFormat="1" ht="15" customHeight="1" x14ac:dyDescent="0.3">
      <c r="A14" s="38"/>
      <c r="B14" s="879"/>
      <c r="C14" s="186" t="s">
        <v>1406</v>
      </c>
      <c r="D14" s="186"/>
      <c r="E14" s="187" t="s">
        <v>1407</v>
      </c>
      <c r="F14" s="181"/>
      <c r="G14" s="185" t="str">
        <f>IF(COUNTA(H14:FA14)=0,"",IF(OR(LARGE(H14:FA14,1)&gt;365,SMALL(H14:FA14,1)&lt;0),"ERRO",""))</f>
        <v/>
      </c>
      <c r="H14" s="298"/>
      <c r="I14" s="298"/>
      <c r="J14" s="298"/>
      <c r="K14" s="298"/>
      <c r="L14" s="298"/>
      <c r="M14" s="298"/>
      <c r="N14" s="298"/>
      <c r="O14" s="298"/>
      <c r="P14" s="298"/>
      <c r="Q14" s="298"/>
      <c r="R14" s="298"/>
      <c r="S14" s="298"/>
      <c r="T14" s="298"/>
      <c r="U14" s="298"/>
      <c r="V14" s="298"/>
      <c r="W14" s="298"/>
      <c r="X14" s="298"/>
      <c r="Y14" s="298"/>
      <c r="Z14" s="298"/>
      <c r="AA14" s="298"/>
      <c r="AB14" s="298"/>
      <c r="AC14" s="298"/>
      <c r="AD14" s="298"/>
      <c r="AE14" s="298"/>
      <c r="AF14" s="298"/>
      <c r="AG14" s="298"/>
      <c r="AH14" s="298"/>
      <c r="AI14" s="298"/>
      <c r="AJ14" s="298"/>
      <c r="AK14" s="298"/>
      <c r="AL14" s="298"/>
      <c r="AM14" s="298"/>
      <c r="AN14" s="298"/>
      <c r="AO14" s="298"/>
      <c r="AP14" s="298"/>
      <c r="AQ14" s="298"/>
      <c r="AR14" s="298"/>
      <c r="AS14" s="298"/>
      <c r="AT14" s="298"/>
      <c r="AU14" s="298"/>
      <c r="AV14" s="298"/>
      <c r="AW14" s="298"/>
      <c r="AX14" s="298"/>
      <c r="AY14" s="298"/>
      <c r="AZ14" s="298"/>
      <c r="BA14" s="298"/>
      <c r="BB14" s="298"/>
      <c r="BC14" s="298"/>
      <c r="BD14" s="298"/>
      <c r="BE14" s="298"/>
      <c r="BF14" s="298"/>
      <c r="BG14" s="298"/>
      <c r="BH14" s="298"/>
      <c r="BI14" s="298"/>
      <c r="BJ14" s="298"/>
      <c r="BK14" s="298"/>
      <c r="BL14" s="298"/>
      <c r="BM14" s="298"/>
      <c r="BN14" s="298"/>
      <c r="BO14" s="298"/>
      <c r="BP14" s="298"/>
      <c r="BQ14" s="298"/>
      <c r="BR14" s="298"/>
      <c r="BS14" s="298"/>
      <c r="BT14" s="298"/>
      <c r="BU14" s="298"/>
      <c r="BV14" s="298"/>
      <c r="BW14" s="298"/>
      <c r="BX14" s="298"/>
      <c r="BY14" s="298"/>
      <c r="BZ14" s="298"/>
      <c r="CA14" s="298"/>
      <c r="CB14" s="298"/>
      <c r="CC14" s="298"/>
      <c r="CD14" s="298"/>
      <c r="CE14" s="298"/>
      <c r="CF14" s="298"/>
      <c r="CG14" s="298"/>
      <c r="CH14" s="298"/>
      <c r="CI14" s="298"/>
      <c r="CJ14" s="298"/>
      <c r="CK14" s="298"/>
      <c r="CL14" s="298"/>
      <c r="CM14" s="298"/>
      <c r="CN14" s="298"/>
      <c r="CO14" s="298"/>
      <c r="CP14" s="298"/>
      <c r="CQ14" s="298"/>
      <c r="CR14" s="298"/>
      <c r="CS14" s="298"/>
      <c r="CT14" s="298"/>
      <c r="CU14" s="298"/>
      <c r="CV14" s="298"/>
      <c r="CW14" s="298"/>
      <c r="CX14" s="298"/>
      <c r="CY14" s="298"/>
      <c r="CZ14" s="298"/>
      <c r="DA14" s="298"/>
      <c r="DB14" s="298"/>
      <c r="DC14" s="298"/>
      <c r="DD14" s="298"/>
      <c r="DE14" s="298"/>
      <c r="DF14" s="298"/>
      <c r="DG14" s="298"/>
      <c r="DH14" s="298"/>
      <c r="DI14" s="298"/>
      <c r="DJ14" s="298"/>
      <c r="DK14" s="298"/>
      <c r="DL14" s="298"/>
      <c r="DM14" s="298"/>
      <c r="DN14" s="298"/>
      <c r="DO14" s="298"/>
      <c r="DP14" s="298"/>
      <c r="DQ14" s="298"/>
      <c r="DR14" s="298"/>
      <c r="DS14" s="298"/>
      <c r="DT14" s="298"/>
      <c r="DU14" s="298"/>
      <c r="DV14" s="298"/>
      <c r="DW14" s="298"/>
      <c r="DX14" s="298"/>
      <c r="DY14" s="298"/>
      <c r="DZ14" s="298"/>
      <c r="EA14" s="298"/>
      <c r="EB14" s="298"/>
      <c r="EC14" s="298"/>
      <c r="ED14" s="298"/>
      <c r="EE14" s="298"/>
      <c r="EF14" s="298"/>
      <c r="EG14" s="298"/>
      <c r="EH14" s="298"/>
      <c r="EI14" s="298"/>
      <c r="EJ14" s="298"/>
      <c r="EK14" s="298"/>
      <c r="EL14" s="298"/>
      <c r="EM14" s="298"/>
      <c r="EN14" s="298"/>
      <c r="EO14" s="298"/>
      <c r="EP14" s="298"/>
      <c r="EQ14" s="298"/>
      <c r="ER14" s="298"/>
      <c r="ES14" s="298"/>
      <c r="ET14" s="298"/>
      <c r="EU14" s="298"/>
      <c r="EV14" s="298"/>
      <c r="EW14" s="298"/>
      <c r="EX14" s="298"/>
      <c r="EY14" s="298"/>
      <c r="EZ14" s="298"/>
      <c r="FA14" s="298"/>
    </row>
    <row r="15" spans="1:157" ht="15" customHeight="1" x14ac:dyDescent="0.3">
      <c r="B15" s="880"/>
      <c r="C15" s="176" t="s">
        <v>1408</v>
      </c>
      <c r="D15" s="176"/>
      <c r="E15" s="180" t="s">
        <v>1409</v>
      </c>
      <c r="F15" s="181" t="s">
        <v>1410</v>
      </c>
      <c r="G15" s="185" t="str">
        <f>IF(COUNTA(H15:FA15)=0,"",IF(OR(LARGE(H15:FA15,1)&gt;8760,SMALL(H15:FA15,1)&lt;0),"ERRO",""))</f>
        <v/>
      </c>
      <c r="H15" s="188">
        <f>H13*H14</f>
        <v>0</v>
      </c>
      <c r="I15" s="188">
        <f t="shared" ref="I15:AA15" si="24">I13*I14</f>
        <v>0</v>
      </c>
      <c r="J15" s="188">
        <f t="shared" si="24"/>
        <v>0</v>
      </c>
      <c r="K15" s="188">
        <f t="shared" si="24"/>
        <v>0</v>
      </c>
      <c r="L15" s="188">
        <f t="shared" si="24"/>
        <v>0</v>
      </c>
      <c r="M15" s="188">
        <f t="shared" si="24"/>
        <v>0</v>
      </c>
      <c r="N15" s="188">
        <f t="shared" si="24"/>
        <v>0</v>
      </c>
      <c r="O15" s="188">
        <f t="shared" si="24"/>
        <v>0</v>
      </c>
      <c r="P15" s="188">
        <f t="shared" si="24"/>
        <v>0</v>
      </c>
      <c r="Q15" s="188">
        <f t="shared" si="24"/>
        <v>0</v>
      </c>
      <c r="R15" s="188">
        <f t="shared" si="24"/>
        <v>0</v>
      </c>
      <c r="S15" s="188">
        <f t="shared" si="24"/>
        <v>0</v>
      </c>
      <c r="T15" s="188">
        <f t="shared" si="24"/>
        <v>0</v>
      </c>
      <c r="U15" s="188">
        <f t="shared" si="24"/>
        <v>0</v>
      </c>
      <c r="V15" s="188">
        <f t="shared" si="24"/>
        <v>0</v>
      </c>
      <c r="W15" s="188">
        <f t="shared" si="24"/>
        <v>0</v>
      </c>
      <c r="X15" s="188">
        <f t="shared" si="24"/>
        <v>0</v>
      </c>
      <c r="Y15" s="188">
        <f t="shared" si="24"/>
        <v>0</v>
      </c>
      <c r="Z15" s="188">
        <f t="shared" si="24"/>
        <v>0</v>
      </c>
      <c r="AA15" s="188">
        <f t="shared" si="24"/>
        <v>0</v>
      </c>
      <c r="AB15" s="188">
        <f>AB13*AB14</f>
        <v>0</v>
      </c>
      <c r="AC15" s="188">
        <f t="shared" ref="AC15:AK15" si="25">AC13*AC14</f>
        <v>0</v>
      </c>
      <c r="AD15" s="188">
        <f t="shared" si="25"/>
        <v>0</v>
      </c>
      <c r="AE15" s="188">
        <f t="shared" si="25"/>
        <v>0</v>
      </c>
      <c r="AF15" s="188">
        <f t="shared" si="25"/>
        <v>0</v>
      </c>
      <c r="AG15" s="188">
        <f t="shared" si="25"/>
        <v>0</v>
      </c>
      <c r="AH15" s="188">
        <f t="shared" si="25"/>
        <v>0</v>
      </c>
      <c r="AI15" s="188">
        <f t="shared" si="25"/>
        <v>0</v>
      </c>
      <c r="AJ15" s="188">
        <f t="shared" si="25"/>
        <v>0</v>
      </c>
      <c r="AK15" s="188">
        <f t="shared" si="25"/>
        <v>0</v>
      </c>
      <c r="AL15" s="188">
        <f>AL13*AL14</f>
        <v>0</v>
      </c>
      <c r="AM15" s="188">
        <f t="shared" ref="AM15:AU15" si="26">AM13*AM14</f>
        <v>0</v>
      </c>
      <c r="AN15" s="188">
        <f t="shared" si="26"/>
        <v>0</v>
      </c>
      <c r="AO15" s="188">
        <f t="shared" si="26"/>
        <v>0</v>
      </c>
      <c r="AP15" s="188">
        <f t="shared" si="26"/>
        <v>0</v>
      </c>
      <c r="AQ15" s="188">
        <f t="shared" si="26"/>
        <v>0</v>
      </c>
      <c r="AR15" s="188">
        <f t="shared" si="26"/>
        <v>0</v>
      </c>
      <c r="AS15" s="188">
        <f t="shared" si="26"/>
        <v>0</v>
      </c>
      <c r="AT15" s="188">
        <f t="shared" si="26"/>
        <v>0</v>
      </c>
      <c r="AU15" s="188">
        <f t="shared" si="26"/>
        <v>0</v>
      </c>
      <c r="AV15" s="188">
        <f>AV13*AV14</f>
        <v>0</v>
      </c>
      <c r="AW15" s="188">
        <f t="shared" ref="AW15:BE15" si="27">AW13*AW14</f>
        <v>0</v>
      </c>
      <c r="AX15" s="188">
        <f t="shared" si="27"/>
        <v>0</v>
      </c>
      <c r="AY15" s="188">
        <f t="shared" si="27"/>
        <v>0</v>
      </c>
      <c r="AZ15" s="188">
        <f t="shared" si="27"/>
        <v>0</v>
      </c>
      <c r="BA15" s="188">
        <f t="shared" si="27"/>
        <v>0</v>
      </c>
      <c r="BB15" s="188">
        <f t="shared" si="27"/>
        <v>0</v>
      </c>
      <c r="BC15" s="188">
        <f t="shared" si="27"/>
        <v>0</v>
      </c>
      <c r="BD15" s="188">
        <f t="shared" si="27"/>
        <v>0</v>
      </c>
      <c r="BE15" s="188">
        <f t="shared" si="27"/>
        <v>0</v>
      </c>
      <c r="BF15" s="188">
        <f>BF13*BF14</f>
        <v>0</v>
      </c>
      <c r="BG15" s="188">
        <f t="shared" ref="BG15:BY15" si="28">BG13*BG14</f>
        <v>0</v>
      </c>
      <c r="BH15" s="188">
        <f t="shared" si="28"/>
        <v>0</v>
      </c>
      <c r="BI15" s="188">
        <f t="shared" si="28"/>
        <v>0</v>
      </c>
      <c r="BJ15" s="188">
        <f t="shared" si="28"/>
        <v>0</v>
      </c>
      <c r="BK15" s="188">
        <f t="shared" si="28"/>
        <v>0</v>
      </c>
      <c r="BL15" s="188">
        <f t="shared" si="28"/>
        <v>0</v>
      </c>
      <c r="BM15" s="188">
        <f t="shared" si="28"/>
        <v>0</v>
      </c>
      <c r="BN15" s="188">
        <f t="shared" si="28"/>
        <v>0</v>
      </c>
      <c r="BO15" s="188">
        <f t="shared" si="28"/>
        <v>0</v>
      </c>
      <c r="BP15" s="188">
        <f t="shared" si="28"/>
        <v>0</v>
      </c>
      <c r="BQ15" s="188">
        <f t="shared" si="28"/>
        <v>0</v>
      </c>
      <c r="BR15" s="188">
        <f t="shared" si="28"/>
        <v>0</v>
      </c>
      <c r="BS15" s="188">
        <f t="shared" si="28"/>
        <v>0</v>
      </c>
      <c r="BT15" s="188">
        <f t="shared" si="28"/>
        <v>0</v>
      </c>
      <c r="BU15" s="188">
        <f t="shared" si="28"/>
        <v>0</v>
      </c>
      <c r="BV15" s="188">
        <f t="shared" si="28"/>
        <v>0</v>
      </c>
      <c r="BW15" s="188">
        <f t="shared" si="28"/>
        <v>0</v>
      </c>
      <c r="BX15" s="188">
        <f t="shared" si="28"/>
        <v>0</v>
      </c>
      <c r="BY15" s="188">
        <f t="shared" si="28"/>
        <v>0</v>
      </c>
      <c r="BZ15" s="188">
        <f>BZ13*BZ14</f>
        <v>0</v>
      </c>
      <c r="CA15" s="188">
        <f t="shared" ref="CA15:CI15" si="29">CA13*CA14</f>
        <v>0</v>
      </c>
      <c r="CB15" s="188">
        <f t="shared" si="29"/>
        <v>0</v>
      </c>
      <c r="CC15" s="188">
        <f t="shared" si="29"/>
        <v>0</v>
      </c>
      <c r="CD15" s="188">
        <f t="shared" si="29"/>
        <v>0</v>
      </c>
      <c r="CE15" s="188">
        <f t="shared" si="29"/>
        <v>0</v>
      </c>
      <c r="CF15" s="188">
        <f t="shared" si="29"/>
        <v>0</v>
      </c>
      <c r="CG15" s="188">
        <f t="shared" si="29"/>
        <v>0</v>
      </c>
      <c r="CH15" s="188">
        <f t="shared" si="29"/>
        <v>0</v>
      </c>
      <c r="CI15" s="188">
        <f t="shared" si="29"/>
        <v>0</v>
      </c>
      <c r="CJ15" s="188">
        <f>CJ13*CJ14</f>
        <v>0</v>
      </c>
      <c r="CK15" s="188">
        <f t="shared" ref="CK15:CS15" si="30">CK13*CK14</f>
        <v>0</v>
      </c>
      <c r="CL15" s="188">
        <f t="shared" si="30"/>
        <v>0</v>
      </c>
      <c r="CM15" s="188">
        <f t="shared" si="30"/>
        <v>0</v>
      </c>
      <c r="CN15" s="188">
        <f t="shared" si="30"/>
        <v>0</v>
      </c>
      <c r="CO15" s="188">
        <f t="shared" si="30"/>
        <v>0</v>
      </c>
      <c r="CP15" s="188">
        <f t="shared" si="30"/>
        <v>0</v>
      </c>
      <c r="CQ15" s="188">
        <f t="shared" si="30"/>
        <v>0</v>
      </c>
      <c r="CR15" s="188">
        <f t="shared" si="30"/>
        <v>0</v>
      </c>
      <c r="CS15" s="188">
        <f t="shared" si="30"/>
        <v>0</v>
      </c>
      <c r="CT15" s="188">
        <f>CT13*CT14</f>
        <v>0</v>
      </c>
      <c r="CU15" s="188">
        <f t="shared" ref="CU15:DC15" si="31">CU13*CU14</f>
        <v>0</v>
      </c>
      <c r="CV15" s="188">
        <f t="shared" si="31"/>
        <v>0</v>
      </c>
      <c r="CW15" s="188">
        <f t="shared" si="31"/>
        <v>0</v>
      </c>
      <c r="CX15" s="188">
        <f t="shared" si="31"/>
        <v>0</v>
      </c>
      <c r="CY15" s="188">
        <f t="shared" si="31"/>
        <v>0</v>
      </c>
      <c r="CZ15" s="188">
        <f t="shared" si="31"/>
        <v>0</v>
      </c>
      <c r="DA15" s="188">
        <f t="shared" si="31"/>
        <v>0</v>
      </c>
      <c r="DB15" s="188">
        <f t="shared" si="31"/>
        <v>0</v>
      </c>
      <c r="DC15" s="188">
        <f t="shared" si="31"/>
        <v>0</v>
      </c>
      <c r="DD15" s="188">
        <f>DD13*DD14</f>
        <v>0</v>
      </c>
      <c r="DE15" s="188">
        <f t="shared" ref="DE15:DW15" si="32">DE13*DE14</f>
        <v>0</v>
      </c>
      <c r="DF15" s="188">
        <f t="shared" si="32"/>
        <v>0</v>
      </c>
      <c r="DG15" s="188">
        <f t="shared" si="32"/>
        <v>0</v>
      </c>
      <c r="DH15" s="188">
        <f t="shared" si="32"/>
        <v>0</v>
      </c>
      <c r="DI15" s="188">
        <f t="shared" si="32"/>
        <v>0</v>
      </c>
      <c r="DJ15" s="188">
        <f t="shared" si="32"/>
        <v>0</v>
      </c>
      <c r="DK15" s="188">
        <f t="shared" si="32"/>
        <v>0</v>
      </c>
      <c r="DL15" s="188">
        <f t="shared" si="32"/>
        <v>0</v>
      </c>
      <c r="DM15" s="188">
        <f t="shared" si="32"/>
        <v>0</v>
      </c>
      <c r="DN15" s="188">
        <f t="shared" si="32"/>
        <v>0</v>
      </c>
      <c r="DO15" s="188">
        <f t="shared" si="32"/>
        <v>0</v>
      </c>
      <c r="DP15" s="188">
        <f t="shared" si="32"/>
        <v>0</v>
      </c>
      <c r="DQ15" s="188">
        <f t="shared" si="32"/>
        <v>0</v>
      </c>
      <c r="DR15" s="188">
        <f t="shared" si="32"/>
        <v>0</v>
      </c>
      <c r="DS15" s="188">
        <f t="shared" si="32"/>
        <v>0</v>
      </c>
      <c r="DT15" s="188">
        <f t="shared" si="32"/>
        <v>0</v>
      </c>
      <c r="DU15" s="188">
        <f t="shared" si="32"/>
        <v>0</v>
      </c>
      <c r="DV15" s="188">
        <f t="shared" si="32"/>
        <v>0</v>
      </c>
      <c r="DW15" s="188">
        <f t="shared" si="32"/>
        <v>0</v>
      </c>
      <c r="DX15" s="188">
        <f>DX13*DX14</f>
        <v>0</v>
      </c>
      <c r="DY15" s="188">
        <f t="shared" ref="DY15:EG15" si="33">DY13*DY14</f>
        <v>0</v>
      </c>
      <c r="DZ15" s="188">
        <f t="shared" si="33"/>
        <v>0</v>
      </c>
      <c r="EA15" s="188">
        <f t="shared" si="33"/>
        <v>0</v>
      </c>
      <c r="EB15" s="188">
        <f t="shared" si="33"/>
        <v>0</v>
      </c>
      <c r="EC15" s="188">
        <f t="shared" si="33"/>
        <v>0</v>
      </c>
      <c r="ED15" s="188">
        <f t="shared" si="33"/>
        <v>0</v>
      </c>
      <c r="EE15" s="188">
        <f t="shared" si="33"/>
        <v>0</v>
      </c>
      <c r="EF15" s="188">
        <f t="shared" si="33"/>
        <v>0</v>
      </c>
      <c r="EG15" s="188">
        <f t="shared" si="33"/>
        <v>0</v>
      </c>
      <c r="EH15" s="188">
        <f>EH13*EH14</f>
        <v>0</v>
      </c>
      <c r="EI15" s="188">
        <f t="shared" ref="EI15:EQ15" si="34">EI13*EI14</f>
        <v>0</v>
      </c>
      <c r="EJ15" s="188">
        <f t="shared" si="34"/>
        <v>0</v>
      </c>
      <c r="EK15" s="188">
        <f t="shared" si="34"/>
        <v>0</v>
      </c>
      <c r="EL15" s="188">
        <f t="shared" si="34"/>
        <v>0</v>
      </c>
      <c r="EM15" s="188">
        <f t="shared" si="34"/>
        <v>0</v>
      </c>
      <c r="EN15" s="188">
        <f t="shared" si="34"/>
        <v>0</v>
      </c>
      <c r="EO15" s="188">
        <f t="shared" si="34"/>
        <v>0</v>
      </c>
      <c r="EP15" s="188">
        <f t="shared" si="34"/>
        <v>0</v>
      </c>
      <c r="EQ15" s="188">
        <f t="shared" si="34"/>
        <v>0</v>
      </c>
      <c r="ER15" s="188">
        <f>ER13*ER14</f>
        <v>0</v>
      </c>
      <c r="ES15" s="188">
        <f t="shared" ref="ES15:FA15" si="35">ES13*ES14</f>
        <v>0</v>
      </c>
      <c r="ET15" s="188">
        <f t="shared" si="35"/>
        <v>0</v>
      </c>
      <c r="EU15" s="188">
        <f t="shared" si="35"/>
        <v>0</v>
      </c>
      <c r="EV15" s="188">
        <f t="shared" si="35"/>
        <v>0</v>
      </c>
      <c r="EW15" s="188">
        <f t="shared" si="35"/>
        <v>0</v>
      </c>
      <c r="EX15" s="188">
        <f t="shared" si="35"/>
        <v>0</v>
      </c>
      <c r="EY15" s="188">
        <f t="shared" si="35"/>
        <v>0</v>
      </c>
      <c r="EZ15" s="188">
        <f t="shared" si="35"/>
        <v>0</v>
      </c>
      <c r="FA15" s="188">
        <f t="shared" si="35"/>
        <v>0</v>
      </c>
    </row>
    <row r="16" spans="1:157" s="293" customFormat="1" ht="15" customHeight="1" x14ac:dyDescent="0.3">
      <c r="A16" s="38"/>
      <c r="B16" s="878">
        <f>B13+1</f>
        <v>8</v>
      </c>
      <c r="C16" s="176" t="s">
        <v>1411</v>
      </c>
      <c r="D16" s="176"/>
      <c r="E16" s="180" t="s">
        <v>1405</v>
      </c>
      <c r="F16" s="181" t="s">
        <v>1412</v>
      </c>
      <c r="G16" s="185" t="str">
        <f>IF(COUNTA(H16:FA16)=0,"",IF(OR(LARGE(H16:FA16,1)&gt;3,SMALL(H16:FA16,1)&lt;0),"ERRO",""))</f>
        <v/>
      </c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295"/>
      <c r="X16" s="295"/>
      <c r="Y16" s="295"/>
      <c r="Z16" s="295"/>
      <c r="AA16" s="295"/>
      <c r="AB16" s="295"/>
      <c r="AC16" s="295"/>
      <c r="AD16" s="295"/>
      <c r="AE16" s="295"/>
      <c r="AF16" s="295"/>
      <c r="AG16" s="295"/>
      <c r="AH16" s="295"/>
      <c r="AI16" s="295"/>
      <c r="AJ16" s="295"/>
      <c r="AK16" s="295"/>
      <c r="AL16" s="295"/>
      <c r="AM16" s="295"/>
      <c r="AN16" s="295"/>
      <c r="AO16" s="295"/>
      <c r="AP16" s="295"/>
      <c r="AQ16" s="295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5"/>
      <c r="BD16" s="295"/>
      <c r="BE16" s="295"/>
      <c r="BF16" s="295"/>
      <c r="BG16" s="295"/>
      <c r="BH16" s="295"/>
      <c r="BI16" s="295"/>
      <c r="BJ16" s="295"/>
      <c r="BK16" s="295"/>
      <c r="BL16" s="295"/>
      <c r="BM16" s="295"/>
      <c r="BN16" s="295"/>
      <c r="BO16" s="295"/>
      <c r="BP16" s="295"/>
      <c r="BQ16" s="295"/>
      <c r="BR16" s="295"/>
      <c r="BS16" s="295"/>
      <c r="BT16" s="295"/>
      <c r="BU16" s="295"/>
      <c r="BV16" s="295"/>
      <c r="BW16" s="295"/>
      <c r="BX16" s="295"/>
      <c r="BY16" s="295"/>
      <c r="BZ16" s="295"/>
      <c r="CA16" s="295"/>
      <c r="CB16" s="295"/>
      <c r="CC16" s="295"/>
      <c r="CD16" s="295"/>
      <c r="CE16" s="295"/>
      <c r="CF16" s="295"/>
      <c r="CG16" s="295"/>
      <c r="CH16" s="295"/>
      <c r="CI16" s="295"/>
      <c r="CJ16" s="295"/>
      <c r="CK16" s="295"/>
      <c r="CL16" s="295"/>
      <c r="CM16" s="295"/>
      <c r="CN16" s="295"/>
      <c r="CO16" s="295"/>
      <c r="CP16" s="295"/>
      <c r="CQ16" s="295"/>
      <c r="CR16" s="295"/>
      <c r="CS16" s="295"/>
      <c r="CT16" s="295"/>
      <c r="CU16" s="295"/>
      <c r="CV16" s="295"/>
      <c r="CW16" s="295"/>
      <c r="CX16" s="295"/>
      <c r="CY16" s="295"/>
      <c r="CZ16" s="295"/>
      <c r="DA16" s="295"/>
      <c r="DB16" s="295"/>
      <c r="DC16" s="295"/>
      <c r="DD16" s="295"/>
      <c r="DE16" s="295"/>
      <c r="DF16" s="295"/>
      <c r="DG16" s="295"/>
      <c r="DH16" s="295"/>
      <c r="DI16" s="295"/>
      <c r="DJ16" s="295"/>
      <c r="DK16" s="295"/>
      <c r="DL16" s="295"/>
      <c r="DM16" s="295"/>
      <c r="DN16" s="295"/>
      <c r="DO16" s="295"/>
      <c r="DP16" s="295"/>
      <c r="DQ16" s="295"/>
      <c r="DR16" s="295"/>
      <c r="DS16" s="295"/>
      <c r="DT16" s="295"/>
      <c r="DU16" s="295"/>
      <c r="DV16" s="295"/>
      <c r="DW16" s="295"/>
      <c r="DX16" s="295"/>
      <c r="DY16" s="295"/>
      <c r="DZ16" s="295"/>
      <c r="EA16" s="295"/>
      <c r="EB16" s="295"/>
      <c r="EC16" s="295"/>
      <c r="ED16" s="295"/>
      <c r="EE16" s="295"/>
      <c r="EF16" s="295"/>
      <c r="EG16" s="295"/>
      <c r="EH16" s="295"/>
      <c r="EI16" s="295"/>
      <c r="EJ16" s="295"/>
      <c r="EK16" s="295"/>
      <c r="EL16" s="295"/>
      <c r="EM16" s="295"/>
      <c r="EN16" s="295"/>
      <c r="EO16" s="295"/>
      <c r="EP16" s="295"/>
      <c r="EQ16" s="295"/>
      <c r="ER16" s="295"/>
      <c r="ES16" s="295"/>
      <c r="ET16" s="295"/>
      <c r="EU16" s="295"/>
      <c r="EV16" s="295"/>
      <c r="EW16" s="295"/>
      <c r="EX16" s="295"/>
      <c r="EY16" s="295"/>
      <c r="EZ16" s="295"/>
      <c r="FA16" s="295"/>
    </row>
    <row r="17" spans="1:157" s="293" customFormat="1" ht="15" customHeight="1" x14ac:dyDescent="0.3">
      <c r="A17" s="38"/>
      <c r="B17" s="879"/>
      <c r="C17" s="176" t="s">
        <v>1413</v>
      </c>
      <c r="D17" s="176"/>
      <c r="E17" s="177" t="s">
        <v>1414</v>
      </c>
      <c r="F17" s="181" t="s">
        <v>1415</v>
      </c>
      <c r="G17" s="185" t="str">
        <f>IF(COUNTA(H17:FA17)=0,"",IF(OR(LARGE(H17:FA17,1)&gt;22,SMALL(H17:FA17,1)&lt;0),"ERRO",""))</f>
        <v/>
      </c>
      <c r="H17" s="295"/>
      <c r="I17" s="295"/>
      <c r="J17" s="295"/>
      <c r="K17" s="295"/>
      <c r="L17" s="295"/>
      <c r="M17" s="295"/>
      <c r="N17" s="295"/>
      <c r="O17" s="295"/>
      <c r="P17" s="295"/>
      <c r="Q17" s="295"/>
      <c r="R17" s="295"/>
      <c r="S17" s="295"/>
      <c r="T17" s="295"/>
      <c r="U17" s="295"/>
      <c r="V17" s="295"/>
      <c r="W17" s="295"/>
      <c r="X17" s="295"/>
      <c r="Y17" s="295"/>
      <c r="Z17" s="295"/>
      <c r="AA17" s="295"/>
      <c r="AB17" s="295"/>
      <c r="AC17" s="295"/>
      <c r="AD17" s="295"/>
      <c r="AE17" s="295"/>
      <c r="AF17" s="295"/>
      <c r="AG17" s="295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5"/>
      <c r="BD17" s="295"/>
      <c r="BE17" s="295"/>
      <c r="BF17" s="295"/>
      <c r="BG17" s="295"/>
      <c r="BH17" s="295"/>
      <c r="BI17" s="295"/>
      <c r="BJ17" s="295"/>
      <c r="BK17" s="295"/>
      <c r="BL17" s="295"/>
      <c r="BM17" s="295"/>
      <c r="BN17" s="295"/>
      <c r="BO17" s="295"/>
      <c r="BP17" s="295"/>
      <c r="BQ17" s="295"/>
      <c r="BR17" s="295"/>
      <c r="BS17" s="295"/>
      <c r="BT17" s="295"/>
      <c r="BU17" s="295"/>
      <c r="BV17" s="295"/>
      <c r="BW17" s="295"/>
      <c r="BX17" s="295"/>
      <c r="BY17" s="295"/>
      <c r="BZ17" s="295"/>
      <c r="CA17" s="295"/>
      <c r="CB17" s="295"/>
      <c r="CC17" s="295"/>
      <c r="CD17" s="295"/>
      <c r="CE17" s="295"/>
      <c r="CF17" s="295"/>
      <c r="CG17" s="295"/>
      <c r="CH17" s="295"/>
      <c r="CI17" s="295"/>
      <c r="CJ17" s="295"/>
      <c r="CK17" s="295"/>
      <c r="CL17" s="295"/>
      <c r="CM17" s="295"/>
      <c r="CN17" s="295"/>
      <c r="CO17" s="295"/>
      <c r="CP17" s="295"/>
      <c r="CQ17" s="295"/>
      <c r="CR17" s="295"/>
      <c r="CS17" s="295"/>
      <c r="CT17" s="295"/>
      <c r="CU17" s="295"/>
      <c r="CV17" s="295"/>
      <c r="CW17" s="295"/>
      <c r="CX17" s="295"/>
      <c r="CY17" s="295"/>
      <c r="CZ17" s="295"/>
      <c r="DA17" s="295"/>
      <c r="DB17" s="295"/>
      <c r="DC17" s="295"/>
      <c r="DD17" s="295"/>
      <c r="DE17" s="295"/>
      <c r="DF17" s="295"/>
      <c r="DG17" s="295"/>
      <c r="DH17" s="295"/>
      <c r="DI17" s="295"/>
      <c r="DJ17" s="295"/>
      <c r="DK17" s="295"/>
      <c r="DL17" s="295"/>
      <c r="DM17" s="295"/>
      <c r="DN17" s="295"/>
      <c r="DO17" s="295"/>
      <c r="DP17" s="295"/>
      <c r="DQ17" s="295"/>
      <c r="DR17" s="295"/>
      <c r="DS17" s="295"/>
      <c r="DT17" s="295"/>
      <c r="DU17" s="295"/>
      <c r="DV17" s="295"/>
      <c r="DW17" s="295"/>
      <c r="DX17" s="295"/>
      <c r="DY17" s="295"/>
      <c r="DZ17" s="295"/>
      <c r="EA17" s="295"/>
      <c r="EB17" s="295"/>
      <c r="EC17" s="295"/>
      <c r="ED17" s="295"/>
      <c r="EE17" s="295"/>
      <c r="EF17" s="295"/>
      <c r="EG17" s="295"/>
      <c r="EH17" s="295"/>
      <c r="EI17" s="295"/>
      <c r="EJ17" s="295"/>
      <c r="EK17" s="295"/>
      <c r="EL17" s="295"/>
      <c r="EM17" s="295"/>
      <c r="EN17" s="295"/>
      <c r="EO17" s="295"/>
      <c r="EP17" s="295"/>
      <c r="EQ17" s="295"/>
      <c r="ER17" s="295"/>
      <c r="ES17" s="295"/>
      <c r="ET17" s="295"/>
      <c r="EU17" s="295"/>
      <c r="EV17" s="295"/>
      <c r="EW17" s="295"/>
      <c r="EX17" s="295"/>
      <c r="EY17" s="295"/>
      <c r="EZ17" s="295"/>
      <c r="FA17" s="295"/>
    </row>
    <row r="18" spans="1:157" s="293" customFormat="1" ht="15" customHeight="1" x14ac:dyDescent="0.3">
      <c r="A18" s="38"/>
      <c r="B18" s="879"/>
      <c r="C18" s="176" t="s">
        <v>1416</v>
      </c>
      <c r="D18" s="176"/>
      <c r="E18" s="177" t="s">
        <v>1417</v>
      </c>
      <c r="F18" s="181" t="s">
        <v>1418</v>
      </c>
      <c r="G18" s="185" t="str">
        <f>IF(COUNTA(H18:FA18)=0,"",IF(OR(LARGE(H18:FA18,1)&gt;12,SMALL(H18:FA18,1)&lt;0),"ERRO",""))</f>
        <v/>
      </c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5"/>
      <c r="BD18" s="295"/>
      <c r="BE18" s="295"/>
      <c r="BF18" s="295"/>
      <c r="BG18" s="295"/>
      <c r="BH18" s="295"/>
      <c r="BI18" s="295"/>
      <c r="BJ18" s="295"/>
      <c r="BK18" s="295"/>
      <c r="BL18" s="295"/>
      <c r="BM18" s="295"/>
      <c r="BN18" s="295"/>
      <c r="BO18" s="295"/>
      <c r="BP18" s="295"/>
      <c r="BQ18" s="295"/>
      <c r="BR18" s="295"/>
      <c r="BS18" s="295"/>
      <c r="BT18" s="295"/>
      <c r="BU18" s="295"/>
      <c r="BV18" s="295"/>
      <c r="BW18" s="295"/>
      <c r="BX18" s="295"/>
      <c r="BY18" s="295"/>
      <c r="BZ18" s="295"/>
      <c r="CA18" s="295"/>
      <c r="CB18" s="295"/>
      <c r="CC18" s="295"/>
      <c r="CD18" s="295"/>
      <c r="CE18" s="295"/>
      <c r="CF18" s="295"/>
      <c r="CG18" s="295"/>
      <c r="CH18" s="295"/>
      <c r="CI18" s="295"/>
      <c r="CJ18" s="295"/>
      <c r="CK18" s="295"/>
      <c r="CL18" s="295"/>
      <c r="CM18" s="295"/>
      <c r="CN18" s="295"/>
      <c r="CO18" s="295"/>
      <c r="CP18" s="295"/>
      <c r="CQ18" s="295"/>
      <c r="CR18" s="295"/>
      <c r="CS18" s="295"/>
      <c r="CT18" s="295"/>
      <c r="CU18" s="295"/>
      <c r="CV18" s="295"/>
      <c r="CW18" s="295"/>
      <c r="CX18" s="295"/>
      <c r="CY18" s="295"/>
      <c r="CZ18" s="295"/>
      <c r="DA18" s="295"/>
      <c r="DB18" s="295"/>
      <c r="DC18" s="295"/>
      <c r="DD18" s="295"/>
      <c r="DE18" s="295"/>
      <c r="DF18" s="295"/>
      <c r="DG18" s="295"/>
      <c r="DH18" s="295"/>
      <c r="DI18" s="295"/>
      <c r="DJ18" s="295"/>
      <c r="DK18" s="295"/>
      <c r="DL18" s="295"/>
      <c r="DM18" s="295"/>
      <c r="DN18" s="295"/>
      <c r="DO18" s="295"/>
      <c r="DP18" s="295"/>
      <c r="DQ18" s="295"/>
      <c r="DR18" s="295"/>
      <c r="DS18" s="295"/>
      <c r="DT18" s="295"/>
      <c r="DU18" s="295"/>
      <c r="DV18" s="295"/>
      <c r="DW18" s="295"/>
      <c r="DX18" s="295"/>
      <c r="DY18" s="295"/>
      <c r="DZ18" s="295"/>
      <c r="EA18" s="295"/>
      <c r="EB18" s="295"/>
      <c r="EC18" s="295"/>
      <c r="ED18" s="295"/>
      <c r="EE18" s="295"/>
      <c r="EF18" s="295"/>
      <c r="EG18" s="295"/>
      <c r="EH18" s="295"/>
      <c r="EI18" s="295"/>
      <c r="EJ18" s="295"/>
      <c r="EK18" s="295"/>
      <c r="EL18" s="295"/>
      <c r="EM18" s="295"/>
      <c r="EN18" s="295"/>
      <c r="EO18" s="295"/>
      <c r="EP18" s="295"/>
      <c r="EQ18" s="295"/>
      <c r="ER18" s="295"/>
      <c r="ES18" s="295"/>
      <c r="ET18" s="295"/>
      <c r="EU18" s="295"/>
      <c r="EV18" s="295"/>
      <c r="EW18" s="295"/>
      <c r="EX18" s="295"/>
      <c r="EY18" s="295"/>
      <c r="EZ18" s="295"/>
      <c r="FA18" s="295"/>
    </row>
    <row r="19" spans="1:157" ht="15" customHeight="1" x14ac:dyDescent="0.3">
      <c r="B19" s="879"/>
      <c r="C19" s="176" t="s">
        <v>1419</v>
      </c>
      <c r="D19" s="176"/>
      <c r="E19" s="180" t="s">
        <v>1195</v>
      </c>
      <c r="F19" s="181" t="s">
        <v>1420</v>
      </c>
      <c r="G19" s="190">
        <f>SUM(H19:FA19)</f>
        <v>0</v>
      </c>
      <c r="H19" s="184">
        <f>H12*((H16*H17*H18)/792)</f>
        <v>0</v>
      </c>
      <c r="I19" s="184">
        <f t="shared" ref="I19:AA19" si="36">I12*((I16*I17*I18)/792)</f>
        <v>0</v>
      </c>
      <c r="J19" s="184">
        <f t="shared" si="36"/>
        <v>0</v>
      </c>
      <c r="K19" s="184">
        <f t="shared" si="36"/>
        <v>0</v>
      </c>
      <c r="L19" s="184">
        <f t="shared" si="36"/>
        <v>0</v>
      </c>
      <c r="M19" s="184">
        <f t="shared" si="36"/>
        <v>0</v>
      </c>
      <c r="N19" s="184">
        <f t="shared" si="36"/>
        <v>0</v>
      </c>
      <c r="O19" s="184">
        <f t="shared" si="36"/>
        <v>0</v>
      </c>
      <c r="P19" s="184">
        <f t="shared" si="36"/>
        <v>0</v>
      </c>
      <c r="Q19" s="184">
        <f t="shared" si="36"/>
        <v>0</v>
      </c>
      <c r="R19" s="184">
        <f t="shared" si="36"/>
        <v>0</v>
      </c>
      <c r="S19" s="184">
        <f t="shared" si="36"/>
        <v>0</v>
      </c>
      <c r="T19" s="184">
        <f t="shared" si="36"/>
        <v>0</v>
      </c>
      <c r="U19" s="184">
        <f t="shared" si="36"/>
        <v>0</v>
      </c>
      <c r="V19" s="184">
        <f t="shared" si="36"/>
        <v>0</v>
      </c>
      <c r="W19" s="184">
        <f t="shared" si="36"/>
        <v>0</v>
      </c>
      <c r="X19" s="184">
        <f t="shared" si="36"/>
        <v>0</v>
      </c>
      <c r="Y19" s="184">
        <f t="shared" si="36"/>
        <v>0</v>
      </c>
      <c r="Z19" s="184">
        <f t="shared" si="36"/>
        <v>0</v>
      </c>
      <c r="AA19" s="184">
        <f t="shared" si="36"/>
        <v>0</v>
      </c>
      <c r="AB19" s="184">
        <f>AB12*((AB16*AB17*AB18)/792)</f>
        <v>0</v>
      </c>
      <c r="AC19" s="184">
        <f t="shared" ref="AC19:AK19" si="37">AC12*((AC16*AC17*AC18)/792)</f>
        <v>0</v>
      </c>
      <c r="AD19" s="184">
        <f t="shared" si="37"/>
        <v>0</v>
      </c>
      <c r="AE19" s="184">
        <f t="shared" si="37"/>
        <v>0</v>
      </c>
      <c r="AF19" s="184">
        <f t="shared" si="37"/>
        <v>0</v>
      </c>
      <c r="AG19" s="184">
        <f t="shared" si="37"/>
        <v>0</v>
      </c>
      <c r="AH19" s="184">
        <f t="shared" si="37"/>
        <v>0</v>
      </c>
      <c r="AI19" s="184">
        <f t="shared" si="37"/>
        <v>0</v>
      </c>
      <c r="AJ19" s="184">
        <f t="shared" si="37"/>
        <v>0</v>
      </c>
      <c r="AK19" s="184">
        <f t="shared" si="37"/>
        <v>0</v>
      </c>
      <c r="AL19" s="184">
        <f>AL12*((AL16*AL17*AL18)/792)</f>
        <v>0</v>
      </c>
      <c r="AM19" s="184">
        <f t="shared" ref="AM19:AU19" si="38">AM12*((AM16*AM17*AM18)/792)</f>
        <v>0</v>
      </c>
      <c r="AN19" s="184">
        <f t="shared" si="38"/>
        <v>0</v>
      </c>
      <c r="AO19" s="184">
        <f t="shared" si="38"/>
        <v>0</v>
      </c>
      <c r="AP19" s="184">
        <f t="shared" si="38"/>
        <v>0</v>
      </c>
      <c r="AQ19" s="184">
        <f t="shared" si="38"/>
        <v>0</v>
      </c>
      <c r="AR19" s="184">
        <f t="shared" si="38"/>
        <v>0</v>
      </c>
      <c r="AS19" s="184">
        <f t="shared" si="38"/>
        <v>0</v>
      </c>
      <c r="AT19" s="184">
        <f t="shared" si="38"/>
        <v>0</v>
      </c>
      <c r="AU19" s="184">
        <f t="shared" si="38"/>
        <v>0</v>
      </c>
      <c r="AV19" s="184">
        <f>AV12*((AV16*AV17*AV18)/792)</f>
        <v>0</v>
      </c>
      <c r="AW19" s="184">
        <f t="shared" ref="AW19:BE19" si="39">AW12*((AW16*AW17*AW18)/792)</f>
        <v>0</v>
      </c>
      <c r="AX19" s="184">
        <f t="shared" si="39"/>
        <v>0</v>
      </c>
      <c r="AY19" s="184">
        <f t="shared" si="39"/>
        <v>0</v>
      </c>
      <c r="AZ19" s="184">
        <f t="shared" si="39"/>
        <v>0</v>
      </c>
      <c r="BA19" s="184">
        <f t="shared" si="39"/>
        <v>0</v>
      </c>
      <c r="BB19" s="184">
        <f t="shared" si="39"/>
        <v>0</v>
      </c>
      <c r="BC19" s="184">
        <f t="shared" si="39"/>
        <v>0</v>
      </c>
      <c r="BD19" s="184">
        <f t="shared" si="39"/>
        <v>0</v>
      </c>
      <c r="BE19" s="184">
        <f t="shared" si="39"/>
        <v>0</v>
      </c>
      <c r="BF19" s="184">
        <f>BF12*((BF16*BF17*BF18)/792)</f>
        <v>0</v>
      </c>
      <c r="BG19" s="184">
        <f t="shared" ref="BG19:BY19" si="40">BG12*((BG16*BG17*BG18)/792)</f>
        <v>0</v>
      </c>
      <c r="BH19" s="184">
        <f t="shared" si="40"/>
        <v>0</v>
      </c>
      <c r="BI19" s="184">
        <f t="shared" si="40"/>
        <v>0</v>
      </c>
      <c r="BJ19" s="184">
        <f t="shared" si="40"/>
        <v>0</v>
      </c>
      <c r="BK19" s="184">
        <f t="shared" si="40"/>
        <v>0</v>
      </c>
      <c r="BL19" s="184">
        <f t="shared" si="40"/>
        <v>0</v>
      </c>
      <c r="BM19" s="184">
        <f t="shared" si="40"/>
        <v>0</v>
      </c>
      <c r="BN19" s="184">
        <f t="shared" si="40"/>
        <v>0</v>
      </c>
      <c r="BO19" s="184">
        <f t="shared" si="40"/>
        <v>0</v>
      </c>
      <c r="BP19" s="184">
        <f t="shared" si="40"/>
        <v>0</v>
      </c>
      <c r="BQ19" s="184">
        <f t="shared" si="40"/>
        <v>0</v>
      </c>
      <c r="BR19" s="184">
        <f t="shared" si="40"/>
        <v>0</v>
      </c>
      <c r="BS19" s="184">
        <f t="shared" si="40"/>
        <v>0</v>
      </c>
      <c r="BT19" s="184">
        <f t="shared" si="40"/>
        <v>0</v>
      </c>
      <c r="BU19" s="184">
        <f t="shared" si="40"/>
        <v>0</v>
      </c>
      <c r="BV19" s="184">
        <f t="shared" si="40"/>
        <v>0</v>
      </c>
      <c r="BW19" s="184">
        <f t="shared" si="40"/>
        <v>0</v>
      </c>
      <c r="BX19" s="184">
        <f t="shared" si="40"/>
        <v>0</v>
      </c>
      <c r="BY19" s="184">
        <f t="shared" si="40"/>
        <v>0</v>
      </c>
      <c r="BZ19" s="184">
        <f>BZ12*((BZ16*BZ17*BZ18)/792)</f>
        <v>0</v>
      </c>
      <c r="CA19" s="184">
        <f t="shared" ref="CA19:CI19" si="41">CA12*((CA16*CA17*CA18)/792)</f>
        <v>0</v>
      </c>
      <c r="CB19" s="184">
        <f t="shared" si="41"/>
        <v>0</v>
      </c>
      <c r="CC19" s="184">
        <f t="shared" si="41"/>
        <v>0</v>
      </c>
      <c r="CD19" s="184">
        <f t="shared" si="41"/>
        <v>0</v>
      </c>
      <c r="CE19" s="184">
        <f t="shared" si="41"/>
        <v>0</v>
      </c>
      <c r="CF19" s="184">
        <f t="shared" si="41"/>
        <v>0</v>
      </c>
      <c r="CG19" s="184">
        <f t="shared" si="41"/>
        <v>0</v>
      </c>
      <c r="CH19" s="184">
        <f t="shared" si="41"/>
        <v>0</v>
      </c>
      <c r="CI19" s="184">
        <f t="shared" si="41"/>
        <v>0</v>
      </c>
      <c r="CJ19" s="184">
        <f>CJ12*((CJ16*CJ17*CJ18)/792)</f>
        <v>0</v>
      </c>
      <c r="CK19" s="184">
        <f t="shared" ref="CK19:CS19" si="42">CK12*((CK16*CK17*CK18)/792)</f>
        <v>0</v>
      </c>
      <c r="CL19" s="184">
        <f t="shared" si="42"/>
        <v>0</v>
      </c>
      <c r="CM19" s="184">
        <f t="shared" si="42"/>
        <v>0</v>
      </c>
      <c r="CN19" s="184">
        <f t="shared" si="42"/>
        <v>0</v>
      </c>
      <c r="CO19" s="184">
        <f t="shared" si="42"/>
        <v>0</v>
      </c>
      <c r="CP19" s="184">
        <f t="shared" si="42"/>
        <v>0</v>
      </c>
      <c r="CQ19" s="184">
        <f t="shared" si="42"/>
        <v>0</v>
      </c>
      <c r="CR19" s="184">
        <f t="shared" si="42"/>
        <v>0</v>
      </c>
      <c r="CS19" s="184">
        <f t="shared" si="42"/>
        <v>0</v>
      </c>
      <c r="CT19" s="184">
        <f>CT12*((CT16*CT17*CT18)/792)</f>
        <v>0</v>
      </c>
      <c r="CU19" s="184">
        <f t="shared" ref="CU19:DC19" si="43">CU12*((CU16*CU17*CU18)/792)</f>
        <v>0</v>
      </c>
      <c r="CV19" s="184">
        <f t="shared" si="43"/>
        <v>0</v>
      </c>
      <c r="CW19" s="184">
        <f t="shared" si="43"/>
        <v>0</v>
      </c>
      <c r="CX19" s="184">
        <f t="shared" si="43"/>
        <v>0</v>
      </c>
      <c r="CY19" s="184">
        <f t="shared" si="43"/>
        <v>0</v>
      </c>
      <c r="CZ19" s="184">
        <f t="shared" si="43"/>
        <v>0</v>
      </c>
      <c r="DA19" s="184">
        <f t="shared" si="43"/>
        <v>0</v>
      </c>
      <c r="DB19" s="184">
        <f t="shared" si="43"/>
        <v>0</v>
      </c>
      <c r="DC19" s="184">
        <f t="shared" si="43"/>
        <v>0</v>
      </c>
      <c r="DD19" s="184">
        <f>DD12*((DD16*DD17*DD18)/792)</f>
        <v>0</v>
      </c>
      <c r="DE19" s="184">
        <f t="shared" ref="DE19:DW19" si="44">DE12*((DE16*DE17*DE18)/792)</f>
        <v>0</v>
      </c>
      <c r="DF19" s="184">
        <f t="shared" si="44"/>
        <v>0</v>
      </c>
      <c r="DG19" s="184">
        <f t="shared" si="44"/>
        <v>0</v>
      </c>
      <c r="DH19" s="184">
        <f t="shared" si="44"/>
        <v>0</v>
      </c>
      <c r="DI19" s="184">
        <f t="shared" si="44"/>
        <v>0</v>
      </c>
      <c r="DJ19" s="184">
        <f t="shared" si="44"/>
        <v>0</v>
      </c>
      <c r="DK19" s="184">
        <f t="shared" si="44"/>
        <v>0</v>
      </c>
      <c r="DL19" s="184">
        <f t="shared" si="44"/>
        <v>0</v>
      </c>
      <c r="DM19" s="184">
        <f t="shared" si="44"/>
        <v>0</v>
      </c>
      <c r="DN19" s="184">
        <f t="shared" si="44"/>
        <v>0</v>
      </c>
      <c r="DO19" s="184">
        <f t="shared" si="44"/>
        <v>0</v>
      </c>
      <c r="DP19" s="184">
        <f t="shared" si="44"/>
        <v>0</v>
      </c>
      <c r="DQ19" s="184">
        <f t="shared" si="44"/>
        <v>0</v>
      </c>
      <c r="DR19" s="184">
        <f t="shared" si="44"/>
        <v>0</v>
      </c>
      <c r="DS19" s="184">
        <f t="shared" si="44"/>
        <v>0</v>
      </c>
      <c r="DT19" s="184">
        <f t="shared" si="44"/>
        <v>0</v>
      </c>
      <c r="DU19" s="184">
        <f t="shared" si="44"/>
        <v>0</v>
      </c>
      <c r="DV19" s="184">
        <f t="shared" si="44"/>
        <v>0</v>
      </c>
      <c r="DW19" s="184">
        <f t="shared" si="44"/>
        <v>0</v>
      </c>
      <c r="DX19" s="184">
        <f>DX12*((DX16*DX17*DX18)/792)</f>
        <v>0</v>
      </c>
      <c r="DY19" s="184">
        <f t="shared" ref="DY19:EG19" si="45">DY12*((DY16*DY17*DY18)/792)</f>
        <v>0</v>
      </c>
      <c r="DZ19" s="184">
        <f t="shared" si="45"/>
        <v>0</v>
      </c>
      <c r="EA19" s="184">
        <f t="shared" si="45"/>
        <v>0</v>
      </c>
      <c r="EB19" s="184">
        <f t="shared" si="45"/>
        <v>0</v>
      </c>
      <c r="EC19" s="184">
        <f t="shared" si="45"/>
        <v>0</v>
      </c>
      <c r="ED19" s="184">
        <f t="shared" si="45"/>
        <v>0</v>
      </c>
      <c r="EE19" s="184">
        <f t="shared" si="45"/>
        <v>0</v>
      </c>
      <c r="EF19" s="184">
        <f t="shared" si="45"/>
        <v>0</v>
      </c>
      <c r="EG19" s="184">
        <f t="shared" si="45"/>
        <v>0</v>
      </c>
      <c r="EH19" s="184">
        <f>EH12*((EH16*EH17*EH18)/792)</f>
        <v>0</v>
      </c>
      <c r="EI19" s="184">
        <f t="shared" ref="EI19:EQ19" si="46">EI12*((EI16*EI17*EI18)/792)</f>
        <v>0</v>
      </c>
      <c r="EJ19" s="184">
        <f t="shared" si="46"/>
        <v>0</v>
      </c>
      <c r="EK19" s="184">
        <f t="shared" si="46"/>
        <v>0</v>
      </c>
      <c r="EL19" s="184">
        <f t="shared" si="46"/>
        <v>0</v>
      </c>
      <c r="EM19" s="184">
        <f t="shared" si="46"/>
        <v>0</v>
      </c>
      <c r="EN19" s="184">
        <f t="shared" si="46"/>
        <v>0</v>
      </c>
      <c r="EO19" s="184">
        <f t="shared" si="46"/>
        <v>0</v>
      </c>
      <c r="EP19" s="184">
        <f t="shared" si="46"/>
        <v>0</v>
      </c>
      <c r="EQ19" s="184">
        <f t="shared" si="46"/>
        <v>0</v>
      </c>
      <c r="ER19" s="184">
        <f>ER12*((ER16*ER17*ER18)/792)</f>
        <v>0</v>
      </c>
      <c r="ES19" s="184">
        <f t="shared" ref="ES19:FA19" si="47">ES12*((ES16*ES17*ES18)/792)</f>
        <v>0</v>
      </c>
      <c r="ET19" s="184">
        <f t="shared" si="47"/>
        <v>0</v>
      </c>
      <c r="EU19" s="184">
        <f t="shared" si="47"/>
        <v>0</v>
      </c>
      <c r="EV19" s="184">
        <f t="shared" si="47"/>
        <v>0</v>
      </c>
      <c r="EW19" s="184">
        <f t="shared" si="47"/>
        <v>0</v>
      </c>
      <c r="EX19" s="184">
        <f t="shared" si="47"/>
        <v>0</v>
      </c>
      <c r="EY19" s="184">
        <f t="shared" si="47"/>
        <v>0</v>
      </c>
      <c r="EZ19" s="184">
        <f t="shared" si="47"/>
        <v>0</v>
      </c>
      <c r="FA19" s="184">
        <f t="shared" si="47"/>
        <v>0</v>
      </c>
    </row>
    <row r="20" spans="1:157" ht="15" customHeight="1" x14ac:dyDescent="0.3">
      <c r="B20" s="880"/>
      <c r="C20" s="176" t="s">
        <v>1421</v>
      </c>
      <c r="D20" s="176"/>
      <c r="E20" s="176"/>
      <c r="F20" s="181" t="s">
        <v>1422</v>
      </c>
      <c r="G20" s="185" t="str">
        <f>IF(COUNTA(H20:FA20)=0,"",IF(OR(LARGE(H20:FA20,1)&gt;1,SMALL(H20:FA20,1)&lt;0),"ERRO",""))</f>
        <v/>
      </c>
      <c r="H20" s="189">
        <f>IF(H12=0,0,H19/H12)</f>
        <v>0</v>
      </c>
      <c r="I20" s="189">
        <f t="shared" ref="I20:AA20" si="48">IF(I12=0,0,I19/I12)</f>
        <v>0</v>
      </c>
      <c r="J20" s="189">
        <f t="shared" si="48"/>
        <v>0</v>
      </c>
      <c r="K20" s="189">
        <f t="shared" si="48"/>
        <v>0</v>
      </c>
      <c r="L20" s="189">
        <f t="shared" si="48"/>
        <v>0</v>
      </c>
      <c r="M20" s="189">
        <f t="shared" si="48"/>
        <v>0</v>
      </c>
      <c r="N20" s="189">
        <f t="shared" si="48"/>
        <v>0</v>
      </c>
      <c r="O20" s="189">
        <f t="shared" si="48"/>
        <v>0</v>
      </c>
      <c r="P20" s="189">
        <f t="shared" si="48"/>
        <v>0</v>
      </c>
      <c r="Q20" s="189">
        <f t="shared" si="48"/>
        <v>0</v>
      </c>
      <c r="R20" s="189">
        <f t="shared" si="48"/>
        <v>0</v>
      </c>
      <c r="S20" s="189">
        <f t="shared" si="48"/>
        <v>0</v>
      </c>
      <c r="T20" s="189">
        <f t="shared" si="48"/>
        <v>0</v>
      </c>
      <c r="U20" s="189">
        <f t="shared" si="48"/>
        <v>0</v>
      </c>
      <c r="V20" s="189">
        <f t="shared" si="48"/>
        <v>0</v>
      </c>
      <c r="W20" s="189">
        <f t="shared" si="48"/>
        <v>0</v>
      </c>
      <c r="X20" s="189">
        <f t="shared" si="48"/>
        <v>0</v>
      </c>
      <c r="Y20" s="189">
        <f t="shared" si="48"/>
        <v>0</v>
      </c>
      <c r="Z20" s="189">
        <f t="shared" si="48"/>
        <v>0</v>
      </c>
      <c r="AA20" s="189">
        <f t="shared" si="48"/>
        <v>0</v>
      </c>
      <c r="AB20" s="189">
        <f>IF(AB12=0,0,AB19/AB12)</f>
        <v>0</v>
      </c>
      <c r="AC20" s="189">
        <f t="shared" ref="AC20:AK20" si="49">IF(AC12=0,0,AC19/AC12)</f>
        <v>0</v>
      </c>
      <c r="AD20" s="189">
        <f t="shared" si="49"/>
        <v>0</v>
      </c>
      <c r="AE20" s="189">
        <f t="shared" si="49"/>
        <v>0</v>
      </c>
      <c r="AF20" s="189">
        <f t="shared" si="49"/>
        <v>0</v>
      </c>
      <c r="AG20" s="189">
        <f t="shared" si="49"/>
        <v>0</v>
      </c>
      <c r="AH20" s="189">
        <f t="shared" si="49"/>
        <v>0</v>
      </c>
      <c r="AI20" s="189">
        <f t="shared" si="49"/>
        <v>0</v>
      </c>
      <c r="AJ20" s="189">
        <f t="shared" si="49"/>
        <v>0</v>
      </c>
      <c r="AK20" s="189">
        <f t="shared" si="49"/>
        <v>0</v>
      </c>
      <c r="AL20" s="189">
        <f>IF(AL12=0,0,AL19/AL12)</f>
        <v>0</v>
      </c>
      <c r="AM20" s="189">
        <f t="shared" ref="AM20:AU20" si="50">IF(AM12=0,0,AM19/AM12)</f>
        <v>0</v>
      </c>
      <c r="AN20" s="189">
        <f t="shared" si="50"/>
        <v>0</v>
      </c>
      <c r="AO20" s="189">
        <f t="shared" si="50"/>
        <v>0</v>
      </c>
      <c r="AP20" s="189">
        <f t="shared" si="50"/>
        <v>0</v>
      </c>
      <c r="AQ20" s="189">
        <f t="shared" si="50"/>
        <v>0</v>
      </c>
      <c r="AR20" s="189">
        <f t="shared" si="50"/>
        <v>0</v>
      </c>
      <c r="AS20" s="189">
        <f t="shared" si="50"/>
        <v>0</v>
      </c>
      <c r="AT20" s="189">
        <f t="shared" si="50"/>
        <v>0</v>
      </c>
      <c r="AU20" s="189">
        <f t="shared" si="50"/>
        <v>0</v>
      </c>
      <c r="AV20" s="189">
        <f>IF(AV12=0,0,AV19/AV12)</f>
        <v>0</v>
      </c>
      <c r="AW20" s="189">
        <f t="shared" ref="AW20:BE20" si="51">IF(AW12=0,0,AW19/AW12)</f>
        <v>0</v>
      </c>
      <c r="AX20" s="189">
        <f t="shared" si="51"/>
        <v>0</v>
      </c>
      <c r="AY20" s="189">
        <f t="shared" si="51"/>
        <v>0</v>
      </c>
      <c r="AZ20" s="189">
        <f t="shared" si="51"/>
        <v>0</v>
      </c>
      <c r="BA20" s="189">
        <f t="shared" si="51"/>
        <v>0</v>
      </c>
      <c r="BB20" s="189">
        <f t="shared" si="51"/>
        <v>0</v>
      </c>
      <c r="BC20" s="189">
        <f t="shared" si="51"/>
        <v>0</v>
      </c>
      <c r="BD20" s="189">
        <f t="shared" si="51"/>
        <v>0</v>
      </c>
      <c r="BE20" s="189">
        <f t="shared" si="51"/>
        <v>0</v>
      </c>
      <c r="BF20" s="189">
        <f>IF(BF12=0,0,BF19/BF12)</f>
        <v>0</v>
      </c>
      <c r="BG20" s="189">
        <f t="shared" ref="BG20:BY20" si="52">IF(BG12=0,0,BG19/BG12)</f>
        <v>0</v>
      </c>
      <c r="BH20" s="189">
        <f t="shared" si="52"/>
        <v>0</v>
      </c>
      <c r="BI20" s="189">
        <f t="shared" si="52"/>
        <v>0</v>
      </c>
      <c r="BJ20" s="189">
        <f t="shared" si="52"/>
        <v>0</v>
      </c>
      <c r="BK20" s="189">
        <f t="shared" si="52"/>
        <v>0</v>
      </c>
      <c r="BL20" s="189">
        <f t="shared" si="52"/>
        <v>0</v>
      </c>
      <c r="BM20" s="189">
        <f t="shared" si="52"/>
        <v>0</v>
      </c>
      <c r="BN20" s="189">
        <f t="shared" si="52"/>
        <v>0</v>
      </c>
      <c r="BO20" s="189">
        <f t="shared" si="52"/>
        <v>0</v>
      </c>
      <c r="BP20" s="189">
        <f t="shared" si="52"/>
        <v>0</v>
      </c>
      <c r="BQ20" s="189">
        <f t="shared" si="52"/>
        <v>0</v>
      </c>
      <c r="BR20" s="189">
        <f t="shared" si="52"/>
        <v>0</v>
      </c>
      <c r="BS20" s="189">
        <f t="shared" si="52"/>
        <v>0</v>
      </c>
      <c r="BT20" s="189">
        <f t="shared" si="52"/>
        <v>0</v>
      </c>
      <c r="BU20" s="189">
        <f t="shared" si="52"/>
        <v>0</v>
      </c>
      <c r="BV20" s="189">
        <f t="shared" si="52"/>
        <v>0</v>
      </c>
      <c r="BW20" s="189">
        <f t="shared" si="52"/>
        <v>0</v>
      </c>
      <c r="BX20" s="189">
        <f t="shared" si="52"/>
        <v>0</v>
      </c>
      <c r="BY20" s="189">
        <f t="shared" si="52"/>
        <v>0</v>
      </c>
      <c r="BZ20" s="189">
        <f>IF(BZ12=0,0,BZ19/BZ12)</f>
        <v>0</v>
      </c>
      <c r="CA20" s="189">
        <f t="shared" ref="CA20:CI20" si="53">IF(CA12=0,0,CA19/CA12)</f>
        <v>0</v>
      </c>
      <c r="CB20" s="189">
        <f t="shared" si="53"/>
        <v>0</v>
      </c>
      <c r="CC20" s="189">
        <f t="shared" si="53"/>
        <v>0</v>
      </c>
      <c r="CD20" s="189">
        <f t="shared" si="53"/>
        <v>0</v>
      </c>
      <c r="CE20" s="189">
        <f t="shared" si="53"/>
        <v>0</v>
      </c>
      <c r="CF20" s="189">
        <f t="shared" si="53"/>
        <v>0</v>
      </c>
      <c r="CG20" s="189">
        <f t="shared" si="53"/>
        <v>0</v>
      </c>
      <c r="CH20" s="189">
        <f t="shared" si="53"/>
        <v>0</v>
      </c>
      <c r="CI20" s="189">
        <f t="shared" si="53"/>
        <v>0</v>
      </c>
      <c r="CJ20" s="189">
        <f>IF(CJ12=0,0,CJ19/CJ12)</f>
        <v>0</v>
      </c>
      <c r="CK20" s="189">
        <f t="shared" ref="CK20:CS20" si="54">IF(CK12=0,0,CK19/CK12)</f>
        <v>0</v>
      </c>
      <c r="CL20" s="189">
        <f t="shared" si="54"/>
        <v>0</v>
      </c>
      <c r="CM20" s="189">
        <f t="shared" si="54"/>
        <v>0</v>
      </c>
      <c r="CN20" s="189">
        <f t="shared" si="54"/>
        <v>0</v>
      </c>
      <c r="CO20" s="189">
        <f t="shared" si="54"/>
        <v>0</v>
      </c>
      <c r="CP20" s="189">
        <f t="shared" si="54"/>
        <v>0</v>
      </c>
      <c r="CQ20" s="189">
        <f t="shared" si="54"/>
        <v>0</v>
      </c>
      <c r="CR20" s="189">
        <f t="shared" si="54"/>
        <v>0</v>
      </c>
      <c r="CS20" s="189">
        <f t="shared" si="54"/>
        <v>0</v>
      </c>
      <c r="CT20" s="189">
        <f>IF(CT12=0,0,CT19/CT12)</f>
        <v>0</v>
      </c>
      <c r="CU20" s="189">
        <f t="shared" ref="CU20:DC20" si="55">IF(CU12=0,0,CU19/CU12)</f>
        <v>0</v>
      </c>
      <c r="CV20" s="189">
        <f t="shared" si="55"/>
        <v>0</v>
      </c>
      <c r="CW20" s="189">
        <f t="shared" si="55"/>
        <v>0</v>
      </c>
      <c r="CX20" s="189">
        <f t="shared" si="55"/>
        <v>0</v>
      </c>
      <c r="CY20" s="189">
        <f t="shared" si="55"/>
        <v>0</v>
      </c>
      <c r="CZ20" s="189">
        <f t="shared" si="55"/>
        <v>0</v>
      </c>
      <c r="DA20" s="189">
        <f t="shared" si="55"/>
        <v>0</v>
      </c>
      <c r="DB20" s="189">
        <f t="shared" si="55"/>
        <v>0</v>
      </c>
      <c r="DC20" s="189">
        <f t="shared" si="55"/>
        <v>0</v>
      </c>
      <c r="DD20" s="189">
        <f>IF(DD12=0,0,DD19/DD12)</f>
        <v>0</v>
      </c>
      <c r="DE20" s="189">
        <f t="shared" ref="DE20:DW20" si="56">IF(DE12=0,0,DE19/DE12)</f>
        <v>0</v>
      </c>
      <c r="DF20" s="189">
        <f t="shared" si="56"/>
        <v>0</v>
      </c>
      <c r="DG20" s="189">
        <f t="shared" si="56"/>
        <v>0</v>
      </c>
      <c r="DH20" s="189">
        <f t="shared" si="56"/>
        <v>0</v>
      </c>
      <c r="DI20" s="189">
        <f t="shared" si="56"/>
        <v>0</v>
      </c>
      <c r="DJ20" s="189">
        <f t="shared" si="56"/>
        <v>0</v>
      </c>
      <c r="DK20" s="189">
        <f t="shared" si="56"/>
        <v>0</v>
      </c>
      <c r="DL20" s="189">
        <f t="shared" si="56"/>
        <v>0</v>
      </c>
      <c r="DM20" s="189">
        <f t="shared" si="56"/>
        <v>0</v>
      </c>
      <c r="DN20" s="189">
        <f t="shared" si="56"/>
        <v>0</v>
      </c>
      <c r="DO20" s="189">
        <f t="shared" si="56"/>
        <v>0</v>
      </c>
      <c r="DP20" s="189">
        <f t="shared" si="56"/>
        <v>0</v>
      </c>
      <c r="DQ20" s="189">
        <f t="shared" si="56"/>
        <v>0</v>
      </c>
      <c r="DR20" s="189">
        <f t="shared" si="56"/>
        <v>0</v>
      </c>
      <c r="DS20" s="189">
        <f t="shared" si="56"/>
        <v>0</v>
      </c>
      <c r="DT20" s="189">
        <f t="shared" si="56"/>
        <v>0</v>
      </c>
      <c r="DU20" s="189">
        <f t="shared" si="56"/>
        <v>0</v>
      </c>
      <c r="DV20" s="189">
        <f t="shared" si="56"/>
        <v>0</v>
      </c>
      <c r="DW20" s="189">
        <f t="shared" si="56"/>
        <v>0</v>
      </c>
      <c r="DX20" s="189">
        <f>IF(DX12=0,0,DX19/DX12)</f>
        <v>0</v>
      </c>
      <c r="DY20" s="189">
        <f t="shared" ref="DY20:EG20" si="57">IF(DY12=0,0,DY19/DY12)</f>
        <v>0</v>
      </c>
      <c r="DZ20" s="189">
        <f t="shared" si="57"/>
        <v>0</v>
      </c>
      <c r="EA20" s="189">
        <f t="shared" si="57"/>
        <v>0</v>
      </c>
      <c r="EB20" s="189">
        <f t="shared" si="57"/>
        <v>0</v>
      </c>
      <c r="EC20" s="189">
        <f t="shared" si="57"/>
        <v>0</v>
      </c>
      <c r="ED20" s="189">
        <f t="shared" si="57"/>
        <v>0</v>
      </c>
      <c r="EE20" s="189">
        <f t="shared" si="57"/>
        <v>0</v>
      </c>
      <c r="EF20" s="189">
        <f t="shared" si="57"/>
        <v>0</v>
      </c>
      <c r="EG20" s="189">
        <f t="shared" si="57"/>
        <v>0</v>
      </c>
      <c r="EH20" s="189">
        <f>IF(EH12=0,0,EH19/EH12)</f>
        <v>0</v>
      </c>
      <c r="EI20" s="189">
        <f t="shared" ref="EI20:EQ20" si="58">IF(EI12=0,0,EI19/EI12)</f>
        <v>0</v>
      </c>
      <c r="EJ20" s="189">
        <f t="shared" si="58"/>
        <v>0</v>
      </c>
      <c r="EK20" s="189">
        <f t="shared" si="58"/>
        <v>0</v>
      </c>
      <c r="EL20" s="189">
        <f t="shared" si="58"/>
        <v>0</v>
      </c>
      <c r="EM20" s="189">
        <f t="shared" si="58"/>
        <v>0</v>
      </c>
      <c r="EN20" s="189">
        <f t="shared" si="58"/>
        <v>0</v>
      </c>
      <c r="EO20" s="189">
        <f t="shared" si="58"/>
        <v>0</v>
      </c>
      <c r="EP20" s="189">
        <f t="shared" si="58"/>
        <v>0</v>
      </c>
      <c r="EQ20" s="189">
        <f t="shared" si="58"/>
        <v>0</v>
      </c>
      <c r="ER20" s="189">
        <f>IF(ER12=0,0,ER19/ER12)</f>
        <v>0</v>
      </c>
      <c r="ES20" s="189">
        <f t="shared" ref="ES20:FA20" si="59">IF(ES12=0,0,ES19/ES12)</f>
        <v>0</v>
      </c>
      <c r="ET20" s="189">
        <f t="shared" si="59"/>
        <v>0</v>
      </c>
      <c r="EU20" s="189">
        <f t="shared" si="59"/>
        <v>0</v>
      </c>
      <c r="EV20" s="189">
        <f t="shared" si="59"/>
        <v>0</v>
      </c>
      <c r="EW20" s="189">
        <f t="shared" si="59"/>
        <v>0</v>
      </c>
      <c r="EX20" s="189">
        <f t="shared" si="59"/>
        <v>0</v>
      </c>
      <c r="EY20" s="189">
        <f t="shared" si="59"/>
        <v>0</v>
      </c>
      <c r="EZ20" s="189">
        <f t="shared" si="59"/>
        <v>0</v>
      </c>
      <c r="FA20" s="189">
        <f t="shared" si="59"/>
        <v>0</v>
      </c>
    </row>
    <row r="21" spans="1:157" ht="15" customHeight="1" x14ac:dyDescent="0.3">
      <c r="B21" s="171">
        <f>B16+1</f>
        <v>9</v>
      </c>
      <c r="C21" s="176" t="s">
        <v>1423</v>
      </c>
      <c r="D21" s="176"/>
      <c r="E21" s="180" t="s">
        <v>298</v>
      </c>
      <c r="F21" s="181" t="s">
        <v>1424</v>
      </c>
      <c r="G21" s="190">
        <f>SUM(H21:FA21)</f>
        <v>0</v>
      </c>
      <c r="H21" s="188">
        <f>(H12*H15)/1000</f>
        <v>0</v>
      </c>
      <c r="I21" s="188">
        <f t="shared" ref="I21:AA21" si="60">(I12*I15)/1000</f>
        <v>0</v>
      </c>
      <c r="J21" s="188">
        <f t="shared" si="60"/>
        <v>0</v>
      </c>
      <c r="K21" s="188">
        <f t="shared" si="60"/>
        <v>0</v>
      </c>
      <c r="L21" s="188">
        <f t="shared" si="60"/>
        <v>0</v>
      </c>
      <c r="M21" s="188">
        <f t="shared" si="60"/>
        <v>0</v>
      </c>
      <c r="N21" s="188">
        <f t="shared" si="60"/>
        <v>0</v>
      </c>
      <c r="O21" s="188">
        <f t="shared" si="60"/>
        <v>0</v>
      </c>
      <c r="P21" s="188">
        <f t="shared" si="60"/>
        <v>0</v>
      </c>
      <c r="Q21" s="188">
        <f t="shared" si="60"/>
        <v>0</v>
      </c>
      <c r="R21" s="188">
        <f t="shared" si="60"/>
        <v>0</v>
      </c>
      <c r="S21" s="188">
        <f t="shared" si="60"/>
        <v>0</v>
      </c>
      <c r="T21" s="188">
        <f t="shared" si="60"/>
        <v>0</v>
      </c>
      <c r="U21" s="188">
        <f t="shared" si="60"/>
        <v>0</v>
      </c>
      <c r="V21" s="188">
        <f t="shared" si="60"/>
        <v>0</v>
      </c>
      <c r="W21" s="188">
        <f t="shared" si="60"/>
        <v>0</v>
      </c>
      <c r="X21" s="188">
        <f t="shared" si="60"/>
        <v>0</v>
      </c>
      <c r="Y21" s="188">
        <f t="shared" si="60"/>
        <v>0</v>
      </c>
      <c r="Z21" s="188">
        <f t="shared" si="60"/>
        <v>0</v>
      </c>
      <c r="AA21" s="188">
        <f t="shared" si="60"/>
        <v>0</v>
      </c>
      <c r="AB21" s="188">
        <f>(AB12*AB15)/1000</f>
        <v>0</v>
      </c>
      <c r="AC21" s="188">
        <f t="shared" ref="AC21:AK21" si="61">(AC12*AC15)/1000</f>
        <v>0</v>
      </c>
      <c r="AD21" s="188">
        <f t="shared" si="61"/>
        <v>0</v>
      </c>
      <c r="AE21" s="188">
        <f t="shared" si="61"/>
        <v>0</v>
      </c>
      <c r="AF21" s="188">
        <f t="shared" si="61"/>
        <v>0</v>
      </c>
      <c r="AG21" s="188">
        <f t="shared" si="61"/>
        <v>0</v>
      </c>
      <c r="AH21" s="188">
        <f t="shared" si="61"/>
        <v>0</v>
      </c>
      <c r="AI21" s="188">
        <f t="shared" si="61"/>
        <v>0</v>
      </c>
      <c r="AJ21" s="188">
        <f t="shared" si="61"/>
        <v>0</v>
      </c>
      <c r="AK21" s="188">
        <f t="shared" si="61"/>
        <v>0</v>
      </c>
      <c r="AL21" s="188">
        <f>(AL12*AL15)/1000</f>
        <v>0</v>
      </c>
      <c r="AM21" s="188">
        <f t="shared" ref="AM21:AU21" si="62">(AM12*AM15)/1000</f>
        <v>0</v>
      </c>
      <c r="AN21" s="188">
        <f t="shared" si="62"/>
        <v>0</v>
      </c>
      <c r="AO21" s="188">
        <f t="shared" si="62"/>
        <v>0</v>
      </c>
      <c r="AP21" s="188">
        <f t="shared" si="62"/>
        <v>0</v>
      </c>
      <c r="AQ21" s="188">
        <f t="shared" si="62"/>
        <v>0</v>
      </c>
      <c r="AR21" s="188">
        <f t="shared" si="62"/>
        <v>0</v>
      </c>
      <c r="AS21" s="188">
        <f t="shared" si="62"/>
        <v>0</v>
      </c>
      <c r="AT21" s="188">
        <f t="shared" si="62"/>
        <v>0</v>
      </c>
      <c r="AU21" s="188">
        <f t="shared" si="62"/>
        <v>0</v>
      </c>
      <c r="AV21" s="188">
        <f>(AV12*AV15)/1000</f>
        <v>0</v>
      </c>
      <c r="AW21" s="188">
        <f t="shared" ref="AW21:BE21" si="63">(AW12*AW15)/1000</f>
        <v>0</v>
      </c>
      <c r="AX21" s="188">
        <f t="shared" si="63"/>
        <v>0</v>
      </c>
      <c r="AY21" s="188">
        <f t="shared" si="63"/>
        <v>0</v>
      </c>
      <c r="AZ21" s="188">
        <f t="shared" si="63"/>
        <v>0</v>
      </c>
      <c r="BA21" s="188">
        <f t="shared" si="63"/>
        <v>0</v>
      </c>
      <c r="BB21" s="188">
        <f t="shared" si="63"/>
        <v>0</v>
      </c>
      <c r="BC21" s="188">
        <f t="shared" si="63"/>
        <v>0</v>
      </c>
      <c r="BD21" s="188">
        <f t="shared" si="63"/>
        <v>0</v>
      </c>
      <c r="BE21" s="188">
        <f t="shared" si="63"/>
        <v>0</v>
      </c>
      <c r="BF21" s="188">
        <f>(BF12*BF15)/1000</f>
        <v>0</v>
      </c>
      <c r="BG21" s="188">
        <f t="shared" ref="BG21:BY21" si="64">(BG12*BG15)/1000</f>
        <v>0</v>
      </c>
      <c r="BH21" s="188">
        <f t="shared" si="64"/>
        <v>0</v>
      </c>
      <c r="BI21" s="188">
        <f t="shared" si="64"/>
        <v>0</v>
      </c>
      <c r="BJ21" s="188">
        <f t="shared" si="64"/>
        <v>0</v>
      </c>
      <c r="BK21" s="188">
        <f t="shared" si="64"/>
        <v>0</v>
      </c>
      <c r="BL21" s="188">
        <f t="shared" si="64"/>
        <v>0</v>
      </c>
      <c r="BM21" s="188">
        <f t="shared" si="64"/>
        <v>0</v>
      </c>
      <c r="BN21" s="188">
        <f t="shared" si="64"/>
        <v>0</v>
      </c>
      <c r="BO21" s="188">
        <f t="shared" si="64"/>
        <v>0</v>
      </c>
      <c r="BP21" s="188">
        <f t="shared" si="64"/>
        <v>0</v>
      </c>
      <c r="BQ21" s="188">
        <f t="shared" si="64"/>
        <v>0</v>
      </c>
      <c r="BR21" s="188">
        <f t="shared" si="64"/>
        <v>0</v>
      </c>
      <c r="BS21" s="188">
        <f t="shared" si="64"/>
        <v>0</v>
      </c>
      <c r="BT21" s="188">
        <f t="shared" si="64"/>
        <v>0</v>
      </c>
      <c r="BU21" s="188">
        <f t="shared" si="64"/>
        <v>0</v>
      </c>
      <c r="BV21" s="188">
        <f t="shared" si="64"/>
        <v>0</v>
      </c>
      <c r="BW21" s="188">
        <f t="shared" si="64"/>
        <v>0</v>
      </c>
      <c r="BX21" s="188">
        <f t="shared" si="64"/>
        <v>0</v>
      </c>
      <c r="BY21" s="188">
        <f t="shared" si="64"/>
        <v>0</v>
      </c>
      <c r="BZ21" s="188">
        <f>(BZ12*BZ15)/1000</f>
        <v>0</v>
      </c>
      <c r="CA21" s="188">
        <f t="shared" ref="CA21:CI21" si="65">(CA12*CA15)/1000</f>
        <v>0</v>
      </c>
      <c r="CB21" s="188">
        <f t="shared" si="65"/>
        <v>0</v>
      </c>
      <c r="CC21" s="188">
        <f t="shared" si="65"/>
        <v>0</v>
      </c>
      <c r="CD21" s="188">
        <f t="shared" si="65"/>
        <v>0</v>
      </c>
      <c r="CE21" s="188">
        <f t="shared" si="65"/>
        <v>0</v>
      </c>
      <c r="CF21" s="188">
        <f t="shared" si="65"/>
        <v>0</v>
      </c>
      <c r="CG21" s="188">
        <f t="shared" si="65"/>
        <v>0</v>
      </c>
      <c r="CH21" s="188">
        <f t="shared" si="65"/>
        <v>0</v>
      </c>
      <c r="CI21" s="188">
        <f t="shared" si="65"/>
        <v>0</v>
      </c>
      <c r="CJ21" s="188">
        <f>(CJ12*CJ15)/1000</f>
        <v>0</v>
      </c>
      <c r="CK21" s="188">
        <f t="shared" ref="CK21:CS21" si="66">(CK12*CK15)/1000</f>
        <v>0</v>
      </c>
      <c r="CL21" s="188">
        <f t="shared" si="66"/>
        <v>0</v>
      </c>
      <c r="CM21" s="188">
        <f t="shared" si="66"/>
        <v>0</v>
      </c>
      <c r="CN21" s="188">
        <f t="shared" si="66"/>
        <v>0</v>
      </c>
      <c r="CO21" s="188">
        <f t="shared" si="66"/>
        <v>0</v>
      </c>
      <c r="CP21" s="188">
        <f t="shared" si="66"/>
        <v>0</v>
      </c>
      <c r="CQ21" s="188">
        <f t="shared" si="66"/>
        <v>0</v>
      </c>
      <c r="CR21" s="188">
        <f t="shared" si="66"/>
        <v>0</v>
      </c>
      <c r="CS21" s="188">
        <f t="shared" si="66"/>
        <v>0</v>
      </c>
      <c r="CT21" s="188">
        <f>(CT12*CT15)/1000</f>
        <v>0</v>
      </c>
      <c r="CU21" s="188">
        <f t="shared" ref="CU21:DC21" si="67">(CU12*CU15)/1000</f>
        <v>0</v>
      </c>
      <c r="CV21" s="188">
        <f t="shared" si="67"/>
        <v>0</v>
      </c>
      <c r="CW21" s="188">
        <f t="shared" si="67"/>
        <v>0</v>
      </c>
      <c r="CX21" s="188">
        <f t="shared" si="67"/>
        <v>0</v>
      </c>
      <c r="CY21" s="188">
        <f t="shared" si="67"/>
        <v>0</v>
      </c>
      <c r="CZ21" s="188">
        <f t="shared" si="67"/>
        <v>0</v>
      </c>
      <c r="DA21" s="188">
        <f t="shared" si="67"/>
        <v>0</v>
      </c>
      <c r="DB21" s="188">
        <f t="shared" si="67"/>
        <v>0</v>
      </c>
      <c r="DC21" s="188">
        <f t="shared" si="67"/>
        <v>0</v>
      </c>
      <c r="DD21" s="188">
        <f>(DD12*DD15)/1000</f>
        <v>0</v>
      </c>
      <c r="DE21" s="188">
        <f t="shared" ref="DE21:DW21" si="68">(DE12*DE15)/1000</f>
        <v>0</v>
      </c>
      <c r="DF21" s="188">
        <f t="shared" si="68"/>
        <v>0</v>
      </c>
      <c r="DG21" s="188">
        <f t="shared" si="68"/>
        <v>0</v>
      </c>
      <c r="DH21" s="188">
        <f t="shared" si="68"/>
        <v>0</v>
      </c>
      <c r="DI21" s="188">
        <f t="shared" si="68"/>
        <v>0</v>
      </c>
      <c r="DJ21" s="188">
        <f t="shared" si="68"/>
        <v>0</v>
      </c>
      <c r="DK21" s="188">
        <f t="shared" si="68"/>
        <v>0</v>
      </c>
      <c r="DL21" s="188">
        <f t="shared" si="68"/>
        <v>0</v>
      </c>
      <c r="DM21" s="188">
        <f t="shared" si="68"/>
        <v>0</v>
      </c>
      <c r="DN21" s="188">
        <f t="shared" si="68"/>
        <v>0</v>
      </c>
      <c r="DO21" s="188">
        <f t="shared" si="68"/>
        <v>0</v>
      </c>
      <c r="DP21" s="188">
        <f t="shared" si="68"/>
        <v>0</v>
      </c>
      <c r="DQ21" s="188">
        <f t="shared" si="68"/>
        <v>0</v>
      </c>
      <c r="DR21" s="188">
        <f t="shared" si="68"/>
        <v>0</v>
      </c>
      <c r="DS21" s="188">
        <f t="shared" si="68"/>
        <v>0</v>
      </c>
      <c r="DT21" s="188">
        <f t="shared" si="68"/>
        <v>0</v>
      </c>
      <c r="DU21" s="188">
        <f t="shared" si="68"/>
        <v>0</v>
      </c>
      <c r="DV21" s="188">
        <f t="shared" si="68"/>
        <v>0</v>
      </c>
      <c r="DW21" s="188">
        <f t="shared" si="68"/>
        <v>0</v>
      </c>
      <c r="DX21" s="188">
        <f>(DX12*DX15)/1000</f>
        <v>0</v>
      </c>
      <c r="DY21" s="188">
        <f t="shared" ref="DY21:EG21" si="69">(DY12*DY15)/1000</f>
        <v>0</v>
      </c>
      <c r="DZ21" s="188">
        <f t="shared" si="69"/>
        <v>0</v>
      </c>
      <c r="EA21" s="188">
        <f t="shared" si="69"/>
        <v>0</v>
      </c>
      <c r="EB21" s="188">
        <f t="shared" si="69"/>
        <v>0</v>
      </c>
      <c r="EC21" s="188">
        <f t="shared" si="69"/>
        <v>0</v>
      </c>
      <c r="ED21" s="188">
        <f t="shared" si="69"/>
        <v>0</v>
      </c>
      <c r="EE21" s="188">
        <f t="shared" si="69"/>
        <v>0</v>
      </c>
      <c r="EF21" s="188">
        <f t="shared" si="69"/>
        <v>0</v>
      </c>
      <c r="EG21" s="188">
        <f t="shared" si="69"/>
        <v>0</v>
      </c>
      <c r="EH21" s="188">
        <f>(EH12*EH15)/1000</f>
        <v>0</v>
      </c>
      <c r="EI21" s="188">
        <f t="shared" ref="EI21:EQ21" si="70">(EI12*EI15)/1000</f>
        <v>0</v>
      </c>
      <c r="EJ21" s="188">
        <f t="shared" si="70"/>
        <v>0</v>
      </c>
      <c r="EK21" s="188">
        <f t="shared" si="70"/>
        <v>0</v>
      </c>
      <c r="EL21" s="188">
        <f t="shared" si="70"/>
        <v>0</v>
      </c>
      <c r="EM21" s="188">
        <f t="shared" si="70"/>
        <v>0</v>
      </c>
      <c r="EN21" s="188">
        <f t="shared" si="70"/>
        <v>0</v>
      </c>
      <c r="EO21" s="188">
        <f t="shared" si="70"/>
        <v>0</v>
      </c>
      <c r="EP21" s="188">
        <f t="shared" si="70"/>
        <v>0</v>
      </c>
      <c r="EQ21" s="188">
        <f t="shared" si="70"/>
        <v>0</v>
      </c>
      <c r="ER21" s="188">
        <f>(ER12*ER15)/1000</f>
        <v>0</v>
      </c>
      <c r="ES21" s="188">
        <f t="shared" ref="ES21:FA21" si="71">(ES12*ES15)/1000</f>
        <v>0</v>
      </c>
      <c r="ET21" s="188">
        <f t="shared" si="71"/>
        <v>0</v>
      </c>
      <c r="EU21" s="188">
        <f t="shared" si="71"/>
        <v>0</v>
      </c>
      <c r="EV21" s="188">
        <f t="shared" si="71"/>
        <v>0</v>
      </c>
      <c r="EW21" s="188">
        <f t="shared" si="71"/>
        <v>0</v>
      </c>
      <c r="EX21" s="188">
        <f t="shared" si="71"/>
        <v>0</v>
      </c>
      <c r="EY21" s="188">
        <f t="shared" si="71"/>
        <v>0</v>
      </c>
      <c r="EZ21" s="188">
        <f t="shared" si="71"/>
        <v>0</v>
      </c>
      <c r="FA21" s="188">
        <f t="shared" si="71"/>
        <v>0</v>
      </c>
    </row>
    <row r="22" spans="1:157" ht="15" customHeight="1" x14ac:dyDescent="0.3">
      <c r="B22" s="171">
        <f>B21+1</f>
        <v>10</v>
      </c>
      <c r="C22" s="176" t="s">
        <v>1425</v>
      </c>
      <c r="D22" s="176"/>
      <c r="E22" s="177" t="s">
        <v>1195</v>
      </c>
      <c r="F22" s="181" t="s">
        <v>1426</v>
      </c>
      <c r="G22" s="191">
        <f>SUM(H22:FA22)</f>
        <v>0</v>
      </c>
      <c r="H22" s="192">
        <f>H12*H20</f>
        <v>0</v>
      </c>
      <c r="I22" s="192">
        <f t="shared" ref="I22:AA22" si="72">I12*I20</f>
        <v>0</v>
      </c>
      <c r="J22" s="192">
        <f t="shared" si="72"/>
        <v>0</v>
      </c>
      <c r="K22" s="192">
        <f t="shared" si="72"/>
        <v>0</v>
      </c>
      <c r="L22" s="192">
        <f t="shared" si="72"/>
        <v>0</v>
      </c>
      <c r="M22" s="192">
        <f t="shared" si="72"/>
        <v>0</v>
      </c>
      <c r="N22" s="192">
        <f t="shared" si="72"/>
        <v>0</v>
      </c>
      <c r="O22" s="192">
        <f t="shared" si="72"/>
        <v>0</v>
      </c>
      <c r="P22" s="192">
        <f t="shared" si="72"/>
        <v>0</v>
      </c>
      <c r="Q22" s="192">
        <f t="shared" si="72"/>
        <v>0</v>
      </c>
      <c r="R22" s="192">
        <f t="shared" si="72"/>
        <v>0</v>
      </c>
      <c r="S22" s="192">
        <f t="shared" si="72"/>
        <v>0</v>
      </c>
      <c r="T22" s="192">
        <f t="shared" si="72"/>
        <v>0</v>
      </c>
      <c r="U22" s="192">
        <f t="shared" si="72"/>
        <v>0</v>
      </c>
      <c r="V22" s="192">
        <f t="shared" si="72"/>
        <v>0</v>
      </c>
      <c r="W22" s="192">
        <f t="shared" si="72"/>
        <v>0</v>
      </c>
      <c r="X22" s="192">
        <f t="shared" si="72"/>
        <v>0</v>
      </c>
      <c r="Y22" s="192">
        <f t="shared" si="72"/>
        <v>0</v>
      </c>
      <c r="Z22" s="192">
        <f t="shared" si="72"/>
        <v>0</v>
      </c>
      <c r="AA22" s="192">
        <f t="shared" si="72"/>
        <v>0</v>
      </c>
      <c r="AB22" s="192">
        <f>AB12*AB20</f>
        <v>0</v>
      </c>
      <c r="AC22" s="192">
        <f t="shared" ref="AC22:AK22" si="73">AC12*AC20</f>
        <v>0</v>
      </c>
      <c r="AD22" s="192">
        <f t="shared" si="73"/>
        <v>0</v>
      </c>
      <c r="AE22" s="192">
        <f t="shared" si="73"/>
        <v>0</v>
      </c>
      <c r="AF22" s="192">
        <f t="shared" si="73"/>
        <v>0</v>
      </c>
      <c r="AG22" s="192">
        <f t="shared" si="73"/>
        <v>0</v>
      </c>
      <c r="AH22" s="192">
        <f t="shared" si="73"/>
        <v>0</v>
      </c>
      <c r="AI22" s="192">
        <f t="shared" si="73"/>
        <v>0</v>
      </c>
      <c r="AJ22" s="192">
        <f t="shared" si="73"/>
        <v>0</v>
      </c>
      <c r="AK22" s="192">
        <f t="shared" si="73"/>
        <v>0</v>
      </c>
      <c r="AL22" s="192">
        <f>AL12*AL20</f>
        <v>0</v>
      </c>
      <c r="AM22" s="192">
        <f t="shared" ref="AM22:AU22" si="74">AM12*AM20</f>
        <v>0</v>
      </c>
      <c r="AN22" s="192">
        <f t="shared" si="74"/>
        <v>0</v>
      </c>
      <c r="AO22" s="192">
        <f t="shared" si="74"/>
        <v>0</v>
      </c>
      <c r="AP22" s="192">
        <f t="shared" si="74"/>
        <v>0</v>
      </c>
      <c r="AQ22" s="192">
        <f t="shared" si="74"/>
        <v>0</v>
      </c>
      <c r="AR22" s="192">
        <f t="shared" si="74"/>
        <v>0</v>
      </c>
      <c r="AS22" s="192">
        <f t="shared" si="74"/>
        <v>0</v>
      </c>
      <c r="AT22" s="192">
        <f t="shared" si="74"/>
        <v>0</v>
      </c>
      <c r="AU22" s="192">
        <f t="shared" si="74"/>
        <v>0</v>
      </c>
      <c r="AV22" s="192">
        <f>AV12*AV20</f>
        <v>0</v>
      </c>
      <c r="AW22" s="192">
        <f t="shared" ref="AW22:BE22" si="75">AW12*AW20</f>
        <v>0</v>
      </c>
      <c r="AX22" s="192">
        <f t="shared" si="75"/>
        <v>0</v>
      </c>
      <c r="AY22" s="192">
        <f t="shared" si="75"/>
        <v>0</v>
      </c>
      <c r="AZ22" s="192">
        <f t="shared" si="75"/>
        <v>0</v>
      </c>
      <c r="BA22" s="192">
        <f t="shared" si="75"/>
        <v>0</v>
      </c>
      <c r="BB22" s="192">
        <f t="shared" si="75"/>
        <v>0</v>
      </c>
      <c r="BC22" s="192">
        <f t="shared" si="75"/>
        <v>0</v>
      </c>
      <c r="BD22" s="192">
        <f t="shared" si="75"/>
        <v>0</v>
      </c>
      <c r="BE22" s="192">
        <f t="shared" si="75"/>
        <v>0</v>
      </c>
      <c r="BF22" s="192">
        <f>BF12*BF20</f>
        <v>0</v>
      </c>
      <c r="BG22" s="192">
        <f t="shared" ref="BG22:BY22" si="76">BG12*BG20</f>
        <v>0</v>
      </c>
      <c r="BH22" s="192">
        <f t="shared" si="76"/>
        <v>0</v>
      </c>
      <c r="BI22" s="192">
        <f t="shared" si="76"/>
        <v>0</v>
      </c>
      <c r="BJ22" s="192">
        <f t="shared" si="76"/>
        <v>0</v>
      </c>
      <c r="BK22" s="192">
        <f t="shared" si="76"/>
        <v>0</v>
      </c>
      <c r="BL22" s="192">
        <f t="shared" si="76"/>
        <v>0</v>
      </c>
      <c r="BM22" s="192">
        <f t="shared" si="76"/>
        <v>0</v>
      </c>
      <c r="BN22" s="192">
        <f t="shared" si="76"/>
        <v>0</v>
      </c>
      <c r="BO22" s="192">
        <f t="shared" si="76"/>
        <v>0</v>
      </c>
      <c r="BP22" s="192">
        <f t="shared" si="76"/>
        <v>0</v>
      </c>
      <c r="BQ22" s="192">
        <f t="shared" si="76"/>
        <v>0</v>
      </c>
      <c r="BR22" s="192">
        <f t="shared" si="76"/>
        <v>0</v>
      </c>
      <c r="BS22" s="192">
        <f t="shared" si="76"/>
        <v>0</v>
      </c>
      <c r="BT22" s="192">
        <f t="shared" si="76"/>
        <v>0</v>
      </c>
      <c r="BU22" s="192">
        <f t="shared" si="76"/>
        <v>0</v>
      </c>
      <c r="BV22" s="192">
        <f t="shared" si="76"/>
        <v>0</v>
      </c>
      <c r="BW22" s="192">
        <f t="shared" si="76"/>
        <v>0</v>
      </c>
      <c r="BX22" s="192">
        <f t="shared" si="76"/>
        <v>0</v>
      </c>
      <c r="BY22" s="192">
        <f t="shared" si="76"/>
        <v>0</v>
      </c>
      <c r="BZ22" s="192">
        <f>BZ12*BZ20</f>
        <v>0</v>
      </c>
      <c r="CA22" s="192">
        <f t="shared" ref="CA22:CI22" si="77">CA12*CA20</f>
        <v>0</v>
      </c>
      <c r="CB22" s="192">
        <f t="shared" si="77"/>
        <v>0</v>
      </c>
      <c r="CC22" s="192">
        <f t="shared" si="77"/>
        <v>0</v>
      </c>
      <c r="CD22" s="192">
        <f t="shared" si="77"/>
        <v>0</v>
      </c>
      <c r="CE22" s="192">
        <f t="shared" si="77"/>
        <v>0</v>
      </c>
      <c r="CF22" s="192">
        <f t="shared" si="77"/>
        <v>0</v>
      </c>
      <c r="CG22" s="192">
        <f t="shared" si="77"/>
        <v>0</v>
      </c>
      <c r="CH22" s="192">
        <f t="shared" si="77"/>
        <v>0</v>
      </c>
      <c r="CI22" s="192">
        <f t="shared" si="77"/>
        <v>0</v>
      </c>
      <c r="CJ22" s="192">
        <f>CJ12*CJ20</f>
        <v>0</v>
      </c>
      <c r="CK22" s="192">
        <f t="shared" ref="CK22:CS22" si="78">CK12*CK20</f>
        <v>0</v>
      </c>
      <c r="CL22" s="192">
        <f t="shared" si="78"/>
        <v>0</v>
      </c>
      <c r="CM22" s="192">
        <f t="shared" si="78"/>
        <v>0</v>
      </c>
      <c r="CN22" s="192">
        <f t="shared" si="78"/>
        <v>0</v>
      </c>
      <c r="CO22" s="192">
        <f t="shared" si="78"/>
        <v>0</v>
      </c>
      <c r="CP22" s="192">
        <f t="shared" si="78"/>
        <v>0</v>
      </c>
      <c r="CQ22" s="192">
        <f t="shared" si="78"/>
        <v>0</v>
      </c>
      <c r="CR22" s="192">
        <f t="shared" si="78"/>
        <v>0</v>
      </c>
      <c r="CS22" s="192">
        <f t="shared" si="78"/>
        <v>0</v>
      </c>
      <c r="CT22" s="192">
        <f>CT12*CT20</f>
        <v>0</v>
      </c>
      <c r="CU22" s="192">
        <f t="shared" ref="CU22:DC22" si="79">CU12*CU20</f>
        <v>0</v>
      </c>
      <c r="CV22" s="192">
        <f t="shared" si="79"/>
        <v>0</v>
      </c>
      <c r="CW22" s="192">
        <f t="shared" si="79"/>
        <v>0</v>
      </c>
      <c r="CX22" s="192">
        <f t="shared" si="79"/>
        <v>0</v>
      </c>
      <c r="CY22" s="192">
        <f t="shared" si="79"/>
        <v>0</v>
      </c>
      <c r="CZ22" s="192">
        <f t="shared" si="79"/>
        <v>0</v>
      </c>
      <c r="DA22" s="192">
        <f t="shared" si="79"/>
        <v>0</v>
      </c>
      <c r="DB22" s="192">
        <f t="shared" si="79"/>
        <v>0</v>
      </c>
      <c r="DC22" s="192">
        <f t="shared" si="79"/>
        <v>0</v>
      </c>
      <c r="DD22" s="192">
        <f>DD12*DD20</f>
        <v>0</v>
      </c>
      <c r="DE22" s="192">
        <f t="shared" ref="DE22:DW22" si="80">DE12*DE20</f>
        <v>0</v>
      </c>
      <c r="DF22" s="192">
        <f t="shared" si="80"/>
        <v>0</v>
      </c>
      <c r="DG22" s="192">
        <f t="shared" si="80"/>
        <v>0</v>
      </c>
      <c r="DH22" s="192">
        <f t="shared" si="80"/>
        <v>0</v>
      </c>
      <c r="DI22" s="192">
        <f t="shared" si="80"/>
        <v>0</v>
      </c>
      <c r="DJ22" s="192">
        <f t="shared" si="80"/>
        <v>0</v>
      </c>
      <c r="DK22" s="192">
        <f t="shared" si="80"/>
        <v>0</v>
      </c>
      <c r="DL22" s="192">
        <f t="shared" si="80"/>
        <v>0</v>
      </c>
      <c r="DM22" s="192">
        <f t="shared" si="80"/>
        <v>0</v>
      </c>
      <c r="DN22" s="192">
        <f t="shared" si="80"/>
        <v>0</v>
      </c>
      <c r="DO22" s="192">
        <f t="shared" si="80"/>
        <v>0</v>
      </c>
      <c r="DP22" s="192">
        <f t="shared" si="80"/>
        <v>0</v>
      </c>
      <c r="DQ22" s="192">
        <f t="shared" si="80"/>
        <v>0</v>
      </c>
      <c r="DR22" s="192">
        <f t="shared" si="80"/>
        <v>0</v>
      </c>
      <c r="DS22" s="192">
        <f t="shared" si="80"/>
        <v>0</v>
      </c>
      <c r="DT22" s="192">
        <f t="shared" si="80"/>
        <v>0</v>
      </c>
      <c r="DU22" s="192">
        <f t="shared" si="80"/>
        <v>0</v>
      </c>
      <c r="DV22" s="192">
        <f t="shared" si="80"/>
        <v>0</v>
      </c>
      <c r="DW22" s="192">
        <f t="shared" si="80"/>
        <v>0</v>
      </c>
      <c r="DX22" s="192">
        <f>DX12*DX20</f>
        <v>0</v>
      </c>
      <c r="DY22" s="192">
        <f t="shared" ref="DY22:EG22" si="81">DY12*DY20</f>
        <v>0</v>
      </c>
      <c r="DZ22" s="192">
        <f t="shared" si="81"/>
        <v>0</v>
      </c>
      <c r="EA22" s="192">
        <f t="shared" si="81"/>
        <v>0</v>
      </c>
      <c r="EB22" s="192">
        <f t="shared" si="81"/>
        <v>0</v>
      </c>
      <c r="EC22" s="192">
        <f t="shared" si="81"/>
        <v>0</v>
      </c>
      <c r="ED22" s="192">
        <f t="shared" si="81"/>
        <v>0</v>
      </c>
      <c r="EE22" s="192">
        <f t="shared" si="81"/>
        <v>0</v>
      </c>
      <c r="EF22" s="192">
        <f t="shared" si="81"/>
        <v>0</v>
      </c>
      <c r="EG22" s="192">
        <f t="shared" si="81"/>
        <v>0</v>
      </c>
      <c r="EH22" s="192">
        <f>EH12*EH20</f>
        <v>0</v>
      </c>
      <c r="EI22" s="192">
        <f t="shared" ref="EI22:EQ22" si="82">EI12*EI20</f>
        <v>0</v>
      </c>
      <c r="EJ22" s="192">
        <f t="shared" si="82"/>
        <v>0</v>
      </c>
      <c r="EK22" s="192">
        <f t="shared" si="82"/>
        <v>0</v>
      </c>
      <c r="EL22" s="192">
        <f t="shared" si="82"/>
        <v>0</v>
      </c>
      <c r="EM22" s="192">
        <f t="shared" si="82"/>
        <v>0</v>
      </c>
      <c r="EN22" s="192">
        <f t="shared" si="82"/>
        <v>0</v>
      </c>
      <c r="EO22" s="192">
        <f t="shared" si="82"/>
        <v>0</v>
      </c>
      <c r="EP22" s="192">
        <f t="shared" si="82"/>
        <v>0</v>
      </c>
      <c r="EQ22" s="192">
        <f t="shared" si="82"/>
        <v>0</v>
      </c>
      <c r="ER22" s="192">
        <f>ER12*ER20</f>
        <v>0</v>
      </c>
      <c r="ES22" s="192">
        <f t="shared" ref="ES22:FA22" si="83">ES12*ES20</f>
        <v>0</v>
      </c>
      <c r="ET22" s="192">
        <f t="shared" si="83"/>
        <v>0</v>
      </c>
      <c r="EU22" s="192">
        <f t="shared" si="83"/>
        <v>0</v>
      </c>
      <c r="EV22" s="192">
        <f t="shared" si="83"/>
        <v>0</v>
      </c>
      <c r="EW22" s="192">
        <f t="shared" si="83"/>
        <v>0</v>
      </c>
      <c r="EX22" s="192">
        <f t="shared" si="83"/>
        <v>0</v>
      </c>
      <c r="EY22" s="192">
        <f t="shared" si="83"/>
        <v>0</v>
      </c>
      <c r="EZ22" s="192">
        <f t="shared" si="83"/>
        <v>0</v>
      </c>
      <c r="FA22" s="192">
        <f t="shared" si="83"/>
        <v>0</v>
      </c>
    </row>
    <row r="24" spans="1:157" ht="15" customHeight="1" x14ac:dyDescent="0.3">
      <c r="B24" s="841" t="s">
        <v>2916</v>
      </c>
      <c r="C24" s="842"/>
      <c r="D24" s="842"/>
      <c r="E24" s="842"/>
      <c r="F24" s="845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  <c r="EB24" s="170"/>
      <c r="EC24" s="170"/>
      <c r="ED24" s="170"/>
      <c r="EE24" s="170"/>
      <c r="EF24" s="170"/>
      <c r="EG24" s="170"/>
      <c r="EH24" s="170"/>
      <c r="EI24" s="170"/>
      <c r="EJ24" s="170"/>
      <c r="EK24" s="170"/>
      <c r="EL24" s="170"/>
      <c r="EM24" s="170"/>
      <c r="EN24" s="170"/>
      <c r="EO24" s="170"/>
      <c r="EP24" s="170"/>
      <c r="EQ24" s="170"/>
      <c r="ER24" s="170"/>
      <c r="ES24" s="170"/>
      <c r="ET24" s="170"/>
      <c r="EU24" s="170"/>
      <c r="EV24" s="170"/>
      <c r="EW24" s="170"/>
      <c r="EX24" s="170"/>
      <c r="EY24" s="170"/>
      <c r="EZ24" s="170"/>
      <c r="FA24" s="170"/>
    </row>
    <row r="25" spans="1:157" s="26" customFormat="1" ht="15" customHeight="1" x14ac:dyDescent="0.3">
      <c r="B25" s="171"/>
      <c r="C25" s="172"/>
      <c r="D25" s="172"/>
      <c r="E25" s="172"/>
      <c r="F25" s="173"/>
      <c r="G25" s="174" t="s">
        <v>353</v>
      </c>
      <c r="H25" s="175" t="s">
        <v>2765</v>
      </c>
      <c r="I25" s="175" t="s">
        <v>2766</v>
      </c>
      <c r="J25" s="175" t="s">
        <v>2767</v>
      </c>
      <c r="K25" s="175" t="s">
        <v>2768</v>
      </c>
      <c r="L25" s="175" t="s">
        <v>2769</v>
      </c>
      <c r="M25" s="175" t="s">
        <v>2770</v>
      </c>
      <c r="N25" s="175" t="s">
        <v>2771</v>
      </c>
      <c r="O25" s="175" t="s">
        <v>2772</v>
      </c>
      <c r="P25" s="175" t="s">
        <v>2773</v>
      </c>
      <c r="Q25" s="175" t="s">
        <v>2774</v>
      </c>
      <c r="R25" s="175" t="s">
        <v>2775</v>
      </c>
      <c r="S25" s="175" t="s">
        <v>2776</v>
      </c>
      <c r="T25" s="175" t="s">
        <v>2777</v>
      </c>
      <c r="U25" s="175" t="s">
        <v>2778</v>
      </c>
      <c r="V25" s="175" t="s">
        <v>2779</v>
      </c>
      <c r="W25" s="175" t="s">
        <v>2780</v>
      </c>
      <c r="X25" s="175" t="s">
        <v>2781</v>
      </c>
      <c r="Y25" s="175" t="s">
        <v>2782</v>
      </c>
      <c r="Z25" s="175" t="s">
        <v>2783</v>
      </c>
      <c r="AA25" s="175" t="s">
        <v>2784</v>
      </c>
      <c r="AB25" s="175" t="s">
        <v>2785</v>
      </c>
      <c r="AC25" s="175" t="s">
        <v>2786</v>
      </c>
      <c r="AD25" s="175" t="s">
        <v>2787</v>
      </c>
      <c r="AE25" s="175" t="s">
        <v>2788</v>
      </c>
      <c r="AF25" s="175" t="s">
        <v>2789</v>
      </c>
      <c r="AG25" s="175" t="s">
        <v>2790</v>
      </c>
      <c r="AH25" s="175" t="s">
        <v>2791</v>
      </c>
      <c r="AI25" s="175" t="s">
        <v>2792</v>
      </c>
      <c r="AJ25" s="175" t="s">
        <v>2793</v>
      </c>
      <c r="AK25" s="175" t="s">
        <v>2794</v>
      </c>
      <c r="AL25" s="175" t="s">
        <v>2795</v>
      </c>
      <c r="AM25" s="175" t="s">
        <v>2796</v>
      </c>
      <c r="AN25" s="175" t="s">
        <v>2797</v>
      </c>
      <c r="AO25" s="175" t="s">
        <v>2798</v>
      </c>
      <c r="AP25" s="175" t="s">
        <v>2799</v>
      </c>
      <c r="AQ25" s="175" t="s">
        <v>2800</v>
      </c>
      <c r="AR25" s="175" t="s">
        <v>2801</v>
      </c>
      <c r="AS25" s="175" t="s">
        <v>2802</v>
      </c>
      <c r="AT25" s="175" t="s">
        <v>2803</v>
      </c>
      <c r="AU25" s="175" t="s">
        <v>2804</v>
      </c>
      <c r="AV25" s="175" t="s">
        <v>2805</v>
      </c>
      <c r="AW25" s="175" t="s">
        <v>2806</v>
      </c>
      <c r="AX25" s="175" t="s">
        <v>2807</v>
      </c>
      <c r="AY25" s="175" t="s">
        <v>2808</v>
      </c>
      <c r="AZ25" s="175" t="s">
        <v>2809</v>
      </c>
      <c r="BA25" s="175" t="s">
        <v>2810</v>
      </c>
      <c r="BB25" s="175" t="s">
        <v>2811</v>
      </c>
      <c r="BC25" s="175" t="s">
        <v>2812</v>
      </c>
      <c r="BD25" s="175" t="s">
        <v>2813</v>
      </c>
      <c r="BE25" s="175" t="s">
        <v>2814</v>
      </c>
      <c r="BF25" s="175" t="s">
        <v>2765</v>
      </c>
      <c r="BG25" s="175" t="s">
        <v>2766</v>
      </c>
      <c r="BH25" s="175" t="s">
        <v>2767</v>
      </c>
      <c r="BI25" s="175" t="s">
        <v>2768</v>
      </c>
      <c r="BJ25" s="175" t="s">
        <v>2769</v>
      </c>
      <c r="BK25" s="175" t="s">
        <v>2770</v>
      </c>
      <c r="BL25" s="175" t="s">
        <v>2771</v>
      </c>
      <c r="BM25" s="175" t="s">
        <v>2772</v>
      </c>
      <c r="BN25" s="175" t="s">
        <v>2773</v>
      </c>
      <c r="BO25" s="175" t="s">
        <v>2774</v>
      </c>
      <c r="BP25" s="175" t="s">
        <v>2775</v>
      </c>
      <c r="BQ25" s="175" t="s">
        <v>2776</v>
      </c>
      <c r="BR25" s="175" t="s">
        <v>2777</v>
      </c>
      <c r="BS25" s="175" t="s">
        <v>2778</v>
      </c>
      <c r="BT25" s="175" t="s">
        <v>2779</v>
      </c>
      <c r="BU25" s="175" t="s">
        <v>2780</v>
      </c>
      <c r="BV25" s="175" t="s">
        <v>2781</v>
      </c>
      <c r="BW25" s="175" t="s">
        <v>2782</v>
      </c>
      <c r="BX25" s="175" t="s">
        <v>2783</v>
      </c>
      <c r="BY25" s="175" t="s">
        <v>2784</v>
      </c>
      <c r="BZ25" s="175" t="s">
        <v>2785</v>
      </c>
      <c r="CA25" s="175" t="s">
        <v>2786</v>
      </c>
      <c r="CB25" s="175" t="s">
        <v>2787</v>
      </c>
      <c r="CC25" s="175" t="s">
        <v>2788</v>
      </c>
      <c r="CD25" s="175" t="s">
        <v>2789</v>
      </c>
      <c r="CE25" s="175" t="s">
        <v>2790</v>
      </c>
      <c r="CF25" s="175" t="s">
        <v>2791</v>
      </c>
      <c r="CG25" s="175" t="s">
        <v>2792</v>
      </c>
      <c r="CH25" s="175" t="s">
        <v>2793</v>
      </c>
      <c r="CI25" s="175" t="s">
        <v>2794</v>
      </c>
      <c r="CJ25" s="175" t="s">
        <v>2795</v>
      </c>
      <c r="CK25" s="175" t="s">
        <v>2796</v>
      </c>
      <c r="CL25" s="175" t="s">
        <v>2797</v>
      </c>
      <c r="CM25" s="175" t="s">
        <v>2798</v>
      </c>
      <c r="CN25" s="175" t="s">
        <v>2799</v>
      </c>
      <c r="CO25" s="175" t="s">
        <v>2800</v>
      </c>
      <c r="CP25" s="175" t="s">
        <v>2801</v>
      </c>
      <c r="CQ25" s="175" t="s">
        <v>2802</v>
      </c>
      <c r="CR25" s="175" t="s">
        <v>2803</v>
      </c>
      <c r="CS25" s="175" t="s">
        <v>2804</v>
      </c>
      <c r="CT25" s="175" t="s">
        <v>2805</v>
      </c>
      <c r="CU25" s="175" t="s">
        <v>2806</v>
      </c>
      <c r="CV25" s="175" t="s">
        <v>2807</v>
      </c>
      <c r="CW25" s="175" t="s">
        <v>2808</v>
      </c>
      <c r="CX25" s="175" t="s">
        <v>2809</v>
      </c>
      <c r="CY25" s="175" t="s">
        <v>2810</v>
      </c>
      <c r="CZ25" s="175" t="s">
        <v>2811</v>
      </c>
      <c r="DA25" s="175" t="s">
        <v>2812</v>
      </c>
      <c r="DB25" s="175" t="s">
        <v>2813</v>
      </c>
      <c r="DC25" s="175" t="s">
        <v>2814</v>
      </c>
      <c r="DD25" s="175" t="s">
        <v>2765</v>
      </c>
      <c r="DE25" s="175" t="s">
        <v>2766</v>
      </c>
      <c r="DF25" s="175" t="s">
        <v>2767</v>
      </c>
      <c r="DG25" s="175" t="s">
        <v>2768</v>
      </c>
      <c r="DH25" s="175" t="s">
        <v>2769</v>
      </c>
      <c r="DI25" s="175" t="s">
        <v>2770</v>
      </c>
      <c r="DJ25" s="175" t="s">
        <v>2771</v>
      </c>
      <c r="DK25" s="175" t="s">
        <v>2772</v>
      </c>
      <c r="DL25" s="175" t="s">
        <v>2773</v>
      </c>
      <c r="DM25" s="175" t="s">
        <v>2774</v>
      </c>
      <c r="DN25" s="175" t="s">
        <v>2775</v>
      </c>
      <c r="DO25" s="175" t="s">
        <v>2776</v>
      </c>
      <c r="DP25" s="175" t="s">
        <v>2777</v>
      </c>
      <c r="DQ25" s="175" t="s">
        <v>2778</v>
      </c>
      <c r="DR25" s="175" t="s">
        <v>2779</v>
      </c>
      <c r="DS25" s="175" t="s">
        <v>2780</v>
      </c>
      <c r="DT25" s="175" t="s">
        <v>2781</v>
      </c>
      <c r="DU25" s="175" t="s">
        <v>2782</v>
      </c>
      <c r="DV25" s="175" t="s">
        <v>2783</v>
      </c>
      <c r="DW25" s="175" t="s">
        <v>2784</v>
      </c>
      <c r="DX25" s="175" t="s">
        <v>2785</v>
      </c>
      <c r="DY25" s="175" t="s">
        <v>2786</v>
      </c>
      <c r="DZ25" s="175" t="s">
        <v>2787</v>
      </c>
      <c r="EA25" s="175" t="s">
        <v>2788</v>
      </c>
      <c r="EB25" s="175" t="s">
        <v>2789</v>
      </c>
      <c r="EC25" s="175" t="s">
        <v>2790</v>
      </c>
      <c r="ED25" s="175" t="s">
        <v>2791</v>
      </c>
      <c r="EE25" s="175" t="s">
        <v>2792</v>
      </c>
      <c r="EF25" s="175" t="s">
        <v>2793</v>
      </c>
      <c r="EG25" s="175" t="s">
        <v>2794</v>
      </c>
      <c r="EH25" s="175" t="s">
        <v>2795</v>
      </c>
      <c r="EI25" s="175" t="s">
        <v>2796</v>
      </c>
      <c r="EJ25" s="175" t="s">
        <v>2797</v>
      </c>
      <c r="EK25" s="175" t="s">
        <v>2798</v>
      </c>
      <c r="EL25" s="175" t="s">
        <v>2799</v>
      </c>
      <c r="EM25" s="175" t="s">
        <v>2800</v>
      </c>
      <c r="EN25" s="175" t="s">
        <v>2801</v>
      </c>
      <c r="EO25" s="175" t="s">
        <v>2802</v>
      </c>
      <c r="EP25" s="175" t="s">
        <v>2803</v>
      </c>
      <c r="EQ25" s="175" t="s">
        <v>2804</v>
      </c>
      <c r="ER25" s="175" t="s">
        <v>2805</v>
      </c>
      <c r="ES25" s="175" t="s">
        <v>2806</v>
      </c>
      <c r="ET25" s="175" t="s">
        <v>2807</v>
      </c>
      <c r="EU25" s="175" t="s">
        <v>2808</v>
      </c>
      <c r="EV25" s="175" t="s">
        <v>2809</v>
      </c>
      <c r="EW25" s="175" t="s">
        <v>2810</v>
      </c>
      <c r="EX25" s="175" t="s">
        <v>2811</v>
      </c>
      <c r="EY25" s="175" t="s">
        <v>2812</v>
      </c>
      <c r="EZ25" s="175" t="s">
        <v>2813</v>
      </c>
      <c r="FA25" s="175" t="s">
        <v>2814</v>
      </c>
    </row>
    <row r="26" spans="1:157" s="26" customFormat="1" ht="15" customHeight="1" x14ac:dyDescent="0.3">
      <c r="B26" s="209">
        <f>B22+1</f>
        <v>11</v>
      </c>
      <c r="C26" s="553" t="s">
        <v>2443</v>
      </c>
      <c r="D26" s="172"/>
      <c r="E26" s="172"/>
      <c r="F26" s="173"/>
      <c r="G26" s="174"/>
      <c r="H26" s="683" t="str">
        <f>IF(H6="","",H6)</f>
        <v/>
      </c>
      <c r="I26" s="683" t="str">
        <f t="shared" ref="I26:BT26" si="84">IF(I6="","",I6)</f>
        <v/>
      </c>
      <c r="J26" s="683" t="str">
        <f t="shared" si="84"/>
        <v/>
      </c>
      <c r="K26" s="683" t="str">
        <f t="shared" si="84"/>
        <v/>
      </c>
      <c r="L26" s="683" t="str">
        <f t="shared" si="84"/>
        <v/>
      </c>
      <c r="M26" s="683" t="str">
        <f t="shared" si="84"/>
        <v/>
      </c>
      <c r="N26" s="683" t="str">
        <f t="shared" si="84"/>
        <v/>
      </c>
      <c r="O26" s="683" t="str">
        <f t="shared" si="84"/>
        <v/>
      </c>
      <c r="P26" s="683" t="str">
        <f t="shared" si="84"/>
        <v/>
      </c>
      <c r="Q26" s="683" t="str">
        <f t="shared" si="84"/>
        <v/>
      </c>
      <c r="R26" s="683" t="str">
        <f t="shared" si="84"/>
        <v/>
      </c>
      <c r="S26" s="683" t="str">
        <f t="shared" si="84"/>
        <v/>
      </c>
      <c r="T26" s="683" t="str">
        <f t="shared" si="84"/>
        <v/>
      </c>
      <c r="U26" s="683" t="str">
        <f t="shared" si="84"/>
        <v/>
      </c>
      <c r="V26" s="683" t="str">
        <f t="shared" si="84"/>
        <v/>
      </c>
      <c r="W26" s="683" t="str">
        <f t="shared" si="84"/>
        <v/>
      </c>
      <c r="X26" s="683" t="str">
        <f t="shared" si="84"/>
        <v/>
      </c>
      <c r="Y26" s="683" t="str">
        <f t="shared" si="84"/>
        <v/>
      </c>
      <c r="Z26" s="683" t="str">
        <f t="shared" si="84"/>
        <v/>
      </c>
      <c r="AA26" s="683" t="str">
        <f t="shared" si="84"/>
        <v/>
      </c>
      <c r="AB26" s="683" t="str">
        <f t="shared" si="84"/>
        <v/>
      </c>
      <c r="AC26" s="683" t="str">
        <f t="shared" si="84"/>
        <v/>
      </c>
      <c r="AD26" s="683" t="str">
        <f t="shared" si="84"/>
        <v/>
      </c>
      <c r="AE26" s="683" t="str">
        <f t="shared" si="84"/>
        <v/>
      </c>
      <c r="AF26" s="683" t="str">
        <f t="shared" si="84"/>
        <v/>
      </c>
      <c r="AG26" s="683" t="str">
        <f t="shared" si="84"/>
        <v/>
      </c>
      <c r="AH26" s="683" t="str">
        <f t="shared" si="84"/>
        <v/>
      </c>
      <c r="AI26" s="683" t="str">
        <f t="shared" si="84"/>
        <v/>
      </c>
      <c r="AJ26" s="683" t="str">
        <f t="shared" si="84"/>
        <v/>
      </c>
      <c r="AK26" s="683" t="str">
        <f t="shared" si="84"/>
        <v/>
      </c>
      <c r="AL26" s="683" t="str">
        <f t="shared" si="84"/>
        <v/>
      </c>
      <c r="AM26" s="683" t="str">
        <f t="shared" si="84"/>
        <v/>
      </c>
      <c r="AN26" s="683" t="str">
        <f t="shared" si="84"/>
        <v/>
      </c>
      <c r="AO26" s="683" t="str">
        <f t="shared" si="84"/>
        <v/>
      </c>
      <c r="AP26" s="683" t="str">
        <f t="shared" si="84"/>
        <v/>
      </c>
      <c r="AQ26" s="683" t="str">
        <f t="shared" si="84"/>
        <v/>
      </c>
      <c r="AR26" s="683" t="str">
        <f t="shared" si="84"/>
        <v/>
      </c>
      <c r="AS26" s="683" t="str">
        <f t="shared" si="84"/>
        <v/>
      </c>
      <c r="AT26" s="683" t="str">
        <f t="shared" si="84"/>
        <v/>
      </c>
      <c r="AU26" s="683" t="str">
        <f t="shared" si="84"/>
        <v/>
      </c>
      <c r="AV26" s="683" t="str">
        <f t="shared" si="84"/>
        <v/>
      </c>
      <c r="AW26" s="683" t="str">
        <f t="shared" si="84"/>
        <v/>
      </c>
      <c r="AX26" s="683" t="str">
        <f t="shared" si="84"/>
        <v/>
      </c>
      <c r="AY26" s="683" t="str">
        <f t="shared" si="84"/>
        <v/>
      </c>
      <c r="AZ26" s="683" t="str">
        <f t="shared" si="84"/>
        <v/>
      </c>
      <c r="BA26" s="683" t="str">
        <f t="shared" si="84"/>
        <v/>
      </c>
      <c r="BB26" s="683" t="str">
        <f t="shared" si="84"/>
        <v/>
      </c>
      <c r="BC26" s="683" t="str">
        <f t="shared" si="84"/>
        <v/>
      </c>
      <c r="BD26" s="683" t="str">
        <f t="shared" si="84"/>
        <v/>
      </c>
      <c r="BE26" s="683" t="str">
        <f t="shared" si="84"/>
        <v/>
      </c>
      <c r="BF26" s="683" t="str">
        <f t="shared" si="84"/>
        <v/>
      </c>
      <c r="BG26" s="683" t="str">
        <f t="shared" si="84"/>
        <v/>
      </c>
      <c r="BH26" s="683" t="str">
        <f t="shared" si="84"/>
        <v/>
      </c>
      <c r="BI26" s="683" t="str">
        <f t="shared" si="84"/>
        <v/>
      </c>
      <c r="BJ26" s="683" t="str">
        <f t="shared" si="84"/>
        <v/>
      </c>
      <c r="BK26" s="683" t="str">
        <f t="shared" si="84"/>
        <v/>
      </c>
      <c r="BL26" s="683" t="str">
        <f t="shared" si="84"/>
        <v/>
      </c>
      <c r="BM26" s="683" t="str">
        <f t="shared" si="84"/>
        <v/>
      </c>
      <c r="BN26" s="683" t="str">
        <f t="shared" si="84"/>
        <v/>
      </c>
      <c r="BO26" s="683" t="str">
        <f t="shared" si="84"/>
        <v/>
      </c>
      <c r="BP26" s="683" t="str">
        <f t="shared" si="84"/>
        <v/>
      </c>
      <c r="BQ26" s="683" t="str">
        <f t="shared" si="84"/>
        <v/>
      </c>
      <c r="BR26" s="683" t="str">
        <f t="shared" si="84"/>
        <v/>
      </c>
      <c r="BS26" s="683" t="str">
        <f t="shared" si="84"/>
        <v/>
      </c>
      <c r="BT26" s="683" t="str">
        <f t="shared" si="84"/>
        <v/>
      </c>
      <c r="BU26" s="683" t="str">
        <f t="shared" ref="BU26:EF26" si="85">IF(BU6="","",BU6)</f>
        <v/>
      </c>
      <c r="BV26" s="683" t="str">
        <f t="shared" si="85"/>
        <v/>
      </c>
      <c r="BW26" s="683" t="str">
        <f t="shared" si="85"/>
        <v/>
      </c>
      <c r="BX26" s="683" t="str">
        <f t="shared" si="85"/>
        <v/>
      </c>
      <c r="BY26" s="683" t="str">
        <f t="shared" si="85"/>
        <v/>
      </c>
      <c r="BZ26" s="683" t="str">
        <f t="shared" si="85"/>
        <v/>
      </c>
      <c r="CA26" s="683" t="str">
        <f t="shared" si="85"/>
        <v/>
      </c>
      <c r="CB26" s="683" t="str">
        <f t="shared" si="85"/>
        <v/>
      </c>
      <c r="CC26" s="683" t="str">
        <f t="shared" si="85"/>
        <v/>
      </c>
      <c r="CD26" s="683" t="str">
        <f t="shared" si="85"/>
        <v/>
      </c>
      <c r="CE26" s="683" t="str">
        <f t="shared" si="85"/>
        <v/>
      </c>
      <c r="CF26" s="683" t="str">
        <f t="shared" si="85"/>
        <v/>
      </c>
      <c r="CG26" s="683" t="str">
        <f t="shared" si="85"/>
        <v/>
      </c>
      <c r="CH26" s="683" t="str">
        <f t="shared" si="85"/>
        <v/>
      </c>
      <c r="CI26" s="683" t="str">
        <f t="shared" si="85"/>
        <v/>
      </c>
      <c r="CJ26" s="683" t="str">
        <f t="shared" si="85"/>
        <v/>
      </c>
      <c r="CK26" s="683" t="str">
        <f t="shared" si="85"/>
        <v/>
      </c>
      <c r="CL26" s="683" t="str">
        <f t="shared" si="85"/>
        <v/>
      </c>
      <c r="CM26" s="683" t="str">
        <f t="shared" si="85"/>
        <v/>
      </c>
      <c r="CN26" s="683" t="str">
        <f t="shared" si="85"/>
        <v/>
      </c>
      <c r="CO26" s="683" t="str">
        <f t="shared" si="85"/>
        <v/>
      </c>
      <c r="CP26" s="683" t="str">
        <f t="shared" si="85"/>
        <v/>
      </c>
      <c r="CQ26" s="683" t="str">
        <f t="shared" si="85"/>
        <v/>
      </c>
      <c r="CR26" s="683" t="str">
        <f t="shared" si="85"/>
        <v/>
      </c>
      <c r="CS26" s="683" t="str">
        <f t="shared" si="85"/>
        <v/>
      </c>
      <c r="CT26" s="683" t="str">
        <f t="shared" si="85"/>
        <v/>
      </c>
      <c r="CU26" s="683" t="str">
        <f t="shared" si="85"/>
        <v/>
      </c>
      <c r="CV26" s="683" t="str">
        <f t="shared" si="85"/>
        <v/>
      </c>
      <c r="CW26" s="683" t="str">
        <f t="shared" si="85"/>
        <v/>
      </c>
      <c r="CX26" s="683" t="str">
        <f t="shared" si="85"/>
        <v/>
      </c>
      <c r="CY26" s="683" t="str">
        <f t="shared" si="85"/>
        <v/>
      </c>
      <c r="CZ26" s="683" t="str">
        <f t="shared" si="85"/>
        <v/>
      </c>
      <c r="DA26" s="683" t="str">
        <f t="shared" si="85"/>
        <v/>
      </c>
      <c r="DB26" s="683" t="str">
        <f t="shared" si="85"/>
        <v/>
      </c>
      <c r="DC26" s="683" t="str">
        <f t="shared" si="85"/>
        <v/>
      </c>
      <c r="DD26" s="683" t="str">
        <f t="shared" si="85"/>
        <v/>
      </c>
      <c r="DE26" s="683" t="str">
        <f t="shared" si="85"/>
        <v/>
      </c>
      <c r="DF26" s="683" t="str">
        <f t="shared" si="85"/>
        <v/>
      </c>
      <c r="DG26" s="683" t="str">
        <f t="shared" si="85"/>
        <v/>
      </c>
      <c r="DH26" s="683" t="str">
        <f t="shared" si="85"/>
        <v/>
      </c>
      <c r="DI26" s="683" t="str">
        <f t="shared" si="85"/>
        <v/>
      </c>
      <c r="DJ26" s="683" t="str">
        <f t="shared" si="85"/>
        <v/>
      </c>
      <c r="DK26" s="683" t="str">
        <f t="shared" si="85"/>
        <v/>
      </c>
      <c r="DL26" s="683" t="str">
        <f t="shared" si="85"/>
        <v/>
      </c>
      <c r="DM26" s="683" t="str">
        <f t="shared" si="85"/>
        <v/>
      </c>
      <c r="DN26" s="683" t="str">
        <f t="shared" si="85"/>
        <v/>
      </c>
      <c r="DO26" s="683" t="str">
        <f t="shared" si="85"/>
        <v/>
      </c>
      <c r="DP26" s="683" t="str">
        <f t="shared" si="85"/>
        <v/>
      </c>
      <c r="DQ26" s="683" t="str">
        <f t="shared" si="85"/>
        <v/>
      </c>
      <c r="DR26" s="683" t="str">
        <f t="shared" si="85"/>
        <v/>
      </c>
      <c r="DS26" s="683" t="str">
        <f t="shared" si="85"/>
        <v/>
      </c>
      <c r="DT26" s="683" t="str">
        <f t="shared" si="85"/>
        <v/>
      </c>
      <c r="DU26" s="683" t="str">
        <f t="shared" si="85"/>
        <v/>
      </c>
      <c r="DV26" s="683" t="str">
        <f t="shared" si="85"/>
        <v/>
      </c>
      <c r="DW26" s="683" t="str">
        <f t="shared" si="85"/>
        <v/>
      </c>
      <c r="DX26" s="683" t="str">
        <f t="shared" si="85"/>
        <v/>
      </c>
      <c r="DY26" s="683" t="str">
        <f t="shared" si="85"/>
        <v/>
      </c>
      <c r="DZ26" s="683" t="str">
        <f t="shared" si="85"/>
        <v/>
      </c>
      <c r="EA26" s="683" t="str">
        <f t="shared" si="85"/>
        <v/>
      </c>
      <c r="EB26" s="683" t="str">
        <f t="shared" si="85"/>
        <v/>
      </c>
      <c r="EC26" s="683" t="str">
        <f t="shared" si="85"/>
        <v/>
      </c>
      <c r="ED26" s="683" t="str">
        <f t="shared" si="85"/>
        <v/>
      </c>
      <c r="EE26" s="683" t="str">
        <f t="shared" si="85"/>
        <v/>
      </c>
      <c r="EF26" s="683" t="str">
        <f t="shared" si="85"/>
        <v/>
      </c>
      <c r="EG26" s="683" t="str">
        <f t="shared" ref="EG26:FA26" si="86">IF(EG6="","",EG6)</f>
        <v/>
      </c>
      <c r="EH26" s="683" t="str">
        <f t="shared" si="86"/>
        <v/>
      </c>
      <c r="EI26" s="683" t="str">
        <f t="shared" si="86"/>
        <v/>
      </c>
      <c r="EJ26" s="683" t="str">
        <f t="shared" si="86"/>
        <v/>
      </c>
      <c r="EK26" s="683" t="str">
        <f t="shared" si="86"/>
        <v/>
      </c>
      <c r="EL26" s="683" t="str">
        <f t="shared" si="86"/>
        <v/>
      </c>
      <c r="EM26" s="683" t="str">
        <f t="shared" si="86"/>
        <v/>
      </c>
      <c r="EN26" s="683" t="str">
        <f t="shared" si="86"/>
        <v/>
      </c>
      <c r="EO26" s="683" t="str">
        <f t="shared" si="86"/>
        <v/>
      </c>
      <c r="EP26" s="683" t="str">
        <f t="shared" si="86"/>
        <v/>
      </c>
      <c r="EQ26" s="683" t="str">
        <f t="shared" si="86"/>
        <v/>
      </c>
      <c r="ER26" s="683" t="str">
        <f t="shared" si="86"/>
        <v/>
      </c>
      <c r="ES26" s="683" t="str">
        <f t="shared" si="86"/>
        <v/>
      </c>
      <c r="ET26" s="683" t="str">
        <f t="shared" si="86"/>
        <v/>
      </c>
      <c r="EU26" s="683" t="str">
        <f t="shared" si="86"/>
        <v/>
      </c>
      <c r="EV26" s="683" t="str">
        <f t="shared" si="86"/>
        <v/>
      </c>
      <c r="EW26" s="683" t="str">
        <f t="shared" si="86"/>
        <v/>
      </c>
      <c r="EX26" s="683" t="str">
        <f t="shared" si="86"/>
        <v/>
      </c>
      <c r="EY26" s="683" t="str">
        <f t="shared" si="86"/>
        <v/>
      </c>
      <c r="EZ26" s="683" t="str">
        <f t="shared" si="86"/>
        <v/>
      </c>
      <c r="FA26" s="683" t="str">
        <f t="shared" si="86"/>
        <v/>
      </c>
    </row>
    <row r="27" spans="1:157" s="293" customFormat="1" ht="15" customHeight="1" x14ac:dyDescent="0.3">
      <c r="A27" s="38"/>
      <c r="B27" s="171">
        <f>B26+1</f>
        <v>12</v>
      </c>
      <c r="C27" s="176" t="s">
        <v>1392</v>
      </c>
      <c r="D27" s="176"/>
      <c r="E27" s="177"/>
      <c r="F27" s="178"/>
      <c r="G27" s="179"/>
      <c r="H27" s="292"/>
      <c r="I27" s="292"/>
      <c r="J27" s="292"/>
      <c r="K27" s="292"/>
      <c r="L27" s="292"/>
      <c r="M27" s="292"/>
      <c r="N27" s="292"/>
      <c r="O27" s="292"/>
      <c r="P27" s="292"/>
      <c r="Q27" s="292"/>
      <c r="R27" s="292"/>
      <c r="S27" s="292"/>
      <c r="T27" s="292"/>
      <c r="U27" s="292"/>
      <c r="V27" s="292"/>
      <c r="W27" s="292"/>
      <c r="X27" s="292"/>
      <c r="Y27" s="292"/>
      <c r="Z27" s="292"/>
      <c r="AA27" s="292"/>
      <c r="AB27" s="292"/>
      <c r="AC27" s="292"/>
      <c r="AD27" s="292"/>
      <c r="AE27" s="292"/>
      <c r="AF27" s="292"/>
      <c r="AG27" s="292"/>
      <c r="AH27" s="292"/>
      <c r="AI27" s="292"/>
      <c r="AJ27" s="292"/>
      <c r="AK27" s="292"/>
      <c r="AL27" s="292"/>
      <c r="AM27" s="292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  <c r="BR27" s="292"/>
      <c r="BS27" s="292"/>
      <c r="BT27" s="292"/>
      <c r="BU27" s="292"/>
      <c r="BV27" s="292"/>
      <c r="BW27" s="292"/>
      <c r="BX27" s="292"/>
      <c r="BY27" s="292"/>
      <c r="BZ27" s="292"/>
      <c r="CA27" s="292"/>
      <c r="CB27" s="292"/>
      <c r="CC27" s="292"/>
      <c r="CD27" s="292"/>
      <c r="CE27" s="292"/>
      <c r="CF27" s="292"/>
      <c r="CG27" s="292"/>
      <c r="CH27" s="292"/>
      <c r="CI27" s="292"/>
      <c r="CJ27" s="292"/>
      <c r="CK27" s="292"/>
      <c r="CL27" s="292"/>
      <c r="CM27" s="292"/>
      <c r="CN27" s="292"/>
      <c r="CO27" s="292"/>
      <c r="CP27" s="292"/>
      <c r="CQ27" s="292"/>
      <c r="CR27" s="292"/>
      <c r="CS27" s="292"/>
      <c r="CT27" s="292"/>
      <c r="CU27" s="292"/>
      <c r="CV27" s="292"/>
      <c r="CW27" s="292"/>
      <c r="CX27" s="292"/>
      <c r="CY27" s="292"/>
      <c r="CZ27" s="292"/>
      <c r="DA27" s="292"/>
      <c r="DB27" s="292"/>
      <c r="DC27" s="292"/>
      <c r="DD27" s="292"/>
      <c r="DE27" s="292"/>
      <c r="DF27" s="292"/>
      <c r="DG27" s="292"/>
      <c r="DH27" s="292"/>
      <c r="DI27" s="292"/>
      <c r="DJ27" s="292"/>
      <c r="DK27" s="292"/>
      <c r="DL27" s="292"/>
      <c r="DM27" s="292"/>
      <c r="DN27" s="292"/>
      <c r="DO27" s="292"/>
      <c r="DP27" s="292"/>
      <c r="DQ27" s="292"/>
      <c r="DR27" s="292"/>
      <c r="DS27" s="292"/>
      <c r="DT27" s="292"/>
      <c r="DU27" s="292"/>
      <c r="DV27" s="292"/>
      <c r="DW27" s="292"/>
      <c r="DX27" s="292"/>
      <c r="DY27" s="292"/>
      <c r="DZ27" s="292"/>
      <c r="EA27" s="292"/>
      <c r="EB27" s="292"/>
      <c r="EC27" s="292"/>
      <c r="ED27" s="292"/>
      <c r="EE27" s="292"/>
      <c r="EF27" s="292"/>
      <c r="EG27" s="292"/>
      <c r="EH27" s="292"/>
      <c r="EI27" s="292"/>
      <c r="EJ27" s="292"/>
      <c r="EK27" s="292"/>
      <c r="EL27" s="292"/>
      <c r="EM27" s="292"/>
      <c r="EN27" s="292"/>
      <c r="EO27" s="292"/>
      <c r="EP27" s="292"/>
      <c r="EQ27" s="292"/>
      <c r="ER27" s="292"/>
      <c r="ES27" s="292"/>
      <c r="ET27" s="292"/>
      <c r="EU27" s="292"/>
      <c r="EV27" s="292"/>
      <c r="EW27" s="292"/>
      <c r="EX27" s="292"/>
      <c r="EY27" s="292"/>
      <c r="EZ27" s="292"/>
      <c r="FA27" s="292"/>
    </row>
    <row r="28" spans="1:157" s="293" customFormat="1" ht="15" customHeight="1" x14ac:dyDescent="0.3">
      <c r="A28" s="38"/>
      <c r="B28" s="171">
        <f t="shared" ref="B28:B30" si="87">B27+1</f>
        <v>13</v>
      </c>
      <c r="C28" s="176" t="s">
        <v>2915</v>
      </c>
      <c r="D28" s="176"/>
      <c r="E28" s="180" t="s">
        <v>1396</v>
      </c>
      <c r="F28" s="181" t="s">
        <v>1768</v>
      </c>
      <c r="G28" s="183" t="str">
        <f>IF(COUNTA(H28:FA28)=0,"",IF(SMALL(H28:FA28,1)&lt;0,"ERRO",SUM(H28:FA28)))</f>
        <v/>
      </c>
      <c r="H28" s="295"/>
      <c r="I28" s="295"/>
      <c r="J28" s="295"/>
      <c r="K28" s="295"/>
      <c r="L28" s="295"/>
      <c r="M28" s="295"/>
      <c r="N28" s="295"/>
      <c r="O28" s="295"/>
      <c r="P28" s="295"/>
      <c r="Q28" s="295"/>
      <c r="R28" s="295"/>
      <c r="S28" s="295"/>
      <c r="T28" s="295"/>
      <c r="U28" s="295"/>
      <c r="V28" s="295"/>
      <c r="W28" s="295"/>
      <c r="X28" s="295"/>
      <c r="Y28" s="295"/>
      <c r="Z28" s="295"/>
      <c r="AA28" s="295"/>
      <c r="AB28" s="295"/>
      <c r="AC28" s="295"/>
      <c r="AD28" s="295"/>
      <c r="AE28" s="295"/>
      <c r="AF28" s="295"/>
      <c r="AG28" s="295"/>
      <c r="AH28" s="295"/>
      <c r="AI28" s="295"/>
      <c r="AJ28" s="295"/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5"/>
      <c r="BD28" s="295"/>
      <c r="BE28" s="295"/>
      <c r="BF28" s="295"/>
      <c r="BG28" s="295"/>
      <c r="BH28" s="295"/>
      <c r="BI28" s="295"/>
      <c r="BJ28" s="295"/>
      <c r="BK28" s="295"/>
      <c r="BL28" s="295"/>
      <c r="BM28" s="295"/>
      <c r="BN28" s="295"/>
      <c r="BO28" s="295"/>
      <c r="BP28" s="295"/>
      <c r="BQ28" s="295"/>
      <c r="BR28" s="295"/>
      <c r="BS28" s="295"/>
      <c r="BT28" s="295"/>
      <c r="BU28" s="295"/>
      <c r="BV28" s="295"/>
      <c r="BW28" s="295"/>
      <c r="BX28" s="295"/>
      <c r="BY28" s="295"/>
      <c r="BZ28" s="295"/>
      <c r="CA28" s="295"/>
      <c r="CB28" s="295"/>
      <c r="CC28" s="295"/>
      <c r="CD28" s="295"/>
      <c r="CE28" s="295"/>
      <c r="CF28" s="295"/>
      <c r="CG28" s="295"/>
      <c r="CH28" s="295"/>
      <c r="CI28" s="295"/>
      <c r="CJ28" s="295"/>
      <c r="CK28" s="295"/>
      <c r="CL28" s="295"/>
      <c r="CM28" s="295"/>
      <c r="CN28" s="295"/>
      <c r="CO28" s="295"/>
      <c r="CP28" s="295"/>
      <c r="CQ28" s="295"/>
      <c r="CR28" s="295"/>
      <c r="CS28" s="295"/>
      <c r="CT28" s="295"/>
      <c r="CU28" s="295"/>
      <c r="CV28" s="295"/>
      <c r="CW28" s="295"/>
      <c r="CX28" s="295"/>
      <c r="CY28" s="295"/>
      <c r="CZ28" s="295"/>
      <c r="DA28" s="295"/>
      <c r="DB28" s="295"/>
      <c r="DC28" s="295"/>
      <c r="DD28" s="295"/>
      <c r="DE28" s="295"/>
      <c r="DF28" s="295"/>
      <c r="DG28" s="295"/>
      <c r="DH28" s="295"/>
      <c r="DI28" s="295"/>
      <c r="DJ28" s="295"/>
      <c r="DK28" s="295"/>
      <c r="DL28" s="295"/>
      <c r="DM28" s="295"/>
      <c r="DN28" s="295"/>
      <c r="DO28" s="295"/>
      <c r="DP28" s="295"/>
      <c r="DQ28" s="295"/>
      <c r="DR28" s="295"/>
      <c r="DS28" s="295"/>
      <c r="DT28" s="295"/>
      <c r="DU28" s="295"/>
      <c r="DV28" s="295"/>
      <c r="DW28" s="295"/>
      <c r="DX28" s="295"/>
      <c r="DY28" s="295"/>
      <c r="DZ28" s="295"/>
      <c r="EA28" s="295"/>
      <c r="EB28" s="295"/>
      <c r="EC28" s="295"/>
      <c r="ED28" s="295"/>
      <c r="EE28" s="295"/>
      <c r="EF28" s="295"/>
      <c r="EG28" s="295"/>
      <c r="EH28" s="295"/>
      <c r="EI28" s="295"/>
      <c r="EJ28" s="295"/>
      <c r="EK28" s="295"/>
      <c r="EL28" s="295"/>
      <c r="EM28" s="295"/>
      <c r="EN28" s="295"/>
      <c r="EO28" s="295"/>
      <c r="EP28" s="295"/>
      <c r="EQ28" s="295"/>
      <c r="ER28" s="295"/>
      <c r="ES28" s="295"/>
      <c r="ET28" s="295"/>
      <c r="EU28" s="295"/>
      <c r="EV28" s="295"/>
      <c r="EW28" s="295"/>
      <c r="EX28" s="295"/>
      <c r="EY28" s="295"/>
      <c r="EZ28" s="295"/>
      <c r="FA28" s="295"/>
    </row>
    <row r="29" spans="1:157" s="293" customFormat="1" ht="15" customHeight="1" x14ac:dyDescent="0.3">
      <c r="A29" s="38"/>
      <c r="B29" s="171">
        <f t="shared" si="87"/>
        <v>14</v>
      </c>
      <c r="C29" s="176" t="s">
        <v>1217</v>
      </c>
      <c r="D29" s="176"/>
      <c r="E29" s="180"/>
      <c r="F29" s="181" t="s">
        <v>1770</v>
      </c>
      <c r="G29" s="183" t="str">
        <f>IF(COUNTA(H29:FA29)=0,"",IF(SMALL(H29:FA29,1)&lt;0,"ERRO",SUM(H29:FA29)))</f>
        <v/>
      </c>
      <c r="H29" s="296"/>
      <c r="I29" s="296"/>
      <c r="J29" s="296"/>
      <c r="K29" s="296"/>
      <c r="L29" s="296"/>
      <c r="M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  <c r="Y29" s="296"/>
      <c r="Z29" s="296"/>
      <c r="AA29" s="296"/>
      <c r="AB29" s="296"/>
      <c r="AC29" s="296"/>
      <c r="AD29" s="296"/>
      <c r="AE29" s="296"/>
      <c r="AF29" s="296"/>
      <c r="AG29" s="296"/>
      <c r="AH29" s="296"/>
      <c r="AI29" s="296"/>
      <c r="AJ29" s="296"/>
      <c r="AK29" s="296"/>
      <c r="AL29" s="296"/>
      <c r="AM29" s="296"/>
      <c r="AN29" s="296"/>
      <c r="AO29" s="296"/>
      <c r="AP29" s="296"/>
      <c r="AQ29" s="296"/>
      <c r="AR29" s="296"/>
      <c r="AS29" s="296"/>
      <c r="AT29" s="296"/>
      <c r="AU29" s="296"/>
      <c r="AV29" s="296"/>
      <c r="AW29" s="296"/>
      <c r="AX29" s="296"/>
      <c r="AY29" s="296"/>
      <c r="AZ29" s="296"/>
      <c r="BA29" s="296"/>
      <c r="BB29" s="296"/>
      <c r="BC29" s="296"/>
      <c r="BD29" s="296"/>
      <c r="BE29" s="296"/>
      <c r="BF29" s="296"/>
      <c r="BG29" s="296"/>
      <c r="BH29" s="296"/>
      <c r="BI29" s="296"/>
      <c r="BJ29" s="296"/>
      <c r="BK29" s="296"/>
      <c r="BL29" s="296"/>
      <c r="BM29" s="296"/>
      <c r="BN29" s="296"/>
      <c r="BO29" s="296"/>
      <c r="BP29" s="296"/>
      <c r="BQ29" s="296"/>
      <c r="BR29" s="296"/>
      <c r="BS29" s="296"/>
      <c r="BT29" s="296"/>
      <c r="BU29" s="296"/>
      <c r="BV29" s="296"/>
      <c r="BW29" s="296"/>
      <c r="BX29" s="296"/>
      <c r="BY29" s="296"/>
      <c r="BZ29" s="296"/>
      <c r="CA29" s="296"/>
      <c r="CB29" s="296"/>
      <c r="CC29" s="296"/>
      <c r="CD29" s="296"/>
      <c r="CE29" s="296"/>
      <c r="CF29" s="296"/>
      <c r="CG29" s="296"/>
      <c r="CH29" s="296"/>
      <c r="CI29" s="296"/>
      <c r="CJ29" s="296"/>
      <c r="CK29" s="296"/>
      <c r="CL29" s="296"/>
      <c r="CM29" s="296"/>
      <c r="CN29" s="296"/>
      <c r="CO29" s="296"/>
      <c r="CP29" s="296"/>
      <c r="CQ29" s="296"/>
      <c r="CR29" s="296"/>
      <c r="CS29" s="296"/>
      <c r="CT29" s="296"/>
      <c r="CU29" s="296"/>
      <c r="CV29" s="296"/>
      <c r="CW29" s="296"/>
      <c r="CX29" s="296"/>
      <c r="CY29" s="296"/>
      <c r="CZ29" s="296"/>
      <c r="DA29" s="296"/>
      <c r="DB29" s="296"/>
      <c r="DC29" s="296"/>
      <c r="DD29" s="296"/>
      <c r="DE29" s="296"/>
      <c r="DF29" s="296"/>
      <c r="DG29" s="296"/>
      <c r="DH29" s="296"/>
      <c r="DI29" s="296"/>
      <c r="DJ29" s="296"/>
      <c r="DK29" s="296"/>
      <c r="DL29" s="296"/>
      <c r="DM29" s="296"/>
      <c r="DN29" s="296"/>
      <c r="DO29" s="296"/>
      <c r="DP29" s="296"/>
      <c r="DQ29" s="296"/>
      <c r="DR29" s="296"/>
      <c r="DS29" s="296"/>
      <c r="DT29" s="296"/>
      <c r="DU29" s="296"/>
      <c r="DV29" s="296"/>
      <c r="DW29" s="296"/>
      <c r="DX29" s="296"/>
      <c r="DY29" s="296"/>
      <c r="DZ29" s="296"/>
      <c r="EA29" s="296"/>
      <c r="EB29" s="296"/>
      <c r="EC29" s="296"/>
      <c r="ED29" s="296"/>
      <c r="EE29" s="296"/>
      <c r="EF29" s="296"/>
      <c r="EG29" s="296"/>
      <c r="EH29" s="296"/>
      <c r="EI29" s="296"/>
      <c r="EJ29" s="296"/>
      <c r="EK29" s="296"/>
      <c r="EL29" s="296"/>
      <c r="EM29" s="296"/>
      <c r="EN29" s="296"/>
      <c r="EO29" s="296"/>
      <c r="EP29" s="296"/>
      <c r="EQ29" s="296"/>
      <c r="ER29" s="296"/>
      <c r="ES29" s="296"/>
      <c r="ET29" s="296"/>
      <c r="EU29" s="296"/>
      <c r="EV29" s="296"/>
      <c r="EW29" s="296"/>
      <c r="EX29" s="296"/>
      <c r="EY29" s="296"/>
      <c r="EZ29" s="296"/>
      <c r="FA29" s="296"/>
    </row>
    <row r="30" spans="1:157" ht="15" customHeight="1" x14ac:dyDescent="0.3">
      <c r="B30" s="171">
        <f t="shared" si="87"/>
        <v>15</v>
      </c>
      <c r="C30" s="176" t="s">
        <v>1402</v>
      </c>
      <c r="D30" s="176"/>
      <c r="E30" s="180" t="s">
        <v>1195</v>
      </c>
      <c r="F30" s="181" t="s">
        <v>1582</v>
      </c>
      <c r="G30" s="190">
        <f>SUM(H30:FA30)</f>
        <v>0</v>
      </c>
      <c r="H30" s="184">
        <f>(H28*H29)/1000</f>
        <v>0</v>
      </c>
      <c r="I30" s="184">
        <f t="shared" ref="I30:AA30" si="88">(I28*I29)/1000</f>
        <v>0</v>
      </c>
      <c r="J30" s="184">
        <f t="shared" si="88"/>
        <v>0</v>
      </c>
      <c r="K30" s="184">
        <f t="shared" si="88"/>
        <v>0</v>
      </c>
      <c r="L30" s="184">
        <f t="shared" si="88"/>
        <v>0</v>
      </c>
      <c r="M30" s="184">
        <f t="shared" si="88"/>
        <v>0</v>
      </c>
      <c r="N30" s="184">
        <f t="shared" si="88"/>
        <v>0</v>
      </c>
      <c r="O30" s="184">
        <f t="shared" si="88"/>
        <v>0</v>
      </c>
      <c r="P30" s="184">
        <f t="shared" si="88"/>
        <v>0</v>
      </c>
      <c r="Q30" s="184">
        <f t="shared" si="88"/>
        <v>0</v>
      </c>
      <c r="R30" s="184">
        <f t="shared" si="88"/>
        <v>0</v>
      </c>
      <c r="S30" s="184">
        <f t="shared" si="88"/>
        <v>0</v>
      </c>
      <c r="T30" s="184">
        <f t="shared" si="88"/>
        <v>0</v>
      </c>
      <c r="U30" s="184">
        <f t="shared" si="88"/>
        <v>0</v>
      </c>
      <c r="V30" s="184">
        <f t="shared" si="88"/>
        <v>0</v>
      </c>
      <c r="W30" s="184">
        <f t="shared" si="88"/>
        <v>0</v>
      </c>
      <c r="X30" s="184">
        <f t="shared" si="88"/>
        <v>0</v>
      </c>
      <c r="Y30" s="184">
        <f t="shared" si="88"/>
        <v>0</v>
      </c>
      <c r="Z30" s="184">
        <f t="shared" si="88"/>
        <v>0</v>
      </c>
      <c r="AA30" s="184">
        <f t="shared" si="88"/>
        <v>0</v>
      </c>
      <c r="AB30" s="184">
        <f>(AB28*AB29)/1000</f>
        <v>0</v>
      </c>
      <c r="AC30" s="184">
        <f t="shared" ref="AC30:AK30" si="89">(AC28*AC29)/1000</f>
        <v>0</v>
      </c>
      <c r="AD30" s="184">
        <f t="shared" si="89"/>
        <v>0</v>
      </c>
      <c r="AE30" s="184">
        <f t="shared" si="89"/>
        <v>0</v>
      </c>
      <c r="AF30" s="184">
        <f t="shared" si="89"/>
        <v>0</v>
      </c>
      <c r="AG30" s="184">
        <f t="shared" si="89"/>
        <v>0</v>
      </c>
      <c r="AH30" s="184">
        <f t="shared" si="89"/>
        <v>0</v>
      </c>
      <c r="AI30" s="184">
        <f t="shared" si="89"/>
        <v>0</v>
      </c>
      <c r="AJ30" s="184">
        <f t="shared" si="89"/>
        <v>0</v>
      </c>
      <c r="AK30" s="184">
        <f t="shared" si="89"/>
        <v>0</v>
      </c>
      <c r="AL30" s="184">
        <f>(AL28*AL29)/1000</f>
        <v>0</v>
      </c>
      <c r="AM30" s="184">
        <f t="shared" ref="AM30:AU30" si="90">(AM28*AM29)/1000</f>
        <v>0</v>
      </c>
      <c r="AN30" s="184">
        <f t="shared" si="90"/>
        <v>0</v>
      </c>
      <c r="AO30" s="184">
        <f t="shared" si="90"/>
        <v>0</v>
      </c>
      <c r="AP30" s="184">
        <f t="shared" si="90"/>
        <v>0</v>
      </c>
      <c r="AQ30" s="184">
        <f t="shared" si="90"/>
        <v>0</v>
      </c>
      <c r="AR30" s="184">
        <f t="shared" si="90"/>
        <v>0</v>
      </c>
      <c r="AS30" s="184">
        <f t="shared" si="90"/>
        <v>0</v>
      </c>
      <c r="AT30" s="184">
        <f t="shared" si="90"/>
        <v>0</v>
      </c>
      <c r="AU30" s="184">
        <f t="shared" si="90"/>
        <v>0</v>
      </c>
      <c r="AV30" s="184">
        <f>(AV28*AV29)/1000</f>
        <v>0</v>
      </c>
      <c r="AW30" s="184">
        <f t="shared" ref="AW30:BE30" si="91">(AW28*AW29)/1000</f>
        <v>0</v>
      </c>
      <c r="AX30" s="184">
        <f t="shared" si="91"/>
        <v>0</v>
      </c>
      <c r="AY30" s="184">
        <f t="shared" si="91"/>
        <v>0</v>
      </c>
      <c r="AZ30" s="184">
        <f t="shared" si="91"/>
        <v>0</v>
      </c>
      <c r="BA30" s="184">
        <f t="shared" si="91"/>
        <v>0</v>
      </c>
      <c r="BB30" s="184">
        <f t="shared" si="91"/>
        <v>0</v>
      </c>
      <c r="BC30" s="184">
        <f t="shared" si="91"/>
        <v>0</v>
      </c>
      <c r="BD30" s="184">
        <f t="shared" si="91"/>
        <v>0</v>
      </c>
      <c r="BE30" s="184">
        <f t="shared" si="91"/>
        <v>0</v>
      </c>
      <c r="BF30" s="184">
        <f>(BF28*BF29)/1000</f>
        <v>0</v>
      </c>
      <c r="BG30" s="184">
        <f t="shared" ref="BG30:BY30" si="92">(BG28*BG29)/1000</f>
        <v>0</v>
      </c>
      <c r="BH30" s="184">
        <f t="shared" si="92"/>
        <v>0</v>
      </c>
      <c r="BI30" s="184">
        <f t="shared" si="92"/>
        <v>0</v>
      </c>
      <c r="BJ30" s="184">
        <f t="shared" si="92"/>
        <v>0</v>
      </c>
      <c r="BK30" s="184">
        <f t="shared" si="92"/>
        <v>0</v>
      </c>
      <c r="BL30" s="184">
        <f t="shared" si="92"/>
        <v>0</v>
      </c>
      <c r="BM30" s="184">
        <f t="shared" si="92"/>
        <v>0</v>
      </c>
      <c r="BN30" s="184">
        <f t="shared" si="92"/>
        <v>0</v>
      </c>
      <c r="BO30" s="184">
        <f t="shared" si="92"/>
        <v>0</v>
      </c>
      <c r="BP30" s="184">
        <f t="shared" si="92"/>
        <v>0</v>
      </c>
      <c r="BQ30" s="184">
        <f t="shared" si="92"/>
        <v>0</v>
      </c>
      <c r="BR30" s="184">
        <f t="shared" si="92"/>
        <v>0</v>
      </c>
      <c r="BS30" s="184">
        <f t="shared" si="92"/>
        <v>0</v>
      </c>
      <c r="BT30" s="184">
        <f t="shared" si="92"/>
        <v>0</v>
      </c>
      <c r="BU30" s="184">
        <f t="shared" si="92"/>
        <v>0</v>
      </c>
      <c r="BV30" s="184">
        <f t="shared" si="92"/>
        <v>0</v>
      </c>
      <c r="BW30" s="184">
        <f t="shared" si="92"/>
        <v>0</v>
      </c>
      <c r="BX30" s="184">
        <f t="shared" si="92"/>
        <v>0</v>
      </c>
      <c r="BY30" s="184">
        <f t="shared" si="92"/>
        <v>0</v>
      </c>
      <c r="BZ30" s="184">
        <f>(BZ28*BZ29)/1000</f>
        <v>0</v>
      </c>
      <c r="CA30" s="184">
        <f t="shared" ref="CA30:CI30" si="93">(CA28*CA29)/1000</f>
        <v>0</v>
      </c>
      <c r="CB30" s="184">
        <f t="shared" si="93"/>
        <v>0</v>
      </c>
      <c r="CC30" s="184">
        <f t="shared" si="93"/>
        <v>0</v>
      </c>
      <c r="CD30" s="184">
        <f t="shared" si="93"/>
        <v>0</v>
      </c>
      <c r="CE30" s="184">
        <f t="shared" si="93"/>
        <v>0</v>
      </c>
      <c r="CF30" s="184">
        <f t="shared" si="93"/>
        <v>0</v>
      </c>
      <c r="CG30" s="184">
        <f t="shared" si="93"/>
        <v>0</v>
      </c>
      <c r="CH30" s="184">
        <f t="shared" si="93"/>
        <v>0</v>
      </c>
      <c r="CI30" s="184">
        <f t="shared" si="93"/>
        <v>0</v>
      </c>
      <c r="CJ30" s="184">
        <f>(CJ28*CJ29)/1000</f>
        <v>0</v>
      </c>
      <c r="CK30" s="184">
        <f t="shared" ref="CK30:CS30" si="94">(CK28*CK29)/1000</f>
        <v>0</v>
      </c>
      <c r="CL30" s="184">
        <f t="shared" si="94"/>
        <v>0</v>
      </c>
      <c r="CM30" s="184">
        <f t="shared" si="94"/>
        <v>0</v>
      </c>
      <c r="CN30" s="184">
        <f t="shared" si="94"/>
        <v>0</v>
      </c>
      <c r="CO30" s="184">
        <f t="shared" si="94"/>
        <v>0</v>
      </c>
      <c r="CP30" s="184">
        <f t="shared" si="94"/>
        <v>0</v>
      </c>
      <c r="CQ30" s="184">
        <f t="shared" si="94"/>
        <v>0</v>
      </c>
      <c r="CR30" s="184">
        <f t="shared" si="94"/>
        <v>0</v>
      </c>
      <c r="CS30" s="184">
        <f t="shared" si="94"/>
        <v>0</v>
      </c>
      <c r="CT30" s="184">
        <f>(CT28*CT29)/1000</f>
        <v>0</v>
      </c>
      <c r="CU30" s="184">
        <f t="shared" ref="CU30:DC30" si="95">(CU28*CU29)/1000</f>
        <v>0</v>
      </c>
      <c r="CV30" s="184">
        <f t="shared" si="95"/>
        <v>0</v>
      </c>
      <c r="CW30" s="184">
        <f t="shared" si="95"/>
        <v>0</v>
      </c>
      <c r="CX30" s="184">
        <f t="shared" si="95"/>
        <v>0</v>
      </c>
      <c r="CY30" s="184">
        <f t="shared" si="95"/>
        <v>0</v>
      </c>
      <c r="CZ30" s="184">
        <f t="shared" si="95"/>
        <v>0</v>
      </c>
      <c r="DA30" s="184">
        <f t="shared" si="95"/>
        <v>0</v>
      </c>
      <c r="DB30" s="184">
        <f t="shared" si="95"/>
        <v>0</v>
      </c>
      <c r="DC30" s="184">
        <f t="shared" si="95"/>
        <v>0</v>
      </c>
      <c r="DD30" s="184">
        <f>(DD28*DD29)/1000</f>
        <v>0</v>
      </c>
      <c r="DE30" s="184">
        <f t="shared" ref="DE30:DW30" si="96">(DE28*DE29)/1000</f>
        <v>0</v>
      </c>
      <c r="DF30" s="184">
        <f t="shared" si="96"/>
        <v>0</v>
      </c>
      <c r="DG30" s="184">
        <f t="shared" si="96"/>
        <v>0</v>
      </c>
      <c r="DH30" s="184">
        <f t="shared" si="96"/>
        <v>0</v>
      </c>
      <c r="DI30" s="184">
        <f t="shared" si="96"/>
        <v>0</v>
      </c>
      <c r="DJ30" s="184">
        <f t="shared" si="96"/>
        <v>0</v>
      </c>
      <c r="DK30" s="184">
        <f t="shared" si="96"/>
        <v>0</v>
      </c>
      <c r="DL30" s="184">
        <f t="shared" si="96"/>
        <v>0</v>
      </c>
      <c r="DM30" s="184">
        <f t="shared" si="96"/>
        <v>0</v>
      </c>
      <c r="DN30" s="184">
        <f t="shared" si="96"/>
        <v>0</v>
      </c>
      <c r="DO30" s="184">
        <f t="shared" si="96"/>
        <v>0</v>
      </c>
      <c r="DP30" s="184">
        <f t="shared" si="96"/>
        <v>0</v>
      </c>
      <c r="DQ30" s="184">
        <f t="shared" si="96"/>
        <v>0</v>
      </c>
      <c r="DR30" s="184">
        <f t="shared" si="96"/>
        <v>0</v>
      </c>
      <c r="DS30" s="184">
        <f t="shared" si="96"/>
        <v>0</v>
      </c>
      <c r="DT30" s="184">
        <f t="shared" si="96"/>
        <v>0</v>
      </c>
      <c r="DU30" s="184">
        <f t="shared" si="96"/>
        <v>0</v>
      </c>
      <c r="DV30" s="184">
        <f t="shared" si="96"/>
        <v>0</v>
      </c>
      <c r="DW30" s="184">
        <f t="shared" si="96"/>
        <v>0</v>
      </c>
      <c r="DX30" s="184">
        <f>(DX28*DX29)/1000</f>
        <v>0</v>
      </c>
      <c r="DY30" s="184">
        <f t="shared" ref="DY30:EG30" si="97">(DY28*DY29)/1000</f>
        <v>0</v>
      </c>
      <c r="DZ30" s="184">
        <f t="shared" si="97"/>
        <v>0</v>
      </c>
      <c r="EA30" s="184">
        <f t="shared" si="97"/>
        <v>0</v>
      </c>
      <c r="EB30" s="184">
        <f t="shared" si="97"/>
        <v>0</v>
      </c>
      <c r="EC30" s="184">
        <f t="shared" si="97"/>
        <v>0</v>
      </c>
      <c r="ED30" s="184">
        <f t="shared" si="97"/>
        <v>0</v>
      </c>
      <c r="EE30" s="184">
        <f t="shared" si="97"/>
        <v>0</v>
      </c>
      <c r="EF30" s="184">
        <f t="shared" si="97"/>
        <v>0</v>
      </c>
      <c r="EG30" s="184">
        <f t="shared" si="97"/>
        <v>0</v>
      </c>
      <c r="EH30" s="184">
        <f>(EH28*EH29)/1000</f>
        <v>0</v>
      </c>
      <c r="EI30" s="184">
        <f t="shared" ref="EI30:EQ30" si="98">(EI28*EI29)/1000</f>
        <v>0</v>
      </c>
      <c r="EJ30" s="184">
        <f t="shared" si="98"/>
        <v>0</v>
      </c>
      <c r="EK30" s="184">
        <f t="shared" si="98"/>
        <v>0</v>
      </c>
      <c r="EL30" s="184">
        <f t="shared" si="98"/>
        <v>0</v>
      </c>
      <c r="EM30" s="184">
        <f t="shared" si="98"/>
        <v>0</v>
      </c>
      <c r="EN30" s="184">
        <f t="shared" si="98"/>
        <v>0</v>
      </c>
      <c r="EO30" s="184">
        <f t="shared" si="98"/>
        <v>0</v>
      </c>
      <c r="EP30" s="184">
        <f t="shared" si="98"/>
        <v>0</v>
      </c>
      <c r="EQ30" s="184">
        <f t="shared" si="98"/>
        <v>0</v>
      </c>
      <c r="ER30" s="184">
        <f>(ER28*ER29)/1000</f>
        <v>0</v>
      </c>
      <c r="ES30" s="184">
        <f t="shared" ref="ES30:FA30" si="99">(ES28*ES29)/1000</f>
        <v>0</v>
      </c>
      <c r="ET30" s="184">
        <f t="shared" si="99"/>
        <v>0</v>
      </c>
      <c r="EU30" s="184">
        <f t="shared" si="99"/>
        <v>0</v>
      </c>
      <c r="EV30" s="184">
        <f t="shared" si="99"/>
        <v>0</v>
      </c>
      <c r="EW30" s="184">
        <f t="shared" si="99"/>
        <v>0</v>
      </c>
      <c r="EX30" s="184">
        <f t="shared" si="99"/>
        <v>0</v>
      </c>
      <c r="EY30" s="184">
        <f t="shared" si="99"/>
        <v>0</v>
      </c>
      <c r="EZ30" s="184">
        <f t="shared" si="99"/>
        <v>0</v>
      </c>
      <c r="FA30" s="184">
        <f t="shared" si="99"/>
        <v>0</v>
      </c>
    </row>
    <row r="31" spans="1:157" s="293" customFormat="1" ht="15" customHeight="1" x14ac:dyDescent="0.3">
      <c r="A31" s="38"/>
      <c r="B31" s="878">
        <f>B30+1</f>
        <v>16</v>
      </c>
      <c r="C31" s="176" t="s">
        <v>1764</v>
      </c>
      <c r="D31" s="176"/>
      <c r="E31" s="180"/>
      <c r="F31" s="181" t="s">
        <v>2272</v>
      </c>
      <c r="G31" s="185" t="str">
        <f>IF(COUNTA(H31:FA31)=0,"",IF(OR(LARGE(H31:FA31,1)&gt;1,SMALL(H31:FA31,1)&lt;0),"ERRO",""))</f>
        <v/>
      </c>
      <c r="H31" s="295"/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5"/>
      <c r="AG31" s="295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5"/>
      <c r="BD31" s="295"/>
      <c r="BE31" s="295"/>
      <c r="BF31" s="295"/>
      <c r="BG31" s="295"/>
      <c r="BH31" s="295"/>
      <c r="BI31" s="295"/>
      <c r="BJ31" s="295"/>
      <c r="BK31" s="295"/>
      <c r="BL31" s="295"/>
      <c r="BM31" s="295"/>
      <c r="BN31" s="295"/>
      <c r="BO31" s="295"/>
      <c r="BP31" s="295"/>
      <c r="BQ31" s="295"/>
      <c r="BR31" s="295"/>
      <c r="BS31" s="295"/>
      <c r="BT31" s="295"/>
      <c r="BU31" s="295"/>
      <c r="BV31" s="295"/>
      <c r="BW31" s="295"/>
      <c r="BX31" s="295"/>
      <c r="BY31" s="295"/>
      <c r="BZ31" s="295"/>
      <c r="CA31" s="295"/>
      <c r="CB31" s="295"/>
      <c r="CC31" s="295"/>
      <c r="CD31" s="295"/>
      <c r="CE31" s="295"/>
      <c r="CF31" s="295"/>
      <c r="CG31" s="295"/>
      <c r="CH31" s="295"/>
      <c r="CI31" s="295"/>
      <c r="CJ31" s="295"/>
      <c r="CK31" s="295"/>
      <c r="CL31" s="295"/>
      <c r="CM31" s="295"/>
      <c r="CN31" s="295"/>
      <c r="CO31" s="295"/>
      <c r="CP31" s="295"/>
      <c r="CQ31" s="295"/>
      <c r="CR31" s="295"/>
      <c r="CS31" s="295"/>
      <c r="CT31" s="295"/>
      <c r="CU31" s="295"/>
      <c r="CV31" s="295"/>
      <c r="CW31" s="295"/>
      <c r="CX31" s="295"/>
      <c r="CY31" s="295"/>
      <c r="CZ31" s="295"/>
      <c r="DA31" s="295"/>
      <c r="DB31" s="295"/>
      <c r="DC31" s="295"/>
      <c r="DD31" s="295"/>
      <c r="DE31" s="295"/>
      <c r="DF31" s="295"/>
      <c r="DG31" s="295"/>
      <c r="DH31" s="295"/>
      <c r="DI31" s="295"/>
      <c r="DJ31" s="295"/>
      <c r="DK31" s="295"/>
      <c r="DL31" s="295"/>
      <c r="DM31" s="295"/>
      <c r="DN31" s="295"/>
      <c r="DO31" s="295"/>
      <c r="DP31" s="295"/>
      <c r="DQ31" s="295"/>
      <c r="DR31" s="295"/>
      <c r="DS31" s="295"/>
      <c r="DT31" s="295"/>
      <c r="DU31" s="295"/>
      <c r="DV31" s="295"/>
      <c r="DW31" s="295"/>
      <c r="DX31" s="295"/>
      <c r="DY31" s="295"/>
      <c r="DZ31" s="295"/>
      <c r="EA31" s="295"/>
      <c r="EB31" s="295"/>
      <c r="EC31" s="295"/>
      <c r="ED31" s="295"/>
      <c r="EE31" s="295"/>
      <c r="EF31" s="295"/>
      <c r="EG31" s="295"/>
      <c r="EH31" s="295"/>
      <c r="EI31" s="295"/>
      <c r="EJ31" s="295"/>
      <c r="EK31" s="295"/>
      <c r="EL31" s="295"/>
      <c r="EM31" s="295"/>
      <c r="EN31" s="295"/>
      <c r="EO31" s="295"/>
      <c r="EP31" s="295"/>
      <c r="EQ31" s="295"/>
      <c r="ER31" s="295"/>
      <c r="ES31" s="295"/>
      <c r="ET31" s="295"/>
      <c r="EU31" s="295"/>
      <c r="EV31" s="295"/>
      <c r="EW31" s="295"/>
      <c r="EX31" s="295"/>
      <c r="EY31" s="295"/>
      <c r="EZ31" s="295"/>
      <c r="FA31" s="295"/>
    </row>
    <row r="32" spans="1:157" ht="15" customHeight="1" x14ac:dyDescent="0.3">
      <c r="B32" s="880"/>
      <c r="C32" s="176" t="s">
        <v>1765</v>
      </c>
      <c r="D32" s="176"/>
      <c r="E32" s="180" t="s">
        <v>1195</v>
      </c>
      <c r="F32" s="181" t="s">
        <v>1771</v>
      </c>
      <c r="G32" s="190">
        <f>SUM(H32:FA32)</f>
        <v>0</v>
      </c>
      <c r="H32" s="184">
        <f>H30*H31</f>
        <v>0</v>
      </c>
      <c r="I32" s="184">
        <f t="shared" ref="I32:AA32" si="100">I30*I31</f>
        <v>0</v>
      </c>
      <c r="J32" s="184">
        <f t="shared" si="100"/>
        <v>0</v>
      </c>
      <c r="K32" s="184">
        <f t="shared" si="100"/>
        <v>0</v>
      </c>
      <c r="L32" s="184">
        <f t="shared" si="100"/>
        <v>0</v>
      </c>
      <c r="M32" s="184">
        <f t="shared" si="100"/>
        <v>0</v>
      </c>
      <c r="N32" s="184">
        <f t="shared" si="100"/>
        <v>0</v>
      </c>
      <c r="O32" s="184">
        <f t="shared" si="100"/>
        <v>0</v>
      </c>
      <c r="P32" s="184">
        <f t="shared" si="100"/>
        <v>0</v>
      </c>
      <c r="Q32" s="184">
        <f t="shared" si="100"/>
        <v>0</v>
      </c>
      <c r="R32" s="184">
        <f t="shared" si="100"/>
        <v>0</v>
      </c>
      <c r="S32" s="184">
        <f t="shared" si="100"/>
        <v>0</v>
      </c>
      <c r="T32" s="184">
        <f t="shared" si="100"/>
        <v>0</v>
      </c>
      <c r="U32" s="184">
        <f t="shared" si="100"/>
        <v>0</v>
      </c>
      <c r="V32" s="184">
        <f t="shared" si="100"/>
        <v>0</v>
      </c>
      <c r="W32" s="184">
        <f t="shared" si="100"/>
        <v>0</v>
      </c>
      <c r="X32" s="184">
        <f t="shared" si="100"/>
        <v>0</v>
      </c>
      <c r="Y32" s="184">
        <f t="shared" si="100"/>
        <v>0</v>
      </c>
      <c r="Z32" s="184">
        <f t="shared" si="100"/>
        <v>0</v>
      </c>
      <c r="AA32" s="184">
        <f t="shared" si="100"/>
        <v>0</v>
      </c>
      <c r="AB32" s="184">
        <f>AB30*AB31</f>
        <v>0</v>
      </c>
      <c r="AC32" s="184">
        <f t="shared" ref="AC32:AK32" si="101">AC30*AC31</f>
        <v>0</v>
      </c>
      <c r="AD32" s="184">
        <f t="shared" si="101"/>
        <v>0</v>
      </c>
      <c r="AE32" s="184">
        <f t="shared" si="101"/>
        <v>0</v>
      </c>
      <c r="AF32" s="184">
        <f t="shared" si="101"/>
        <v>0</v>
      </c>
      <c r="AG32" s="184">
        <f t="shared" si="101"/>
        <v>0</v>
      </c>
      <c r="AH32" s="184">
        <f t="shared" si="101"/>
        <v>0</v>
      </c>
      <c r="AI32" s="184">
        <f t="shared" si="101"/>
        <v>0</v>
      </c>
      <c r="AJ32" s="184">
        <f t="shared" si="101"/>
        <v>0</v>
      </c>
      <c r="AK32" s="184">
        <f t="shared" si="101"/>
        <v>0</v>
      </c>
      <c r="AL32" s="184">
        <f>AL30*AL31</f>
        <v>0</v>
      </c>
      <c r="AM32" s="184">
        <f t="shared" ref="AM32:AU32" si="102">AM30*AM31</f>
        <v>0</v>
      </c>
      <c r="AN32" s="184">
        <f t="shared" si="102"/>
        <v>0</v>
      </c>
      <c r="AO32" s="184">
        <f t="shared" si="102"/>
        <v>0</v>
      </c>
      <c r="AP32" s="184">
        <f t="shared" si="102"/>
        <v>0</v>
      </c>
      <c r="AQ32" s="184">
        <f t="shared" si="102"/>
        <v>0</v>
      </c>
      <c r="AR32" s="184">
        <f t="shared" si="102"/>
        <v>0</v>
      </c>
      <c r="AS32" s="184">
        <f t="shared" si="102"/>
        <v>0</v>
      </c>
      <c r="AT32" s="184">
        <f t="shared" si="102"/>
        <v>0</v>
      </c>
      <c r="AU32" s="184">
        <f t="shared" si="102"/>
        <v>0</v>
      </c>
      <c r="AV32" s="184">
        <f>AV30*AV31</f>
        <v>0</v>
      </c>
      <c r="AW32" s="184">
        <f t="shared" ref="AW32:BE32" si="103">AW30*AW31</f>
        <v>0</v>
      </c>
      <c r="AX32" s="184">
        <f t="shared" si="103"/>
        <v>0</v>
      </c>
      <c r="AY32" s="184">
        <f t="shared" si="103"/>
        <v>0</v>
      </c>
      <c r="AZ32" s="184">
        <f t="shared" si="103"/>
        <v>0</v>
      </c>
      <c r="BA32" s="184">
        <f t="shared" si="103"/>
        <v>0</v>
      </c>
      <c r="BB32" s="184">
        <f t="shared" si="103"/>
        <v>0</v>
      </c>
      <c r="BC32" s="184">
        <f t="shared" si="103"/>
        <v>0</v>
      </c>
      <c r="BD32" s="184">
        <f t="shared" si="103"/>
        <v>0</v>
      </c>
      <c r="BE32" s="184">
        <f t="shared" si="103"/>
        <v>0</v>
      </c>
      <c r="BF32" s="184">
        <f>BF30*BF31</f>
        <v>0</v>
      </c>
      <c r="BG32" s="184">
        <f t="shared" ref="BG32:BY32" si="104">BG30*BG31</f>
        <v>0</v>
      </c>
      <c r="BH32" s="184">
        <f t="shared" si="104"/>
        <v>0</v>
      </c>
      <c r="BI32" s="184">
        <f t="shared" si="104"/>
        <v>0</v>
      </c>
      <c r="BJ32" s="184">
        <f t="shared" si="104"/>
        <v>0</v>
      </c>
      <c r="BK32" s="184">
        <f t="shared" si="104"/>
        <v>0</v>
      </c>
      <c r="BL32" s="184">
        <f t="shared" si="104"/>
        <v>0</v>
      </c>
      <c r="BM32" s="184">
        <f t="shared" si="104"/>
        <v>0</v>
      </c>
      <c r="BN32" s="184">
        <f t="shared" si="104"/>
        <v>0</v>
      </c>
      <c r="BO32" s="184">
        <f t="shared" si="104"/>
        <v>0</v>
      </c>
      <c r="BP32" s="184">
        <f t="shared" si="104"/>
        <v>0</v>
      </c>
      <c r="BQ32" s="184">
        <f t="shared" si="104"/>
        <v>0</v>
      </c>
      <c r="BR32" s="184">
        <f t="shared" si="104"/>
        <v>0</v>
      </c>
      <c r="BS32" s="184">
        <f t="shared" si="104"/>
        <v>0</v>
      </c>
      <c r="BT32" s="184">
        <f t="shared" si="104"/>
        <v>0</v>
      </c>
      <c r="BU32" s="184">
        <f t="shared" si="104"/>
        <v>0</v>
      </c>
      <c r="BV32" s="184">
        <f t="shared" si="104"/>
        <v>0</v>
      </c>
      <c r="BW32" s="184">
        <f t="shared" si="104"/>
        <v>0</v>
      </c>
      <c r="BX32" s="184">
        <f t="shared" si="104"/>
        <v>0</v>
      </c>
      <c r="BY32" s="184">
        <f t="shared" si="104"/>
        <v>0</v>
      </c>
      <c r="BZ32" s="184">
        <f>BZ30*BZ31</f>
        <v>0</v>
      </c>
      <c r="CA32" s="184">
        <f t="shared" ref="CA32:CI32" si="105">CA30*CA31</f>
        <v>0</v>
      </c>
      <c r="CB32" s="184">
        <f t="shared" si="105"/>
        <v>0</v>
      </c>
      <c r="CC32" s="184">
        <f t="shared" si="105"/>
        <v>0</v>
      </c>
      <c r="CD32" s="184">
        <f t="shared" si="105"/>
        <v>0</v>
      </c>
      <c r="CE32" s="184">
        <f t="shared" si="105"/>
        <v>0</v>
      </c>
      <c r="CF32" s="184">
        <f t="shared" si="105"/>
        <v>0</v>
      </c>
      <c r="CG32" s="184">
        <f t="shared" si="105"/>
        <v>0</v>
      </c>
      <c r="CH32" s="184">
        <f t="shared" si="105"/>
        <v>0</v>
      </c>
      <c r="CI32" s="184">
        <f t="shared" si="105"/>
        <v>0</v>
      </c>
      <c r="CJ32" s="184">
        <f>CJ30*CJ31</f>
        <v>0</v>
      </c>
      <c r="CK32" s="184">
        <f t="shared" ref="CK32:CS32" si="106">CK30*CK31</f>
        <v>0</v>
      </c>
      <c r="CL32" s="184">
        <f t="shared" si="106"/>
        <v>0</v>
      </c>
      <c r="CM32" s="184">
        <f t="shared" si="106"/>
        <v>0</v>
      </c>
      <c r="CN32" s="184">
        <f t="shared" si="106"/>
        <v>0</v>
      </c>
      <c r="CO32" s="184">
        <f t="shared" si="106"/>
        <v>0</v>
      </c>
      <c r="CP32" s="184">
        <f t="shared" si="106"/>
        <v>0</v>
      </c>
      <c r="CQ32" s="184">
        <f t="shared" si="106"/>
        <v>0</v>
      </c>
      <c r="CR32" s="184">
        <f t="shared" si="106"/>
        <v>0</v>
      </c>
      <c r="CS32" s="184">
        <f t="shared" si="106"/>
        <v>0</v>
      </c>
      <c r="CT32" s="184">
        <f>CT30*CT31</f>
        <v>0</v>
      </c>
      <c r="CU32" s="184">
        <f t="shared" ref="CU32:DC32" si="107">CU30*CU31</f>
        <v>0</v>
      </c>
      <c r="CV32" s="184">
        <f t="shared" si="107"/>
        <v>0</v>
      </c>
      <c r="CW32" s="184">
        <f t="shared" si="107"/>
        <v>0</v>
      </c>
      <c r="CX32" s="184">
        <f t="shared" si="107"/>
        <v>0</v>
      </c>
      <c r="CY32" s="184">
        <f t="shared" si="107"/>
        <v>0</v>
      </c>
      <c r="CZ32" s="184">
        <f t="shared" si="107"/>
        <v>0</v>
      </c>
      <c r="DA32" s="184">
        <f t="shared" si="107"/>
        <v>0</v>
      </c>
      <c r="DB32" s="184">
        <f t="shared" si="107"/>
        <v>0</v>
      </c>
      <c r="DC32" s="184">
        <f t="shared" si="107"/>
        <v>0</v>
      </c>
      <c r="DD32" s="184">
        <f>DD30*DD31</f>
        <v>0</v>
      </c>
      <c r="DE32" s="184">
        <f t="shared" ref="DE32:DW32" si="108">DE30*DE31</f>
        <v>0</v>
      </c>
      <c r="DF32" s="184">
        <f t="shared" si="108"/>
        <v>0</v>
      </c>
      <c r="DG32" s="184">
        <f t="shared" si="108"/>
        <v>0</v>
      </c>
      <c r="DH32" s="184">
        <f t="shared" si="108"/>
        <v>0</v>
      </c>
      <c r="DI32" s="184">
        <f t="shared" si="108"/>
        <v>0</v>
      </c>
      <c r="DJ32" s="184">
        <f t="shared" si="108"/>
        <v>0</v>
      </c>
      <c r="DK32" s="184">
        <f t="shared" si="108"/>
        <v>0</v>
      </c>
      <c r="DL32" s="184">
        <f t="shared" si="108"/>
        <v>0</v>
      </c>
      <c r="DM32" s="184">
        <f t="shared" si="108"/>
        <v>0</v>
      </c>
      <c r="DN32" s="184">
        <f t="shared" si="108"/>
        <v>0</v>
      </c>
      <c r="DO32" s="184">
        <f t="shared" si="108"/>
        <v>0</v>
      </c>
      <c r="DP32" s="184">
        <f t="shared" si="108"/>
        <v>0</v>
      </c>
      <c r="DQ32" s="184">
        <f t="shared" si="108"/>
        <v>0</v>
      </c>
      <c r="DR32" s="184">
        <f t="shared" si="108"/>
        <v>0</v>
      </c>
      <c r="DS32" s="184">
        <f t="shared" si="108"/>
        <v>0</v>
      </c>
      <c r="DT32" s="184">
        <f t="shared" si="108"/>
        <v>0</v>
      </c>
      <c r="DU32" s="184">
        <f t="shared" si="108"/>
        <v>0</v>
      </c>
      <c r="DV32" s="184">
        <f t="shared" si="108"/>
        <v>0</v>
      </c>
      <c r="DW32" s="184">
        <f t="shared" si="108"/>
        <v>0</v>
      </c>
      <c r="DX32" s="184">
        <f>DX30*DX31</f>
        <v>0</v>
      </c>
      <c r="DY32" s="184">
        <f t="shared" ref="DY32:EG32" si="109">DY30*DY31</f>
        <v>0</v>
      </c>
      <c r="DZ32" s="184">
        <f t="shared" si="109"/>
        <v>0</v>
      </c>
      <c r="EA32" s="184">
        <f t="shared" si="109"/>
        <v>0</v>
      </c>
      <c r="EB32" s="184">
        <f t="shared" si="109"/>
        <v>0</v>
      </c>
      <c r="EC32" s="184">
        <f t="shared" si="109"/>
        <v>0</v>
      </c>
      <c r="ED32" s="184">
        <f t="shared" si="109"/>
        <v>0</v>
      </c>
      <c r="EE32" s="184">
        <f t="shared" si="109"/>
        <v>0</v>
      </c>
      <c r="EF32" s="184">
        <f t="shared" si="109"/>
        <v>0</v>
      </c>
      <c r="EG32" s="184">
        <f t="shared" si="109"/>
        <v>0</v>
      </c>
      <c r="EH32" s="184">
        <f>EH30*EH31</f>
        <v>0</v>
      </c>
      <c r="EI32" s="184">
        <f t="shared" ref="EI32:EQ32" si="110">EI30*EI31</f>
        <v>0</v>
      </c>
      <c r="EJ32" s="184">
        <f t="shared" si="110"/>
        <v>0</v>
      </c>
      <c r="EK32" s="184">
        <f t="shared" si="110"/>
        <v>0</v>
      </c>
      <c r="EL32" s="184">
        <f t="shared" si="110"/>
        <v>0</v>
      </c>
      <c r="EM32" s="184">
        <f t="shared" si="110"/>
        <v>0</v>
      </c>
      <c r="EN32" s="184">
        <f t="shared" si="110"/>
        <v>0</v>
      </c>
      <c r="EO32" s="184">
        <f t="shared" si="110"/>
        <v>0</v>
      </c>
      <c r="EP32" s="184">
        <f t="shared" si="110"/>
        <v>0</v>
      </c>
      <c r="EQ32" s="184">
        <f t="shared" si="110"/>
        <v>0</v>
      </c>
      <c r="ER32" s="184">
        <f>ER30*ER31</f>
        <v>0</v>
      </c>
      <c r="ES32" s="184">
        <f t="shared" ref="ES32:FA32" si="111">ES30*ES31</f>
        <v>0</v>
      </c>
      <c r="ET32" s="184">
        <f t="shared" si="111"/>
        <v>0</v>
      </c>
      <c r="EU32" s="184">
        <f t="shared" si="111"/>
        <v>0</v>
      </c>
      <c r="EV32" s="184">
        <f t="shared" si="111"/>
        <v>0</v>
      </c>
      <c r="EW32" s="184">
        <f t="shared" si="111"/>
        <v>0</v>
      </c>
      <c r="EX32" s="184">
        <f t="shared" si="111"/>
        <v>0</v>
      </c>
      <c r="EY32" s="184">
        <f t="shared" si="111"/>
        <v>0</v>
      </c>
      <c r="EZ32" s="184">
        <f t="shared" si="111"/>
        <v>0</v>
      </c>
      <c r="FA32" s="184">
        <f t="shared" si="111"/>
        <v>0</v>
      </c>
    </row>
    <row r="33" spans="1:157" s="293" customFormat="1" ht="15" customHeight="1" x14ac:dyDescent="0.3">
      <c r="A33" s="38"/>
      <c r="B33" s="878">
        <f>B31+1</f>
        <v>17</v>
      </c>
      <c r="C33" s="176" t="s">
        <v>1404</v>
      </c>
      <c r="D33" s="176"/>
      <c r="E33" s="180" t="s">
        <v>1405</v>
      </c>
      <c r="F33" s="181"/>
      <c r="G33" s="185" t="str">
        <f>IF(COUNTA(H33:FA33)=0,"",IF(OR(LARGE(H33:FA33,1)&gt;24,SMALL(H33:FA33,1)&lt;0),"ERRO",""))</f>
        <v/>
      </c>
      <c r="H33" s="297"/>
      <c r="I33" s="297"/>
      <c r="J33" s="297"/>
      <c r="K33" s="297"/>
      <c r="L33" s="297"/>
      <c r="M33" s="297"/>
      <c r="N33" s="297"/>
      <c r="O33" s="297"/>
      <c r="P33" s="297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7"/>
      <c r="AM33" s="297"/>
      <c r="AN33" s="297"/>
      <c r="AO33" s="297"/>
      <c r="AP33" s="297"/>
      <c r="AQ33" s="297"/>
      <c r="AR33" s="297"/>
      <c r="AS33" s="297"/>
      <c r="AT33" s="297"/>
      <c r="AU33" s="297"/>
      <c r="AV33" s="297"/>
      <c r="AW33" s="297"/>
      <c r="AX33" s="297"/>
      <c r="AY33" s="297"/>
      <c r="AZ33" s="297"/>
      <c r="BA33" s="297"/>
      <c r="BB33" s="297"/>
      <c r="BC33" s="297"/>
      <c r="BD33" s="297"/>
      <c r="BE33" s="297"/>
      <c r="BF33" s="297"/>
      <c r="BG33" s="297"/>
      <c r="BH33" s="297"/>
      <c r="BI33" s="297"/>
      <c r="BJ33" s="297"/>
      <c r="BK33" s="297"/>
      <c r="BL33" s="297"/>
      <c r="BM33" s="297"/>
      <c r="BN33" s="297"/>
      <c r="BO33" s="297"/>
      <c r="BP33" s="297"/>
      <c r="BQ33" s="297"/>
      <c r="BR33" s="297"/>
      <c r="BS33" s="297"/>
      <c r="BT33" s="297"/>
      <c r="BU33" s="297"/>
      <c r="BV33" s="297"/>
      <c r="BW33" s="297"/>
      <c r="BX33" s="297"/>
      <c r="BY33" s="297"/>
      <c r="BZ33" s="297"/>
      <c r="CA33" s="297"/>
      <c r="CB33" s="297"/>
      <c r="CC33" s="297"/>
      <c r="CD33" s="297"/>
      <c r="CE33" s="297"/>
      <c r="CF33" s="297"/>
      <c r="CG33" s="297"/>
      <c r="CH33" s="297"/>
      <c r="CI33" s="297"/>
      <c r="CJ33" s="297"/>
      <c r="CK33" s="297"/>
      <c r="CL33" s="297"/>
      <c r="CM33" s="297"/>
      <c r="CN33" s="297"/>
      <c r="CO33" s="297"/>
      <c r="CP33" s="297"/>
      <c r="CQ33" s="297"/>
      <c r="CR33" s="297"/>
      <c r="CS33" s="297"/>
      <c r="CT33" s="297"/>
      <c r="CU33" s="297"/>
      <c r="CV33" s="297"/>
      <c r="CW33" s="297"/>
      <c r="CX33" s="297"/>
      <c r="CY33" s="297"/>
      <c r="CZ33" s="297"/>
      <c r="DA33" s="297"/>
      <c r="DB33" s="297"/>
      <c r="DC33" s="297"/>
      <c r="DD33" s="297"/>
      <c r="DE33" s="297"/>
      <c r="DF33" s="297"/>
      <c r="DG33" s="297"/>
      <c r="DH33" s="297"/>
      <c r="DI33" s="297"/>
      <c r="DJ33" s="297"/>
      <c r="DK33" s="297"/>
      <c r="DL33" s="297"/>
      <c r="DM33" s="297"/>
      <c r="DN33" s="297"/>
      <c r="DO33" s="297"/>
      <c r="DP33" s="297"/>
      <c r="DQ33" s="297"/>
      <c r="DR33" s="297"/>
      <c r="DS33" s="297"/>
      <c r="DT33" s="297"/>
      <c r="DU33" s="297"/>
      <c r="DV33" s="297"/>
      <c r="DW33" s="297"/>
      <c r="DX33" s="297"/>
      <c r="DY33" s="297"/>
      <c r="DZ33" s="297"/>
      <c r="EA33" s="297"/>
      <c r="EB33" s="297"/>
      <c r="EC33" s="297"/>
      <c r="ED33" s="297"/>
      <c r="EE33" s="297"/>
      <c r="EF33" s="297"/>
      <c r="EG33" s="297"/>
      <c r="EH33" s="297"/>
      <c r="EI33" s="297"/>
      <c r="EJ33" s="297"/>
      <c r="EK33" s="297"/>
      <c r="EL33" s="297"/>
      <c r="EM33" s="297"/>
      <c r="EN33" s="297"/>
      <c r="EO33" s="297"/>
      <c r="EP33" s="297"/>
      <c r="EQ33" s="297"/>
      <c r="ER33" s="297"/>
      <c r="ES33" s="297"/>
      <c r="ET33" s="297"/>
      <c r="EU33" s="297"/>
      <c r="EV33" s="297"/>
      <c r="EW33" s="297"/>
      <c r="EX33" s="297"/>
      <c r="EY33" s="297"/>
      <c r="EZ33" s="297"/>
      <c r="FA33" s="297"/>
    </row>
    <row r="34" spans="1:157" s="293" customFormat="1" ht="15" customHeight="1" x14ac:dyDescent="0.3">
      <c r="A34" s="38"/>
      <c r="B34" s="879"/>
      <c r="C34" s="186" t="s">
        <v>1406</v>
      </c>
      <c r="D34" s="186"/>
      <c r="E34" s="187" t="s">
        <v>1407</v>
      </c>
      <c r="F34" s="181"/>
      <c r="G34" s="185" t="str">
        <f>IF(COUNTA(H34:FA34)=0,"",IF(OR(LARGE(H34:FA34,1)&gt;365,SMALL(H34:FA34,1)&lt;0),"ERRO",""))</f>
        <v/>
      </c>
      <c r="H34" s="298"/>
      <c r="I34" s="298"/>
      <c r="J34" s="298"/>
      <c r="K34" s="298"/>
      <c r="L34" s="298"/>
      <c r="M34" s="298"/>
      <c r="N34" s="298"/>
      <c r="O34" s="298"/>
      <c r="P34" s="298"/>
      <c r="Q34" s="298"/>
      <c r="R34" s="298"/>
      <c r="S34" s="298"/>
      <c r="T34" s="298"/>
      <c r="U34" s="298"/>
      <c r="V34" s="298"/>
      <c r="W34" s="298"/>
      <c r="X34" s="298"/>
      <c r="Y34" s="298"/>
      <c r="Z34" s="298"/>
      <c r="AA34" s="298"/>
      <c r="AB34" s="298"/>
      <c r="AC34" s="298"/>
      <c r="AD34" s="298"/>
      <c r="AE34" s="298"/>
      <c r="AF34" s="298"/>
      <c r="AG34" s="298"/>
      <c r="AH34" s="298"/>
      <c r="AI34" s="298"/>
      <c r="AJ34" s="298"/>
      <c r="AK34" s="298"/>
      <c r="AL34" s="298"/>
      <c r="AM34" s="298"/>
      <c r="AN34" s="298"/>
      <c r="AO34" s="298"/>
      <c r="AP34" s="298"/>
      <c r="AQ34" s="298"/>
      <c r="AR34" s="298"/>
      <c r="AS34" s="298"/>
      <c r="AT34" s="298"/>
      <c r="AU34" s="298"/>
      <c r="AV34" s="298"/>
      <c r="AW34" s="298"/>
      <c r="AX34" s="298"/>
      <c r="AY34" s="298"/>
      <c r="AZ34" s="298"/>
      <c r="BA34" s="298"/>
      <c r="BB34" s="298"/>
      <c r="BC34" s="298"/>
      <c r="BD34" s="298"/>
      <c r="BE34" s="298"/>
      <c r="BF34" s="298"/>
      <c r="BG34" s="298"/>
      <c r="BH34" s="298"/>
      <c r="BI34" s="298"/>
      <c r="BJ34" s="298"/>
      <c r="BK34" s="298"/>
      <c r="BL34" s="298"/>
      <c r="BM34" s="298"/>
      <c r="BN34" s="298"/>
      <c r="BO34" s="298"/>
      <c r="BP34" s="298"/>
      <c r="BQ34" s="298"/>
      <c r="BR34" s="298"/>
      <c r="BS34" s="298"/>
      <c r="BT34" s="298"/>
      <c r="BU34" s="298"/>
      <c r="BV34" s="298"/>
      <c r="BW34" s="298"/>
      <c r="BX34" s="298"/>
      <c r="BY34" s="298"/>
      <c r="BZ34" s="298"/>
      <c r="CA34" s="298"/>
      <c r="CB34" s="298"/>
      <c r="CC34" s="298"/>
      <c r="CD34" s="298"/>
      <c r="CE34" s="298"/>
      <c r="CF34" s="298"/>
      <c r="CG34" s="298"/>
      <c r="CH34" s="298"/>
      <c r="CI34" s="298"/>
      <c r="CJ34" s="298"/>
      <c r="CK34" s="298"/>
      <c r="CL34" s="298"/>
      <c r="CM34" s="298"/>
      <c r="CN34" s="298"/>
      <c r="CO34" s="298"/>
      <c r="CP34" s="298"/>
      <c r="CQ34" s="298"/>
      <c r="CR34" s="298"/>
      <c r="CS34" s="298"/>
      <c r="CT34" s="298"/>
      <c r="CU34" s="298"/>
      <c r="CV34" s="298"/>
      <c r="CW34" s="298"/>
      <c r="CX34" s="298"/>
      <c r="CY34" s="298"/>
      <c r="CZ34" s="298"/>
      <c r="DA34" s="298"/>
      <c r="DB34" s="298"/>
      <c r="DC34" s="298"/>
      <c r="DD34" s="298"/>
      <c r="DE34" s="298"/>
      <c r="DF34" s="298"/>
      <c r="DG34" s="298"/>
      <c r="DH34" s="298"/>
      <c r="DI34" s="298"/>
      <c r="DJ34" s="298"/>
      <c r="DK34" s="298"/>
      <c r="DL34" s="298"/>
      <c r="DM34" s="298"/>
      <c r="DN34" s="298"/>
      <c r="DO34" s="298"/>
      <c r="DP34" s="298"/>
      <c r="DQ34" s="298"/>
      <c r="DR34" s="298"/>
      <c r="DS34" s="298"/>
      <c r="DT34" s="298"/>
      <c r="DU34" s="298"/>
      <c r="DV34" s="298"/>
      <c r="DW34" s="298"/>
      <c r="DX34" s="298"/>
      <c r="DY34" s="298"/>
      <c r="DZ34" s="298"/>
      <c r="EA34" s="298"/>
      <c r="EB34" s="298"/>
      <c r="EC34" s="298"/>
      <c r="ED34" s="298"/>
      <c r="EE34" s="298"/>
      <c r="EF34" s="298"/>
      <c r="EG34" s="298"/>
      <c r="EH34" s="298"/>
      <c r="EI34" s="298"/>
      <c r="EJ34" s="298"/>
      <c r="EK34" s="298"/>
      <c r="EL34" s="298"/>
      <c r="EM34" s="298"/>
      <c r="EN34" s="298"/>
      <c r="EO34" s="298"/>
      <c r="EP34" s="298"/>
      <c r="EQ34" s="298"/>
      <c r="ER34" s="298"/>
      <c r="ES34" s="298"/>
      <c r="ET34" s="298"/>
      <c r="EU34" s="298"/>
      <c r="EV34" s="298"/>
      <c r="EW34" s="298"/>
      <c r="EX34" s="298"/>
      <c r="EY34" s="298"/>
      <c r="EZ34" s="298"/>
      <c r="FA34" s="298"/>
    </row>
    <row r="35" spans="1:157" ht="15" customHeight="1" x14ac:dyDescent="0.3">
      <c r="B35" s="880"/>
      <c r="C35" s="176" t="s">
        <v>1408</v>
      </c>
      <c r="D35" s="176"/>
      <c r="E35" s="180" t="s">
        <v>1409</v>
      </c>
      <c r="F35" s="181" t="s">
        <v>1583</v>
      </c>
      <c r="G35" s="185" t="str">
        <f>IF(COUNTA(H35:FA35)=0,"",IF(OR(LARGE(H35:FA35,1)&gt;8760,SMALL(H35:FA35,1)&lt;0),"ERRO",""))</f>
        <v/>
      </c>
      <c r="H35" s="188">
        <f>H33*H34</f>
        <v>0</v>
      </c>
      <c r="I35" s="188">
        <f t="shared" ref="I35:AA35" si="112">I33*I34</f>
        <v>0</v>
      </c>
      <c r="J35" s="188">
        <f t="shared" si="112"/>
        <v>0</v>
      </c>
      <c r="K35" s="188">
        <f t="shared" si="112"/>
        <v>0</v>
      </c>
      <c r="L35" s="188">
        <f t="shared" si="112"/>
        <v>0</v>
      </c>
      <c r="M35" s="188">
        <f t="shared" si="112"/>
        <v>0</v>
      </c>
      <c r="N35" s="188">
        <f t="shared" si="112"/>
        <v>0</v>
      </c>
      <c r="O35" s="188">
        <f t="shared" si="112"/>
        <v>0</v>
      </c>
      <c r="P35" s="188">
        <f t="shared" si="112"/>
        <v>0</v>
      </c>
      <c r="Q35" s="188">
        <f t="shared" si="112"/>
        <v>0</v>
      </c>
      <c r="R35" s="188">
        <f t="shared" si="112"/>
        <v>0</v>
      </c>
      <c r="S35" s="188">
        <f t="shared" si="112"/>
        <v>0</v>
      </c>
      <c r="T35" s="188">
        <f t="shared" si="112"/>
        <v>0</v>
      </c>
      <c r="U35" s="188">
        <f t="shared" si="112"/>
        <v>0</v>
      </c>
      <c r="V35" s="188">
        <f t="shared" si="112"/>
        <v>0</v>
      </c>
      <c r="W35" s="188">
        <f t="shared" si="112"/>
        <v>0</v>
      </c>
      <c r="X35" s="188">
        <f t="shared" si="112"/>
        <v>0</v>
      </c>
      <c r="Y35" s="188">
        <f t="shared" si="112"/>
        <v>0</v>
      </c>
      <c r="Z35" s="188">
        <f t="shared" si="112"/>
        <v>0</v>
      </c>
      <c r="AA35" s="188">
        <f t="shared" si="112"/>
        <v>0</v>
      </c>
      <c r="AB35" s="188">
        <f>AB33*AB34</f>
        <v>0</v>
      </c>
      <c r="AC35" s="188">
        <f t="shared" ref="AC35:AK35" si="113">AC33*AC34</f>
        <v>0</v>
      </c>
      <c r="AD35" s="188">
        <f t="shared" si="113"/>
        <v>0</v>
      </c>
      <c r="AE35" s="188">
        <f t="shared" si="113"/>
        <v>0</v>
      </c>
      <c r="AF35" s="188">
        <f t="shared" si="113"/>
        <v>0</v>
      </c>
      <c r="AG35" s="188">
        <f t="shared" si="113"/>
        <v>0</v>
      </c>
      <c r="AH35" s="188">
        <f t="shared" si="113"/>
        <v>0</v>
      </c>
      <c r="AI35" s="188">
        <f t="shared" si="113"/>
        <v>0</v>
      </c>
      <c r="AJ35" s="188">
        <f t="shared" si="113"/>
        <v>0</v>
      </c>
      <c r="AK35" s="188">
        <f t="shared" si="113"/>
        <v>0</v>
      </c>
      <c r="AL35" s="188">
        <f>AL33*AL34</f>
        <v>0</v>
      </c>
      <c r="AM35" s="188">
        <f t="shared" ref="AM35:AU35" si="114">AM33*AM34</f>
        <v>0</v>
      </c>
      <c r="AN35" s="188">
        <f t="shared" si="114"/>
        <v>0</v>
      </c>
      <c r="AO35" s="188">
        <f t="shared" si="114"/>
        <v>0</v>
      </c>
      <c r="AP35" s="188">
        <f t="shared" si="114"/>
        <v>0</v>
      </c>
      <c r="AQ35" s="188">
        <f t="shared" si="114"/>
        <v>0</v>
      </c>
      <c r="AR35" s="188">
        <f t="shared" si="114"/>
        <v>0</v>
      </c>
      <c r="AS35" s="188">
        <f t="shared" si="114"/>
        <v>0</v>
      </c>
      <c r="AT35" s="188">
        <f t="shared" si="114"/>
        <v>0</v>
      </c>
      <c r="AU35" s="188">
        <f t="shared" si="114"/>
        <v>0</v>
      </c>
      <c r="AV35" s="188">
        <f>AV33*AV34</f>
        <v>0</v>
      </c>
      <c r="AW35" s="188">
        <f t="shared" ref="AW35:BE35" si="115">AW33*AW34</f>
        <v>0</v>
      </c>
      <c r="AX35" s="188">
        <f t="shared" si="115"/>
        <v>0</v>
      </c>
      <c r="AY35" s="188">
        <f t="shared" si="115"/>
        <v>0</v>
      </c>
      <c r="AZ35" s="188">
        <f t="shared" si="115"/>
        <v>0</v>
      </c>
      <c r="BA35" s="188">
        <f t="shared" si="115"/>
        <v>0</v>
      </c>
      <c r="BB35" s="188">
        <f t="shared" si="115"/>
        <v>0</v>
      </c>
      <c r="BC35" s="188">
        <f t="shared" si="115"/>
        <v>0</v>
      </c>
      <c r="BD35" s="188">
        <f t="shared" si="115"/>
        <v>0</v>
      </c>
      <c r="BE35" s="188">
        <f t="shared" si="115"/>
        <v>0</v>
      </c>
      <c r="BF35" s="188">
        <f>BF33*BF34</f>
        <v>0</v>
      </c>
      <c r="BG35" s="188">
        <f t="shared" ref="BG35:BY35" si="116">BG33*BG34</f>
        <v>0</v>
      </c>
      <c r="BH35" s="188">
        <f t="shared" si="116"/>
        <v>0</v>
      </c>
      <c r="BI35" s="188">
        <f t="shared" si="116"/>
        <v>0</v>
      </c>
      <c r="BJ35" s="188">
        <f t="shared" si="116"/>
        <v>0</v>
      </c>
      <c r="BK35" s="188">
        <f t="shared" si="116"/>
        <v>0</v>
      </c>
      <c r="BL35" s="188">
        <f t="shared" si="116"/>
        <v>0</v>
      </c>
      <c r="BM35" s="188">
        <f t="shared" si="116"/>
        <v>0</v>
      </c>
      <c r="BN35" s="188">
        <f t="shared" si="116"/>
        <v>0</v>
      </c>
      <c r="BO35" s="188">
        <f t="shared" si="116"/>
        <v>0</v>
      </c>
      <c r="BP35" s="188">
        <f t="shared" si="116"/>
        <v>0</v>
      </c>
      <c r="BQ35" s="188">
        <f t="shared" si="116"/>
        <v>0</v>
      </c>
      <c r="BR35" s="188">
        <f t="shared" si="116"/>
        <v>0</v>
      </c>
      <c r="BS35" s="188">
        <f t="shared" si="116"/>
        <v>0</v>
      </c>
      <c r="BT35" s="188">
        <f t="shared" si="116"/>
        <v>0</v>
      </c>
      <c r="BU35" s="188">
        <f t="shared" si="116"/>
        <v>0</v>
      </c>
      <c r="BV35" s="188">
        <f t="shared" si="116"/>
        <v>0</v>
      </c>
      <c r="BW35" s="188">
        <f t="shared" si="116"/>
        <v>0</v>
      </c>
      <c r="BX35" s="188">
        <f t="shared" si="116"/>
        <v>0</v>
      </c>
      <c r="BY35" s="188">
        <f t="shared" si="116"/>
        <v>0</v>
      </c>
      <c r="BZ35" s="188">
        <f>BZ33*BZ34</f>
        <v>0</v>
      </c>
      <c r="CA35" s="188">
        <f t="shared" ref="CA35:CI35" si="117">CA33*CA34</f>
        <v>0</v>
      </c>
      <c r="CB35" s="188">
        <f t="shared" si="117"/>
        <v>0</v>
      </c>
      <c r="CC35" s="188">
        <f t="shared" si="117"/>
        <v>0</v>
      </c>
      <c r="CD35" s="188">
        <f t="shared" si="117"/>
        <v>0</v>
      </c>
      <c r="CE35" s="188">
        <f t="shared" si="117"/>
        <v>0</v>
      </c>
      <c r="CF35" s="188">
        <f t="shared" si="117"/>
        <v>0</v>
      </c>
      <c r="CG35" s="188">
        <f t="shared" si="117"/>
        <v>0</v>
      </c>
      <c r="CH35" s="188">
        <f t="shared" si="117"/>
        <v>0</v>
      </c>
      <c r="CI35" s="188">
        <f t="shared" si="117"/>
        <v>0</v>
      </c>
      <c r="CJ35" s="188">
        <f>CJ33*CJ34</f>
        <v>0</v>
      </c>
      <c r="CK35" s="188">
        <f t="shared" ref="CK35:CS35" si="118">CK33*CK34</f>
        <v>0</v>
      </c>
      <c r="CL35" s="188">
        <f t="shared" si="118"/>
        <v>0</v>
      </c>
      <c r="CM35" s="188">
        <f t="shared" si="118"/>
        <v>0</v>
      </c>
      <c r="CN35" s="188">
        <f t="shared" si="118"/>
        <v>0</v>
      </c>
      <c r="CO35" s="188">
        <f t="shared" si="118"/>
        <v>0</v>
      </c>
      <c r="CP35" s="188">
        <f t="shared" si="118"/>
        <v>0</v>
      </c>
      <c r="CQ35" s="188">
        <f t="shared" si="118"/>
        <v>0</v>
      </c>
      <c r="CR35" s="188">
        <f t="shared" si="118"/>
        <v>0</v>
      </c>
      <c r="CS35" s="188">
        <f t="shared" si="118"/>
        <v>0</v>
      </c>
      <c r="CT35" s="188">
        <f>CT33*CT34</f>
        <v>0</v>
      </c>
      <c r="CU35" s="188">
        <f t="shared" ref="CU35:DC35" si="119">CU33*CU34</f>
        <v>0</v>
      </c>
      <c r="CV35" s="188">
        <f t="shared" si="119"/>
        <v>0</v>
      </c>
      <c r="CW35" s="188">
        <f t="shared" si="119"/>
        <v>0</v>
      </c>
      <c r="CX35" s="188">
        <f t="shared" si="119"/>
        <v>0</v>
      </c>
      <c r="CY35" s="188">
        <f t="shared" si="119"/>
        <v>0</v>
      </c>
      <c r="CZ35" s="188">
        <f t="shared" si="119"/>
        <v>0</v>
      </c>
      <c r="DA35" s="188">
        <f t="shared" si="119"/>
        <v>0</v>
      </c>
      <c r="DB35" s="188">
        <f t="shared" si="119"/>
        <v>0</v>
      </c>
      <c r="DC35" s="188">
        <f t="shared" si="119"/>
        <v>0</v>
      </c>
      <c r="DD35" s="188">
        <f>DD33*DD34</f>
        <v>0</v>
      </c>
      <c r="DE35" s="188">
        <f t="shared" ref="DE35:DW35" si="120">DE33*DE34</f>
        <v>0</v>
      </c>
      <c r="DF35" s="188">
        <f t="shared" si="120"/>
        <v>0</v>
      </c>
      <c r="DG35" s="188">
        <f t="shared" si="120"/>
        <v>0</v>
      </c>
      <c r="DH35" s="188">
        <f t="shared" si="120"/>
        <v>0</v>
      </c>
      <c r="DI35" s="188">
        <f t="shared" si="120"/>
        <v>0</v>
      </c>
      <c r="DJ35" s="188">
        <f t="shared" si="120"/>
        <v>0</v>
      </c>
      <c r="DK35" s="188">
        <f t="shared" si="120"/>
        <v>0</v>
      </c>
      <c r="DL35" s="188">
        <f t="shared" si="120"/>
        <v>0</v>
      </c>
      <c r="DM35" s="188">
        <f t="shared" si="120"/>
        <v>0</v>
      </c>
      <c r="DN35" s="188">
        <f t="shared" si="120"/>
        <v>0</v>
      </c>
      <c r="DO35" s="188">
        <f t="shared" si="120"/>
        <v>0</v>
      </c>
      <c r="DP35" s="188">
        <f t="shared" si="120"/>
        <v>0</v>
      </c>
      <c r="DQ35" s="188">
        <f t="shared" si="120"/>
        <v>0</v>
      </c>
      <c r="DR35" s="188">
        <f t="shared" si="120"/>
        <v>0</v>
      </c>
      <c r="DS35" s="188">
        <f t="shared" si="120"/>
        <v>0</v>
      </c>
      <c r="DT35" s="188">
        <f t="shared" si="120"/>
        <v>0</v>
      </c>
      <c r="DU35" s="188">
        <f t="shared" si="120"/>
        <v>0</v>
      </c>
      <c r="DV35" s="188">
        <f t="shared" si="120"/>
        <v>0</v>
      </c>
      <c r="DW35" s="188">
        <f t="shared" si="120"/>
        <v>0</v>
      </c>
      <c r="DX35" s="188">
        <f>DX33*DX34</f>
        <v>0</v>
      </c>
      <c r="DY35" s="188">
        <f t="shared" ref="DY35:EG35" si="121">DY33*DY34</f>
        <v>0</v>
      </c>
      <c r="DZ35" s="188">
        <f t="shared" si="121"/>
        <v>0</v>
      </c>
      <c r="EA35" s="188">
        <f t="shared" si="121"/>
        <v>0</v>
      </c>
      <c r="EB35" s="188">
        <f t="shared" si="121"/>
        <v>0</v>
      </c>
      <c r="EC35" s="188">
        <f t="shared" si="121"/>
        <v>0</v>
      </c>
      <c r="ED35" s="188">
        <f t="shared" si="121"/>
        <v>0</v>
      </c>
      <c r="EE35" s="188">
        <f t="shared" si="121"/>
        <v>0</v>
      </c>
      <c r="EF35" s="188">
        <f t="shared" si="121"/>
        <v>0</v>
      </c>
      <c r="EG35" s="188">
        <f t="shared" si="121"/>
        <v>0</v>
      </c>
      <c r="EH35" s="188">
        <f>EH33*EH34</f>
        <v>0</v>
      </c>
      <c r="EI35" s="188">
        <f t="shared" ref="EI35:EQ35" si="122">EI33*EI34</f>
        <v>0</v>
      </c>
      <c r="EJ35" s="188">
        <f t="shared" si="122"/>
        <v>0</v>
      </c>
      <c r="EK35" s="188">
        <f t="shared" si="122"/>
        <v>0</v>
      </c>
      <c r="EL35" s="188">
        <f t="shared" si="122"/>
        <v>0</v>
      </c>
      <c r="EM35" s="188">
        <f t="shared" si="122"/>
        <v>0</v>
      </c>
      <c r="EN35" s="188">
        <f t="shared" si="122"/>
        <v>0</v>
      </c>
      <c r="EO35" s="188">
        <f t="shared" si="122"/>
        <v>0</v>
      </c>
      <c r="EP35" s="188">
        <f t="shared" si="122"/>
        <v>0</v>
      </c>
      <c r="EQ35" s="188">
        <f t="shared" si="122"/>
        <v>0</v>
      </c>
      <c r="ER35" s="188">
        <f>ER33*ER34</f>
        <v>0</v>
      </c>
      <c r="ES35" s="188">
        <f t="shared" ref="ES35:FA35" si="123">ES33*ES34</f>
        <v>0</v>
      </c>
      <c r="ET35" s="188">
        <f t="shared" si="123"/>
        <v>0</v>
      </c>
      <c r="EU35" s="188">
        <f t="shared" si="123"/>
        <v>0</v>
      </c>
      <c r="EV35" s="188">
        <f t="shared" si="123"/>
        <v>0</v>
      </c>
      <c r="EW35" s="188">
        <f t="shared" si="123"/>
        <v>0</v>
      </c>
      <c r="EX35" s="188">
        <f t="shared" si="123"/>
        <v>0</v>
      </c>
      <c r="EY35" s="188">
        <f t="shared" si="123"/>
        <v>0</v>
      </c>
      <c r="EZ35" s="188">
        <f t="shared" si="123"/>
        <v>0</v>
      </c>
      <c r="FA35" s="188">
        <f t="shared" si="123"/>
        <v>0</v>
      </c>
    </row>
    <row r="36" spans="1:157" s="293" customFormat="1" ht="15" customHeight="1" x14ac:dyDescent="0.3">
      <c r="A36" s="38"/>
      <c r="B36" s="878">
        <f>B33+1</f>
        <v>18</v>
      </c>
      <c r="C36" s="176" t="s">
        <v>1411</v>
      </c>
      <c r="D36" s="176"/>
      <c r="E36" s="180" t="s">
        <v>1405</v>
      </c>
      <c r="F36" s="181" t="s">
        <v>1584</v>
      </c>
      <c r="G36" s="185" t="str">
        <f>IF(COUNTA(H36:FA36)=0,"",IF(OR(LARGE(H36:FA36,1)&gt;3,SMALL(H36:FA36,1)&lt;0),"ERRO",""))</f>
        <v/>
      </c>
      <c r="H36" s="295"/>
      <c r="I36" s="295"/>
      <c r="J36" s="295"/>
      <c r="K36" s="295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5"/>
      <c r="AG36" s="295"/>
      <c r="AH36" s="295"/>
      <c r="AI36" s="295"/>
      <c r="AJ36" s="295"/>
      <c r="AK36" s="295"/>
      <c r="AL36" s="295"/>
      <c r="AM36" s="295"/>
      <c r="AN36" s="295"/>
      <c r="AO36" s="295"/>
      <c r="AP36" s="295"/>
      <c r="AQ36" s="295"/>
      <c r="AR36" s="295"/>
      <c r="AS36" s="295"/>
      <c r="AT36" s="295"/>
      <c r="AU36" s="295"/>
      <c r="AV36" s="295"/>
      <c r="AW36" s="295"/>
      <c r="AX36" s="295"/>
      <c r="AY36" s="295"/>
      <c r="AZ36" s="295"/>
      <c r="BA36" s="295"/>
      <c r="BB36" s="295"/>
      <c r="BC36" s="295"/>
      <c r="BD36" s="295"/>
      <c r="BE36" s="295"/>
      <c r="BF36" s="295"/>
      <c r="BG36" s="295"/>
      <c r="BH36" s="295"/>
      <c r="BI36" s="295"/>
      <c r="BJ36" s="295"/>
      <c r="BK36" s="295"/>
      <c r="BL36" s="295"/>
      <c r="BM36" s="295"/>
      <c r="BN36" s="295"/>
      <c r="BO36" s="295"/>
      <c r="BP36" s="295"/>
      <c r="BQ36" s="295"/>
      <c r="BR36" s="295"/>
      <c r="BS36" s="295"/>
      <c r="BT36" s="295"/>
      <c r="BU36" s="295"/>
      <c r="BV36" s="295"/>
      <c r="BW36" s="295"/>
      <c r="BX36" s="295"/>
      <c r="BY36" s="295"/>
      <c r="BZ36" s="295"/>
      <c r="CA36" s="295"/>
      <c r="CB36" s="295"/>
      <c r="CC36" s="295"/>
      <c r="CD36" s="295"/>
      <c r="CE36" s="295"/>
      <c r="CF36" s="295"/>
      <c r="CG36" s="295"/>
      <c r="CH36" s="295"/>
      <c r="CI36" s="295"/>
      <c r="CJ36" s="295"/>
      <c r="CK36" s="295"/>
      <c r="CL36" s="295"/>
      <c r="CM36" s="295"/>
      <c r="CN36" s="295"/>
      <c r="CO36" s="295"/>
      <c r="CP36" s="295"/>
      <c r="CQ36" s="295"/>
      <c r="CR36" s="295"/>
      <c r="CS36" s="295"/>
      <c r="CT36" s="295"/>
      <c r="CU36" s="295"/>
      <c r="CV36" s="295"/>
      <c r="CW36" s="295"/>
      <c r="CX36" s="295"/>
      <c r="CY36" s="295"/>
      <c r="CZ36" s="295"/>
      <c r="DA36" s="295"/>
      <c r="DB36" s="295"/>
      <c r="DC36" s="295"/>
      <c r="DD36" s="295"/>
      <c r="DE36" s="295"/>
      <c r="DF36" s="295"/>
      <c r="DG36" s="295"/>
      <c r="DH36" s="295"/>
      <c r="DI36" s="295"/>
      <c r="DJ36" s="295"/>
      <c r="DK36" s="295"/>
      <c r="DL36" s="295"/>
      <c r="DM36" s="295"/>
      <c r="DN36" s="295"/>
      <c r="DO36" s="295"/>
      <c r="DP36" s="295"/>
      <c r="DQ36" s="295"/>
      <c r="DR36" s="295"/>
      <c r="DS36" s="295"/>
      <c r="DT36" s="295"/>
      <c r="DU36" s="295"/>
      <c r="DV36" s="295"/>
      <c r="DW36" s="295"/>
      <c r="DX36" s="295"/>
      <c r="DY36" s="295"/>
      <c r="DZ36" s="295"/>
      <c r="EA36" s="295"/>
      <c r="EB36" s="295"/>
      <c r="EC36" s="295"/>
      <c r="ED36" s="295"/>
      <c r="EE36" s="295"/>
      <c r="EF36" s="295"/>
      <c r="EG36" s="295"/>
      <c r="EH36" s="295"/>
      <c r="EI36" s="295"/>
      <c r="EJ36" s="295"/>
      <c r="EK36" s="295"/>
      <c r="EL36" s="295"/>
      <c r="EM36" s="295"/>
      <c r="EN36" s="295"/>
      <c r="EO36" s="295"/>
      <c r="EP36" s="295"/>
      <c r="EQ36" s="295"/>
      <c r="ER36" s="295"/>
      <c r="ES36" s="295"/>
      <c r="ET36" s="295"/>
      <c r="EU36" s="295"/>
      <c r="EV36" s="295"/>
      <c r="EW36" s="295"/>
      <c r="EX36" s="295"/>
      <c r="EY36" s="295"/>
      <c r="EZ36" s="295"/>
      <c r="FA36" s="295"/>
    </row>
    <row r="37" spans="1:157" s="293" customFormat="1" ht="15" customHeight="1" x14ac:dyDescent="0.3">
      <c r="A37" s="38"/>
      <c r="B37" s="879"/>
      <c r="C37" s="176" t="s">
        <v>1413</v>
      </c>
      <c r="D37" s="176"/>
      <c r="E37" s="177" t="s">
        <v>1414</v>
      </c>
      <c r="F37" s="181" t="s">
        <v>1585</v>
      </c>
      <c r="G37" s="185" t="str">
        <f>IF(COUNTA(H37:FA37)=0,"",IF(OR(LARGE(H37:FA37,1)&gt;22,SMALL(H37:FA37,1)&lt;0),"ERRO",""))</f>
        <v/>
      </c>
      <c r="H37" s="295"/>
      <c r="I37" s="295"/>
      <c r="J37" s="295"/>
      <c r="K37" s="295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5"/>
      <c r="AG37" s="295"/>
      <c r="AH37" s="295"/>
      <c r="AI37" s="295"/>
      <c r="AJ37" s="295"/>
      <c r="AK37" s="295"/>
      <c r="AL37" s="295"/>
      <c r="AM37" s="295"/>
      <c r="AN37" s="295"/>
      <c r="AO37" s="295"/>
      <c r="AP37" s="295"/>
      <c r="AQ37" s="295"/>
      <c r="AR37" s="295"/>
      <c r="AS37" s="295"/>
      <c r="AT37" s="295"/>
      <c r="AU37" s="295"/>
      <c r="AV37" s="295"/>
      <c r="AW37" s="295"/>
      <c r="AX37" s="295"/>
      <c r="AY37" s="295"/>
      <c r="AZ37" s="295"/>
      <c r="BA37" s="295"/>
      <c r="BB37" s="295"/>
      <c r="BC37" s="295"/>
      <c r="BD37" s="295"/>
      <c r="BE37" s="295"/>
      <c r="BF37" s="295"/>
      <c r="BG37" s="295"/>
      <c r="BH37" s="295"/>
      <c r="BI37" s="295"/>
      <c r="BJ37" s="295"/>
      <c r="BK37" s="295"/>
      <c r="BL37" s="295"/>
      <c r="BM37" s="295"/>
      <c r="BN37" s="295"/>
      <c r="BO37" s="295"/>
      <c r="BP37" s="295"/>
      <c r="BQ37" s="295"/>
      <c r="BR37" s="295"/>
      <c r="BS37" s="295"/>
      <c r="BT37" s="295"/>
      <c r="BU37" s="295"/>
      <c r="BV37" s="295"/>
      <c r="BW37" s="295"/>
      <c r="BX37" s="295"/>
      <c r="BY37" s="295"/>
      <c r="BZ37" s="295"/>
      <c r="CA37" s="295"/>
      <c r="CB37" s="295"/>
      <c r="CC37" s="295"/>
      <c r="CD37" s="295"/>
      <c r="CE37" s="295"/>
      <c r="CF37" s="295"/>
      <c r="CG37" s="295"/>
      <c r="CH37" s="295"/>
      <c r="CI37" s="295"/>
      <c r="CJ37" s="295"/>
      <c r="CK37" s="295"/>
      <c r="CL37" s="295"/>
      <c r="CM37" s="295"/>
      <c r="CN37" s="295"/>
      <c r="CO37" s="295"/>
      <c r="CP37" s="295"/>
      <c r="CQ37" s="295"/>
      <c r="CR37" s="295"/>
      <c r="CS37" s="295"/>
      <c r="CT37" s="295"/>
      <c r="CU37" s="295"/>
      <c r="CV37" s="295"/>
      <c r="CW37" s="295"/>
      <c r="CX37" s="295"/>
      <c r="CY37" s="295"/>
      <c r="CZ37" s="295"/>
      <c r="DA37" s="295"/>
      <c r="DB37" s="295"/>
      <c r="DC37" s="295"/>
      <c r="DD37" s="295"/>
      <c r="DE37" s="295"/>
      <c r="DF37" s="295"/>
      <c r="DG37" s="295"/>
      <c r="DH37" s="295"/>
      <c r="DI37" s="295"/>
      <c r="DJ37" s="295"/>
      <c r="DK37" s="295"/>
      <c r="DL37" s="295"/>
      <c r="DM37" s="295"/>
      <c r="DN37" s="295"/>
      <c r="DO37" s="295"/>
      <c r="DP37" s="295"/>
      <c r="DQ37" s="295"/>
      <c r="DR37" s="295"/>
      <c r="DS37" s="295"/>
      <c r="DT37" s="295"/>
      <c r="DU37" s="295"/>
      <c r="DV37" s="295"/>
      <c r="DW37" s="295"/>
      <c r="DX37" s="295"/>
      <c r="DY37" s="295"/>
      <c r="DZ37" s="295"/>
      <c r="EA37" s="295"/>
      <c r="EB37" s="295"/>
      <c r="EC37" s="295"/>
      <c r="ED37" s="295"/>
      <c r="EE37" s="295"/>
      <c r="EF37" s="295"/>
      <c r="EG37" s="295"/>
      <c r="EH37" s="295"/>
      <c r="EI37" s="295"/>
      <c r="EJ37" s="295"/>
      <c r="EK37" s="295"/>
      <c r="EL37" s="295"/>
      <c r="EM37" s="295"/>
      <c r="EN37" s="295"/>
      <c r="EO37" s="295"/>
      <c r="EP37" s="295"/>
      <c r="EQ37" s="295"/>
      <c r="ER37" s="295"/>
      <c r="ES37" s="295"/>
      <c r="ET37" s="295"/>
      <c r="EU37" s="295"/>
      <c r="EV37" s="295"/>
      <c r="EW37" s="295"/>
      <c r="EX37" s="295"/>
      <c r="EY37" s="295"/>
      <c r="EZ37" s="295"/>
      <c r="FA37" s="295"/>
    </row>
    <row r="38" spans="1:157" s="293" customFormat="1" ht="15" customHeight="1" x14ac:dyDescent="0.3">
      <c r="A38" s="38"/>
      <c r="B38" s="879"/>
      <c r="C38" s="176" t="s">
        <v>1416</v>
      </c>
      <c r="D38" s="176"/>
      <c r="E38" s="177" t="s">
        <v>1417</v>
      </c>
      <c r="F38" s="181" t="s">
        <v>1586</v>
      </c>
      <c r="G38" s="185" t="str">
        <f>IF(COUNTA(H38:FA38)=0,"",IF(OR(LARGE(H38:FA38,1)&gt;12,SMALL(H38:FA38,1)&lt;0),"ERRO",""))</f>
        <v/>
      </c>
      <c r="H38" s="295"/>
      <c r="I38" s="295"/>
      <c r="J38" s="295"/>
      <c r="K38" s="295"/>
      <c r="L38" s="295"/>
      <c r="M38" s="295"/>
      <c r="N38" s="295"/>
      <c r="O38" s="295"/>
      <c r="P38" s="295"/>
      <c r="Q38" s="295"/>
      <c r="R38" s="295"/>
      <c r="S38" s="295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5"/>
      <c r="AG38" s="295"/>
      <c r="AH38" s="295"/>
      <c r="AI38" s="295"/>
      <c r="AJ38" s="295"/>
      <c r="AK38" s="295"/>
      <c r="AL38" s="295"/>
      <c r="AM38" s="295"/>
      <c r="AN38" s="295"/>
      <c r="AO38" s="295"/>
      <c r="AP38" s="295"/>
      <c r="AQ38" s="295"/>
      <c r="AR38" s="295"/>
      <c r="AS38" s="295"/>
      <c r="AT38" s="295"/>
      <c r="AU38" s="295"/>
      <c r="AV38" s="295"/>
      <c r="AW38" s="295"/>
      <c r="AX38" s="295"/>
      <c r="AY38" s="295"/>
      <c r="AZ38" s="295"/>
      <c r="BA38" s="295"/>
      <c r="BB38" s="295"/>
      <c r="BC38" s="295"/>
      <c r="BD38" s="295"/>
      <c r="BE38" s="295"/>
      <c r="BF38" s="295"/>
      <c r="BG38" s="295"/>
      <c r="BH38" s="295"/>
      <c r="BI38" s="295"/>
      <c r="BJ38" s="295"/>
      <c r="BK38" s="295"/>
      <c r="BL38" s="295"/>
      <c r="BM38" s="295"/>
      <c r="BN38" s="295"/>
      <c r="BO38" s="295"/>
      <c r="BP38" s="295"/>
      <c r="BQ38" s="295"/>
      <c r="BR38" s="295"/>
      <c r="BS38" s="295"/>
      <c r="BT38" s="295"/>
      <c r="BU38" s="295"/>
      <c r="BV38" s="295"/>
      <c r="BW38" s="295"/>
      <c r="BX38" s="295"/>
      <c r="BY38" s="295"/>
      <c r="BZ38" s="295"/>
      <c r="CA38" s="295"/>
      <c r="CB38" s="295"/>
      <c r="CC38" s="295"/>
      <c r="CD38" s="295"/>
      <c r="CE38" s="295"/>
      <c r="CF38" s="295"/>
      <c r="CG38" s="295"/>
      <c r="CH38" s="295"/>
      <c r="CI38" s="295"/>
      <c r="CJ38" s="295"/>
      <c r="CK38" s="295"/>
      <c r="CL38" s="295"/>
      <c r="CM38" s="295"/>
      <c r="CN38" s="295"/>
      <c r="CO38" s="295"/>
      <c r="CP38" s="295"/>
      <c r="CQ38" s="295"/>
      <c r="CR38" s="295"/>
      <c r="CS38" s="295"/>
      <c r="CT38" s="295"/>
      <c r="CU38" s="295"/>
      <c r="CV38" s="295"/>
      <c r="CW38" s="295"/>
      <c r="CX38" s="295"/>
      <c r="CY38" s="295"/>
      <c r="CZ38" s="295"/>
      <c r="DA38" s="295"/>
      <c r="DB38" s="295"/>
      <c r="DC38" s="295"/>
      <c r="DD38" s="295"/>
      <c r="DE38" s="295"/>
      <c r="DF38" s="295"/>
      <c r="DG38" s="295"/>
      <c r="DH38" s="295"/>
      <c r="DI38" s="295"/>
      <c r="DJ38" s="295"/>
      <c r="DK38" s="295"/>
      <c r="DL38" s="295"/>
      <c r="DM38" s="295"/>
      <c r="DN38" s="295"/>
      <c r="DO38" s="295"/>
      <c r="DP38" s="295"/>
      <c r="DQ38" s="295"/>
      <c r="DR38" s="295"/>
      <c r="DS38" s="295"/>
      <c r="DT38" s="295"/>
      <c r="DU38" s="295"/>
      <c r="DV38" s="295"/>
      <c r="DW38" s="295"/>
      <c r="DX38" s="295"/>
      <c r="DY38" s="295"/>
      <c r="DZ38" s="295"/>
      <c r="EA38" s="295"/>
      <c r="EB38" s="295"/>
      <c r="EC38" s="295"/>
      <c r="ED38" s="295"/>
      <c r="EE38" s="295"/>
      <c r="EF38" s="295"/>
      <c r="EG38" s="295"/>
      <c r="EH38" s="295"/>
      <c r="EI38" s="295"/>
      <c r="EJ38" s="295"/>
      <c r="EK38" s="295"/>
      <c r="EL38" s="295"/>
      <c r="EM38" s="295"/>
      <c r="EN38" s="295"/>
      <c r="EO38" s="295"/>
      <c r="EP38" s="295"/>
      <c r="EQ38" s="295"/>
      <c r="ER38" s="295"/>
      <c r="ES38" s="295"/>
      <c r="ET38" s="295"/>
      <c r="EU38" s="295"/>
      <c r="EV38" s="295"/>
      <c r="EW38" s="295"/>
      <c r="EX38" s="295"/>
      <c r="EY38" s="295"/>
      <c r="EZ38" s="295"/>
      <c r="FA38" s="295"/>
    </row>
    <row r="39" spans="1:157" ht="15" customHeight="1" x14ac:dyDescent="0.3">
      <c r="B39" s="879"/>
      <c r="C39" s="176" t="s">
        <v>1419</v>
      </c>
      <c r="D39" s="176"/>
      <c r="E39" s="180" t="s">
        <v>1195</v>
      </c>
      <c r="F39" s="181" t="s">
        <v>1587</v>
      </c>
      <c r="G39" s="190">
        <f>SUM(H39:FA39)</f>
        <v>0</v>
      </c>
      <c r="H39" s="184">
        <f>H32*((H36*H37*H38)/792)</f>
        <v>0</v>
      </c>
      <c r="I39" s="184">
        <f t="shared" ref="I39:AA39" si="124">I32*((I36*I37*I38)/792)</f>
        <v>0</v>
      </c>
      <c r="J39" s="184">
        <f t="shared" si="124"/>
        <v>0</v>
      </c>
      <c r="K39" s="184">
        <f t="shared" si="124"/>
        <v>0</v>
      </c>
      <c r="L39" s="184">
        <f t="shared" si="124"/>
        <v>0</v>
      </c>
      <c r="M39" s="184">
        <f t="shared" si="124"/>
        <v>0</v>
      </c>
      <c r="N39" s="184">
        <f t="shared" si="124"/>
        <v>0</v>
      </c>
      <c r="O39" s="184">
        <f t="shared" si="124"/>
        <v>0</v>
      </c>
      <c r="P39" s="184">
        <f t="shared" si="124"/>
        <v>0</v>
      </c>
      <c r="Q39" s="184">
        <f t="shared" si="124"/>
        <v>0</v>
      </c>
      <c r="R39" s="184">
        <f t="shared" si="124"/>
        <v>0</v>
      </c>
      <c r="S39" s="184">
        <f t="shared" si="124"/>
        <v>0</v>
      </c>
      <c r="T39" s="184">
        <f t="shared" si="124"/>
        <v>0</v>
      </c>
      <c r="U39" s="184">
        <f t="shared" si="124"/>
        <v>0</v>
      </c>
      <c r="V39" s="184">
        <f t="shared" si="124"/>
        <v>0</v>
      </c>
      <c r="W39" s="184">
        <f t="shared" si="124"/>
        <v>0</v>
      </c>
      <c r="X39" s="184">
        <f t="shared" si="124"/>
        <v>0</v>
      </c>
      <c r="Y39" s="184">
        <f t="shared" si="124"/>
        <v>0</v>
      </c>
      <c r="Z39" s="184">
        <f t="shared" si="124"/>
        <v>0</v>
      </c>
      <c r="AA39" s="184">
        <f t="shared" si="124"/>
        <v>0</v>
      </c>
      <c r="AB39" s="184">
        <f>AB32*((AB36*AB37*AB38)/792)</f>
        <v>0</v>
      </c>
      <c r="AC39" s="184">
        <f t="shared" ref="AC39:AK39" si="125">AC32*((AC36*AC37*AC38)/792)</f>
        <v>0</v>
      </c>
      <c r="AD39" s="184">
        <f t="shared" si="125"/>
        <v>0</v>
      </c>
      <c r="AE39" s="184">
        <f t="shared" si="125"/>
        <v>0</v>
      </c>
      <c r="AF39" s="184">
        <f t="shared" si="125"/>
        <v>0</v>
      </c>
      <c r="AG39" s="184">
        <f t="shared" si="125"/>
        <v>0</v>
      </c>
      <c r="AH39" s="184">
        <f t="shared" si="125"/>
        <v>0</v>
      </c>
      <c r="AI39" s="184">
        <f t="shared" si="125"/>
        <v>0</v>
      </c>
      <c r="AJ39" s="184">
        <f t="shared" si="125"/>
        <v>0</v>
      </c>
      <c r="AK39" s="184">
        <f t="shared" si="125"/>
        <v>0</v>
      </c>
      <c r="AL39" s="184">
        <f>AL32*((AL36*AL37*AL38)/792)</f>
        <v>0</v>
      </c>
      <c r="AM39" s="184">
        <f t="shared" ref="AM39:AU39" si="126">AM32*((AM36*AM37*AM38)/792)</f>
        <v>0</v>
      </c>
      <c r="AN39" s="184">
        <f t="shared" si="126"/>
        <v>0</v>
      </c>
      <c r="AO39" s="184">
        <f t="shared" si="126"/>
        <v>0</v>
      </c>
      <c r="AP39" s="184">
        <f t="shared" si="126"/>
        <v>0</v>
      </c>
      <c r="AQ39" s="184">
        <f t="shared" si="126"/>
        <v>0</v>
      </c>
      <c r="AR39" s="184">
        <f t="shared" si="126"/>
        <v>0</v>
      </c>
      <c r="AS39" s="184">
        <f t="shared" si="126"/>
        <v>0</v>
      </c>
      <c r="AT39" s="184">
        <f t="shared" si="126"/>
        <v>0</v>
      </c>
      <c r="AU39" s="184">
        <f t="shared" si="126"/>
        <v>0</v>
      </c>
      <c r="AV39" s="184">
        <f>AV32*((AV36*AV37*AV38)/792)</f>
        <v>0</v>
      </c>
      <c r="AW39" s="184">
        <f t="shared" ref="AW39:BE39" si="127">AW32*((AW36*AW37*AW38)/792)</f>
        <v>0</v>
      </c>
      <c r="AX39" s="184">
        <f t="shared" si="127"/>
        <v>0</v>
      </c>
      <c r="AY39" s="184">
        <f t="shared" si="127"/>
        <v>0</v>
      </c>
      <c r="AZ39" s="184">
        <f t="shared" si="127"/>
        <v>0</v>
      </c>
      <c r="BA39" s="184">
        <f t="shared" si="127"/>
        <v>0</v>
      </c>
      <c r="BB39" s="184">
        <f t="shared" si="127"/>
        <v>0</v>
      </c>
      <c r="BC39" s="184">
        <f t="shared" si="127"/>
        <v>0</v>
      </c>
      <c r="BD39" s="184">
        <f t="shared" si="127"/>
        <v>0</v>
      </c>
      <c r="BE39" s="184">
        <f t="shared" si="127"/>
        <v>0</v>
      </c>
      <c r="BF39" s="184">
        <f>BF32*((BF36*BF37*BF38)/792)</f>
        <v>0</v>
      </c>
      <c r="BG39" s="184">
        <f t="shared" ref="BG39:BY39" si="128">BG32*((BG36*BG37*BG38)/792)</f>
        <v>0</v>
      </c>
      <c r="BH39" s="184">
        <f t="shared" si="128"/>
        <v>0</v>
      </c>
      <c r="BI39" s="184">
        <f t="shared" si="128"/>
        <v>0</v>
      </c>
      <c r="BJ39" s="184">
        <f t="shared" si="128"/>
        <v>0</v>
      </c>
      <c r="BK39" s="184">
        <f t="shared" si="128"/>
        <v>0</v>
      </c>
      <c r="BL39" s="184">
        <f t="shared" si="128"/>
        <v>0</v>
      </c>
      <c r="BM39" s="184">
        <f t="shared" si="128"/>
        <v>0</v>
      </c>
      <c r="BN39" s="184">
        <f t="shared" si="128"/>
        <v>0</v>
      </c>
      <c r="BO39" s="184">
        <f t="shared" si="128"/>
        <v>0</v>
      </c>
      <c r="BP39" s="184">
        <f t="shared" si="128"/>
        <v>0</v>
      </c>
      <c r="BQ39" s="184">
        <f t="shared" si="128"/>
        <v>0</v>
      </c>
      <c r="BR39" s="184">
        <f t="shared" si="128"/>
        <v>0</v>
      </c>
      <c r="BS39" s="184">
        <f t="shared" si="128"/>
        <v>0</v>
      </c>
      <c r="BT39" s="184">
        <f t="shared" si="128"/>
        <v>0</v>
      </c>
      <c r="BU39" s="184">
        <f t="shared" si="128"/>
        <v>0</v>
      </c>
      <c r="BV39" s="184">
        <f t="shared" si="128"/>
        <v>0</v>
      </c>
      <c r="BW39" s="184">
        <f t="shared" si="128"/>
        <v>0</v>
      </c>
      <c r="BX39" s="184">
        <f t="shared" si="128"/>
        <v>0</v>
      </c>
      <c r="BY39" s="184">
        <f t="shared" si="128"/>
        <v>0</v>
      </c>
      <c r="BZ39" s="184">
        <f>BZ32*((BZ36*BZ37*BZ38)/792)</f>
        <v>0</v>
      </c>
      <c r="CA39" s="184">
        <f t="shared" ref="CA39:CI39" si="129">CA32*((CA36*CA37*CA38)/792)</f>
        <v>0</v>
      </c>
      <c r="CB39" s="184">
        <f t="shared" si="129"/>
        <v>0</v>
      </c>
      <c r="CC39" s="184">
        <f t="shared" si="129"/>
        <v>0</v>
      </c>
      <c r="CD39" s="184">
        <f t="shared" si="129"/>
        <v>0</v>
      </c>
      <c r="CE39" s="184">
        <f t="shared" si="129"/>
        <v>0</v>
      </c>
      <c r="CF39" s="184">
        <f t="shared" si="129"/>
        <v>0</v>
      </c>
      <c r="CG39" s="184">
        <f t="shared" si="129"/>
        <v>0</v>
      </c>
      <c r="CH39" s="184">
        <f t="shared" si="129"/>
        <v>0</v>
      </c>
      <c r="CI39" s="184">
        <f t="shared" si="129"/>
        <v>0</v>
      </c>
      <c r="CJ39" s="184">
        <f>CJ32*((CJ36*CJ37*CJ38)/792)</f>
        <v>0</v>
      </c>
      <c r="CK39" s="184">
        <f t="shared" ref="CK39:CS39" si="130">CK32*((CK36*CK37*CK38)/792)</f>
        <v>0</v>
      </c>
      <c r="CL39" s="184">
        <f t="shared" si="130"/>
        <v>0</v>
      </c>
      <c r="CM39" s="184">
        <f t="shared" si="130"/>
        <v>0</v>
      </c>
      <c r="CN39" s="184">
        <f t="shared" si="130"/>
        <v>0</v>
      </c>
      <c r="CO39" s="184">
        <f t="shared" si="130"/>
        <v>0</v>
      </c>
      <c r="CP39" s="184">
        <f t="shared" si="130"/>
        <v>0</v>
      </c>
      <c r="CQ39" s="184">
        <f t="shared" si="130"/>
        <v>0</v>
      </c>
      <c r="CR39" s="184">
        <f t="shared" si="130"/>
        <v>0</v>
      </c>
      <c r="CS39" s="184">
        <f t="shared" si="130"/>
        <v>0</v>
      </c>
      <c r="CT39" s="184">
        <f>CT32*((CT36*CT37*CT38)/792)</f>
        <v>0</v>
      </c>
      <c r="CU39" s="184">
        <f t="shared" ref="CU39:DC39" si="131">CU32*((CU36*CU37*CU38)/792)</f>
        <v>0</v>
      </c>
      <c r="CV39" s="184">
        <f t="shared" si="131"/>
        <v>0</v>
      </c>
      <c r="CW39" s="184">
        <f t="shared" si="131"/>
        <v>0</v>
      </c>
      <c r="CX39" s="184">
        <f t="shared" si="131"/>
        <v>0</v>
      </c>
      <c r="CY39" s="184">
        <f t="shared" si="131"/>
        <v>0</v>
      </c>
      <c r="CZ39" s="184">
        <f t="shared" si="131"/>
        <v>0</v>
      </c>
      <c r="DA39" s="184">
        <f t="shared" si="131"/>
        <v>0</v>
      </c>
      <c r="DB39" s="184">
        <f t="shared" si="131"/>
        <v>0</v>
      </c>
      <c r="DC39" s="184">
        <f t="shared" si="131"/>
        <v>0</v>
      </c>
      <c r="DD39" s="184">
        <f>DD32*((DD36*DD37*DD38)/792)</f>
        <v>0</v>
      </c>
      <c r="DE39" s="184">
        <f t="shared" ref="DE39:DW39" si="132">DE32*((DE36*DE37*DE38)/792)</f>
        <v>0</v>
      </c>
      <c r="DF39" s="184">
        <f t="shared" si="132"/>
        <v>0</v>
      </c>
      <c r="DG39" s="184">
        <f t="shared" si="132"/>
        <v>0</v>
      </c>
      <c r="DH39" s="184">
        <f t="shared" si="132"/>
        <v>0</v>
      </c>
      <c r="DI39" s="184">
        <f t="shared" si="132"/>
        <v>0</v>
      </c>
      <c r="DJ39" s="184">
        <f t="shared" si="132"/>
        <v>0</v>
      </c>
      <c r="DK39" s="184">
        <f t="shared" si="132"/>
        <v>0</v>
      </c>
      <c r="DL39" s="184">
        <f t="shared" si="132"/>
        <v>0</v>
      </c>
      <c r="DM39" s="184">
        <f t="shared" si="132"/>
        <v>0</v>
      </c>
      <c r="DN39" s="184">
        <f t="shared" si="132"/>
        <v>0</v>
      </c>
      <c r="DO39" s="184">
        <f t="shared" si="132"/>
        <v>0</v>
      </c>
      <c r="DP39" s="184">
        <f t="shared" si="132"/>
        <v>0</v>
      </c>
      <c r="DQ39" s="184">
        <f t="shared" si="132"/>
        <v>0</v>
      </c>
      <c r="DR39" s="184">
        <f t="shared" si="132"/>
        <v>0</v>
      </c>
      <c r="DS39" s="184">
        <f t="shared" si="132"/>
        <v>0</v>
      </c>
      <c r="DT39" s="184">
        <f t="shared" si="132"/>
        <v>0</v>
      </c>
      <c r="DU39" s="184">
        <f t="shared" si="132"/>
        <v>0</v>
      </c>
      <c r="DV39" s="184">
        <f t="shared" si="132"/>
        <v>0</v>
      </c>
      <c r="DW39" s="184">
        <f t="shared" si="132"/>
        <v>0</v>
      </c>
      <c r="DX39" s="184">
        <f>DX32*((DX36*DX37*DX38)/792)</f>
        <v>0</v>
      </c>
      <c r="DY39" s="184">
        <f t="shared" ref="DY39:EG39" si="133">DY32*((DY36*DY37*DY38)/792)</f>
        <v>0</v>
      </c>
      <c r="DZ39" s="184">
        <f t="shared" si="133"/>
        <v>0</v>
      </c>
      <c r="EA39" s="184">
        <f t="shared" si="133"/>
        <v>0</v>
      </c>
      <c r="EB39" s="184">
        <f t="shared" si="133"/>
        <v>0</v>
      </c>
      <c r="EC39" s="184">
        <f t="shared" si="133"/>
        <v>0</v>
      </c>
      <c r="ED39" s="184">
        <f t="shared" si="133"/>
        <v>0</v>
      </c>
      <c r="EE39" s="184">
        <f t="shared" si="133"/>
        <v>0</v>
      </c>
      <c r="EF39" s="184">
        <f t="shared" si="133"/>
        <v>0</v>
      </c>
      <c r="EG39" s="184">
        <f t="shared" si="133"/>
        <v>0</v>
      </c>
      <c r="EH39" s="184">
        <f>EH32*((EH36*EH37*EH38)/792)</f>
        <v>0</v>
      </c>
      <c r="EI39" s="184">
        <f t="shared" ref="EI39:EQ39" si="134">EI32*((EI36*EI37*EI38)/792)</f>
        <v>0</v>
      </c>
      <c r="EJ39" s="184">
        <f t="shared" si="134"/>
        <v>0</v>
      </c>
      <c r="EK39" s="184">
        <f t="shared" si="134"/>
        <v>0</v>
      </c>
      <c r="EL39" s="184">
        <f t="shared" si="134"/>
        <v>0</v>
      </c>
      <c r="EM39" s="184">
        <f t="shared" si="134"/>
        <v>0</v>
      </c>
      <c r="EN39" s="184">
        <f t="shared" si="134"/>
        <v>0</v>
      </c>
      <c r="EO39" s="184">
        <f t="shared" si="134"/>
        <v>0</v>
      </c>
      <c r="EP39" s="184">
        <f t="shared" si="134"/>
        <v>0</v>
      </c>
      <c r="EQ39" s="184">
        <f t="shared" si="134"/>
        <v>0</v>
      </c>
      <c r="ER39" s="184">
        <f>ER32*((ER36*ER37*ER38)/792)</f>
        <v>0</v>
      </c>
      <c r="ES39" s="184">
        <f t="shared" ref="ES39:FA39" si="135">ES32*((ES36*ES37*ES38)/792)</f>
        <v>0</v>
      </c>
      <c r="ET39" s="184">
        <f t="shared" si="135"/>
        <v>0</v>
      </c>
      <c r="EU39" s="184">
        <f t="shared" si="135"/>
        <v>0</v>
      </c>
      <c r="EV39" s="184">
        <f t="shared" si="135"/>
        <v>0</v>
      </c>
      <c r="EW39" s="184">
        <f t="shared" si="135"/>
        <v>0</v>
      </c>
      <c r="EX39" s="184">
        <f t="shared" si="135"/>
        <v>0</v>
      </c>
      <c r="EY39" s="184">
        <f t="shared" si="135"/>
        <v>0</v>
      </c>
      <c r="EZ39" s="184">
        <f t="shared" si="135"/>
        <v>0</v>
      </c>
      <c r="FA39" s="184">
        <f t="shared" si="135"/>
        <v>0</v>
      </c>
    </row>
    <row r="40" spans="1:157" ht="15" customHeight="1" x14ac:dyDescent="0.3">
      <c r="B40" s="880"/>
      <c r="C40" s="176" t="s">
        <v>1421</v>
      </c>
      <c r="D40" s="176"/>
      <c r="E40" s="176"/>
      <c r="F40" s="181" t="s">
        <v>1588</v>
      </c>
      <c r="G40" s="185" t="str">
        <f>IF(COUNTA(H40:FA40)=0,"",IF(OR(LARGE(H40:FA40,1)&gt;1,SMALL(H40:FA40,1)&lt;0),"ERRO",""))</f>
        <v/>
      </c>
      <c r="H40" s="189">
        <f>IF(H32=0,0,H39/H32)</f>
        <v>0</v>
      </c>
      <c r="I40" s="189">
        <f t="shared" ref="I40:AA40" si="136">IF(I32=0,0,I39/I32)</f>
        <v>0</v>
      </c>
      <c r="J40" s="189">
        <f t="shared" si="136"/>
        <v>0</v>
      </c>
      <c r="K40" s="189">
        <f t="shared" si="136"/>
        <v>0</v>
      </c>
      <c r="L40" s="189">
        <f t="shared" si="136"/>
        <v>0</v>
      </c>
      <c r="M40" s="189">
        <f t="shared" si="136"/>
        <v>0</v>
      </c>
      <c r="N40" s="189">
        <f t="shared" si="136"/>
        <v>0</v>
      </c>
      <c r="O40" s="189">
        <f t="shared" si="136"/>
        <v>0</v>
      </c>
      <c r="P40" s="189">
        <f t="shared" si="136"/>
        <v>0</v>
      </c>
      <c r="Q40" s="189">
        <f t="shared" si="136"/>
        <v>0</v>
      </c>
      <c r="R40" s="189">
        <f t="shared" si="136"/>
        <v>0</v>
      </c>
      <c r="S40" s="189">
        <f t="shared" si="136"/>
        <v>0</v>
      </c>
      <c r="T40" s="189">
        <f t="shared" si="136"/>
        <v>0</v>
      </c>
      <c r="U40" s="189">
        <f t="shared" si="136"/>
        <v>0</v>
      </c>
      <c r="V40" s="189">
        <f t="shared" si="136"/>
        <v>0</v>
      </c>
      <c r="W40" s="189">
        <f t="shared" si="136"/>
        <v>0</v>
      </c>
      <c r="X40" s="189">
        <f t="shared" si="136"/>
        <v>0</v>
      </c>
      <c r="Y40" s="189">
        <f t="shared" si="136"/>
        <v>0</v>
      </c>
      <c r="Z40" s="189">
        <f t="shared" si="136"/>
        <v>0</v>
      </c>
      <c r="AA40" s="189">
        <f t="shared" si="136"/>
        <v>0</v>
      </c>
      <c r="AB40" s="189">
        <f>IF(AB32=0,0,AB39/AB32)</f>
        <v>0</v>
      </c>
      <c r="AC40" s="189">
        <f t="shared" ref="AC40:AK40" si="137">IF(AC32=0,0,AC39/AC32)</f>
        <v>0</v>
      </c>
      <c r="AD40" s="189">
        <f t="shared" si="137"/>
        <v>0</v>
      </c>
      <c r="AE40" s="189">
        <f t="shared" si="137"/>
        <v>0</v>
      </c>
      <c r="AF40" s="189">
        <f t="shared" si="137"/>
        <v>0</v>
      </c>
      <c r="AG40" s="189">
        <f t="shared" si="137"/>
        <v>0</v>
      </c>
      <c r="AH40" s="189">
        <f t="shared" si="137"/>
        <v>0</v>
      </c>
      <c r="AI40" s="189">
        <f t="shared" si="137"/>
        <v>0</v>
      </c>
      <c r="AJ40" s="189">
        <f t="shared" si="137"/>
        <v>0</v>
      </c>
      <c r="AK40" s="189">
        <f t="shared" si="137"/>
        <v>0</v>
      </c>
      <c r="AL40" s="189">
        <f>IF(AL32=0,0,AL39/AL32)</f>
        <v>0</v>
      </c>
      <c r="AM40" s="189">
        <f t="shared" ref="AM40:AU40" si="138">IF(AM32=0,0,AM39/AM32)</f>
        <v>0</v>
      </c>
      <c r="AN40" s="189">
        <f t="shared" si="138"/>
        <v>0</v>
      </c>
      <c r="AO40" s="189">
        <f t="shared" si="138"/>
        <v>0</v>
      </c>
      <c r="AP40" s="189">
        <f t="shared" si="138"/>
        <v>0</v>
      </c>
      <c r="AQ40" s="189">
        <f t="shared" si="138"/>
        <v>0</v>
      </c>
      <c r="AR40" s="189">
        <f t="shared" si="138"/>
        <v>0</v>
      </c>
      <c r="AS40" s="189">
        <f t="shared" si="138"/>
        <v>0</v>
      </c>
      <c r="AT40" s="189">
        <f t="shared" si="138"/>
        <v>0</v>
      </c>
      <c r="AU40" s="189">
        <f t="shared" si="138"/>
        <v>0</v>
      </c>
      <c r="AV40" s="189">
        <f>IF(AV32=0,0,AV39/AV32)</f>
        <v>0</v>
      </c>
      <c r="AW40" s="189">
        <f t="shared" ref="AW40:BE40" si="139">IF(AW32=0,0,AW39/AW32)</f>
        <v>0</v>
      </c>
      <c r="AX40" s="189">
        <f t="shared" si="139"/>
        <v>0</v>
      </c>
      <c r="AY40" s="189">
        <f t="shared" si="139"/>
        <v>0</v>
      </c>
      <c r="AZ40" s="189">
        <f t="shared" si="139"/>
        <v>0</v>
      </c>
      <c r="BA40" s="189">
        <f t="shared" si="139"/>
        <v>0</v>
      </c>
      <c r="BB40" s="189">
        <f t="shared" si="139"/>
        <v>0</v>
      </c>
      <c r="BC40" s="189">
        <f t="shared" si="139"/>
        <v>0</v>
      </c>
      <c r="BD40" s="189">
        <f t="shared" si="139"/>
        <v>0</v>
      </c>
      <c r="BE40" s="189">
        <f t="shared" si="139"/>
        <v>0</v>
      </c>
      <c r="BF40" s="189">
        <f>IF(BF32=0,0,BF39/BF32)</f>
        <v>0</v>
      </c>
      <c r="BG40" s="189">
        <f t="shared" ref="BG40:BY40" si="140">IF(BG32=0,0,BG39/BG32)</f>
        <v>0</v>
      </c>
      <c r="BH40" s="189">
        <f t="shared" si="140"/>
        <v>0</v>
      </c>
      <c r="BI40" s="189">
        <f t="shared" si="140"/>
        <v>0</v>
      </c>
      <c r="BJ40" s="189">
        <f t="shared" si="140"/>
        <v>0</v>
      </c>
      <c r="BK40" s="189">
        <f t="shared" si="140"/>
        <v>0</v>
      </c>
      <c r="BL40" s="189">
        <f t="shared" si="140"/>
        <v>0</v>
      </c>
      <c r="BM40" s="189">
        <f t="shared" si="140"/>
        <v>0</v>
      </c>
      <c r="BN40" s="189">
        <f t="shared" si="140"/>
        <v>0</v>
      </c>
      <c r="BO40" s="189">
        <f t="shared" si="140"/>
        <v>0</v>
      </c>
      <c r="BP40" s="189">
        <f t="shared" si="140"/>
        <v>0</v>
      </c>
      <c r="BQ40" s="189">
        <f t="shared" si="140"/>
        <v>0</v>
      </c>
      <c r="BR40" s="189">
        <f t="shared" si="140"/>
        <v>0</v>
      </c>
      <c r="BS40" s="189">
        <f t="shared" si="140"/>
        <v>0</v>
      </c>
      <c r="BT40" s="189">
        <f t="shared" si="140"/>
        <v>0</v>
      </c>
      <c r="BU40" s="189">
        <f t="shared" si="140"/>
        <v>0</v>
      </c>
      <c r="BV40" s="189">
        <f t="shared" si="140"/>
        <v>0</v>
      </c>
      <c r="BW40" s="189">
        <f t="shared" si="140"/>
        <v>0</v>
      </c>
      <c r="BX40" s="189">
        <f t="shared" si="140"/>
        <v>0</v>
      </c>
      <c r="BY40" s="189">
        <f t="shared" si="140"/>
        <v>0</v>
      </c>
      <c r="BZ40" s="189">
        <f>IF(BZ32=0,0,BZ39/BZ32)</f>
        <v>0</v>
      </c>
      <c r="CA40" s="189">
        <f t="shared" ref="CA40:CI40" si="141">IF(CA32=0,0,CA39/CA32)</f>
        <v>0</v>
      </c>
      <c r="CB40" s="189">
        <f t="shared" si="141"/>
        <v>0</v>
      </c>
      <c r="CC40" s="189">
        <f t="shared" si="141"/>
        <v>0</v>
      </c>
      <c r="CD40" s="189">
        <f t="shared" si="141"/>
        <v>0</v>
      </c>
      <c r="CE40" s="189">
        <f t="shared" si="141"/>
        <v>0</v>
      </c>
      <c r="CF40" s="189">
        <f t="shared" si="141"/>
        <v>0</v>
      </c>
      <c r="CG40" s="189">
        <f t="shared" si="141"/>
        <v>0</v>
      </c>
      <c r="CH40" s="189">
        <f t="shared" si="141"/>
        <v>0</v>
      </c>
      <c r="CI40" s="189">
        <f t="shared" si="141"/>
        <v>0</v>
      </c>
      <c r="CJ40" s="189">
        <f>IF(CJ32=0,0,CJ39/CJ32)</f>
        <v>0</v>
      </c>
      <c r="CK40" s="189">
        <f t="shared" ref="CK40:CS40" si="142">IF(CK32=0,0,CK39/CK32)</f>
        <v>0</v>
      </c>
      <c r="CL40" s="189">
        <f t="shared" si="142"/>
        <v>0</v>
      </c>
      <c r="CM40" s="189">
        <f t="shared" si="142"/>
        <v>0</v>
      </c>
      <c r="CN40" s="189">
        <f t="shared" si="142"/>
        <v>0</v>
      </c>
      <c r="CO40" s="189">
        <f t="shared" si="142"/>
        <v>0</v>
      </c>
      <c r="CP40" s="189">
        <f t="shared" si="142"/>
        <v>0</v>
      </c>
      <c r="CQ40" s="189">
        <f t="shared" si="142"/>
        <v>0</v>
      </c>
      <c r="CR40" s="189">
        <f t="shared" si="142"/>
        <v>0</v>
      </c>
      <c r="CS40" s="189">
        <f t="shared" si="142"/>
        <v>0</v>
      </c>
      <c r="CT40" s="189">
        <f>IF(CT32=0,0,CT39/CT32)</f>
        <v>0</v>
      </c>
      <c r="CU40" s="189">
        <f t="shared" ref="CU40:DC40" si="143">IF(CU32=0,0,CU39/CU32)</f>
        <v>0</v>
      </c>
      <c r="CV40" s="189">
        <f t="shared" si="143"/>
        <v>0</v>
      </c>
      <c r="CW40" s="189">
        <f t="shared" si="143"/>
        <v>0</v>
      </c>
      <c r="CX40" s="189">
        <f t="shared" si="143"/>
        <v>0</v>
      </c>
      <c r="CY40" s="189">
        <f t="shared" si="143"/>
        <v>0</v>
      </c>
      <c r="CZ40" s="189">
        <f t="shared" si="143"/>
        <v>0</v>
      </c>
      <c r="DA40" s="189">
        <f t="shared" si="143"/>
        <v>0</v>
      </c>
      <c r="DB40" s="189">
        <f t="shared" si="143"/>
        <v>0</v>
      </c>
      <c r="DC40" s="189">
        <f t="shared" si="143"/>
        <v>0</v>
      </c>
      <c r="DD40" s="189">
        <f>IF(DD32=0,0,DD39/DD32)</f>
        <v>0</v>
      </c>
      <c r="DE40" s="189">
        <f t="shared" ref="DE40:DW40" si="144">IF(DE32=0,0,DE39/DE32)</f>
        <v>0</v>
      </c>
      <c r="DF40" s="189">
        <f t="shared" si="144"/>
        <v>0</v>
      </c>
      <c r="DG40" s="189">
        <f t="shared" si="144"/>
        <v>0</v>
      </c>
      <c r="DH40" s="189">
        <f t="shared" si="144"/>
        <v>0</v>
      </c>
      <c r="DI40" s="189">
        <f t="shared" si="144"/>
        <v>0</v>
      </c>
      <c r="DJ40" s="189">
        <f t="shared" si="144"/>
        <v>0</v>
      </c>
      <c r="DK40" s="189">
        <f t="shared" si="144"/>
        <v>0</v>
      </c>
      <c r="DL40" s="189">
        <f t="shared" si="144"/>
        <v>0</v>
      </c>
      <c r="DM40" s="189">
        <f t="shared" si="144"/>
        <v>0</v>
      </c>
      <c r="DN40" s="189">
        <f t="shared" si="144"/>
        <v>0</v>
      </c>
      <c r="DO40" s="189">
        <f t="shared" si="144"/>
        <v>0</v>
      </c>
      <c r="DP40" s="189">
        <f t="shared" si="144"/>
        <v>0</v>
      </c>
      <c r="DQ40" s="189">
        <f t="shared" si="144"/>
        <v>0</v>
      </c>
      <c r="DR40" s="189">
        <f t="shared" si="144"/>
        <v>0</v>
      </c>
      <c r="DS40" s="189">
        <f t="shared" si="144"/>
        <v>0</v>
      </c>
      <c r="DT40" s="189">
        <f t="shared" si="144"/>
        <v>0</v>
      </c>
      <c r="DU40" s="189">
        <f t="shared" si="144"/>
        <v>0</v>
      </c>
      <c r="DV40" s="189">
        <f t="shared" si="144"/>
        <v>0</v>
      </c>
      <c r="DW40" s="189">
        <f t="shared" si="144"/>
        <v>0</v>
      </c>
      <c r="DX40" s="189">
        <f>IF(DX32=0,0,DX39/DX32)</f>
        <v>0</v>
      </c>
      <c r="DY40" s="189">
        <f t="shared" ref="DY40:EG40" si="145">IF(DY32=0,0,DY39/DY32)</f>
        <v>0</v>
      </c>
      <c r="DZ40" s="189">
        <f t="shared" si="145"/>
        <v>0</v>
      </c>
      <c r="EA40" s="189">
        <f t="shared" si="145"/>
        <v>0</v>
      </c>
      <c r="EB40" s="189">
        <f t="shared" si="145"/>
        <v>0</v>
      </c>
      <c r="EC40" s="189">
        <f t="shared" si="145"/>
        <v>0</v>
      </c>
      <c r="ED40" s="189">
        <f t="shared" si="145"/>
        <v>0</v>
      </c>
      <c r="EE40" s="189">
        <f t="shared" si="145"/>
        <v>0</v>
      </c>
      <c r="EF40" s="189">
        <f t="shared" si="145"/>
        <v>0</v>
      </c>
      <c r="EG40" s="189">
        <f t="shared" si="145"/>
        <v>0</v>
      </c>
      <c r="EH40" s="189">
        <f>IF(EH32=0,0,EH39/EH32)</f>
        <v>0</v>
      </c>
      <c r="EI40" s="189">
        <f t="shared" ref="EI40:EQ40" si="146">IF(EI32=0,0,EI39/EI32)</f>
        <v>0</v>
      </c>
      <c r="EJ40" s="189">
        <f t="shared" si="146"/>
        <v>0</v>
      </c>
      <c r="EK40" s="189">
        <f t="shared" si="146"/>
        <v>0</v>
      </c>
      <c r="EL40" s="189">
        <f t="shared" si="146"/>
        <v>0</v>
      </c>
      <c r="EM40" s="189">
        <f t="shared" si="146"/>
        <v>0</v>
      </c>
      <c r="EN40" s="189">
        <f t="shared" si="146"/>
        <v>0</v>
      </c>
      <c r="EO40" s="189">
        <f t="shared" si="146"/>
        <v>0</v>
      </c>
      <c r="EP40" s="189">
        <f t="shared" si="146"/>
        <v>0</v>
      </c>
      <c r="EQ40" s="189">
        <f t="shared" si="146"/>
        <v>0</v>
      </c>
      <c r="ER40" s="189">
        <f>IF(ER32=0,0,ER39/ER32)</f>
        <v>0</v>
      </c>
      <c r="ES40" s="189">
        <f t="shared" ref="ES40:FA40" si="147">IF(ES32=0,0,ES39/ES32)</f>
        <v>0</v>
      </c>
      <c r="ET40" s="189">
        <f t="shared" si="147"/>
        <v>0</v>
      </c>
      <c r="EU40" s="189">
        <f t="shared" si="147"/>
        <v>0</v>
      </c>
      <c r="EV40" s="189">
        <f t="shared" si="147"/>
        <v>0</v>
      </c>
      <c r="EW40" s="189">
        <f t="shared" si="147"/>
        <v>0</v>
      </c>
      <c r="EX40" s="189">
        <f t="shared" si="147"/>
        <v>0</v>
      </c>
      <c r="EY40" s="189">
        <f t="shared" si="147"/>
        <v>0</v>
      </c>
      <c r="EZ40" s="189">
        <f t="shared" si="147"/>
        <v>0</v>
      </c>
      <c r="FA40" s="189">
        <f t="shared" si="147"/>
        <v>0</v>
      </c>
    </row>
    <row r="41" spans="1:157" ht="15" customHeight="1" x14ac:dyDescent="0.3">
      <c r="B41" s="171">
        <f>B36+1</f>
        <v>19</v>
      </c>
      <c r="C41" s="176" t="s">
        <v>1423</v>
      </c>
      <c r="D41" s="176"/>
      <c r="E41" s="180" t="s">
        <v>298</v>
      </c>
      <c r="F41" s="181" t="s">
        <v>1589</v>
      </c>
      <c r="G41" s="190">
        <f>SUM(H41:FA41)</f>
        <v>0</v>
      </c>
      <c r="H41" s="188">
        <f>(H32*H35)/1000</f>
        <v>0</v>
      </c>
      <c r="I41" s="188">
        <f t="shared" ref="I41:AA41" si="148">(I32*I35)/1000</f>
        <v>0</v>
      </c>
      <c r="J41" s="188">
        <f t="shared" si="148"/>
        <v>0</v>
      </c>
      <c r="K41" s="188">
        <f t="shared" si="148"/>
        <v>0</v>
      </c>
      <c r="L41" s="188">
        <f t="shared" si="148"/>
        <v>0</v>
      </c>
      <c r="M41" s="188">
        <f t="shared" si="148"/>
        <v>0</v>
      </c>
      <c r="N41" s="188">
        <f t="shared" si="148"/>
        <v>0</v>
      </c>
      <c r="O41" s="188">
        <f t="shared" si="148"/>
        <v>0</v>
      </c>
      <c r="P41" s="188">
        <f t="shared" si="148"/>
        <v>0</v>
      </c>
      <c r="Q41" s="188">
        <f t="shared" si="148"/>
        <v>0</v>
      </c>
      <c r="R41" s="188">
        <f t="shared" si="148"/>
        <v>0</v>
      </c>
      <c r="S41" s="188">
        <f t="shared" si="148"/>
        <v>0</v>
      </c>
      <c r="T41" s="188">
        <f t="shared" si="148"/>
        <v>0</v>
      </c>
      <c r="U41" s="188">
        <f t="shared" si="148"/>
        <v>0</v>
      </c>
      <c r="V41" s="188">
        <f t="shared" si="148"/>
        <v>0</v>
      </c>
      <c r="W41" s="188">
        <f t="shared" si="148"/>
        <v>0</v>
      </c>
      <c r="X41" s="188">
        <f t="shared" si="148"/>
        <v>0</v>
      </c>
      <c r="Y41" s="188">
        <f t="shared" si="148"/>
        <v>0</v>
      </c>
      <c r="Z41" s="188">
        <f t="shared" si="148"/>
        <v>0</v>
      </c>
      <c r="AA41" s="188">
        <f t="shared" si="148"/>
        <v>0</v>
      </c>
      <c r="AB41" s="188">
        <f>(AB32*AB35)/1000</f>
        <v>0</v>
      </c>
      <c r="AC41" s="188">
        <f t="shared" ref="AC41:AK41" si="149">(AC32*AC35)/1000</f>
        <v>0</v>
      </c>
      <c r="AD41" s="188">
        <f t="shared" si="149"/>
        <v>0</v>
      </c>
      <c r="AE41" s="188">
        <f t="shared" si="149"/>
        <v>0</v>
      </c>
      <c r="AF41" s="188">
        <f t="shared" si="149"/>
        <v>0</v>
      </c>
      <c r="AG41" s="188">
        <f t="shared" si="149"/>
        <v>0</v>
      </c>
      <c r="AH41" s="188">
        <f t="shared" si="149"/>
        <v>0</v>
      </c>
      <c r="AI41" s="188">
        <f t="shared" si="149"/>
        <v>0</v>
      </c>
      <c r="AJ41" s="188">
        <f t="shared" si="149"/>
        <v>0</v>
      </c>
      <c r="AK41" s="188">
        <f t="shared" si="149"/>
        <v>0</v>
      </c>
      <c r="AL41" s="188">
        <f>(AL32*AL35)/1000</f>
        <v>0</v>
      </c>
      <c r="AM41" s="188">
        <f t="shared" ref="AM41:AU41" si="150">(AM32*AM35)/1000</f>
        <v>0</v>
      </c>
      <c r="AN41" s="188">
        <f t="shared" si="150"/>
        <v>0</v>
      </c>
      <c r="AO41" s="188">
        <f t="shared" si="150"/>
        <v>0</v>
      </c>
      <c r="AP41" s="188">
        <f t="shared" si="150"/>
        <v>0</v>
      </c>
      <c r="AQ41" s="188">
        <f t="shared" si="150"/>
        <v>0</v>
      </c>
      <c r="AR41" s="188">
        <f t="shared" si="150"/>
        <v>0</v>
      </c>
      <c r="AS41" s="188">
        <f t="shared" si="150"/>
        <v>0</v>
      </c>
      <c r="AT41" s="188">
        <f t="shared" si="150"/>
        <v>0</v>
      </c>
      <c r="AU41" s="188">
        <f t="shared" si="150"/>
        <v>0</v>
      </c>
      <c r="AV41" s="188">
        <f>(AV32*AV35)/1000</f>
        <v>0</v>
      </c>
      <c r="AW41" s="188">
        <f t="shared" ref="AW41:BE41" si="151">(AW32*AW35)/1000</f>
        <v>0</v>
      </c>
      <c r="AX41" s="188">
        <f t="shared" si="151"/>
        <v>0</v>
      </c>
      <c r="AY41" s="188">
        <f t="shared" si="151"/>
        <v>0</v>
      </c>
      <c r="AZ41" s="188">
        <f t="shared" si="151"/>
        <v>0</v>
      </c>
      <c r="BA41" s="188">
        <f t="shared" si="151"/>
        <v>0</v>
      </c>
      <c r="BB41" s="188">
        <f t="shared" si="151"/>
        <v>0</v>
      </c>
      <c r="BC41" s="188">
        <f t="shared" si="151"/>
        <v>0</v>
      </c>
      <c r="BD41" s="188">
        <f t="shared" si="151"/>
        <v>0</v>
      </c>
      <c r="BE41" s="188">
        <f t="shared" si="151"/>
        <v>0</v>
      </c>
      <c r="BF41" s="188">
        <f>(BF32*BF35)/1000</f>
        <v>0</v>
      </c>
      <c r="BG41" s="188">
        <f t="shared" ref="BG41:BY41" si="152">(BG32*BG35)/1000</f>
        <v>0</v>
      </c>
      <c r="BH41" s="188">
        <f t="shared" si="152"/>
        <v>0</v>
      </c>
      <c r="BI41" s="188">
        <f t="shared" si="152"/>
        <v>0</v>
      </c>
      <c r="BJ41" s="188">
        <f t="shared" si="152"/>
        <v>0</v>
      </c>
      <c r="BK41" s="188">
        <f t="shared" si="152"/>
        <v>0</v>
      </c>
      <c r="BL41" s="188">
        <f t="shared" si="152"/>
        <v>0</v>
      </c>
      <c r="BM41" s="188">
        <f t="shared" si="152"/>
        <v>0</v>
      </c>
      <c r="BN41" s="188">
        <f t="shared" si="152"/>
        <v>0</v>
      </c>
      <c r="BO41" s="188">
        <f t="shared" si="152"/>
        <v>0</v>
      </c>
      <c r="BP41" s="188">
        <f t="shared" si="152"/>
        <v>0</v>
      </c>
      <c r="BQ41" s="188">
        <f t="shared" si="152"/>
        <v>0</v>
      </c>
      <c r="BR41" s="188">
        <f t="shared" si="152"/>
        <v>0</v>
      </c>
      <c r="BS41" s="188">
        <f t="shared" si="152"/>
        <v>0</v>
      </c>
      <c r="BT41" s="188">
        <f t="shared" si="152"/>
        <v>0</v>
      </c>
      <c r="BU41" s="188">
        <f t="shared" si="152"/>
        <v>0</v>
      </c>
      <c r="BV41" s="188">
        <f t="shared" si="152"/>
        <v>0</v>
      </c>
      <c r="BW41" s="188">
        <f t="shared" si="152"/>
        <v>0</v>
      </c>
      <c r="BX41" s="188">
        <f t="shared" si="152"/>
        <v>0</v>
      </c>
      <c r="BY41" s="188">
        <f t="shared" si="152"/>
        <v>0</v>
      </c>
      <c r="BZ41" s="188">
        <f>(BZ32*BZ35)/1000</f>
        <v>0</v>
      </c>
      <c r="CA41" s="188">
        <f t="shared" ref="CA41:CI41" si="153">(CA32*CA35)/1000</f>
        <v>0</v>
      </c>
      <c r="CB41" s="188">
        <f t="shared" si="153"/>
        <v>0</v>
      </c>
      <c r="CC41" s="188">
        <f t="shared" si="153"/>
        <v>0</v>
      </c>
      <c r="CD41" s="188">
        <f t="shared" si="153"/>
        <v>0</v>
      </c>
      <c r="CE41" s="188">
        <f t="shared" si="153"/>
        <v>0</v>
      </c>
      <c r="CF41" s="188">
        <f t="shared" si="153"/>
        <v>0</v>
      </c>
      <c r="CG41" s="188">
        <f t="shared" si="153"/>
        <v>0</v>
      </c>
      <c r="CH41" s="188">
        <f t="shared" si="153"/>
        <v>0</v>
      </c>
      <c r="CI41" s="188">
        <f t="shared" si="153"/>
        <v>0</v>
      </c>
      <c r="CJ41" s="188">
        <f>(CJ32*CJ35)/1000</f>
        <v>0</v>
      </c>
      <c r="CK41" s="188">
        <f t="shared" ref="CK41:CS41" si="154">(CK32*CK35)/1000</f>
        <v>0</v>
      </c>
      <c r="CL41" s="188">
        <f t="shared" si="154"/>
        <v>0</v>
      </c>
      <c r="CM41" s="188">
        <f t="shared" si="154"/>
        <v>0</v>
      </c>
      <c r="CN41" s="188">
        <f t="shared" si="154"/>
        <v>0</v>
      </c>
      <c r="CO41" s="188">
        <f t="shared" si="154"/>
        <v>0</v>
      </c>
      <c r="CP41" s="188">
        <f t="shared" si="154"/>
        <v>0</v>
      </c>
      <c r="CQ41" s="188">
        <f t="shared" si="154"/>
        <v>0</v>
      </c>
      <c r="CR41" s="188">
        <f t="shared" si="154"/>
        <v>0</v>
      </c>
      <c r="CS41" s="188">
        <f t="shared" si="154"/>
        <v>0</v>
      </c>
      <c r="CT41" s="188">
        <f>(CT32*CT35)/1000</f>
        <v>0</v>
      </c>
      <c r="CU41" s="188">
        <f t="shared" ref="CU41:DC41" si="155">(CU32*CU35)/1000</f>
        <v>0</v>
      </c>
      <c r="CV41" s="188">
        <f t="shared" si="155"/>
        <v>0</v>
      </c>
      <c r="CW41" s="188">
        <f t="shared" si="155"/>
        <v>0</v>
      </c>
      <c r="CX41" s="188">
        <f t="shared" si="155"/>
        <v>0</v>
      </c>
      <c r="CY41" s="188">
        <f t="shared" si="155"/>
        <v>0</v>
      </c>
      <c r="CZ41" s="188">
        <f t="shared" si="155"/>
        <v>0</v>
      </c>
      <c r="DA41" s="188">
        <f t="shared" si="155"/>
        <v>0</v>
      </c>
      <c r="DB41" s="188">
        <f t="shared" si="155"/>
        <v>0</v>
      </c>
      <c r="DC41" s="188">
        <f t="shared" si="155"/>
        <v>0</v>
      </c>
      <c r="DD41" s="188">
        <f>(DD32*DD35)/1000</f>
        <v>0</v>
      </c>
      <c r="DE41" s="188">
        <f t="shared" ref="DE41:DW41" si="156">(DE32*DE35)/1000</f>
        <v>0</v>
      </c>
      <c r="DF41" s="188">
        <f t="shared" si="156"/>
        <v>0</v>
      </c>
      <c r="DG41" s="188">
        <f t="shared" si="156"/>
        <v>0</v>
      </c>
      <c r="DH41" s="188">
        <f t="shared" si="156"/>
        <v>0</v>
      </c>
      <c r="DI41" s="188">
        <f t="shared" si="156"/>
        <v>0</v>
      </c>
      <c r="DJ41" s="188">
        <f t="shared" si="156"/>
        <v>0</v>
      </c>
      <c r="DK41" s="188">
        <f t="shared" si="156"/>
        <v>0</v>
      </c>
      <c r="DL41" s="188">
        <f t="shared" si="156"/>
        <v>0</v>
      </c>
      <c r="DM41" s="188">
        <f t="shared" si="156"/>
        <v>0</v>
      </c>
      <c r="DN41" s="188">
        <f t="shared" si="156"/>
        <v>0</v>
      </c>
      <c r="DO41" s="188">
        <f t="shared" si="156"/>
        <v>0</v>
      </c>
      <c r="DP41" s="188">
        <f t="shared" si="156"/>
        <v>0</v>
      </c>
      <c r="DQ41" s="188">
        <f t="shared" si="156"/>
        <v>0</v>
      </c>
      <c r="DR41" s="188">
        <f t="shared" si="156"/>
        <v>0</v>
      </c>
      <c r="DS41" s="188">
        <f t="shared" si="156"/>
        <v>0</v>
      </c>
      <c r="DT41" s="188">
        <f t="shared" si="156"/>
        <v>0</v>
      </c>
      <c r="DU41" s="188">
        <f t="shared" si="156"/>
        <v>0</v>
      </c>
      <c r="DV41" s="188">
        <f t="shared" si="156"/>
        <v>0</v>
      </c>
      <c r="DW41" s="188">
        <f t="shared" si="156"/>
        <v>0</v>
      </c>
      <c r="DX41" s="188">
        <f>(DX32*DX35)/1000</f>
        <v>0</v>
      </c>
      <c r="DY41" s="188">
        <f t="shared" ref="DY41:EG41" si="157">(DY32*DY35)/1000</f>
        <v>0</v>
      </c>
      <c r="DZ41" s="188">
        <f t="shared" si="157"/>
        <v>0</v>
      </c>
      <c r="EA41" s="188">
        <f t="shared" si="157"/>
        <v>0</v>
      </c>
      <c r="EB41" s="188">
        <f t="shared" si="157"/>
        <v>0</v>
      </c>
      <c r="EC41" s="188">
        <f t="shared" si="157"/>
        <v>0</v>
      </c>
      <c r="ED41" s="188">
        <f t="shared" si="157"/>
        <v>0</v>
      </c>
      <c r="EE41" s="188">
        <f t="shared" si="157"/>
        <v>0</v>
      </c>
      <c r="EF41" s="188">
        <f t="shared" si="157"/>
        <v>0</v>
      </c>
      <c r="EG41" s="188">
        <f t="shared" si="157"/>
        <v>0</v>
      </c>
      <c r="EH41" s="188">
        <f>(EH32*EH35)/1000</f>
        <v>0</v>
      </c>
      <c r="EI41" s="188">
        <f t="shared" ref="EI41:EQ41" si="158">(EI32*EI35)/1000</f>
        <v>0</v>
      </c>
      <c r="EJ41" s="188">
        <f t="shared" si="158"/>
        <v>0</v>
      </c>
      <c r="EK41" s="188">
        <f t="shared" si="158"/>
        <v>0</v>
      </c>
      <c r="EL41" s="188">
        <f t="shared" si="158"/>
        <v>0</v>
      </c>
      <c r="EM41" s="188">
        <f t="shared" si="158"/>
        <v>0</v>
      </c>
      <c r="EN41" s="188">
        <f t="shared" si="158"/>
        <v>0</v>
      </c>
      <c r="EO41" s="188">
        <f t="shared" si="158"/>
        <v>0</v>
      </c>
      <c r="EP41" s="188">
        <f t="shared" si="158"/>
        <v>0</v>
      </c>
      <c r="EQ41" s="188">
        <f t="shared" si="158"/>
        <v>0</v>
      </c>
      <c r="ER41" s="188">
        <f>(ER32*ER35)/1000</f>
        <v>0</v>
      </c>
      <c r="ES41" s="188">
        <f t="shared" ref="ES41:FA41" si="159">(ES32*ES35)/1000</f>
        <v>0</v>
      </c>
      <c r="ET41" s="188">
        <f t="shared" si="159"/>
        <v>0</v>
      </c>
      <c r="EU41" s="188">
        <f t="shared" si="159"/>
        <v>0</v>
      </c>
      <c r="EV41" s="188">
        <f t="shared" si="159"/>
        <v>0</v>
      </c>
      <c r="EW41" s="188">
        <f t="shared" si="159"/>
        <v>0</v>
      </c>
      <c r="EX41" s="188">
        <f t="shared" si="159"/>
        <v>0</v>
      </c>
      <c r="EY41" s="188">
        <f t="shared" si="159"/>
        <v>0</v>
      </c>
      <c r="EZ41" s="188">
        <f t="shared" si="159"/>
        <v>0</v>
      </c>
      <c r="FA41" s="188">
        <f t="shared" si="159"/>
        <v>0</v>
      </c>
    </row>
    <row r="42" spans="1:157" ht="15" customHeight="1" x14ac:dyDescent="0.3">
      <c r="B42" s="171">
        <f>B41+1</f>
        <v>20</v>
      </c>
      <c r="C42" s="176" t="s">
        <v>1425</v>
      </c>
      <c r="D42" s="176"/>
      <c r="E42" s="177" t="s">
        <v>1195</v>
      </c>
      <c r="F42" s="181" t="s">
        <v>1590</v>
      </c>
      <c r="G42" s="191">
        <f>SUM(H42:FA42)</f>
        <v>0</v>
      </c>
      <c r="H42" s="192">
        <f>H32*H40</f>
        <v>0</v>
      </c>
      <c r="I42" s="192">
        <f t="shared" ref="I42:AA42" si="160">I32*I40</f>
        <v>0</v>
      </c>
      <c r="J42" s="192">
        <f t="shared" si="160"/>
        <v>0</v>
      </c>
      <c r="K42" s="192">
        <f t="shared" si="160"/>
        <v>0</v>
      </c>
      <c r="L42" s="192">
        <f t="shared" si="160"/>
        <v>0</v>
      </c>
      <c r="M42" s="192">
        <f t="shared" si="160"/>
        <v>0</v>
      </c>
      <c r="N42" s="192">
        <f t="shared" si="160"/>
        <v>0</v>
      </c>
      <c r="O42" s="192">
        <f t="shared" si="160"/>
        <v>0</v>
      </c>
      <c r="P42" s="192">
        <f t="shared" si="160"/>
        <v>0</v>
      </c>
      <c r="Q42" s="192">
        <f t="shared" si="160"/>
        <v>0</v>
      </c>
      <c r="R42" s="192">
        <f t="shared" si="160"/>
        <v>0</v>
      </c>
      <c r="S42" s="192">
        <f t="shared" si="160"/>
        <v>0</v>
      </c>
      <c r="T42" s="192">
        <f t="shared" si="160"/>
        <v>0</v>
      </c>
      <c r="U42" s="192">
        <f t="shared" si="160"/>
        <v>0</v>
      </c>
      <c r="V42" s="192">
        <f t="shared" si="160"/>
        <v>0</v>
      </c>
      <c r="W42" s="192">
        <f t="shared" si="160"/>
        <v>0</v>
      </c>
      <c r="X42" s="192">
        <f t="shared" si="160"/>
        <v>0</v>
      </c>
      <c r="Y42" s="192">
        <f t="shared" si="160"/>
        <v>0</v>
      </c>
      <c r="Z42" s="192">
        <f t="shared" si="160"/>
        <v>0</v>
      </c>
      <c r="AA42" s="192">
        <f t="shared" si="160"/>
        <v>0</v>
      </c>
      <c r="AB42" s="192">
        <f>AB32*AB40</f>
        <v>0</v>
      </c>
      <c r="AC42" s="192">
        <f t="shared" ref="AC42:AK42" si="161">AC32*AC40</f>
        <v>0</v>
      </c>
      <c r="AD42" s="192">
        <f t="shared" si="161"/>
        <v>0</v>
      </c>
      <c r="AE42" s="192">
        <f t="shared" si="161"/>
        <v>0</v>
      </c>
      <c r="AF42" s="192">
        <f t="shared" si="161"/>
        <v>0</v>
      </c>
      <c r="AG42" s="192">
        <f t="shared" si="161"/>
        <v>0</v>
      </c>
      <c r="AH42" s="192">
        <f t="shared" si="161"/>
        <v>0</v>
      </c>
      <c r="AI42" s="192">
        <f t="shared" si="161"/>
        <v>0</v>
      </c>
      <c r="AJ42" s="192">
        <f t="shared" si="161"/>
        <v>0</v>
      </c>
      <c r="AK42" s="192">
        <f t="shared" si="161"/>
        <v>0</v>
      </c>
      <c r="AL42" s="192">
        <f>AL32*AL40</f>
        <v>0</v>
      </c>
      <c r="AM42" s="192">
        <f t="shared" ref="AM42:AU42" si="162">AM32*AM40</f>
        <v>0</v>
      </c>
      <c r="AN42" s="192">
        <f t="shared" si="162"/>
        <v>0</v>
      </c>
      <c r="AO42" s="192">
        <f t="shared" si="162"/>
        <v>0</v>
      </c>
      <c r="AP42" s="192">
        <f t="shared" si="162"/>
        <v>0</v>
      </c>
      <c r="AQ42" s="192">
        <f t="shared" si="162"/>
        <v>0</v>
      </c>
      <c r="AR42" s="192">
        <f t="shared" si="162"/>
        <v>0</v>
      </c>
      <c r="AS42" s="192">
        <f t="shared" si="162"/>
        <v>0</v>
      </c>
      <c r="AT42" s="192">
        <f t="shared" si="162"/>
        <v>0</v>
      </c>
      <c r="AU42" s="192">
        <f t="shared" si="162"/>
        <v>0</v>
      </c>
      <c r="AV42" s="192">
        <f>AV32*AV40</f>
        <v>0</v>
      </c>
      <c r="AW42" s="192">
        <f t="shared" ref="AW42:BE42" si="163">AW32*AW40</f>
        <v>0</v>
      </c>
      <c r="AX42" s="192">
        <f t="shared" si="163"/>
        <v>0</v>
      </c>
      <c r="AY42" s="192">
        <f t="shared" si="163"/>
        <v>0</v>
      </c>
      <c r="AZ42" s="192">
        <f t="shared" si="163"/>
        <v>0</v>
      </c>
      <c r="BA42" s="192">
        <f t="shared" si="163"/>
        <v>0</v>
      </c>
      <c r="BB42" s="192">
        <f t="shared" si="163"/>
        <v>0</v>
      </c>
      <c r="BC42" s="192">
        <f t="shared" si="163"/>
        <v>0</v>
      </c>
      <c r="BD42" s="192">
        <f t="shared" si="163"/>
        <v>0</v>
      </c>
      <c r="BE42" s="192">
        <f t="shared" si="163"/>
        <v>0</v>
      </c>
      <c r="BF42" s="192">
        <f>BF32*BF40</f>
        <v>0</v>
      </c>
      <c r="BG42" s="192">
        <f t="shared" ref="BG42:BY42" si="164">BG32*BG40</f>
        <v>0</v>
      </c>
      <c r="BH42" s="192">
        <f t="shared" si="164"/>
        <v>0</v>
      </c>
      <c r="BI42" s="192">
        <f t="shared" si="164"/>
        <v>0</v>
      </c>
      <c r="BJ42" s="192">
        <f t="shared" si="164"/>
        <v>0</v>
      </c>
      <c r="BK42" s="192">
        <f t="shared" si="164"/>
        <v>0</v>
      </c>
      <c r="BL42" s="192">
        <f t="shared" si="164"/>
        <v>0</v>
      </c>
      <c r="BM42" s="192">
        <f t="shared" si="164"/>
        <v>0</v>
      </c>
      <c r="BN42" s="192">
        <f t="shared" si="164"/>
        <v>0</v>
      </c>
      <c r="BO42" s="192">
        <f t="shared" si="164"/>
        <v>0</v>
      </c>
      <c r="BP42" s="192">
        <f t="shared" si="164"/>
        <v>0</v>
      </c>
      <c r="BQ42" s="192">
        <f t="shared" si="164"/>
        <v>0</v>
      </c>
      <c r="BR42" s="192">
        <f t="shared" si="164"/>
        <v>0</v>
      </c>
      <c r="BS42" s="192">
        <f t="shared" si="164"/>
        <v>0</v>
      </c>
      <c r="BT42" s="192">
        <f t="shared" si="164"/>
        <v>0</v>
      </c>
      <c r="BU42" s="192">
        <f t="shared" si="164"/>
        <v>0</v>
      </c>
      <c r="BV42" s="192">
        <f t="shared" si="164"/>
        <v>0</v>
      </c>
      <c r="BW42" s="192">
        <f t="shared" si="164"/>
        <v>0</v>
      </c>
      <c r="BX42" s="192">
        <f t="shared" si="164"/>
        <v>0</v>
      </c>
      <c r="BY42" s="192">
        <f t="shared" si="164"/>
        <v>0</v>
      </c>
      <c r="BZ42" s="192">
        <f>BZ32*BZ40</f>
        <v>0</v>
      </c>
      <c r="CA42" s="192">
        <f t="shared" ref="CA42:CI42" si="165">CA32*CA40</f>
        <v>0</v>
      </c>
      <c r="CB42" s="192">
        <f t="shared" si="165"/>
        <v>0</v>
      </c>
      <c r="CC42" s="192">
        <f t="shared" si="165"/>
        <v>0</v>
      </c>
      <c r="CD42" s="192">
        <f t="shared" si="165"/>
        <v>0</v>
      </c>
      <c r="CE42" s="192">
        <f t="shared" si="165"/>
        <v>0</v>
      </c>
      <c r="CF42" s="192">
        <f t="shared" si="165"/>
        <v>0</v>
      </c>
      <c r="CG42" s="192">
        <f t="shared" si="165"/>
        <v>0</v>
      </c>
      <c r="CH42" s="192">
        <f t="shared" si="165"/>
        <v>0</v>
      </c>
      <c r="CI42" s="192">
        <f t="shared" si="165"/>
        <v>0</v>
      </c>
      <c r="CJ42" s="192">
        <f>CJ32*CJ40</f>
        <v>0</v>
      </c>
      <c r="CK42" s="192">
        <f t="shared" ref="CK42:CS42" si="166">CK32*CK40</f>
        <v>0</v>
      </c>
      <c r="CL42" s="192">
        <f t="shared" si="166"/>
        <v>0</v>
      </c>
      <c r="CM42" s="192">
        <f t="shared" si="166"/>
        <v>0</v>
      </c>
      <c r="CN42" s="192">
        <f t="shared" si="166"/>
        <v>0</v>
      </c>
      <c r="CO42" s="192">
        <f t="shared" si="166"/>
        <v>0</v>
      </c>
      <c r="CP42" s="192">
        <f t="shared" si="166"/>
        <v>0</v>
      </c>
      <c r="CQ42" s="192">
        <f t="shared" si="166"/>
        <v>0</v>
      </c>
      <c r="CR42" s="192">
        <f t="shared" si="166"/>
        <v>0</v>
      </c>
      <c r="CS42" s="192">
        <f t="shared" si="166"/>
        <v>0</v>
      </c>
      <c r="CT42" s="192">
        <f>CT32*CT40</f>
        <v>0</v>
      </c>
      <c r="CU42" s="192">
        <f t="shared" ref="CU42:DC42" si="167">CU32*CU40</f>
        <v>0</v>
      </c>
      <c r="CV42" s="192">
        <f t="shared" si="167"/>
        <v>0</v>
      </c>
      <c r="CW42" s="192">
        <f t="shared" si="167"/>
        <v>0</v>
      </c>
      <c r="CX42" s="192">
        <f t="shared" si="167"/>
        <v>0</v>
      </c>
      <c r="CY42" s="192">
        <f t="shared" si="167"/>
        <v>0</v>
      </c>
      <c r="CZ42" s="192">
        <f t="shared" si="167"/>
        <v>0</v>
      </c>
      <c r="DA42" s="192">
        <f t="shared" si="167"/>
        <v>0</v>
      </c>
      <c r="DB42" s="192">
        <f t="shared" si="167"/>
        <v>0</v>
      </c>
      <c r="DC42" s="192">
        <f t="shared" si="167"/>
        <v>0</v>
      </c>
      <c r="DD42" s="192">
        <f>DD32*DD40</f>
        <v>0</v>
      </c>
      <c r="DE42" s="192">
        <f t="shared" ref="DE42:DW42" si="168">DE32*DE40</f>
        <v>0</v>
      </c>
      <c r="DF42" s="192">
        <f t="shared" si="168"/>
        <v>0</v>
      </c>
      <c r="DG42" s="192">
        <f t="shared" si="168"/>
        <v>0</v>
      </c>
      <c r="DH42" s="192">
        <f t="shared" si="168"/>
        <v>0</v>
      </c>
      <c r="DI42" s="192">
        <f t="shared" si="168"/>
        <v>0</v>
      </c>
      <c r="DJ42" s="192">
        <f t="shared" si="168"/>
        <v>0</v>
      </c>
      <c r="DK42" s="192">
        <f t="shared" si="168"/>
        <v>0</v>
      </c>
      <c r="DL42" s="192">
        <f t="shared" si="168"/>
        <v>0</v>
      </c>
      <c r="DM42" s="192">
        <f t="shared" si="168"/>
        <v>0</v>
      </c>
      <c r="DN42" s="192">
        <f t="shared" si="168"/>
        <v>0</v>
      </c>
      <c r="DO42" s="192">
        <f t="shared" si="168"/>
        <v>0</v>
      </c>
      <c r="DP42" s="192">
        <f t="shared" si="168"/>
        <v>0</v>
      </c>
      <c r="DQ42" s="192">
        <f t="shared" si="168"/>
        <v>0</v>
      </c>
      <c r="DR42" s="192">
        <f t="shared" si="168"/>
        <v>0</v>
      </c>
      <c r="DS42" s="192">
        <f t="shared" si="168"/>
        <v>0</v>
      </c>
      <c r="DT42" s="192">
        <f t="shared" si="168"/>
        <v>0</v>
      </c>
      <c r="DU42" s="192">
        <f t="shared" si="168"/>
        <v>0</v>
      </c>
      <c r="DV42" s="192">
        <f t="shared" si="168"/>
        <v>0</v>
      </c>
      <c r="DW42" s="192">
        <f t="shared" si="168"/>
        <v>0</v>
      </c>
      <c r="DX42" s="192">
        <f>DX32*DX40</f>
        <v>0</v>
      </c>
      <c r="DY42" s="192">
        <f t="shared" ref="DY42:EG42" si="169">DY32*DY40</f>
        <v>0</v>
      </c>
      <c r="DZ42" s="192">
        <f t="shared" si="169"/>
        <v>0</v>
      </c>
      <c r="EA42" s="192">
        <f t="shared" si="169"/>
        <v>0</v>
      </c>
      <c r="EB42" s="192">
        <f t="shared" si="169"/>
        <v>0</v>
      </c>
      <c r="EC42" s="192">
        <f t="shared" si="169"/>
        <v>0</v>
      </c>
      <c r="ED42" s="192">
        <f t="shared" si="169"/>
        <v>0</v>
      </c>
      <c r="EE42" s="192">
        <f t="shared" si="169"/>
        <v>0</v>
      </c>
      <c r="EF42" s="192">
        <f t="shared" si="169"/>
        <v>0</v>
      </c>
      <c r="EG42" s="192">
        <f t="shared" si="169"/>
        <v>0</v>
      </c>
      <c r="EH42" s="192">
        <f>EH32*EH40</f>
        <v>0</v>
      </c>
      <c r="EI42" s="192">
        <f t="shared" ref="EI42:EQ42" si="170">EI32*EI40</f>
        <v>0</v>
      </c>
      <c r="EJ42" s="192">
        <f t="shared" si="170"/>
        <v>0</v>
      </c>
      <c r="EK42" s="192">
        <f t="shared" si="170"/>
        <v>0</v>
      </c>
      <c r="EL42" s="192">
        <f t="shared" si="170"/>
        <v>0</v>
      </c>
      <c r="EM42" s="192">
        <f t="shared" si="170"/>
        <v>0</v>
      </c>
      <c r="EN42" s="192">
        <f t="shared" si="170"/>
        <v>0</v>
      </c>
      <c r="EO42" s="192">
        <f t="shared" si="170"/>
        <v>0</v>
      </c>
      <c r="EP42" s="192">
        <f t="shared" si="170"/>
        <v>0</v>
      </c>
      <c r="EQ42" s="192">
        <f t="shared" si="170"/>
        <v>0</v>
      </c>
      <c r="ER42" s="192">
        <f>ER32*ER40</f>
        <v>0</v>
      </c>
      <c r="ES42" s="192">
        <f t="shared" ref="ES42:FA42" si="171">ES32*ES40</f>
        <v>0</v>
      </c>
      <c r="ET42" s="192">
        <f t="shared" si="171"/>
        <v>0</v>
      </c>
      <c r="EU42" s="192">
        <f t="shared" si="171"/>
        <v>0</v>
      </c>
      <c r="EV42" s="192">
        <f t="shared" si="171"/>
        <v>0</v>
      </c>
      <c r="EW42" s="192">
        <f t="shared" si="171"/>
        <v>0</v>
      </c>
      <c r="EX42" s="192">
        <f t="shared" si="171"/>
        <v>0</v>
      </c>
      <c r="EY42" s="192">
        <f t="shared" si="171"/>
        <v>0</v>
      </c>
      <c r="EZ42" s="192">
        <f t="shared" si="171"/>
        <v>0</v>
      </c>
      <c r="FA42" s="192">
        <f t="shared" si="171"/>
        <v>0</v>
      </c>
    </row>
    <row r="44" spans="1:157" ht="15" customHeight="1" x14ac:dyDescent="0.3">
      <c r="B44" s="856" t="s">
        <v>2917</v>
      </c>
      <c r="C44" s="856"/>
      <c r="D44" s="856"/>
      <c r="E44" s="856"/>
      <c r="F44" s="856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  <c r="AD44" s="170"/>
      <c r="AE44" s="170"/>
      <c r="AF44" s="170"/>
      <c r="AG44" s="170"/>
      <c r="AH44" s="170"/>
      <c r="AI44" s="170"/>
      <c r="AJ44" s="170"/>
      <c r="AK44" s="170"/>
      <c r="AL44" s="170"/>
      <c r="AM44" s="170"/>
      <c r="AN44" s="170"/>
      <c r="AO44" s="170"/>
      <c r="AP44" s="170"/>
      <c r="AQ44" s="170"/>
      <c r="AR44" s="170"/>
      <c r="AS44" s="170"/>
      <c r="AT44" s="170"/>
      <c r="AU44" s="170"/>
      <c r="AV44" s="170"/>
      <c r="AW44" s="170"/>
      <c r="AX44" s="170"/>
      <c r="AY44" s="170"/>
      <c r="AZ44" s="170"/>
      <c r="BA44" s="170"/>
      <c r="BB44" s="170"/>
      <c r="BC44" s="170"/>
      <c r="BD44" s="170"/>
      <c r="BE44" s="170"/>
      <c r="BF44" s="170"/>
      <c r="BG44" s="170"/>
      <c r="BH44" s="170"/>
      <c r="BI44" s="170"/>
      <c r="BJ44" s="170"/>
      <c r="BK44" s="170"/>
      <c r="BL44" s="170"/>
      <c r="BM44" s="170"/>
      <c r="BN44" s="170"/>
      <c r="BO44" s="170"/>
      <c r="BP44" s="170"/>
      <c r="BQ44" s="170"/>
      <c r="BR44" s="170"/>
      <c r="BS44" s="170"/>
      <c r="BT44" s="170"/>
      <c r="BU44" s="170"/>
      <c r="BV44" s="170"/>
      <c r="BW44" s="170"/>
      <c r="BX44" s="170"/>
      <c r="BY44" s="170"/>
      <c r="BZ44" s="170"/>
      <c r="CA44" s="170"/>
      <c r="CB44" s="170"/>
      <c r="CC44" s="170"/>
      <c r="CD44" s="170"/>
      <c r="CE44" s="170"/>
      <c r="CF44" s="170"/>
      <c r="CG44" s="170"/>
      <c r="CH44" s="170"/>
      <c r="CI44" s="170"/>
      <c r="CJ44" s="170"/>
      <c r="CK44" s="170"/>
      <c r="CL44" s="170"/>
      <c r="CM44" s="170"/>
      <c r="CN44" s="170"/>
      <c r="CO44" s="170"/>
      <c r="CP44" s="170"/>
      <c r="CQ44" s="170"/>
      <c r="CR44" s="170"/>
      <c r="CS44" s="170"/>
      <c r="CT44" s="170"/>
      <c r="CU44" s="170"/>
      <c r="CV44" s="170"/>
      <c r="CW44" s="170"/>
      <c r="CX44" s="170"/>
      <c r="CY44" s="170"/>
      <c r="CZ44" s="170"/>
      <c r="DA44" s="170"/>
      <c r="DB44" s="170"/>
      <c r="DC44" s="170"/>
      <c r="DD44" s="170"/>
      <c r="DE44" s="170"/>
      <c r="DF44" s="170"/>
      <c r="DG44" s="170"/>
      <c r="DH44" s="170"/>
      <c r="DI44" s="170"/>
      <c r="DJ44" s="170"/>
      <c r="DK44" s="170"/>
      <c r="DL44" s="170"/>
      <c r="DM44" s="170"/>
      <c r="DN44" s="170"/>
      <c r="DO44" s="170"/>
      <c r="DP44" s="170"/>
      <c r="DQ44" s="170"/>
      <c r="DR44" s="170"/>
      <c r="DS44" s="170"/>
      <c r="DT44" s="170"/>
      <c r="DU44" s="170"/>
      <c r="DV44" s="170"/>
      <c r="DW44" s="170"/>
      <c r="DX44" s="170"/>
      <c r="DY44" s="170"/>
      <c r="DZ44" s="170"/>
      <c r="EA44" s="170"/>
      <c r="EB44" s="170"/>
      <c r="EC44" s="170"/>
      <c r="ED44" s="170"/>
      <c r="EE44" s="170"/>
      <c r="EF44" s="170"/>
      <c r="EG44" s="170"/>
      <c r="EH44" s="170"/>
      <c r="EI44" s="170"/>
      <c r="EJ44" s="170"/>
      <c r="EK44" s="170"/>
      <c r="EL44" s="170"/>
      <c r="EM44" s="170"/>
      <c r="EN44" s="170"/>
      <c r="EO44" s="170"/>
      <c r="EP44" s="170"/>
      <c r="EQ44" s="170"/>
      <c r="ER44" s="170"/>
      <c r="ES44" s="170"/>
      <c r="ET44" s="170"/>
      <c r="EU44" s="170"/>
      <c r="EV44" s="170"/>
      <c r="EW44" s="170"/>
      <c r="EX44" s="170"/>
      <c r="EY44" s="170"/>
      <c r="EZ44" s="170"/>
      <c r="FA44" s="170"/>
    </row>
    <row r="45" spans="1:157" s="26" customFormat="1" ht="15" customHeight="1" x14ac:dyDescent="0.3">
      <c r="B45" s="171"/>
      <c r="C45" s="195"/>
      <c r="D45" s="195"/>
      <c r="E45" s="195"/>
      <c r="F45" s="193"/>
      <c r="G45" s="174" t="s">
        <v>353</v>
      </c>
      <c r="H45" s="175" t="s">
        <v>2765</v>
      </c>
      <c r="I45" s="175" t="s">
        <v>2766</v>
      </c>
      <c r="J45" s="175" t="s">
        <v>2767</v>
      </c>
      <c r="K45" s="175" t="s">
        <v>2768</v>
      </c>
      <c r="L45" s="175" t="s">
        <v>2769</v>
      </c>
      <c r="M45" s="175" t="s">
        <v>2770</v>
      </c>
      <c r="N45" s="175" t="s">
        <v>2771</v>
      </c>
      <c r="O45" s="175" t="s">
        <v>2772</v>
      </c>
      <c r="P45" s="175" t="s">
        <v>2773</v>
      </c>
      <c r="Q45" s="175" t="s">
        <v>2774</v>
      </c>
      <c r="R45" s="175" t="s">
        <v>2775</v>
      </c>
      <c r="S45" s="175" t="s">
        <v>2776</v>
      </c>
      <c r="T45" s="175" t="s">
        <v>2777</v>
      </c>
      <c r="U45" s="175" t="s">
        <v>2778</v>
      </c>
      <c r="V45" s="175" t="s">
        <v>2779</v>
      </c>
      <c r="W45" s="175" t="s">
        <v>2780</v>
      </c>
      <c r="X45" s="175" t="s">
        <v>2781</v>
      </c>
      <c r="Y45" s="175" t="s">
        <v>2782</v>
      </c>
      <c r="Z45" s="175" t="s">
        <v>2783</v>
      </c>
      <c r="AA45" s="175" t="s">
        <v>2784</v>
      </c>
      <c r="AB45" s="175" t="s">
        <v>2785</v>
      </c>
      <c r="AC45" s="175" t="s">
        <v>2786</v>
      </c>
      <c r="AD45" s="175" t="s">
        <v>2787</v>
      </c>
      <c r="AE45" s="175" t="s">
        <v>2788</v>
      </c>
      <c r="AF45" s="175" t="s">
        <v>2789</v>
      </c>
      <c r="AG45" s="175" t="s">
        <v>2790</v>
      </c>
      <c r="AH45" s="175" t="s">
        <v>2791</v>
      </c>
      <c r="AI45" s="175" t="s">
        <v>2792</v>
      </c>
      <c r="AJ45" s="175" t="s">
        <v>2793</v>
      </c>
      <c r="AK45" s="175" t="s">
        <v>2794</v>
      </c>
      <c r="AL45" s="175" t="s">
        <v>2795</v>
      </c>
      <c r="AM45" s="175" t="s">
        <v>2796</v>
      </c>
      <c r="AN45" s="175" t="s">
        <v>2797</v>
      </c>
      <c r="AO45" s="175" t="s">
        <v>2798</v>
      </c>
      <c r="AP45" s="175" t="s">
        <v>2799</v>
      </c>
      <c r="AQ45" s="175" t="s">
        <v>2800</v>
      </c>
      <c r="AR45" s="175" t="s">
        <v>2801</v>
      </c>
      <c r="AS45" s="175" t="s">
        <v>2802</v>
      </c>
      <c r="AT45" s="175" t="s">
        <v>2803</v>
      </c>
      <c r="AU45" s="175" t="s">
        <v>2804</v>
      </c>
      <c r="AV45" s="175" t="s">
        <v>2805</v>
      </c>
      <c r="AW45" s="175" t="s">
        <v>2806</v>
      </c>
      <c r="AX45" s="175" t="s">
        <v>2807</v>
      </c>
      <c r="AY45" s="175" t="s">
        <v>2808</v>
      </c>
      <c r="AZ45" s="175" t="s">
        <v>2809</v>
      </c>
      <c r="BA45" s="175" t="s">
        <v>2810</v>
      </c>
      <c r="BB45" s="175" t="s">
        <v>2811</v>
      </c>
      <c r="BC45" s="175" t="s">
        <v>2812</v>
      </c>
      <c r="BD45" s="175" t="s">
        <v>2813</v>
      </c>
      <c r="BE45" s="175" t="s">
        <v>2814</v>
      </c>
      <c r="BF45" s="175" t="s">
        <v>2765</v>
      </c>
      <c r="BG45" s="175" t="s">
        <v>2766</v>
      </c>
      <c r="BH45" s="175" t="s">
        <v>2767</v>
      </c>
      <c r="BI45" s="175" t="s">
        <v>2768</v>
      </c>
      <c r="BJ45" s="175" t="s">
        <v>2769</v>
      </c>
      <c r="BK45" s="175" t="s">
        <v>2770</v>
      </c>
      <c r="BL45" s="175" t="s">
        <v>2771</v>
      </c>
      <c r="BM45" s="175" t="s">
        <v>2772</v>
      </c>
      <c r="BN45" s="175" t="s">
        <v>2773</v>
      </c>
      <c r="BO45" s="175" t="s">
        <v>2774</v>
      </c>
      <c r="BP45" s="175" t="s">
        <v>2775</v>
      </c>
      <c r="BQ45" s="175" t="s">
        <v>2776</v>
      </c>
      <c r="BR45" s="175" t="s">
        <v>2777</v>
      </c>
      <c r="BS45" s="175" t="s">
        <v>2778</v>
      </c>
      <c r="BT45" s="175" t="s">
        <v>2779</v>
      </c>
      <c r="BU45" s="175" t="s">
        <v>2780</v>
      </c>
      <c r="BV45" s="175" t="s">
        <v>2781</v>
      </c>
      <c r="BW45" s="175" t="s">
        <v>2782</v>
      </c>
      <c r="BX45" s="175" t="s">
        <v>2783</v>
      </c>
      <c r="BY45" s="175" t="s">
        <v>2784</v>
      </c>
      <c r="BZ45" s="175" t="s">
        <v>2785</v>
      </c>
      <c r="CA45" s="175" t="s">
        <v>2786</v>
      </c>
      <c r="CB45" s="175" t="s">
        <v>2787</v>
      </c>
      <c r="CC45" s="175" t="s">
        <v>2788</v>
      </c>
      <c r="CD45" s="175" t="s">
        <v>2789</v>
      </c>
      <c r="CE45" s="175" t="s">
        <v>2790</v>
      </c>
      <c r="CF45" s="175" t="s">
        <v>2791</v>
      </c>
      <c r="CG45" s="175" t="s">
        <v>2792</v>
      </c>
      <c r="CH45" s="175" t="s">
        <v>2793</v>
      </c>
      <c r="CI45" s="175" t="s">
        <v>2794</v>
      </c>
      <c r="CJ45" s="175" t="s">
        <v>2795</v>
      </c>
      <c r="CK45" s="175" t="s">
        <v>2796</v>
      </c>
      <c r="CL45" s="175" t="s">
        <v>2797</v>
      </c>
      <c r="CM45" s="175" t="s">
        <v>2798</v>
      </c>
      <c r="CN45" s="175" t="s">
        <v>2799</v>
      </c>
      <c r="CO45" s="175" t="s">
        <v>2800</v>
      </c>
      <c r="CP45" s="175" t="s">
        <v>2801</v>
      </c>
      <c r="CQ45" s="175" t="s">
        <v>2802</v>
      </c>
      <c r="CR45" s="175" t="s">
        <v>2803</v>
      </c>
      <c r="CS45" s="175" t="s">
        <v>2804</v>
      </c>
      <c r="CT45" s="175" t="s">
        <v>2805</v>
      </c>
      <c r="CU45" s="175" t="s">
        <v>2806</v>
      </c>
      <c r="CV45" s="175" t="s">
        <v>2807</v>
      </c>
      <c r="CW45" s="175" t="s">
        <v>2808</v>
      </c>
      <c r="CX45" s="175" t="s">
        <v>2809</v>
      </c>
      <c r="CY45" s="175" t="s">
        <v>2810</v>
      </c>
      <c r="CZ45" s="175" t="s">
        <v>2811</v>
      </c>
      <c r="DA45" s="175" t="s">
        <v>2812</v>
      </c>
      <c r="DB45" s="175" t="s">
        <v>2813</v>
      </c>
      <c r="DC45" s="175" t="s">
        <v>2814</v>
      </c>
      <c r="DD45" s="175" t="s">
        <v>2765</v>
      </c>
      <c r="DE45" s="175" t="s">
        <v>2766</v>
      </c>
      <c r="DF45" s="175" t="s">
        <v>2767</v>
      </c>
      <c r="DG45" s="175" t="s">
        <v>2768</v>
      </c>
      <c r="DH45" s="175" t="s">
        <v>2769</v>
      </c>
      <c r="DI45" s="175" t="s">
        <v>2770</v>
      </c>
      <c r="DJ45" s="175" t="s">
        <v>2771</v>
      </c>
      <c r="DK45" s="175" t="s">
        <v>2772</v>
      </c>
      <c r="DL45" s="175" t="s">
        <v>2773</v>
      </c>
      <c r="DM45" s="175" t="s">
        <v>2774</v>
      </c>
      <c r="DN45" s="175" t="s">
        <v>2775</v>
      </c>
      <c r="DO45" s="175" t="s">
        <v>2776</v>
      </c>
      <c r="DP45" s="175" t="s">
        <v>2777</v>
      </c>
      <c r="DQ45" s="175" t="s">
        <v>2778</v>
      </c>
      <c r="DR45" s="175" t="s">
        <v>2779</v>
      </c>
      <c r="DS45" s="175" t="s">
        <v>2780</v>
      </c>
      <c r="DT45" s="175" t="s">
        <v>2781</v>
      </c>
      <c r="DU45" s="175" t="s">
        <v>2782</v>
      </c>
      <c r="DV45" s="175" t="s">
        <v>2783</v>
      </c>
      <c r="DW45" s="175" t="s">
        <v>2784</v>
      </c>
      <c r="DX45" s="175" t="s">
        <v>2785</v>
      </c>
      <c r="DY45" s="175" t="s">
        <v>2786</v>
      </c>
      <c r="DZ45" s="175" t="s">
        <v>2787</v>
      </c>
      <c r="EA45" s="175" t="s">
        <v>2788</v>
      </c>
      <c r="EB45" s="175" t="s">
        <v>2789</v>
      </c>
      <c r="EC45" s="175" t="s">
        <v>2790</v>
      </c>
      <c r="ED45" s="175" t="s">
        <v>2791</v>
      </c>
      <c r="EE45" s="175" t="s">
        <v>2792</v>
      </c>
      <c r="EF45" s="175" t="s">
        <v>2793</v>
      </c>
      <c r="EG45" s="175" t="s">
        <v>2794</v>
      </c>
      <c r="EH45" s="175" t="s">
        <v>2795</v>
      </c>
      <c r="EI45" s="175" t="s">
        <v>2796</v>
      </c>
      <c r="EJ45" s="175" t="s">
        <v>2797</v>
      </c>
      <c r="EK45" s="175" t="s">
        <v>2798</v>
      </c>
      <c r="EL45" s="175" t="s">
        <v>2799</v>
      </c>
      <c r="EM45" s="175" t="s">
        <v>2800</v>
      </c>
      <c r="EN45" s="175" t="s">
        <v>2801</v>
      </c>
      <c r="EO45" s="175" t="s">
        <v>2802</v>
      </c>
      <c r="EP45" s="175" t="s">
        <v>2803</v>
      </c>
      <c r="EQ45" s="175" t="s">
        <v>2804</v>
      </c>
      <c r="ER45" s="175" t="s">
        <v>2805</v>
      </c>
      <c r="ES45" s="175" t="s">
        <v>2806</v>
      </c>
      <c r="ET45" s="175" t="s">
        <v>2807</v>
      </c>
      <c r="EU45" s="175" t="s">
        <v>2808</v>
      </c>
      <c r="EV45" s="175" t="s">
        <v>2809</v>
      </c>
      <c r="EW45" s="175" t="s">
        <v>2810</v>
      </c>
      <c r="EX45" s="175" t="s">
        <v>2811</v>
      </c>
      <c r="EY45" s="175" t="s">
        <v>2812</v>
      </c>
      <c r="EZ45" s="175" t="s">
        <v>2813</v>
      </c>
      <c r="FA45" s="175" t="s">
        <v>2814</v>
      </c>
    </row>
    <row r="46" spans="1:157" ht="15" customHeight="1" x14ac:dyDescent="0.3">
      <c r="B46" s="171">
        <f>B42+1</f>
        <v>21</v>
      </c>
      <c r="C46" s="196" t="s">
        <v>1592</v>
      </c>
      <c r="D46" s="196"/>
      <c r="E46" s="197" t="s">
        <v>1195</v>
      </c>
      <c r="F46" s="181" t="s">
        <v>1593</v>
      </c>
      <c r="G46" s="191">
        <f>SUM(H46:FA46)</f>
        <v>0</v>
      </c>
      <c r="H46" s="188">
        <f>H22-H42</f>
        <v>0</v>
      </c>
      <c r="I46" s="188">
        <f t="shared" ref="I46:AA46" si="172">I22-I42</f>
        <v>0</v>
      </c>
      <c r="J46" s="188">
        <f t="shared" si="172"/>
        <v>0</v>
      </c>
      <c r="K46" s="188">
        <f t="shared" si="172"/>
        <v>0</v>
      </c>
      <c r="L46" s="188">
        <f t="shared" si="172"/>
        <v>0</v>
      </c>
      <c r="M46" s="188">
        <f t="shared" si="172"/>
        <v>0</v>
      </c>
      <c r="N46" s="188">
        <f t="shared" si="172"/>
        <v>0</v>
      </c>
      <c r="O46" s="188">
        <f t="shared" si="172"/>
        <v>0</v>
      </c>
      <c r="P46" s="188">
        <f t="shared" si="172"/>
        <v>0</v>
      </c>
      <c r="Q46" s="188">
        <f t="shared" si="172"/>
        <v>0</v>
      </c>
      <c r="R46" s="188">
        <f t="shared" si="172"/>
        <v>0</v>
      </c>
      <c r="S46" s="188">
        <f t="shared" si="172"/>
        <v>0</v>
      </c>
      <c r="T46" s="188">
        <f t="shared" si="172"/>
        <v>0</v>
      </c>
      <c r="U46" s="188">
        <f t="shared" si="172"/>
        <v>0</v>
      </c>
      <c r="V46" s="188">
        <f t="shared" si="172"/>
        <v>0</v>
      </c>
      <c r="W46" s="188">
        <f t="shared" si="172"/>
        <v>0</v>
      </c>
      <c r="X46" s="188">
        <f t="shared" si="172"/>
        <v>0</v>
      </c>
      <c r="Y46" s="188">
        <f t="shared" si="172"/>
        <v>0</v>
      </c>
      <c r="Z46" s="188">
        <f t="shared" si="172"/>
        <v>0</v>
      </c>
      <c r="AA46" s="188">
        <f t="shared" si="172"/>
        <v>0</v>
      </c>
      <c r="AB46" s="188">
        <f>AB22-AB42</f>
        <v>0</v>
      </c>
      <c r="AC46" s="188">
        <f t="shared" ref="AC46:AK46" si="173">AC22-AC42</f>
        <v>0</v>
      </c>
      <c r="AD46" s="188">
        <f t="shared" si="173"/>
        <v>0</v>
      </c>
      <c r="AE46" s="188">
        <f t="shared" si="173"/>
        <v>0</v>
      </c>
      <c r="AF46" s="188">
        <f t="shared" si="173"/>
        <v>0</v>
      </c>
      <c r="AG46" s="188">
        <f t="shared" si="173"/>
        <v>0</v>
      </c>
      <c r="AH46" s="188">
        <f t="shared" si="173"/>
        <v>0</v>
      </c>
      <c r="AI46" s="188">
        <f t="shared" si="173"/>
        <v>0</v>
      </c>
      <c r="AJ46" s="188">
        <f t="shared" si="173"/>
        <v>0</v>
      </c>
      <c r="AK46" s="188">
        <f t="shared" si="173"/>
        <v>0</v>
      </c>
      <c r="AL46" s="188">
        <f>AL22-AL42</f>
        <v>0</v>
      </c>
      <c r="AM46" s="188">
        <f t="shared" ref="AM46:AU46" si="174">AM22-AM42</f>
        <v>0</v>
      </c>
      <c r="AN46" s="188">
        <f t="shared" si="174"/>
        <v>0</v>
      </c>
      <c r="AO46" s="188">
        <f t="shared" si="174"/>
        <v>0</v>
      </c>
      <c r="AP46" s="188">
        <f t="shared" si="174"/>
        <v>0</v>
      </c>
      <c r="AQ46" s="188">
        <f t="shared" si="174"/>
        <v>0</v>
      </c>
      <c r="AR46" s="188">
        <f t="shared" si="174"/>
        <v>0</v>
      </c>
      <c r="AS46" s="188">
        <f t="shared" si="174"/>
        <v>0</v>
      </c>
      <c r="AT46" s="188">
        <f t="shared" si="174"/>
        <v>0</v>
      </c>
      <c r="AU46" s="188">
        <f t="shared" si="174"/>
        <v>0</v>
      </c>
      <c r="AV46" s="188">
        <f>AV22-AV42</f>
        <v>0</v>
      </c>
      <c r="AW46" s="188">
        <f t="shared" ref="AW46:BE46" si="175">AW22-AW42</f>
        <v>0</v>
      </c>
      <c r="AX46" s="188">
        <f t="shared" si="175"/>
        <v>0</v>
      </c>
      <c r="AY46" s="188">
        <f t="shared" si="175"/>
        <v>0</v>
      </c>
      <c r="AZ46" s="188">
        <f t="shared" si="175"/>
        <v>0</v>
      </c>
      <c r="BA46" s="188">
        <f t="shared" si="175"/>
        <v>0</v>
      </c>
      <c r="BB46" s="188">
        <f t="shared" si="175"/>
        <v>0</v>
      </c>
      <c r="BC46" s="188">
        <f t="shared" si="175"/>
        <v>0</v>
      </c>
      <c r="BD46" s="188">
        <f t="shared" si="175"/>
        <v>0</v>
      </c>
      <c r="BE46" s="188">
        <f t="shared" si="175"/>
        <v>0</v>
      </c>
      <c r="BF46" s="188">
        <f>BF22-BF42</f>
        <v>0</v>
      </c>
      <c r="BG46" s="188">
        <f t="shared" ref="BG46:BY46" si="176">BG22-BG42</f>
        <v>0</v>
      </c>
      <c r="BH46" s="188">
        <f t="shared" si="176"/>
        <v>0</v>
      </c>
      <c r="BI46" s="188">
        <f t="shared" si="176"/>
        <v>0</v>
      </c>
      <c r="BJ46" s="188">
        <f t="shared" si="176"/>
        <v>0</v>
      </c>
      <c r="BK46" s="188">
        <f t="shared" si="176"/>
        <v>0</v>
      </c>
      <c r="BL46" s="188">
        <f t="shared" si="176"/>
        <v>0</v>
      </c>
      <c r="BM46" s="188">
        <f t="shared" si="176"/>
        <v>0</v>
      </c>
      <c r="BN46" s="188">
        <f t="shared" si="176"/>
        <v>0</v>
      </c>
      <c r="BO46" s="188">
        <f t="shared" si="176"/>
        <v>0</v>
      </c>
      <c r="BP46" s="188">
        <f t="shared" si="176"/>
        <v>0</v>
      </c>
      <c r="BQ46" s="188">
        <f t="shared" si="176"/>
        <v>0</v>
      </c>
      <c r="BR46" s="188">
        <f t="shared" si="176"/>
        <v>0</v>
      </c>
      <c r="BS46" s="188">
        <f t="shared" si="176"/>
        <v>0</v>
      </c>
      <c r="BT46" s="188">
        <f t="shared" si="176"/>
        <v>0</v>
      </c>
      <c r="BU46" s="188">
        <f t="shared" si="176"/>
        <v>0</v>
      </c>
      <c r="BV46" s="188">
        <f t="shared" si="176"/>
        <v>0</v>
      </c>
      <c r="BW46" s="188">
        <f t="shared" si="176"/>
        <v>0</v>
      </c>
      <c r="BX46" s="188">
        <f t="shared" si="176"/>
        <v>0</v>
      </c>
      <c r="BY46" s="188">
        <f t="shared" si="176"/>
        <v>0</v>
      </c>
      <c r="BZ46" s="188">
        <f>BZ22-BZ42</f>
        <v>0</v>
      </c>
      <c r="CA46" s="188">
        <f t="shared" ref="CA46:CI46" si="177">CA22-CA42</f>
        <v>0</v>
      </c>
      <c r="CB46" s="188">
        <f t="shared" si="177"/>
        <v>0</v>
      </c>
      <c r="CC46" s="188">
        <f t="shared" si="177"/>
        <v>0</v>
      </c>
      <c r="CD46" s="188">
        <f t="shared" si="177"/>
        <v>0</v>
      </c>
      <c r="CE46" s="188">
        <f t="shared" si="177"/>
        <v>0</v>
      </c>
      <c r="CF46" s="188">
        <f t="shared" si="177"/>
        <v>0</v>
      </c>
      <c r="CG46" s="188">
        <f t="shared" si="177"/>
        <v>0</v>
      </c>
      <c r="CH46" s="188">
        <f t="shared" si="177"/>
        <v>0</v>
      </c>
      <c r="CI46" s="188">
        <f t="shared" si="177"/>
        <v>0</v>
      </c>
      <c r="CJ46" s="188">
        <f>CJ22-CJ42</f>
        <v>0</v>
      </c>
      <c r="CK46" s="188">
        <f t="shared" ref="CK46:CS46" si="178">CK22-CK42</f>
        <v>0</v>
      </c>
      <c r="CL46" s="188">
        <f t="shared" si="178"/>
        <v>0</v>
      </c>
      <c r="CM46" s="188">
        <f t="shared" si="178"/>
        <v>0</v>
      </c>
      <c r="CN46" s="188">
        <f t="shared" si="178"/>
        <v>0</v>
      </c>
      <c r="CO46" s="188">
        <f t="shared" si="178"/>
        <v>0</v>
      </c>
      <c r="CP46" s="188">
        <f t="shared" si="178"/>
        <v>0</v>
      </c>
      <c r="CQ46" s="188">
        <f t="shared" si="178"/>
        <v>0</v>
      </c>
      <c r="CR46" s="188">
        <f t="shared" si="178"/>
        <v>0</v>
      </c>
      <c r="CS46" s="188">
        <f t="shared" si="178"/>
        <v>0</v>
      </c>
      <c r="CT46" s="188">
        <f>CT22-CT42</f>
        <v>0</v>
      </c>
      <c r="CU46" s="188">
        <f t="shared" ref="CU46:DC46" si="179">CU22-CU42</f>
        <v>0</v>
      </c>
      <c r="CV46" s="188">
        <f t="shared" si="179"/>
        <v>0</v>
      </c>
      <c r="CW46" s="188">
        <f t="shared" si="179"/>
        <v>0</v>
      </c>
      <c r="CX46" s="188">
        <f t="shared" si="179"/>
        <v>0</v>
      </c>
      <c r="CY46" s="188">
        <f t="shared" si="179"/>
        <v>0</v>
      </c>
      <c r="CZ46" s="188">
        <f t="shared" si="179"/>
        <v>0</v>
      </c>
      <c r="DA46" s="188">
        <f t="shared" si="179"/>
        <v>0</v>
      </c>
      <c r="DB46" s="188">
        <f t="shared" si="179"/>
        <v>0</v>
      </c>
      <c r="DC46" s="188">
        <f t="shared" si="179"/>
        <v>0</v>
      </c>
      <c r="DD46" s="188">
        <f>DD22-DD42</f>
        <v>0</v>
      </c>
      <c r="DE46" s="188">
        <f t="shared" ref="DE46:DW46" si="180">DE22-DE42</f>
        <v>0</v>
      </c>
      <c r="DF46" s="188">
        <f t="shared" si="180"/>
        <v>0</v>
      </c>
      <c r="DG46" s="188">
        <f t="shared" si="180"/>
        <v>0</v>
      </c>
      <c r="DH46" s="188">
        <f t="shared" si="180"/>
        <v>0</v>
      </c>
      <c r="DI46" s="188">
        <f t="shared" si="180"/>
        <v>0</v>
      </c>
      <c r="DJ46" s="188">
        <f t="shared" si="180"/>
        <v>0</v>
      </c>
      <c r="DK46" s="188">
        <f t="shared" si="180"/>
        <v>0</v>
      </c>
      <c r="DL46" s="188">
        <f t="shared" si="180"/>
        <v>0</v>
      </c>
      <c r="DM46" s="188">
        <f t="shared" si="180"/>
        <v>0</v>
      </c>
      <c r="DN46" s="188">
        <f t="shared" si="180"/>
        <v>0</v>
      </c>
      <c r="DO46" s="188">
        <f t="shared" si="180"/>
        <v>0</v>
      </c>
      <c r="DP46" s="188">
        <f t="shared" si="180"/>
        <v>0</v>
      </c>
      <c r="DQ46" s="188">
        <f t="shared" si="180"/>
        <v>0</v>
      </c>
      <c r="DR46" s="188">
        <f t="shared" si="180"/>
        <v>0</v>
      </c>
      <c r="DS46" s="188">
        <f t="shared" si="180"/>
        <v>0</v>
      </c>
      <c r="DT46" s="188">
        <f t="shared" si="180"/>
        <v>0</v>
      </c>
      <c r="DU46" s="188">
        <f t="shared" si="180"/>
        <v>0</v>
      </c>
      <c r="DV46" s="188">
        <f t="shared" si="180"/>
        <v>0</v>
      </c>
      <c r="DW46" s="188">
        <f t="shared" si="180"/>
        <v>0</v>
      </c>
      <c r="DX46" s="188">
        <f>DX22-DX42</f>
        <v>0</v>
      </c>
      <c r="DY46" s="188">
        <f t="shared" ref="DY46:EG46" si="181">DY22-DY42</f>
        <v>0</v>
      </c>
      <c r="DZ46" s="188">
        <f t="shared" si="181"/>
        <v>0</v>
      </c>
      <c r="EA46" s="188">
        <f t="shared" si="181"/>
        <v>0</v>
      </c>
      <c r="EB46" s="188">
        <f t="shared" si="181"/>
        <v>0</v>
      </c>
      <c r="EC46" s="188">
        <f t="shared" si="181"/>
        <v>0</v>
      </c>
      <c r="ED46" s="188">
        <f t="shared" si="181"/>
        <v>0</v>
      </c>
      <c r="EE46" s="188">
        <f t="shared" si="181"/>
        <v>0</v>
      </c>
      <c r="EF46" s="188">
        <f t="shared" si="181"/>
        <v>0</v>
      </c>
      <c r="EG46" s="188">
        <f t="shared" si="181"/>
        <v>0</v>
      </c>
      <c r="EH46" s="188">
        <f>EH22-EH42</f>
        <v>0</v>
      </c>
      <c r="EI46" s="188">
        <f t="shared" ref="EI46:EQ46" si="182">EI22-EI42</f>
        <v>0</v>
      </c>
      <c r="EJ46" s="188">
        <f t="shared" si="182"/>
        <v>0</v>
      </c>
      <c r="EK46" s="188">
        <f t="shared" si="182"/>
        <v>0</v>
      </c>
      <c r="EL46" s="188">
        <f t="shared" si="182"/>
        <v>0</v>
      </c>
      <c r="EM46" s="188">
        <f t="shared" si="182"/>
        <v>0</v>
      </c>
      <c r="EN46" s="188">
        <f t="shared" si="182"/>
        <v>0</v>
      </c>
      <c r="EO46" s="188">
        <f t="shared" si="182"/>
        <v>0</v>
      </c>
      <c r="EP46" s="188">
        <f t="shared" si="182"/>
        <v>0</v>
      </c>
      <c r="EQ46" s="188">
        <f t="shared" si="182"/>
        <v>0</v>
      </c>
      <c r="ER46" s="188">
        <f>ER22-ER42</f>
        <v>0</v>
      </c>
      <c r="ES46" s="188">
        <f t="shared" ref="ES46:FA46" si="183">ES22-ES42</f>
        <v>0</v>
      </c>
      <c r="ET46" s="188">
        <f t="shared" si="183"/>
        <v>0</v>
      </c>
      <c r="EU46" s="188">
        <f t="shared" si="183"/>
        <v>0</v>
      </c>
      <c r="EV46" s="188">
        <f t="shared" si="183"/>
        <v>0</v>
      </c>
      <c r="EW46" s="188">
        <f t="shared" si="183"/>
        <v>0</v>
      </c>
      <c r="EX46" s="188">
        <f t="shared" si="183"/>
        <v>0</v>
      </c>
      <c r="EY46" s="188">
        <f t="shared" si="183"/>
        <v>0</v>
      </c>
      <c r="EZ46" s="188">
        <f t="shared" si="183"/>
        <v>0</v>
      </c>
      <c r="FA46" s="188">
        <f t="shared" si="183"/>
        <v>0</v>
      </c>
    </row>
    <row r="47" spans="1:157" ht="15" customHeight="1" x14ac:dyDescent="0.3">
      <c r="B47" s="171">
        <f>B46+1</f>
        <v>22</v>
      </c>
      <c r="C47" s="198" t="s">
        <v>1594</v>
      </c>
      <c r="D47" s="199">
        <f>Projeto!$L$44</f>
        <v>0</v>
      </c>
      <c r="E47" s="187" t="s">
        <v>1595</v>
      </c>
      <c r="F47" s="181" t="s">
        <v>1596</v>
      </c>
      <c r="G47" s="200">
        <f>IF(G22=0,0,G46/G22)</f>
        <v>0</v>
      </c>
      <c r="H47" s="201">
        <f>IF(H22=0,0,H46/H22)</f>
        <v>0</v>
      </c>
      <c r="I47" s="201">
        <f t="shared" ref="I47:AA47" si="184">IF(I22=0,0,I46/I22)</f>
        <v>0</v>
      </c>
      <c r="J47" s="201">
        <f t="shared" si="184"/>
        <v>0</v>
      </c>
      <c r="K47" s="201">
        <f t="shared" si="184"/>
        <v>0</v>
      </c>
      <c r="L47" s="201">
        <f t="shared" si="184"/>
        <v>0</v>
      </c>
      <c r="M47" s="201">
        <f t="shared" si="184"/>
        <v>0</v>
      </c>
      <c r="N47" s="201">
        <f t="shared" si="184"/>
        <v>0</v>
      </c>
      <c r="O47" s="201">
        <f t="shared" si="184"/>
        <v>0</v>
      </c>
      <c r="P47" s="201">
        <f t="shared" si="184"/>
        <v>0</v>
      </c>
      <c r="Q47" s="201">
        <f t="shared" si="184"/>
        <v>0</v>
      </c>
      <c r="R47" s="201">
        <f t="shared" si="184"/>
        <v>0</v>
      </c>
      <c r="S47" s="201">
        <f t="shared" si="184"/>
        <v>0</v>
      </c>
      <c r="T47" s="201">
        <f t="shared" si="184"/>
        <v>0</v>
      </c>
      <c r="U47" s="201">
        <f t="shared" si="184"/>
        <v>0</v>
      </c>
      <c r="V47" s="201">
        <f t="shared" si="184"/>
        <v>0</v>
      </c>
      <c r="W47" s="201">
        <f t="shared" si="184"/>
        <v>0</v>
      </c>
      <c r="X47" s="201">
        <f t="shared" si="184"/>
        <v>0</v>
      </c>
      <c r="Y47" s="201">
        <f t="shared" si="184"/>
        <v>0</v>
      </c>
      <c r="Z47" s="201">
        <f t="shared" si="184"/>
        <v>0</v>
      </c>
      <c r="AA47" s="201">
        <f t="shared" si="184"/>
        <v>0</v>
      </c>
      <c r="AB47" s="201">
        <f>IF(AB22=0,0,AB46/AB22)</f>
        <v>0</v>
      </c>
      <c r="AC47" s="201">
        <f t="shared" ref="AC47:AK47" si="185">IF(AC22=0,0,AC46/AC22)</f>
        <v>0</v>
      </c>
      <c r="AD47" s="201">
        <f t="shared" si="185"/>
        <v>0</v>
      </c>
      <c r="AE47" s="201">
        <f t="shared" si="185"/>
        <v>0</v>
      </c>
      <c r="AF47" s="201">
        <f t="shared" si="185"/>
        <v>0</v>
      </c>
      <c r="AG47" s="201">
        <f t="shared" si="185"/>
        <v>0</v>
      </c>
      <c r="AH47" s="201">
        <f t="shared" si="185"/>
        <v>0</v>
      </c>
      <c r="AI47" s="201">
        <f t="shared" si="185"/>
        <v>0</v>
      </c>
      <c r="AJ47" s="201">
        <f t="shared" si="185"/>
        <v>0</v>
      </c>
      <c r="AK47" s="201">
        <f t="shared" si="185"/>
        <v>0</v>
      </c>
      <c r="AL47" s="201">
        <f>IF(AL22=0,0,AL46/AL22)</f>
        <v>0</v>
      </c>
      <c r="AM47" s="201">
        <f t="shared" ref="AM47:AU47" si="186">IF(AM22=0,0,AM46/AM22)</f>
        <v>0</v>
      </c>
      <c r="AN47" s="201">
        <f t="shared" si="186"/>
        <v>0</v>
      </c>
      <c r="AO47" s="201">
        <f t="shared" si="186"/>
        <v>0</v>
      </c>
      <c r="AP47" s="201">
        <f t="shared" si="186"/>
        <v>0</v>
      </c>
      <c r="AQ47" s="201">
        <f t="shared" si="186"/>
        <v>0</v>
      </c>
      <c r="AR47" s="201">
        <f t="shared" si="186"/>
        <v>0</v>
      </c>
      <c r="AS47" s="201">
        <f t="shared" si="186"/>
        <v>0</v>
      </c>
      <c r="AT47" s="201">
        <f t="shared" si="186"/>
        <v>0</v>
      </c>
      <c r="AU47" s="201">
        <f t="shared" si="186"/>
        <v>0</v>
      </c>
      <c r="AV47" s="201">
        <f>IF(AV22=0,0,AV46/AV22)</f>
        <v>0</v>
      </c>
      <c r="AW47" s="201">
        <f t="shared" ref="AW47:BE47" si="187">IF(AW22=0,0,AW46/AW22)</f>
        <v>0</v>
      </c>
      <c r="AX47" s="201">
        <f t="shared" si="187"/>
        <v>0</v>
      </c>
      <c r="AY47" s="201">
        <f t="shared" si="187"/>
        <v>0</v>
      </c>
      <c r="AZ47" s="201">
        <f t="shared" si="187"/>
        <v>0</v>
      </c>
      <c r="BA47" s="201">
        <f t="shared" si="187"/>
        <v>0</v>
      </c>
      <c r="BB47" s="201">
        <f t="shared" si="187"/>
        <v>0</v>
      </c>
      <c r="BC47" s="201">
        <f t="shared" si="187"/>
        <v>0</v>
      </c>
      <c r="BD47" s="201">
        <f t="shared" si="187"/>
        <v>0</v>
      </c>
      <c r="BE47" s="201">
        <f t="shared" si="187"/>
        <v>0</v>
      </c>
      <c r="BF47" s="201">
        <f>IF(BF22=0,0,BF46/BF22)</f>
        <v>0</v>
      </c>
      <c r="BG47" s="201">
        <f t="shared" ref="BG47:BY47" si="188">IF(BG22=0,0,BG46/BG22)</f>
        <v>0</v>
      </c>
      <c r="BH47" s="201">
        <f t="shared" si="188"/>
        <v>0</v>
      </c>
      <c r="BI47" s="201">
        <f t="shared" si="188"/>
        <v>0</v>
      </c>
      <c r="BJ47" s="201">
        <f t="shared" si="188"/>
        <v>0</v>
      </c>
      <c r="BK47" s="201">
        <f t="shared" si="188"/>
        <v>0</v>
      </c>
      <c r="BL47" s="201">
        <f t="shared" si="188"/>
        <v>0</v>
      </c>
      <c r="BM47" s="201">
        <f t="shared" si="188"/>
        <v>0</v>
      </c>
      <c r="BN47" s="201">
        <f t="shared" si="188"/>
        <v>0</v>
      </c>
      <c r="BO47" s="201">
        <f t="shared" si="188"/>
        <v>0</v>
      </c>
      <c r="BP47" s="201">
        <f t="shared" si="188"/>
        <v>0</v>
      </c>
      <c r="BQ47" s="201">
        <f t="shared" si="188"/>
        <v>0</v>
      </c>
      <c r="BR47" s="201">
        <f t="shared" si="188"/>
        <v>0</v>
      </c>
      <c r="BS47" s="201">
        <f t="shared" si="188"/>
        <v>0</v>
      </c>
      <c r="BT47" s="201">
        <f t="shared" si="188"/>
        <v>0</v>
      </c>
      <c r="BU47" s="201">
        <f t="shared" si="188"/>
        <v>0</v>
      </c>
      <c r="BV47" s="201">
        <f t="shared" si="188"/>
        <v>0</v>
      </c>
      <c r="BW47" s="201">
        <f t="shared" si="188"/>
        <v>0</v>
      </c>
      <c r="BX47" s="201">
        <f t="shared" si="188"/>
        <v>0</v>
      </c>
      <c r="BY47" s="201">
        <f t="shared" si="188"/>
        <v>0</v>
      </c>
      <c r="BZ47" s="201">
        <f>IF(BZ22=0,0,BZ46/BZ22)</f>
        <v>0</v>
      </c>
      <c r="CA47" s="201">
        <f t="shared" ref="CA47:CI47" si="189">IF(CA22=0,0,CA46/CA22)</f>
        <v>0</v>
      </c>
      <c r="CB47" s="201">
        <f t="shared" si="189"/>
        <v>0</v>
      </c>
      <c r="CC47" s="201">
        <f t="shared" si="189"/>
        <v>0</v>
      </c>
      <c r="CD47" s="201">
        <f t="shared" si="189"/>
        <v>0</v>
      </c>
      <c r="CE47" s="201">
        <f t="shared" si="189"/>
        <v>0</v>
      </c>
      <c r="CF47" s="201">
        <f t="shared" si="189"/>
        <v>0</v>
      </c>
      <c r="CG47" s="201">
        <f t="shared" si="189"/>
        <v>0</v>
      </c>
      <c r="CH47" s="201">
        <f t="shared" si="189"/>
        <v>0</v>
      </c>
      <c r="CI47" s="201">
        <f t="shared" si="189"/>
        <v>0</v>
      </c>
      <c r="CJ47" s="201">
        <f>IF(CJ22=0,0,CJ46/CJ22)</f>
        <v>0</v>
      </c>
      <c r="CK47" s="201">
        <f t="shared" ref="CK47:CS47" si="190">IF(CK22=0,0,CK46/CK22)</f>
        <v>0</v>
      </c>
      <c r="CL47" s="201">
        <f t="shared" si="190"/>
        <v>0</v>
      </c>
      <c r="CM47" s="201">
        <f t="shared" si="190"/>
        <v>0</v>
      </c>
      <c r="CN47" s="201">
        <f t="shared" si="190"/>
        <v>0</v>
      </c>
      <c r="CO47" s="201">
        <f t="shared" si="190"/>
        <v>0</v>
      </c>
      <c r="CP47" s="201">
        <f t="shared" si="190"/>
        <v>0</v>
      </c>
      <c r="CQ47" s="201">
        <f t="shared" si="190"/>
        <v>0</v>
      </c>
      <c r="CR47" s="201">
        <f t="shared" si="190"/>
        <v>0</v>
      </c>
      <c r="CS47" s="201">
        <f t="shared" si="190"/>
        <v>0</v>
      </c>
      <c r="CT47" s="201">
        <f>IF(CT22=0,0,CT46/CT22)</f>
        <v>0</v>
      </c>
      <c r="CU47" s="201">
        <f t="shared" ref="CU47:DC47" si="191">IF(CU22=0,0,CU46/CU22)</f>
        <v>0</v>
      </c>
      <c r="CV47" s="201">
        <f t="shared" si="191"/>
        <v>0</v>
      </c>
      <c r="CW47" s="201">
        <f t="shared" si="191"/>
        <v>0</v>
      </c>
      <c r="CX47" s="201">
        <f t="shared" si="191"/>
        <v>0</v>
      </c>
      <c r="CY47" s="201">
        <f t="shared" si="191"/>
        <v>0</v>
      </c>
      <c r="CZ47" s="201">
        <f t="shared" si="191"/>
        <v>0</v>
      </c>
      <c r="DA47" s="201">
        <f t="shared" si="191"/>
        <v>0</v>
      </c>
      <c r="DB47" s="201">
        <f t="shared" si="191"/>
        <v>0</v>
      </c>
      <c r="DC47" s="201">
        <f t="shared" si="191"/>
        <v>0</v>
      </c>
      <c r="DD47" s="201">
        <f>IF(DD22=0,0,DD46/DD22)</f>
        <v>0</v>
      </c>
      <c r="DE47" s="201">
        <f t="shared" ref="DE47:DW47" si="192">IF(DE22=0,0,DE46/DE22)</f>
        <v>0</v>
      </c>
      <c r="DF47" s="201">
        <f t="shared" si="192"/>
        <v>0</v>
      </c>
      <c r="DG47" s="201">
        <f t="shared" si="192"/>
        <v>0</v>
      </c>
      <c r="DH47" s="201">
        <f t="shared" si="192"/>
        <v>0</v>
      </c>
      <c r="DI47" s="201">
        <f t="shared" si="192"/>
        <v>0</v>
      </c>
      <c r="DJ47" s="201">
        <f t="shared" si="192"/>
        <v>0</v>
      </c>
      <c r="DK47" s="201">
        <f t="shared" si="192"/>
        <v>0</v>
      </c>
      <c r="DL47" s="201">
        <f t="shared" si="192"/>
        <v>0</v>
      </c>
      <c r="DM47" s="201">
        <f t="shared" si="192"/>
        <v>0</v>
      </c>
      <c r="DN47" s="201">
        <f t="shared" si="192"/>
        <v>0</v>
      </c>
      <c r="DO47" s="201">
        <f t="shared" si="192"/>
        <v>0</v>
      </c>
      <c r="DP47" s="201">
        <f t="shared" si="192"/>
        <v>0</v>
      </c>
      <c r="DQ47" s="201">
        <f t="shared" si="192"/>
        <v>0</v>
      </c>
      <c r="DR47" s="201">
        <f t="shared" si="192"/>
        <v>0</v>
      </c>
      <c r="DS47" s="201">
        <f t="shared" si="192"/>
        <v>0</v>
      </c>
      <c r="DT47" s="201">
        <f t="shared" si="192"/>
        <v>0</v>
      </c>
      <c r="DU47" s="201">
        <f t="shared" si="192"/>
        <v>0</v>
      </c>
      <c r="DV47" s="201">
        <f t="shared" si="192"/>
        <v>0</v>
      </c>
      <c r="DW47" s="201">
        <f t="shared" si="192"/>
        <v>0</v>
      </c>
      <c r="DX47" s="201">
        <f>IF(DX22=0,0,DX46/DX22)</f>
        <v>0</v>
      </c>
      <c r="DY47" s="201">
        <f t="shared" ref="DY47:EG47" si="193">IF(DY22=0,0,DY46/DY22)</f>
        <v>0</v>
      </c>
      <c r="DZ47" s="201">
        <f t="shared" si="193"/>
        <v>0</v>
      </c>
      <c r="EA47" s="201">
        <f t="shared" si="193"/>
        <v>0</v>
      </c>
      <c r="EB47" s="201">
        <f t="shared" si="193"/>
        <v>0</v>
      </c>
      <c r="EC47" s="201">
        <f t="shared" si="193"/>
        <v>0</v>
      </c>
      <c r="ED47" s="201">
        <f t="shared" si="193"/>
        <v>0</v>
      </c>
      <c r="EE47" s="201">
        <f t="shared" si="193"/>
        <v>0</v>
      </c>
      <c r="EF47" s="201">
        <f t="shared" si="193"/>
        <v>0</v>
      </c>
      <c r="EG47" s="201">
        <f t="shared" si="193"/>
        <v>0</v>
      </c>
      <c r="EH47" s="201">
        <f>IF(EH22=0,0,EH46/EH22)</f>
        <v>0</v>
      </c>
      <c r="EI47" s="201">
        <f t="shared" ref="EI47:EQ47" si="194">IF(EI22=0,0,EI46/EI22)</f>
        <v>0</v>
      </c>
      <c r="EJ47" s="201">
        <f t="shared" si="194"/>
        <v>0</v>
      </c>
      <c r="EK47" s="201">
        <f t="shared" si="194"/>
        <v>0</v>
      </c>
      <c r="EL47" s="201">
        <f t="shared" si="194"/>
        <v>0</v>
      </c>
      <c r="EM47" s="201">
        <f t="shared" si="194"/>
        <v>0</v>
      </c>
      <c r="EN47" s="201">
        <f t="shared" si="194"/>
        <v>0</v>
      </c>
      <c r="EO47" s="201">
        <f t="shared" si="194"/>
        <v>0</v>
      </c>
      <c r="EP47" s="201">
        <f t="shared" si="194"/>
        <v>0</v>
      </c>
      <c r="EQ47" s="201">
        <f t="shared" si="194"/>
        <v>0</v>
      </c>
      <c r="ER47" s="201">
        <f>IF(ER22=0,0,ER46/ER22)</f>
        <v>0</v>
      </c>
      <c r="ES47" s="201">
        <f t="shared" ref="ES47:FA47" si="195">IF(ES22=0,0,ES46/ES22)</f>
        <v>0</v>
      </c>
      <c r="ET47" s="201">
        <f t="shared" si="195"/>
        <v>0</v>
      </c>
      <c r="EU47" s="201">
        <f t="shared" si="195"/>
        <v>0</v>
      </c>
      <c r="EV47" s="201">
        <f t="shared" si="195"/>
        <v>0</v>
      </c>
      <c r="EW47" s="201">
        <f t="shared" si="195"/>
        <v>0</v>
      </c>
      <c r="EX47" s="201">
        <f t="shared" si="195"/>
        <v>0</v>
      </c>
      <c r="EY47" s="201">
        <f t="shared" si="195"/>
        <v>0</v>
      </c>
      <c r="EZ47" s="201">
        <f t="shared" si="195"/>
        <v>0</v>
      </c>
      <c r="FA47" s="201">
        <f t="shared" si="195"/>
        <v>0</v>
      </c>
    </row>
    <row r="48" spans="1:157" ht="15" customHeight="1" x14ac:dyDescent="0.3">
      <c r="B48" s="171">
        <f t="shared" ref="B48:B49" si="196">B47+1</f>
        <v>23</v>
      </c>
      <c r="C48" s="196" t="s">
        <v>1597</v>
      </c>
      <c r="D48" s="196"/>
      <c r="E48" s="197" t="s">
        <v>298</v>
      </c>
      <c r="F48" s="181" t="s">
        <v>1598</v>
      </c>
      <c r="G48" s="191">
        <f>SUM(H48:FA48)</f>
        <v>0</v>
      </c>
      <c r="H48" s="188">
        <f>H21-H41</f>
        <v>0</v>
      </c>
      <c r="I48" s="188">
        <f t="shared" ref="I48:AA48" si="197">I21-I41</f>
        <v>0</v>
      </c>
      <c r="J48" s="188">
        <f t="shared" si="197"/>
        <v>0</v>
      </c>
      <c r="K48" s="188">
        <f t="shared" si="197"/>
        <v>0</v>
      </c>
      <c r="L48" s="188">
        <f t="shared" si="197"/>
        <v>0</v>
      </c>
      <c r="M48" s="188">
        <f t="shared" si="197"/>
        <v>0</v>
      </c>
      <c r="N48" s="188">
        <f t="shared" si="197"/>
        <v>0</v>
      </c>
      <c r="O48" s="188">
        <f t="shared" si="197"/>
        <v>0</v>
      </c>
      <c r="P48" s="188">
        <f t="shared" si="197"/>
        <v>0</v>
      </c>
      <c r="Q48" s="188">
        <f t="shared" si="197"/>
        <v>0</v>
      </c>
      <c r="R48" s="188">
        <f t="shared" si="197"/>
        <v>0</v>
      </c>
      <c r="S48" s="188">
        <f t="shared" si="197"/>
        <v>0</v>
      </c>
      <c r="T48" s="188">
        <f t="shared" si="197"/>
        <v>0</v>
      </c>
      <c r="U48" s="188">
        <f t="shared" si="197"/>
        <v>0</v>
      </c>
      <c r="V48" s="188">
        <f t="shared" si="197"/>
        <v>0</v>
      </c>
      <c r="W48" s="188">
        <f t="shared" si="197"/>
        <v>0</v>
      </c>
      <c r="X48" s="188">
        <f t="shared" si="197"/>
        <v>0</v>
      </c>
      <c r="Y48" s="188">
        <f t="shared" si="197"/>
        <v>0</v>
      </c>
      <c r="Z48" s="188">
        <f t="shared" si="197"/>
        <v>0</v>
      </c>
      <c r="AA48" s="188">
        <f t="shared" si="197"/>
        <v>0</v>
      </c>
      <c r="AB48" s="188">
        <f>AB21-AB41</f>
        <v>0</v>
      </c>
      <c r="AC48" s="188">
        <f t="shared" ref="AC48:AK48" si="198">AC21-AC41</f>
        <v>0</v>
      </c>
      <c r="AD48" s="188">
        <f t="shared" si="198"/>
        <v>0</v>
      </c>
      <c r="AE48" s="188">
        <f t="shared" si="198"/>
        <v>0</v>
      </c>
      <c r="AF48" s="188">
        <f t="shared" si="198"/>
        <v>0</v>
      </c>
      <c r="AG48" s="188">
        <f t="shared" si="198"/>
        <v>0</v>
      </c>
      <c r="AH48" s="188">
        <f t="shared" si="198"/>
        <v>0</v>
      </c>
      <c r="AI48" s="188">
        <f t="shared" si="198"/>
        <v>0</v>
      </c>
      <c r="AJ48" s="188">
        <f t="shared" si="198"/>
        <v>0</v>
      </c>
      <c r="AK48" s="188">
        <f t="shared" si="198"/>
        <v>0</v>
      </c>
      <c r="AL48" s="188">
        <f>AL21-AL41</f>
        <v>0</v>
      </c>
      <c r="AM48" s="188">
        <f t="shared" ref="AM48:AU48" si="199">AM21-AM41</f>
        <v>0</v>
      </c>
      <c r="AN48" s="188">
        <f t="shared" si="199"/>
        <v>0</v>
      </c>
      <c r="AO48" s="188">
        <f t="shared" si="199"/>
        <v>0</v>
      </c>
      <c r="AP48" s="188">
        <f t="shared" si="199"/>
        <v>0</v>
      </c>
      <c r="AQ48" s="188">
        <f t="shared" si="199"/>
        <v>0</v>
      </c>
      <c r="AR48" s="188">
        <f t="shared" si="199"/>
        <v>0</v>
      </c>
      <c r="AS48" s="188">
        <f t="shared" si="199"/>
        <v>0</v>
      </c>
      <c r="AT48" s="188">
        <f t="shared" si="199"/>
        <v>0</v>
      </c>
      <c r="AU48" s="188">
        <f t="shared" si="199"/>
        <v>0</v>
      </c>
      <c r="AV48" s="188">
        <f>AV21-AV41</f>
        <v>0</v>
      </c>
      <c r="AW48" s="188">
        <f t="shared" ref="AW48:BE48" si="200">AW21-AW41</f>
        <v>0</v>
      </c>
      <c r="AX48" s="188">
        <f t="shared" si="200"/>
        <v>0</v>
      </c>
      <c r="AY48" s="188">
        <f t="shared" si="200"/>
        <v>0</v>
      </c>
      <c r="AZ48" s="188">
        <f t="shared" si="200"/>
        <v>0</v>
      </c>
      <c r="BA48" s="188">
        <f t="shared" si="200"/>
        <v>0</v>
      </c>
      <c r="BB48" s="188">
        <f t="shared" si="200"/>
        <v>0</v>
      </c>
      <c r="BC48" s="188">
        <f t="shared" si="200"/>
        <v>0</v>
      </c>
      <c r="BD48" s="188">
        <f t="shared" si="200"/>
        <v>0</v>
      </c>
      <c r="BE48" s="188">
        <f t="shared" si="200"/>
        <v>0</v>
      </c>
      <c r="BF48" s="188">
        <f>BF21-BF41</f>
        <v>0</v>
      </c>
      <c r="BG48" s="188">
        <f t="shared" ref="BG48:BY48" si="201">BG21-BG41</f>
        <v>0</v>
      </c>
      <c r="BH48" s="188">
        <f t="shared" si="201"/>
        <v>0</v>
      </c>
      <c r="BI48" s="188">
        <f t="shared" si="201"/>
        <v>0</v>
      </c>
      <c r="BJ48" s="188">
        <f t="shared" si="201"/>
        <v>0</v>
      </c>
      <c r="BK48" s="188">
        <f t="shared" si="201"/>
        <v>0</v>
      </c>
      <c r="BL48" s="188">
        <f t="shared" si="201"/>
        <v>0</v>
      </c>
      <c r="BM48" s="188">
        <f t="shared" si="201"/>
        <v>0</v>
      </c>
      <c r="BN48" s="188">
        <f t="shared" si="201"/>
        <v>0</v>
      </c>
      <c r="BO48" s="188">
        <f t="shared" si="201"/>
        <v>0</v>
      </c>
      <c r="BP48" s="188">
        <f t="shared" si="201"/>
        <v>0</v>
      </c>
      <c r="BQ48" s="188">
        <f t="shared" si="201"/>
        <v>0</v>
      </c>
      <c r="BR48" s="188">
        <f t="shared" si="201"/>
        <v>0</v>
      </c>
      <c r="BS48" s="188">
        <f t="shared" si="201"/>
        <v>0</v>
      </c>
      <c r="BT48" s="188">
        <f t="shared" si="201"/>
        <v>0</v>
      </c>
      <c r="BU48" s="188">
        <f t="shared" si="201"/>
        <v>0</v>
      </c>
      <c r="BV48" s="188">
        <f t="shared" si="201"/>
        <v>0</v>
      </c>
      <c r="BW48" s="188">
        <f t="shared" si="201"/>
        <v>0</v>
      </c>
      <c r="BX48" s="188">
        <f t="shared" si="201"/>
        <v>0</v>
      </c>
      <c r="BY48" s="188">
        <f t="shared" si="201"/>
        <v>0</v>
      </c>
      <c r="BZ48" s="188">
        <f>BZ21-BZ41</f>
        <v>0</v>
      </c>
      <c r="CA48" s="188">
        <f t="shared" ref="CA48:CI48" si="202">CA21-CA41</f>
        <v>0</v>
      </c>
      <c r="CB48" s="188">
        <f t="shared" si="202"/>
        <v>0</v>
      </c>
      <c r="CC48" s="188">
        <f t="shared" si="202"/>
        <v>0</v>
      </c>
      <c r="CD48" s="188">
        <f t="shared" si="202"/>
        <v>0</v>
      </c>
      <c r="CE48" s="188">
        <f t="shared" si="202"/>
        <v>0</v>
      </c>
      <c r="CF48" s="188">
        <f t="shared" si="202"/>
        <v>0</v>
      </c>
      <c r="CG48" s="188">
        <f t="shared" si="202"/>
        <v>0</v>
      </c>
      <c r="CH48" s="188">
        <f t="shared" si="202"/>
        <v>0</v>
      </c>
      <c r="CI48" s="188">
        <f t="shared" si="202"/>
        <v>0</v>
      </c>
      <c r="CJ48" s="188">
        <f>CJ21-CJ41</f>
        <v>0</v>
      </c>
      <c r="CK48" s="188">
        <f t="shared" ref="CK48:CS48" si="203">CK21-CK41</f>
        <v>0</v>
      </c>
      <c r="CL48" s="188">
        <f t="shared" si="203"/>
        <v>0</v>
      </c>
      <c r="CM48" s="188">
        <f t="shared" si="203"/>
        <v>0</v>
      </c>
      <c r="CN48" s="188">
        <f t="shared" si="203"/>
        <v>0</v>
      </c>
      <c r="CO48" s="188">
        <f t="shared" si="203"/>
        <v>0</v>
      </c>
      <c r="CP48" s="188">
        <f t="shared" si="203"/>
        <v>0</v>
      </c>
      <c r="CQ48" s="188">
        <f t="shared" si="203"/>
        <v>0</v>
      </c>
      <c r="CR48" s="188">
        <f t="shared" si="203"/>
        <v>0</v>
      </c>
      <c r="CS48" s="188">
        <f t="shared" si="203"/>
        <v>0</v>
      </c>
      <c r="CT48" s="188">
        <f>CT21-CT41</f>
        <v>0</v>
      </c>
      <c r="CU48" s="188">
        <f t="shared" ref="CU48:DC48" si="204">CU21-CU41</f>
        <v>0</v>
      </c>
      <c r="CV48" s="188">
        <f t="shared" si="204"/>
        <v>0</v>
      </c>
      <c r="CW48" s="188">
        <f t="shared" si="204"/>
        <v>0</v>
      </c>
      <c r="CX48" s="188">
        <f t="shared" si="204"/>
        <v>0</v>
      </c>
      <c r="CY48" s="188">
        <f t="shared" si="204"/>
        <v>0</v>
      </c>
      <c r="CZ48" s="188">
        <f t="shared" si="204"/>
        <v>0</v>
      </c>
      <c r="DA48" s="188">
        <f t="shared" si="204"/>
        <v>0</v>
      </c>
      <c r="DB48" s="188">
        <f t="shared" si="204"/>
        <v>0</v>
      </c>
      <c r="DC48" s="188">
        <f t="shared" si="204"/>
        <v>0</v>
      </c>
      <c r="DD48" s="188">
        <f>DD21-DD41</f>
        <v>0</v>
      </c>
      <c r="DE48" s="188">
        <f t="shared" ref="DE48:DW48" si="205">DE21-DE41</f>
        <v>0</v>
      </c>
      <c r="DF48" s="188">
        <f t="shared" si="205"/>
        <v>0</v>
      </c>
      <c r="DG48" s="188">
        <f t="shared" si="205"/>
        <v>0</v>
      </c>
      <c r="DH48" s="188">
        <f t="shared" si="205"/>
        <v>0</v>
      </c>
      <c r="DI48" s="188">
        <f t="shared" si="205"/>
        <v>0</v>
      </c>
      <c r="DJ48" s="188">
        <f t="shared" si="205"/>
        <v>0</v>
      </c>
      <c r="DK48" s="188">
        <f t="shared" si="205"/>
        <v>0</v>
      </c>
      <c r="DL48" s="188">
        <f t="shared" si="205"/>
        <v>0</v>
      </c>
      <c r="DM48" s="188">
        <f t="shared" si="205"/>
        <v>0</v>
      </c>
      <c r="DN48" s="188">
        <f t="shared" si="205"/>
        <v>0</v>
      </c>
      <c r="DO48" s="188">
        <f t="shared" si="205"/>
        <v>0</v>
      </c>
      <c r="DP48" s="188">
        <f t="shared" si="205"/>
        <v>0</v>
      </c>
      <c r="DQ48" s="188">
        <f t="shared" si="205"/>
        <v>0</v>
      </c>
      <c r="DR48" s="188">
        <f t="shared" si="205"/>
        <v>0</v>
      </c>
      <c r="DS48" s="188">
        <f t="shared" si="205"/>
        <v>0</v>
      </c>
      <c r="DT48" s="188">
        <f t="shared" si="205"/>
        <v>0</v>
      </c>
      <c r="DU48" s="188">
        <f t="shared" si="205"/>
        <v>0</v>
      </c>
      <c r="DV48" s="188">
        <f t="shared" si="205"/>
        <v>0</v>
      </c>
      <c r="DW48" s="188">
        <f t="shared" si="205"/>
        <v>0</v>
      </c>
      <c r="DX48" s="188">
        <f>DX21-DX41</f>
        <v>0</v>
      </c>
      <c r="DY48" s="188">
        <f t="shared" ref="DY48:EG48" si="206">DY21-DY41</f>
        <v>0</v>
      </c>
      <c r="DZ48" s="188">
        <f t="shared" si="206"/>
        <v>0</v>
      </c>
      <c r="EA48" s="188">
        <f t="shared" si="206"/>
        <v>0</v>
      </c>
      <c r="EB48" s="188">
        <f t="shared" si="206"/>
        <v>0</v>
      </c>
      <c r="EC48" s="188">
        <f t="shared" si="206"/>
        <v>0</v>
      </c>
      <c r="ED48" s="188">
        <f t="shared" si="206"/>
        <v>0</v>
      </c>
      <c r="EE48" s="188">
        <f t="shared" si="206"/>
        <v>0</v>
      </c>
      <c r="EF48" s="188">
        <f t="shared" si="206"/>
        <v>0</v>
      </c>
      <c r="EG48" s="188">
        <f t="shared" si="206"/>
        <v>0</v>
      </c>
      <c r="EH48" s="188">
        <f>EH21-EH41</f>
        <v>0</v>
      </c>
      <c r="EI48" s="188">
        <f t="shared" ref="EI48:EQ48" si="207">EI21-EI41</f>
        <v>0</v>
      </c>
      <c r="EJ48" s="188">
        <f t="shared" si="207"/>
        <v>0</v>
      </c>
      <c r="EK48" s="188">
        <f t="shared" si="207"/>
        <v>0</v>
      </c>
      <c r="EL48" s="188">
        <f t="shared" si="207"/>
        <v>0</v>
      </c>
      <c r="EM48" s="188">
        <f t="shared" si="207"/>
        <v>0</v>
      </c>
      <c r="EN48" s="188">
        <f t="shared" si="207"/>
        <v>0</v>
      </c>
      <c r="EO48" s="188">
        <f t="shared" si="207"/>
        <v>0</v>
      </c>
      <c r="EP48" s="188">
        <f t="shared" si="207"/>
        <v>0</v>
      </c>
      <c r="EQ48" s="188">
        <f t="shared" si="207"/>
        <v>0</v>
      </c>
      <c r="ER48" s="188">
        <f>ER21-ER41</f>
        <v>0</v>
      </c>
      <c r="ES48" s="188">
        <f t="shared" ref="ES48:FA48" si="208">ES21-ES41</f>
        <v>0</v>
      </c>
      <c r="ET48" s="188">
        <f t="shared" si="208"/>
        <v>0</v>
      </c>
      <c r="EU48" s="188">
        <f t="shared" si="208"/>
        <v>0</v>
      </c>
      <c r="EV48" s="188">
        <f t="shared" si="208"/>
        <v>0</v>
      </c>
      <c r="EW48" s="188">
        <f t="shared" si="208"/>
        <v>0</v>
      </c>
      <c r="EX48" s="188">
        <f t="shared" si="208"/>
        <v>0</v>
      </c>
      <c r="EY48" s="188">
        <f t="shared" si="208"/>
        <v>0</v>
      </c>
      <c r="EZ48" s="188">
        <f t="shared" si="208"/>
        <v>0</v>
      </c>
      <c r="FA48" s="188">
        <f t="shared" si="208"/>
        <v>0</v>
      </c>
    </row>
    <row r="49" spans="2:157" ht="15" customHeight="1" x14ac:dyDescent="0.3">
      <c r="B49" s="171">
        <f t="shared" si="196"/>
        <v>24</v>
      </c>
      <c r="C49" s="198" t="s">
        <v>1599</v>
      </c>
      <c r="D49" s="199">
        <f>Projeto!$L$43</f>
        <v>0</v>
      </c>
      <c r="E49" s="187" t="s">
        <v>1595</v>
      </c>
      <c r="F49" s="181" t="s">
        <v>1600</v>
      </c>
      <c r="G49" s="200">
        <f>IF(G21=0,0,G48/G21)</f>
        <v>0</v>
      </c>
      <c r="H49" s="201">
        <f>IF(H21=0,0,H48/H21)</f>
        <v>0</v>
      </c>
      <c r="I49" s="201">
        <f t="shared" ref="I49:AA49" si="209">IF(I21=0,0,I48/I21)</f>
        <v>0</v>
      </c>
      <c r="J49" s="201">
        <f t="shared" si="209"/>
        <v>0</v>
      </c>
      <c r="K49" s="201">
        <f t="shared" si="209"/>
        <v>0</v>
      </c>
      <c r="L49" s="201">
        <f t="shared" si="209"/>
        <v>0</v>
      </c>
      <c r="M49" s="201">
        <f t="shared" si="209"/>
        <v>0</v>
      </c>
      <c r="N49" s="201">
        <f t="shared" si="209"/>
        <v>0</v>
      </c>
      <c r="O49" s="201">
        <f t="shared" si="209"/>
        <v>0</v>
      </c>
      <c r="P49" s="201">
        <f t="shared" si="209"/>
        <v>0</v>
      </c>
      <c r="Q49" s="201">
        <f t="shared" si="209"/>
        <v>0</v>
      </c>
      <c r="R49" s="201">
        <f t="shared" si="209"/>
        <v>0</v>
      </c>
      <c r="S49" s="201">
        <f t="shared" si="209"/>
        <v>0</v>
      </c>
      <c r="T49" s="201">
        <f t="shared" si="209"/>
        <v>0</v>
      </c>
      <c r="U49" s="201">
        <f t="shared" si="209"/>
        <v>0</v>
      </c>
      <c r="V49" s="201">
        <f t="shared" si="209"/>
        <v>0</v>
      </c>
      <c r="W49" s="201">
        <f t="shared" si="209"/>
        <v>0</v>
      </c>
      <c r="X49" s="201">
        <f t="shared" si="209"/>
        <v>0</v>
      </c>
      <c r="Y49" s="201">
        <f t="shared" si="209"/>
        <v>0</v>
      </c>
      <c r="Z49" s="201">
        <f t="shared" si="209"/>
        <v>0</v>
      </c>
      <c r="AA49" s="201">
        <f t="shared" si="209"/>
        <v>0</v>
      </c>
      <c r="AB49" s="201">
        <f>IF(AB21=0,0,AB48/AB21)</f>
        <v>0</v>
      </c>
      <c r="AC49" s="201">
        <f t="shared" ref="AC49:AK49" si="210">IF(AC21=0,0,AC48/AC21)</f>
        <v>0</v>
      </c>
      <c r="AD49" s="201">
        <f t="shared" si="210"/>
        <v>0</v>
      </c>
      <c r="AE49" s="201">
        <f t="shared" si="210"/>
        <v>0</v>
      </c>
      <c r="AF49" s="201">
        <f t="shared" si="210"/>
        <v>0</v>
      </c>
      <c r="AG49" s="201">
        <f t="shared" si="210"/>
        <v>0</v>
      </c>
      <c r="AH49" s="201">
        <f t="shared" si="210"/>
        <v>0</v>
      </c>
      <c r="AI49" s="201">
        <f t="shared" si="210"/>
        <v>0</v>
      </c>
      <c r="AJ49" s="201">
        <f t="shared" si="210"/>
        <v>0</v>
      </c>
      <c r="AK49" s="201">
        <f t="shared" si="210"/>
        <v>0</v>
      </c>
      <c r="AL49" s="201">
        <f>IF(AL21=0,0,AL48/AL21)</f>
        <v>0</v>
      </c>
      <c r="AM49" s="201">
        <f t="shared" ref="AM49:AU49" si="211">IF(AM21=0,0,AM48/AM21)</f>
        <v>0</v>
      </c>
      <c r="AN49" s="201">
        <f t="shared" si="211"/>
        <v>0</v>
      </c>
      <c r="AO49" s="201">
        <f t="shared" si="211"/>
        <v>0</v>
      </c>
      <c r="AP49" s="201">
        <f t="shared" si="211"/>
        <v>0</v>
      </c>
      <c r="AQ49" s="201">
        <f t="shared" si="211"/>
        <v>0</v>
      </c>
      <c r="AR49" s="201">
        <f t="shared" si="211"/>
        <v>0</v>
      </c>
      <c r="AS49" s="201">
        <f t="shared" si="211"/>
        <v>0</v>
      </c>
      <c r="AT49" s="201">
        <f t="shared" si="211"/>
        <v>0</v>
      </c>
      <c r="AU49" s="201">
        <f t="shared" si="211"/>
        <v>0</v>
      </c>
      <c r="AV49" s="201">
        <f>IF(AV21=0,0,AV48/AV21)</f>
        <v>0</v>
      </c>
      <c r="AW49" s="201">
        <f t="shared" ref="AW49:BE49" si="212">IF(AW21=0,0,AW48/AW21)</f>
        <v>0</v>
      </c>
      <c r="AX49" s="201">
        <f t="shared" si="212"/>
        <v>0</v>
      </c>
      <c r="AY49" s="201">
        <f t="shared" si="212"/>
        <v>0</v>
      </c>
      <c r="AZ49" s="201">
        <f t="shared" si="212"/>
        <v>0</v>
      </c>
      <c r="BA49" s="201">
        <f t="shared" si="212"/>
        <v>0</v>
      </c>
      <c r="BB49" s="201">
        <f t="shared" si="212"/>
        <v>0</v>
      </c>
      <c r="BC49" s="201">
        <f t="shared" si="212"/>
        <v>0</v>
      </c>
      <c r="BD49" s="201">
        <f t="shared" si="212"/>
        <v>0</v>
      </c>
      <c r="BE49" s="201">
        <f t="shared" si="212"/>
        <v>0</v>
      </c>
      <c r="BF49" s="201">
        <f>IF(BF21=0,0,BF48/BF21)</f>
        <v>0</v>
      </c>
      <c r="BG49" s="201">
        <f t="shared" ref="BG49:BY49" si="213">IF(BG21=0,0,BG48/BG21)</f>
        <v>0</v>
      </c>
      <c r="BH49" s="201">
        <f t="shared" si="213"/>
        <v>0</v>
      </c>
      <c r="BI49" s="201">
        <f t="shared" si="213"/>
        <v>0</v>
      </c>
      <c r="BJ49" s="201">
        <f t="shared" si="213"/>
        <v>0</v>
      </c>
      <c r="BK49" s="201">
        <f t="shared" si="213"/>
        <v>0</v>
      </c>
      <c r="BL49" s="201">
        <f t="shared" si="213"/>
        <v>0</v>
      </c>
      <c r="BM49" s="201">
        <f t="shared" si="213"/>
        <v>0</v>
      </c>
      <c r="BN49" s="201">
        <f t="shared" si="213"/>
        <v>0</v>
      </c>
      <c r="BO49" s="201">
        <f t="shared" si="213"/>
        <v>0</v>
      </c>
      <c r="BP49" s="201">
        <f t="shared" si="213"/>
        <v>0</v>
      </c>
      <c r="BQ49" s="201">
        <f t="shared" si="213"/>
        <v>0</v>
      </c>
      <c r="BR49" s="201">
        <f t="shared" si="213"/>
        <v>0</v>
      </c>
      <c r="BS49" s="201">
        <f t="shared" si="213"/>
        <v>0</v>
      </c>
      <c r="BT49" s="201">
        <f t="shared" si="213"/>
        <v>0</v>
      </c>
      <c r="BU49" s="201">
        <f t="shared" si="213"/>
        <v>0</v>
      </c>
      <c r="BV49" s="201">
        <f t="shared" si="213"/>
        <v>0</v>
      </c>
      <c r="BW49" s="201">
        <f t="shared" si="213"/>
        <v>0</v>
      </c>
      <c r="BX49" s="201">
        <f t="shared" si="213"/>
        <v>0</v>
      </c>
      <c r="BY49" s="201">
        <f t="shared" si="213"/>
        <v>0</v>
      </c>
      <c r="BZ49" s="201">
        <f>IF(BZ21=0,0,BZ48/BZ21)</f>
        <v>0</v>
      </c>
      <c r="CA49" s="201">
        <f t="shared" ref="CA49:CI49" si="214">IF(CA21=0,0,CA48/CA21)</f>
        <v>0</v>
      </c>
      <c r="CB49" s="201">
        <f t="shared" si="214"/>
        <v>0</v>
      </c>
      <c r="CC49" s="201">
        <f t="shared" si="214"/>
        <v>0</v>
      </c>
      <c r="CD49" s="201">
        <f t="shared" si="214"/>
        <v>0</v>
      </c>
      <c r="CE49" s="201">
        <f t="shared" si="214"/>
        <v>0</v>
      </c>
      <c r="CF49" s="201">
        <f t="shared" si="214"/>
        <v>0</v>
      </c>
      <c r="CG49" s="201">
        <f t="shared" si="214"/>
        <v>0</v>
      </c>
      <c r="CH49" s="201">
        <f t="shared" si="214"/>
        <v>0</v>
      </c>
      <c r="CI49" s="201">
        <f t="shared" si="214"/>
        <v>0</v>
      </c>
      <c r="CJ49" s="201">
        <f>IF(CJ21=0,0,CJ48/CJ21)</f>
        <v>0</v>
      </c>
      <c r="CK49" s="201">
        <f t="shared" ref="CK49:CS49" si="215">IF(CK21=0,0,CK48/CK21)</f>
        <v>0</v>
      </c>
      <c r="CL49" s="201">
        <f t="shared" si="215"/>
        <v>0</v>
      </c>
      <c r="CM49" s="201">
        <f t="shared" si="215"/>
        <v>0</v>
      </c>
      <c r="CN49" s="201">
        <f t="shared" si="215"/>
        <v>0</v>
      </c>
      <c r="CO49" s="201">
        <f t="shared" si="215"/>
        <v>0</v>
      </c>
      <c r="CP49" s="201">
        <f t="shared" si="215"/>
        <v>0</v>
      </c>
      <c r="CQ49" s="201">
        <f t="shared" si="215"/>
        <v>0</v>
      </c>
      <c r="CR49" s="201">
        <f t="shared" si="215"/>
        <v>0</v>
      </c>
      <c r="CS49" s="201">
        <f t="shared" si="215"/>
        <v>0</v>
      </c>
      <c r="CT49" s="201">
        <f>IF(CT21=0,0,CT48/CT21)</f>
        <v>0</v>
      </c>
      <c r="CU49" s="201">
        <f t="shared" ref="CU49:DC49" si="216">IF(CU21=0,0,CU48/CU21)</f>
        <v>0</v>
      </c>
      <c r="CV49" s="201">
        <f t="shared" si="216"/>
        <v>0</v>
      </c>
      <c r="CW49" s="201">
        <f t="shared" si="216"/>
        <v>0</v>
      </c>
      <c r="CX49" s="201">
        <f t="shared" si="216"/>
        <v>0</v>
      </c>
      <c r="CY49" s="201">
        <f t="shared" si="216"/>
        <v>0</v>
      </c>
      <c r="CZ49" s="201">
        <f t="shared" si="216"/>
        <v>0</v>
      </c>
      <c r="DA49" s="201">
        <f t="shared" si="216"/>
        <v>0</v>
      </c>
      <c r="DB49" s="201">
        <f t="shared" si="216"/>
        <v>0</v>
      </c>
      <c r="DC49" s="201">
        <f t="shared" si="216"/>
        <v>0</v>
      </c>
      <c r="DD49" s="201">
        <f>IF(DD21=0,0,DD48/DD21)</f>
        <v>0</v>
      </c>
      <c r="DE49" s="201">
        <f t="shared" ref="DE49:DW49" si="217">IF(DE21=0,0,DE48/DE21)</f>
        <v>0</v>
      </c>
      <c r="DF49" s="201">
        <f t="shared" si="217"/>
        <v>0</v>
      </c>
      <c r="DG49" s="201">
        <f t="shared" si="217"/>
        <v>0</v>
      </c>
      <c r="DH49" s="201">
        <f t="shared" si="217"/>
        <v>0</v>
      </c>
      <c r="DI49" s="201">
        <f t="shared" si="217"/>
        <v>0</v>
      </c>
      <c r="DJ49" s="201">
        <f t="shared" si="217"/>
        <v>0</v>
      </c>
      <c r="DK49" s="201">
        <f t="shared" si="217"/>
        <v>0</v>
      </c>
      <c r="DL49" s="201">
        <f t="shared" si="217"/>
        <v>0</v>
      </c>
      <c r="DM49" s="201">
        <f t="shared" si="217"/>
        <v>0</v>
      </c>
      <c r="DN49" s="201">
        <f t="shared" si="217"/>
        <v>0</v>
      </c>
      <c r="DO49" s="201">
        <f t="shared" si="217"/>
        <v>0</v>
      </c>
      <c r="DP49" s="201">
        <f t="shared" si="217"/>
        <v>0</v>
      </c>
      <c r="DQ49" s="201">
        <f t="shared" si="217"/>
        <v>0</v>
      </c>
      <c r="DR49" s="201">
        <f t="shared" si="217"/>
        <v>0</v>
      </c>
      <c r="DS49" s="201">
        <f t="shared" si="217"/>
        <v>0</v>
      </c>
      <c r="DT49" s="201">
        <f t="shared" si="217"/>
        <v>0</v>
      </c>
      <c r="DU49" s="201">
        <f t="shared" si="217"/>
        <v>0</v>
      </c>
      <c r="DV49" s="201">
        <f t="shared" si="217"/>
        <v>0</v>
      </c>
      <c r="DW49" s="201">
        <f t="shared" si="217"/>
        <v>0</v>
      </c>
      <c r="DX49" s="201">
        <f>IF(DX21=0,0,DX48/DX21)</f>
        <v>0</v>
      </c>
      <c r="DY49" s="201">
        <f t="shared" ref="DY49:EG49" si="218">IF(DY21=0,0,DY48/DY21)</f>
        <v>0</v>
      </c>
      <c r="DZ49" s="201">
        <f t="shared" si="218"/>
        <v>0</v>
      </c>
      <c r="EA49" s="201">
        <f t="shared" si="218"/>
        <v>0</v>
      </c>
      <c r="EB49" s="201">
        <f t="shared" si="218"/>
        <v>0</v>
      </c>
      <c r="EC49" s="201">
        <f t="shared" si="218"/>
        <v>0</v>
      </c>
      <c r="ED49" s="201">
        <f t="shared" si="218"/>
        <v>0</v>
      </c>
      <c r="EE49" s="201">
        <f t="shared" si="218"/>
        <v>0</v>
      </c>
      <c r="EF49" s="201">
        <f t="shared" si="218"/>
        <v>0</v>
      </c>
      <c r="EG49" s="201">
        <f t="shared" si="218"/>
        <v>0</v>
      </c>
      <c r="EH49" s="201">
        <f>IF(EH21=0,0,EH48/EH21)</f>
        <v>0</v>
      </c>
      <c r="EI49" s="201">
        <f t="shared" ref="EI49:EQ49" si="219">IF(EI21=0,0,EI48/EI21)</f>
        <v>0</v>
      </c>
      <c r="EJ49" s="201">
        <f t="shared" si="219"/>
        <v>0</v>
      </c>
      <c r="EK49" s="201">
        <f t="shared" si="219"/>
        <v>0</v>
      </c>
      <c r="EL49" s="201">
        <f t="shared" si="219"/>
        <v>0</v>
      </c>
      <c r="EM49" s="201">
        <f t="shared" si="219"/>
        <v>0</v>
      </c>
      <c r="EN49" s="201">
        <f t="shared" si="219"/>
        <v>0</v>
      </c>
      <c r="EO49" s="201">
        <f t="shared" si="219"/>
        <v>0</v>
      </c>
      <c r="EP49" s="201">
        <f t="shared" si="219"/>
        <v>0</v>
      </c>
      <c r="EQ49" s="201">
        <f t="shared" si="219"/>
        <v>0</v>
      </c>
      <c r="ER49" s="201">
        <f>IF(ER21=0,0,ER48/ER21)</f>
        <v>0</v>
      </c>
      <c r="ES49" s="201">
        <f t="shared" ref="ES49:FA49" si="220">IF(ES21=0,0,ES48/ES21)</f>
        <v>0</v>
      </c>
      <c r="ET49" s="201">
        <f t="shared" si="220"/>
        <v>0</v>
      </c>
      <c r="EU49" s="201">
        <f t="shared" si="220"/>
        <v>0</v>
      </c>
      <c r="EV49" s="201">
        <f t="shared" si="220"/>
        <v>0</v>
      </c>
      <c r="EW49" s="201">
        <f t="shared" si="220"/>
        <v>0</v>
      </c>
      <c r="EX49" s="201">
        <f t="shared" si="220"/>
        <v>0</v>
      </c>
      <c r="EY49" s="201">
        <f t="shared" si="220"/>
        <v>0</v>
      </c>
      <c r="EZ49" s="201">
        <f t="shared" si="220"/>
        <v>0</v>
      </c>
      <c r="FA49" s="201">
        <f t="shared" si="220"/>
        <v>0</v>
      </c>
    </row>
    <row r="50" spans="2:157" ht="15" customHeight="1" x14ac:dyDescent="0.3">
      <c r="B50" s="202"/>
      <c r="C50" s="203" t="s">
        <v>3375</v>
      </c>
      <c r="D50" s="203"/>
      <c r="E50" s="204" t="s">
        <v>1601</v>
      </c>
      <c r="F50" s="205" t="s">
        <v>2918</v>
      </c>
      <c r="G50" s="206">
        <f>SUM(H50:FA50)</f>
        <v>0</v>
      </c>
      <c r="H50" s="207">
        <f>H46*$D$47+H48*$D$49</f>
        <v>0</v>
      </c>
      <c r="I50" s="207">
        <f t="shared" ref="I50:AA50" si="221">I46*$D$47+I48*$D$49</f>
        <v>0</v>
      </c>
      <c r="J50" s="207">
        <f t="shared" si="221"/>
        <v>0</v>
      </c>
      <c r="K50" s="207">
        <f t="shared" si="221"/>
        <v>0</v>
      </c>
      <c r="L50" s="207">
        <f t="shared" si="221"/>
        <v>0</v>
      </c>
      <c r="M50" s="207">
        <f t="shared" si="221"/>
        <v>0</v>
      </c>
      <c r="N50" s="207">
        <f t="shared" si="221"/>
        <v>0</v>
      </c>
      <c r="O50" s="207">
        <f t="shared" si="221"/>
        <v>0</v>
      </c>
      <c r="P50" s="207">
        <f t="shared" si="221"/>
        <v>0</v>
      </c>
      <c r="Q50" s="207">
        <f t="shared" si="221"/>
        <v>0</v>
      </c>
      <c r="R50" s="207">
        <f t="shared" si="221"/>
        <v>0</v>
      </c>
      <c r="S50" s="207">
        <f t="shared" si="221"/>
        <v>0</v>
      </c>
      <c r="T50" s="207">
        <f t="shared" si="221"/>
        <v>0</v>
      </c>
      <c r="U50" s="207">
        <f t="shared" si="221"/>
        <v>0</v>
      </c>
      <c r="V50" s="207">
        <f t="shared" si="221"/>
        <v>0</v>
      </c>
      <c r="W50" s="207">
        <f t="shared" si="221"/>
        <v>0</v>
      </c>
      <c r="X50" s="207">
        <f t="shared" si="221"/>
        <v>0</v>
      </c>
      <c r="Y50" s="207">
        <f t="shared" si="221"/>
        <v>0</v>
      </c>
      <c r="Z50" s="207">
        <f t="shared" si="221"/>
        <v>0</v>
      </c>
      <c r="AA50" s="207">
        <f t="shared" si="221"/>
        <v>0</v>
      </c>
      <c r="AB50" s="207">
        <f>AB46*$D$47+AB48*$D$49</f>
        <v>0</v>
      </c>
      <c r="AC50" s="207">
        <f t="shared" ref="AC50:AK50" si="222">AC46*$D$47+AC48*$D$49</f>
        <v>0</v>
      </c>
      <c r="AD50" s="207">
        <f t="shared" si="222"/>
        <v>0</v>
      </c>
      <c r="AE50" s="207">
        <f t="shared" si="222"/>
        <v>0</v>
      </c>
      <c r="AF50" s="207">
        <f t="shared" si="222"/>
        <v>0</v>
      </c>
      <c r="AG50" s="207">
        <f t="shared" si="222"/>
        <v>0</v>
      </c>
      <c r="AH50" s="207">
        <f t="shared" si="222"/>
        <v>0</v>
      </c>
      <c r="AI50" s="207">
        <f t="shared" si="222"/>
        <v>0</v>
      </c>
      <c r="AJ50" s="207">
        <f t="shared" si="222"/>
        <v>0</v>
      </c>
      <c r="AK50" s="207">
        <f t="shared" si="222"/>
        <v>0</v>
      </c>
      <c r="AL50" s="207">
        <f>AL46*$D$47+AL48*$D$49</f>
        <v>0</v>
      </c>
      <c r="AM50" s="207">
        <f t="shared" ref="AM50:AU50" si="223">AM46*$D$47+AM48*$D$49</f>
        <v>0</v>
      </c>
      <c r="AN50" s="207">
        <f t="shared" si="223"/>
        <v>0</v>
      </c>
      <c r="AO50" s="207">
        <f t="shared" si="223"/>
        <v>0</v>
      </c>
      <c r="AP50" s="207">
        <f t="shared" si="223"/>
        <v>0</v>
      </c>
      <c r="AQ50" s="207">
        <f t="shared" si="223"/>
        <v>0</v>
      </c>
      <c r="AR50" s="207">
        <f t="shared" si="223"/>
        <v>0</v>
      </c>
      <c r="AS50" s="207">
        <f t="shared" si="223"/>
        <v>0</v>
      </c>
      <c r="AT50" s="207">
        <f t="shared" si="223"/>
        <v>0</v>
      </c>
      <c r="AU50" s="207">
        <f t="shared" si="223"/>
        <v>0</v>
      </c>
      <c r="AV50" s="207">
        <f>AV46*$D$47+AV48*$D$49</f>
        <v>0</v>
      </c>
      <c r="AW50" s="207">
        <f t="shared" ref="AW50:BE50" si="224">AW46*$D$47+AW48*$D$49</f>
        <v>0</v>
      </c>
      <c r="AX50" s="207">
        <f t="shared" si="224"/>
        <v>0</v>
      </c>
      <c r="AY50" s="207">
        <f t="shared" si="224"/>
        <v>0</v>
      </c>
      <c r="AZ50" s="207">
        <f t="shared" si="224"/>
        <v>0</v>
      </c>
      <c r="BA50" s="207">
        <f t="shared" si="224"/>
        <v>0</v>
      </c>
      <c r="BB50" s="207">
        <f t="shared" si="224"/>
        <v>0</v>
      </c>
      <c r="BC50" s="207">
        <f t="shared" si="224"/>
        <v>0</v>
      </c>
      <c r="BD50" s="207">
        <f t="shared" si="224"/>
        <v>0</v>
      </c>
      <c r="BE50" s="207">
        <f t="shared" si="224"/>
        <v>0</v>
      </c>
      <c r="BF50" s="207">
        <f>BF46*$D$47+BF48*$D$49</f>
        <v>0</v>
      </c>
      <c r="BG50" s="207">
        <f t="shared" ref="BG50:BY50" si="225">BG46*$D$47+BG48*$D$49</f>
        <v>0</v>
      </c>
      <c r="BH50" s="207">
        <f t="shared" si="225"/>
        <v>0</v>
      </c>
      <c r="BI50" s="207">
        <f t="shared" si="225"/>
        <v>0</v>
      </c>
      <c r="BJ50" s="207">
        <f t="shared" si="225"/>
        <v>0</v>
      </c>
      <c r="BK50" s="207">
        <f t="shared" si="225"/>
        <v>0</v>
      </c>
      <c r="BL50" s="207">
        <f t="shared" si="225"/>
        <v>0</v>
      </c>
      <c r="BM50" s="207">
        <f t="shared" si="225"/>
        <v>0</v>
      </c>
      <c r="BN50" s="207">
        <f t="shared" si="225"/>
        <v>0</v>
      </c>
      <c r="BO50" s="207">
        <f t="shared" si="225"/>
        <v>0</v>
      </c>
      <c r="BP50" s="207">
        <f t="shared" si="225"/>
        <v>0</v>
      </c>
      <c r="BQ50" s="207">
        <f t="shared" si="225"/>
        <v>0</v>
      </c>
      <c r="BR50" s="207">
        <f t="shared" si="225"/>
        <v>0</v>
      </c>
      <c r="BS50" s="207">
        <f t="shared" si="225"/>
        <v>0</v>
      </c>
      <c r="BT50" s="207">
        <f t="shared" si="225"/>
        <v>0</v>
      </c>
      <c r="BU50" s="207">
        <f t="shared" si="225"/>
        <v>0</v>
      </c>
      <c r="BV50" s="207">
        <f t="shared" si="225"/>
        <v>0</v>
      </c>
      <c r="BW50" s="207">
        <f t="shared" si="225"/>
        <v>0</v>
      </c>
      <c r="BX50" s="207">
        <f t="shared" si="225"/>
        <v>0</v>
      </c>
      <c r="BY50" s="207">
        <f t="shared" si="225"/>
        <v>0</v>
      </c>
      <c r="BZ50" s="207">
        <f>BZ46*$D$47+BZ48*$D$49</f>
        <v>0</v>
      </c>
      <c r="CA50" s="207">
        <f t="shared" ref="CA50:CI50" si="226">CA46*$D$47+CA48*$D$49</f>
        <v>0</v>
      </c>
      <c r="CB50" s="207">
        <f t="shared" si="226"/>
        <v>0</v>
      </c>
      <c r="CC50" s="207">
        <f t="shared" si="226"/>
        <v>0</v>
      </c>
      <c r="CD50" s="207">
        <f t="shared" si="226"/>
        <v>0</v>
      </c>
      <c r="CE50" s="207">
        <f t="shared" si="226"/>
        <v>0</v>
      </c>
      <c r="CF50" s="207">
        <f t="shared" si="226"/>
        <v>0</v>
      </c>
      <c r="CG50" s="207">
        <f t="shared" si="226"/>
        <v>0</v>
      </c>
      <c r="CH50" s="207">
        <f t="shared" si="226"/>
        <v>0</v>
      </c>
      <c r="CI50" s="207">
        <f t="shared" si="226"/>
        <v>0</v>
      </c>
      <c r="CJ50" s="207">
        <f>CJ46*$D$47+CJ48*$D$49</f>
        <v>0</v>
      </c>
      <c r="CK50" s="207">
        <f t="shared" ref="CK50:CS50" si="227">CK46*$D$47+CK48*$D$49</f>
        <v>0</v>
      </c>
      <c r="CL50" s="207">
        <f t="shared" si="227"/>
        <v>0</v>
      </c>
      <c r="CM50" s="207">
        <f t="shared" si="227"/>
        <v>0</v>
      </c>
      <c r="CN50" s="207">
        <f t="shared" si="227"/>
        <v>0</v>
      </c>
      <c r="CO50" s="207">
        <f t="shared" si="227"/>
        <v>0</v>
      </c>
      <c r="CP50" s="207">
        <f t="shared" si="227"/>
        <v>0</v>
      </c>
      <c r="CQ50" s="207">
        <f t="shared" si="227"/>
        <v>0</v>
      </c>
      <c r="CR50" s="207">
        <f t="shared" si="227"/>
        <v>0</v>
      </c>
      <c r="CS50" s="207">
        <f t="shared" si="227"/>
        <v>0</v>
      </c>
      <c r="CT50" s="207">
        <f>CT46*$D$47+CT48*$D$49</f>
        <v>0</v>
      </c>
      <c r="CU50" s="207">
        <f t="shared" ref="CU50:DC50" si="228">CU46*$D$47+CU48*$D$49</f>
        <v>0</v>
      </c>
      <c r="CV50" s="207">
        <f t="shared" si="228"/>
        <v>0</v>
      </c>
      <c r="CW50" s="207">
        <f t="shared" si="228"/>
        <v>0</v>
      </c>
      <c r="CX50" s="207">
        <f t="shared" si="228"/>
        <v>0</v>
      </c>
      <c r="CY50" s="207">
        <f t="shared" si="228"/>
        <v>0</v>
      </c>
      <c r="CZ50" s="207">
        <f t="shared" si="228"/>
        <v>0</v>
      </c>
      <c r="DA50" s="207">
        <f t="shared" si="228"/>
        <v>0</v>
      </c>
      <c r="DB50" s="207">
        <f t="shared" si="228"/>
        <v>0</v>
      </c>
      <c r="DC50" s="207">
        <f t="shared" si="228"/>
        <v>0</v>
      </c>
      <c r="DD50" s="207">
        <f>DD46*$D$47+DD48*$D$49</f>
        <v>0</v>
      </c>
      <c r="DE50" s="207">
        <f t="shared" ref="DE50:DW50" si="229">DE46*$D$47+DE48*$D$49</f>
        <v>0</v>
      </c>
      <c r="DF50" s="207">
        <f t="shared" si="229"/>
        <v>0</v>
      </c>
      <c r="DG50" s="207">
        <f t="shared" si="229"/>
        <v>0</v>
      </c>
      <c r="DH50" s="207">
        <f t="shared" si="229"/>
        <v>0</v>
      </c>
      <c r="DI50" s="207">
        <f t="shared" si="229"/>
        <v>0</v>
      </c>
      <c r="DJ50" s="207">
        <f t="shared" si="229"/>
        <v>0</v>
      </c>
      <c r="DK50" s="207">
        <f t="shared" si="229"/>
        <v>0</v>
      </c>
      <c r="DL50" s="207">
        <f t="shared" si="229"/>
        <v>0</v>
      </c>
      <c r="DM50" s="207">
        <f t="shared" si="229"/>
        <v>0</v>
      </c>
      <c r="DN50" s="207">
        <f t="shared" si="229"/>
        <v>0</v>
      </c>
      <c r="DO50" s="207">
        <f t="shared" si="229"/>
        <v>0</v>
      </c>
      <c r="DP50" s="207">
        <f t="shared" si="229"/>
        <v>0</v>
      </c>
      <c r="DQ50" s="207">
        <f t="shared" si="229"/>
        <v>0</v>
      </c>
      <c r="DR50" s="207">
        <f t="shared" si="229"/>
        <v>0</v>
      </c>
      <c r="DS50" s="207">
        <f t="shared" si="229"/>
        <v>0</v>
      </c>
      <c r="DT50" s="207">
        <f t="shared" si="229"/>
        <v>0</v>
      </c>
      <c r="DU50" s="207">
        <f t="shared" si="229"/>
        <v>0</v>
      </c>
      <c r="DV50" s="207">
        <f t="shared" si="229"/>
        <v>0</v>
      </c>
      <c r="DW50" s="207">
        <f t="shared" si="229"/>
        <v>0</v>
      </c>
      <c r="DX50" s="207">
        <f>DX46*$D$47+DX48*$D$49</f>
        <v>0</v>
      </c>
      <c r="DY50" s="207">
        <f t="shared" ref="DY50:EG50" si="230">DY46*$D$47+DY48*$D$49</f>
        <v>0</v>
      </c>
      <c r="DZ50" s="207">
        <f t="shared" si="230"/>
        <v>0</v>
      </c>
      <c r="EA50" s="207">
        <f t="shared" si="230"/>
        <v>0</v>
      </c>
      <c r="EB50" s="207">
        <f t="shared" si="230"/>
        <v>0</v>
      </c>
      <c r="EC50" s="207">
        <f t="shared" si="230"/>
        <v>0</v>
      </c>
      <c r="ED50" s="207">
        <f t="shared" si="230"/>
        <v>0</v>
      </c>
      <c r="EE50" s="207">
        <f t="shared" si="230"/>
        <v>0</v>
      </c>
      <c r="EF50" s="207">
        <f t="shared" si="230"/>
        <v>0</v>
      </c>
      <c r="EG50" s="207">
        <f t="shared" si="230"/>
        <v>0</v>
      </c>
      <c r="EH50" s="207">
        <f>EH46*$D$47+EH48*$D$49</f>
        <v>0</v>
      </c>
      <c r="EI50" s="207">
        <f t="shared" ref="EI50:EQ50" si="231">EI46*$D$47+EI48*$D$49</f>
        <v>0</v>
      </c>
      <c r="EJ50" s="207">
        <f t="shared" si="231"/>
        <v>0</v>
      </c>
      <c r="EK50" s="207">
        <f t="shared" si="231"/>
        <v>0</v>
      </c>
      <c r="EL50" s="207">
        <f t="shared" si="231"/>
        <v>0</v>
      </c>
      <c r="EM50" s="207">
        <f t="shared" si="231"/>
        <v>0</v>
      </c>
      <c r="EN50" s="207">
        <f t="shared" si="231"/>
        <v>0</v>
      </c>
      <c r="EO50" s="207">
        <f t="shared" si="231"/>
        <v>0</v>
      </c>
      <c r="EP50" s="207">
        <f t="shared" si="231"/>
        <v>0</v>
      </c>
      <c r="EQ50" s="207">
        <f t="shared" si="231"/>
        <v>0</v>
      </c>
      <c r="ER50" s="207">
        <f>ER46*$D$47+ER48*$D$49</f>
        <v>0</v>
      </c>
      <c r="ES50" s="207">
        <f t="shared" ref="ES50:FA50" si="232">ES46*$D$47+ES48*$D$49</f>
        <v>0</v>
      </c>
      <c r="ET50" s="207">
        <f t="shared" si="232"/>
        <v>0</v>
      </c>
      <c r="EU50" s="207">
        <f t="shared" si="232"/>
        <v>0</v>
      </c>
      <c r="EV50" s="207">
        <f t="shared" si="232"/>
        <v>0</v>
      </c>
      <c r="EW50" s="207">
        <f t="shared" si="232"/>
        <v>0</v>
      </c>
      <c r="EX50" s="207">
        <f t="shared" si="232"/>
        <v>0</v>
      </c>
      <c r="EY50" s="207">
        <f t="shared" si="232"/>
        <v>0</v>
      </c>
      <c r="EZ50" s="207">
        <f t="shared" si="232"/>
        <v>0</v>
      </c>
      <c r="FA50" s="207">
        <f t="shared" si="232"/>
        <v>0</v>
      </c>
    </row>
    <row r="52" spans="2:157" ht="15" customHeight="1" x14ac:dyDescent="0.35">
      <c r="F52" s="158" t="s">
        <v>2763</v>
      </c>
      <c r="G52" s="159">
        <f>RCB!$G$16</f>
        <v>0</v>
      </c>
      <c r="I52" s="1"/>
      <c r="J52" s="1"/>
      <c r="K52" s="252"/>
      <c r="BG52" s="1"/>
      <c r="BH52" s="1"/>
      <c r="BI52" s="252"/>
      <c r="DE52" s="1"/>
      <c r="DF52" s="1"/>
      <c r="DG52" s="252"/>
    </row>
    <row r="53" spans="2:157" ht="15" customHeight="1" x14ac:dyDescent="0.35">
      <c r="F53" s="158" t="s">
        <v>1232</v>
      </c>
      <c r="G53" s="159">
        <f>RCB!$H$9</f>
        <v>0</v>
      </c>
      <c r="I53" s="1"/>
      <c r="J53" s="1"/>
      <c r="K53" s="252"/>
      <c r="BG53" s="1"/>
      <c r="BH53" s="1"/>
      <c r="BI53" s="252"/>
      <c r="DE53" s="1"/>
      <c r="DF53" s="1"/>
      <c r="DG53" s="252"/>
    </row>
    <row r="55" spans="2:157" ht="15" customHeight="1" x14ac:dyDescent="0.3">
      <c r="H55" s="208"/>
      <c r="I55" s="208"/>
      <c r="BF55" s="208"/>
      <c r="BG55" s="208"/>
      <c r="DD55" s="208"/>
      <c r="DE55" s="208"/>
    </row>
  </sheetData>
  <sheetProtection algorithmName="SHA-512" hashValue="ALZ6VjohPay2owFNzxd0D6FDoKfNfnqXNJ9EuepwKHRMbHFPSEsHJlL2o7z3HnegjpcvzuDm5rHqOJQlnrTT4w==" saltValue="rWxP2rnnfMpDJP8Z+iYOUQ==" spinCount="100000" sheet="1" formatColumns="0" formatRows="0"/>
  <mergeCells count="10">
    <mergeCell ref="E2:G2"/>
    <mergeCell ref="B36:B40"/>
    <mergeCell ref="B44:F44"/>
    <mergeCell ref="B11:B12"/>
    <mergeCell ref="B31:B32"/>
    <mergeCell ref="B4:F4"/>
    <mergeCell ref="B13:B15"/>
    <mergeCell ref="B16:B20"/>
    <mergeCell ref="B24:F24"/>
    <mergeCell ref="B33:B35"/>
  </mergeCells>
  <conditionalFormatting sqref="G7:G22">
    <cfRule type="expression" dxfId="61" priority="89">
      <formula>G7="ERRO"</formula>
    </cfRule>
  </conditionalFormatting>
  <conditionalFormatting sqref="G27:G42">
    <cfRule type="expression" dxfId="60" priority="1">
      <formula>G27="ERRO"</formula>
    </cfRule>
  </conditionalFormatting>
  <conditionalFormatting sqref="G46:G50">
    <cfRule type="expression" dxfId="59" priority="125">
      <formula>G46="ERRO"</formula>
    </cfRule>
  </conditionalFormatting>
  <conditionalFormatting sqref="H11:FA11 H20:FA20 H31:FA31 H40:FA40">
    <cfRule type="expression" dxfId="58" priority="38">
      <formula>OR(H11&gt;1,H11&lt;0)</formula>
    </cfRule>
  </conditionalFormatting>
  <conditionalFormatting sqref="H13:FA13 H33:FA33">
    <cfRule type="expression" dxfId="57" priority="37">
      <formula>OR(H13&gt;24,H13&lt;0)</formula>
    </cfRule>
  </conditionalFormatting>
  <conditionalFormatting sqref="H14:FA14 H34:FA34">
    <cfRule type="expression" dxfId="56" priority="36">
      <formula>OR(H14&gt;365,H14&lt;0)</formula>
    </cfRule>
  </conditionalFormatting>
  <conditionalFormatting sqref="H15:FA15 H35:FA35">
    <cfRule type="expression" dxfId="55" priority="35">
      <formula>OR(H15&gt;8760,H15&lt;0)</formula>
    </cfRule>
  </conditionalFormatting>
  <conditionalFormatting sqref="H16:FA16 H36:FA36">
    <cfRule type="expression" dxfId="54" priority="34">
      <formula>OR(H16&gt;3,H16&lt;0)</formula>
    </cfRule>
  </conditionalFormatting>
  <conditionalFormatting sqref="H17:FA17 H37:FA37">
    <cfRule type="expression" dxfId="53" priority="33">
      <formula>OR(H17&gt;22,H17&lt;0)</formula>
    </cfRule>
  </conditionalFormatting>
  <conditionalFormatting sqref="H18:FA18 H38:FA38">
    <cfRule type="expression" dxfId="52" priority="32">
      <formula>OR(H18&gt;12,H18&lt;0)</formula>
    </cfRule>
  </conditionalFormatting>
  <pageMargins left="0.59055118110236227" right="0.59055118110236227" top="0.98425196850393704" bottom="0.59055118110236227" header="0.19685039370078741" footer="0.19685039370078741"/>
  <pageSetup paperSize="9" scale="68" fitToWidth="0" pageOrder="overThenDown" orientation="landscape" r:id="rId1"/>
  <headerFooter>
    <oddFooter>&amp;L&amp;F / &amp;A_x000D_&amp;1#&amp;"Calibri"&amp;10&amp;K000000 Classificação: Público&amp;R&amp;P</oddFooter>
  </headerFooter>
  <ignoredErrors>
    <ignoredError sqref="FB1:XFD1 A12:F12 H52:H53 A54:F54 A52:D53 K8 I7:K7 A32:F32 A24 C24:F24 A45:F45 A44 C44:F44 A51:F51 A50:B50 D50:F50 H25 C4:AA4 A4:A5 I36:AA38 H39:AA44 FB27:XFD1048576 I33:AA34 H35:AA35 I31:AA31 H32:AA32 I27:AA28 H30:AA30 I16:AA18 H19:AA24 I13:AA14 H15:AA15 J11:AA11 M7:AA9 H12:AA12 H46:AA51 H45 H10:AA10 K29:AA29 AB51:BE51 A55:BE1048576 L52:BE53 H54:BE54 A1:BE1 FB4:XFD5 C7:G7 A7:A11 C8:F11 A14:F15 A13 C13:F13 A17:F20 A16 C16:F16 A23:F23 A21:A22 C21:F22 A46:A49 C46:F49 C5:H5 FB7:XFD25 A25:F25 A27 C27:F27 A28:A30 C28:F30 A31 C31:F31 A34:F35 A33 C33:F33 A37:F40 A36 C36:F36 A43:F43 A41 C41:F41 A42 C42:F42" unlockedFormula="1"/>
    <ignoredError sqref="G23:G25 G43:G45 G47 G49 G51:G54" formula="1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3B081C-27AE-40EE-A085-B9C1BB1250D2}">
          <x14:formula1>
            <xm:f>UCs!$C$24:$C$43</xm:f>
          </x14:formula1>
          <xm:sqref>H6:FA6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D2CB-F5A7-4ECC-9E1A-981E0CF71A89}">
  <sheetPr codeName="Plan34">
    <tabColor rgb="FFFF0000"/>
  </sheetPr>
  <dimension ref="B4:Z116"/>
  <sheetViews>
    <sheetView showGridLines="0" zoomScale="70" zoomScaleNormal="70" workbookViewId="0">
      <selection activeCell="T70" sqref="T70"/>
    </sheetView>
  </sheetViews>
  <sheetFormatPr defaultColWidth="9.109375" defaultRowHeight="15" customHeight="1" x14ac:dyDescent="0.3"/>
  <cols>
    <col min="1" max="2" width="3.6640625" style="1" customWidth="1"/>
    <col min="3" max="7" width="10.6640625" style="1" customWidth="1"/>
    <col min="8" max="8" width="18.88671875" style="1" customWidth="1"/>
    <col min="9" max="9" width="14.33203125" style="1" customWidth="1"/>
    <col min="10" max="10" width="17.88671875" style="1" customWidth="1"/>
    <col min="11" max="11" width="19.6640625" style="1" bestFit="1" customWidth="1"/>
    <col min="12" max="13" width="14.6640625" style="1" customWidth="1"/>
    <col min="14" max="14" width="19.6640625" style="1" bestFit="1" customWidth="1"/>
    <col min="15" max="16" width="3.6640625" style="1" customWidth="1"/>
    <col min="17" max="21" width="10.6640625" style="1" customWidth="1"/>
    <col min="22" max="23" width="11.6640625" style="1" customWidth="1"/>
    <col min="24" max="25" width="18.6640625" style="1" customWidth="1"/>
    <col min="26" max="16384" width="9.109375" style="1"/>
  </cols>
  <sheetData>
    <row r="4" spans="2:26" ht="15" customHeight="1" x14ac:dyDescent="0.3">
      <c r="B4" s="841" t="s">
        <v>2289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5"/>
      <c r="P4" s="856" t="str">
        <f>B4</f>
        <v>SISTEMA DE ARMAZENAMENTO DE ENERGIA (SAE)</v>
      </c>
      <c r="Q4" s="856"/>
      <c r="R4" s="856"/>
      <c r="S4" s="856"/>
      <c r="T4" s="856"/>
      <c r="U4" s="856"/>
      <c r="V4" s="856"/>
      <c r="W4" s="856"/>
      <c r="X4" s="856"/>
      <c r="Y4" s="856"/>
    </row>
    <row r="5" spans="2:26" ht="15" customHeight="1" x14ac:dyDescent="0.3">
      <c r="B5" s="841" t="s">
        <v>1604</v>
      </c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5"/>
      <c r="P5" s="856" t="s">
        <v>1213</v>
      </c>
      <c r="Q5" s="856"/>
      <c r="R5" s="856"/>
      <c r="S5" s="856"/>
      <c r="T5" s="856"/>
      <c r="U5" s="856"/>
      <c r="V5" s="856"/>
      <c r="W5" s="856"/>
      <c r="X5" s="856"/>
      <c r="Y5" s="856"/>
    </row>
    <row r="6" spans="2:26" ht="15" customHeight="1" x14ac:dyDescent="0.3">
      <c r="B6" s="857" t="s">
        <v>1214</v>
      </c>
      <c r="C6" s="858"/>
      <c r="D6" s="858"/>
      <c r="E6" s="858"/>
      <c r="F6" s="858"/>
      <c r="G6" s="858"/>
      <c r="H6" s="858"/>
      <c r="I6" s="858"/>
      <c r="J6" s="858"/>
      <c r="K6" s="859" t="s">
        <v>1215</v>
      </c>
      <c r="L6" s="859"/>
      <c r="M6" s="859"/>
      <c r="N6" s="859"/>
      <c r="P6" s="859" t="s">
        <v>1214</v>
      </c>
      <c r="Q6" s="859"/>
      <c r="R6" s="859"/>
      <c r="S6" s="859"/>
      <c r="T6" s="859"/>
      <c r="U6" s="859"/>
      <c r="V6" s="859"/>
      <c r="W6" s="859"/>
      <c r="X6" s="873" t="s">
        <v>1215</v>
      </c>
      <c r="Y6" s="873"/>
    </row>
    <row r="7" spans="2:26" ht="15" customHeight="1" x14ac:dyDescent="0.3">
      <c r="B7" s="874" t="s">
        <v>1216</v>
      </c>
      <c r="C7" s="874"/>
      <c r="D7" s="874"/>
      <c r="E7" s="875"/>
      <c r="F7" s="875"/>
      <c r="G7" s="875"/>
      <c r="H7" s="235" t="s">
        <v>283</v>
      </c>
      <c r="I7" s="235" t="s">
        <v>1217</v>
      </c>
      <c r="J7" s="235" t="s">
        <v>1218</v>
      </c>
      <c r="K7" s="236" t="s">
        <v>1219</v>
      </c>
      <c r="L7" s="237" t="s">
        <v>1220</v>
      </c>
      <c r="M7" s="237" t="s">
        <v>1221</v>
      </c>
      <c r="N7" s="238" t="s">
        <v>1222</v>
      </c>
      <c r="P7" s="874" t="str">
        <f>B7</f>
        <v>Materiais e equipamentos</v>
      </c>
      <c r="Q7" s="874"/>
      <c r="R7" s="874"/>
      <c r="S7" s="875"/>
      <c r="T7" s="875"/>
      <c r="U7" s="875"/>
      <c r="V7" s="235" t="s">
        <v>1223</v>
      </c>
      <c r="W7" s="236" t="s">
        <v>1224</v>
      </c>
      <c r="X7" s="236" t="s">
        <v>1225</v>
      </c>
      <c r="Y7" s="238" t="s">
        <v>1226</v>
      </c>
    </row>
    <row r="8" spans="2:26" ht="15" customHeight="1" x14ac:dyDescent="0.3">
      <c r="B8" s="142">
        <v>1</v>
      </c>
      <c r="C8" s="860"/>
      <c r="D8" s="861"/>
      <c r="E8" s="861"/>
      <c r="F8" s="861"/>
      <c r="G8" s="861"/>
      <c r="H8" s="287"/>
      <c r="I8" s="288"/>
      <c r="J8" s="286"/>
      <c r="K8" s="139">
        <f>N8-L8-M8</f>
        <v>0</v>
      </c>
      <c r="L8" s="286"/>
      <c r="M8" s="286"/>
      <c r="N8" s="139">
        <f>I8*J8</f>
        <v>0</v>
      </c>
      <c r="P8" s="142">
        <f>B8</f>
        <v>1</v>
      </c>
      <c r="Q8" s="862" t="str">
        <f>IF(OR(C8=0,C8=""),"",C8)</f>
        <v/>
      </c>
      <c r="R8" s="862"/>
      <c r="S8" s="862"/>
      <c r="T8" s="862"/>
      <c r="U8" s="863"/>
      <c r="V8" s="143" t="str">
        <f>IF(N8=0,"",H8)</f>
        <v/>
      </c>
      <c r="W8" s="144">
        <f>IF(OR(V8="",V8=0),0,(Projeto!$AD$10*((1+Projeto!$AD$10)^V8))/(((1+Projeto!$AD$10)^V8)-1))</f>
        <v>0</v>
      </c>
      <c r="X8" s="145">
        <f>IF(AND(K8&gt;0,CustoContábil!$F$6&gt;0),K8*(CustoContábil!$F$18/CustoContábil!$F$6)*W8,0)</f>
        <v>0</v>
      </c>
      <c r="Y8" s="145">
        <f>IF(AND(N8&gt;0,CustoContábil!$D$6&gt;0),N8*(CustoContábil!$D$18/CustoContábil!$D$6)*W8,0)</f>
        <v>0</v>
      </c>
      <c r="Z8" s="239"/>
    </row>
    <row r="9" spans="2:26" ht="15" customHeight="1" x14ac:dyDescent="0.3">
      <c r="B9" s="142">
        <v>2</v>
      </c>
      <c r="C9" s="860"/>
      <c r="D9" s="861"/>
      <c r="E9" s="861"/>
      <c r="F9" s="861"/>
      <c r="G9" s="861"/>
      <c r="H9" s="289"/>
      <c r="I9" s="290"/>
      <c r="J9" s="286"/>
      <c r="K9" s="139">
        <f t="shared" ref="K9:K57" si="0">N9-L9-M9</f>
        <v>0</v>
      </c>
      <c r="L9" s="286"/>
      <c r="M9" s="286"/>
      <c r="N9" s="139">
        <f t="shared" ref="N9:N57" si="1">I9*J9</f>
        <v>0</v>
      </c>
      <c r="P9" s="142">
        <f t="shared" ref="P9:P57" si="2">B9</f>
        <v>2</v>
      </c>
      <c r="Q9" s="862" t="str">
        <f t="shared" ref="Q9:Q57" si="3">IF(OR(C9=0,C9=""),"",C9)</f>
        <v/>
      </c>
      <c r="R9" s="862"/>
      <c r="S9" s="862"/>
      <c r="T9" s="862"/>
      <c r="U9" s="863"/>
      <c r="V9" s="143" t="str">
        <f t="shared" ref="V9:V57" si="4">IF(N9=0,"",H9)</f>
        <v/>
      </c>
      <c r="W9" s="144">
        <f>IF(OR(V9="",V9=0),0,(Projeto!$AD$10*((1+Projeto!$AD$10)^V9))/(((1+Projeto!$AD$10)^V9)-1))</f>
        <v>0</v>
      </c>
      <c r="X9" s="145">
        <f>IF(AND(K9&gt;0,CustoContábil!$F$6&gt;0),K9*(CustoContábil!$F$18/CustoContábil!$F$6)*W9,0)</f>
        <v>0</v>
      </c>
      <c r="Y9" s="145">
        <f>IF(AND(N9&gt;0,CustoContábil!$D$6&gt;0),N9*(CustoContábil!$D$18/CustoContábil!$D$6)*W9,0)</f>
        <v>0</v>
      </c>
    </row>
    <row r="10" spans="2:26" ht="15" customHeight="1" x14ac:dyDescent="0.3">
      <c r="B10" s="142">
        <v>3</v>
      </c>
      <c r="C10" s="860"/>
      <c r="D10" s="861"/>
      <c r="E10" s="861"/>
      <c r="F10" s="861"/>
      <c r="G10" s="861"/>
      <c r="H10" s="289"/>
      <c r="I10" s="290"/>
      <c r="J10" s="286"/>
      <c r="K10" s="139">
        <f t="shared" si="0"/>
        <v>0</v>
      </c>
      <c r="L10" s="286"/>
      <c r="M10" s="286"/>
      <c r="N10" s="139">
        <f t="shared" si="1"/>
        <v>0</v>
      </c>
      <c r="P10" s="142">
        <f t="shared" si="2"/>
        <v>3</v>
      </c>
      <c r="Q10" s="862" t="str">
        <f t="shared" si="3"/>
        <v/>
      </c>
      <c r="R10" s="862"/>
      <c r="S10" s="862"/>
      <c r="T10" s="862"/>
      <c r="U10" s="863"/>
      <c r="V10" s="143" t="str">
        <f t="shared" si="4"/>
        <v/>
      </c>
      <c r="W10" s="144">
        <f>IF(OR(V10="",V10=0),0,(Projeto!$AD$10*((1+Projeto!$AD$10)^V10))/(((1+Projeto!$AD$10)^V10)-1))</f>
        <v>0</v>
      </c>
      <c r="X10" s="145">
        <f>IF(AND(K10&gt;0,CustoContábil!$F$6&gt;0),K10*(CustoContábil!$F$18/CustoContábil!$F$6)*W10,0)</f>
        <v>0</v>
      </c>
      <c r="Y10" s="145">
        <f>IF(AND(N10&gt;0,CustoContábil!$D$6&gt;0),N10*(CustoContábil!$D$18/CustoContábil!$D$6)*W10,0)</f>
        <v>0</v>
      </c>
    </row>
    <row r="11" spans="2:26" ht="15" customHeight="1" x14ac:dyDescent="0.3">
      <c r="B11" s="142">
        <v>4</v>
      </c>
      <c r="C11" s="860"/>
      <c r="D11" s="861"/>
      <c r="E11" s="861"/>
      <c r="F11" s="861"/>
      <c r="G11" s="861"/>
      <c r="H11" s="289"/>
      <c r="I11" s="290"/>
      <c r="J11" s="286"/>
      <c r="K11" s="139">
        <f t="shared" si="0"/>
        <v>0</v>
      </c>
      <c r="L11" s="286"/>
      <c r="M11" s="286"/>
      <c r="N11" s="139">
        <f t="shared" si="1"/>
        <v>0</v>
      </c>
      <c r="P11" s="142">
        <f t="shared" si="2"/>
        <v>4</v>
      </c>
      <c r="Q11" s="862" t="str">
        <f t="shared" si="3"/>
        <v/>
      </c>
      <c r="R11" s="862"/>
      <c r="S11" s="862"/>
      <c r="T11" s="862"/>
      <c r="U11" s="863"/>
      <c r="V11" s="143" t="str">
        <f t="shared" si="4"/>
        <v/>
      </c>
      <c r="W11" s="144">
        <f>IF(OR(V11="",V11=0),0,(Projeto!$AD$10*((1+Projeto!$AD$10)^V11))/(((1+Projeto!$AD$10)^V11)-1))</f>
        <v>0</v>
      </c>
      <c r="X11" s="145">
        <f>IF(AND(K11&gt;0,CustoContábil!$F$6&gt;0),K11*(CustoContábil!$F$18/CustoContábil!$F$6)*W11,0)</f>
        <v>0</v>
      </c>
      <c r="Y11" s="145">
        <f>IF(AND(N11&gt;0,CustoContábil!$D$6&gt;0),N11*(CustoContábil!$D$18/CustoContábil!$D$6)*W11,0)</f>
        <v>0</v>
      </c>
    </row>
    <row r="12" spans="2:26" ht="15" customHeight="1" x14ac:dyDescent="0.3">
      <c r="B12" s="142">
        <v>5</v>
      </c>
      <c r="C12" s="860"/>
      <c r="D12" s="861"/>
      <c r="E12" s="861"/>
      <c r="F12" s="861"/>
      <c r="G12" s="861"/>
      <c r="H12" s="289"/>
      <c r="I12" s="290"/>
      <c r="J12" s="286"/>
      <c r="K12" s="139">
        <f t="shared" si="0"/>
        <v>0</v>
      </c>
      <c r="L12" s="286"/>
      <c r="M12" s="286"/>
      <c r="N12" s="139">
        <f t="shared" si="1"/>
        <v>0</v>
      </c>
      <c r="P12" s="142">
        <f t="shared" si="2"/>
        <v>5</v>
      </c>
      <c r="Q12" s="862" t="str">
        <f t="shared" si="3"/>
        <v/>
      </c>
      <c r="R12" s="862"/>
      <c r="S12" s="862"/>
      <c r="T12" s="862"/>
      <c r="U12" s="863"/>
      <c r="V12" s="143" t="str">
        <f t="shared" si="4"/>
        <v/>
      </c>
      <c r="W12" s="144">
        <f>IF(OR(V12="",V12=0),0,(Projeto!$AD$10*((1+Projeto!$AD$10)^V12))/(((1+Projeto!$AD$10)^V12)-1))</f>
        <v>0</v>
      </c>
      <c r="X12" s="145">
        <f>IF(AND(K12&gt;0,CustoContábil!$F$6&gt;0),K12*(CustoContábil!$F$18/CustoContábil!$F$6)*W12,0)</f>
        <v>0</v>
      </c>
      <c r="Y12" s="145">
        <f>IF(AND(N12&gt;0,CustoContábil!$D$6&gt;0),N12*(CustoContábil!$D$18/CustoContábil!$D$6)*W12,0)</f>
        <v>0</v>
      </c>
    </row>
    <row r="13" spans="2:26" ht="15" customHeight="1" x14ac:dyDescent="0.3">
      <c r="B13" s="142">
        <v>6</v>
      </c>
      <c r="C13" s="860"/>
      <c r="D13" s="861"/>
      <c r="E13" s="861"/>
      <c r="F13" s="861"/>
      <c r="G13" s="861"/>
      <c r="H13" s="289"/>
      <c r="I13" s="290"/>
      <c r="J13" s="286"/>
      <c r="K13" s="139">
        <f t="shared" si="0"/>
        <v>0</v>
      </c>
      <c r="L13" s="286"/>
      <c r="M13" s="286"/>
      <c r="N13" s="139">
        <f t="shared" si="1"/>
        <v>0</v>
      </c>
      <c r="P13" s="142">
        <f t="shared" si="2"/>
        <v>6</v>
      </c>
      <c r="Q13" s="862" t="str">
        <f t="shared" si="3"/>
        <v/>
      </c>
      <c r="R13" s="862"/>
      <c r="S13" s="862"/>
      <c r="T13" s="862"/>
      <c r="U13" s="863"/>
      <c r="V13" s="143" t="str">
        <f t="shared" si="4"/>
        <v/>
      </c>
      <c r="W13" s="144">
        <f>IF(OR(V13="",V13=0),0,(Projeto!$AD$10*((1+Projeto!$AD$10)^V13))/(((1+Projeto!$AD$10)^V13)-1))</f>
        <v>0</v>
      </c>
      <c r="X13" s="145">
        <f>IF(AND(K13&gt;0,CustoContábil!$F$6&gt;0),K13*(CustoContábil!$F$18/CustoContábil!$F$6)*W13,0)</f>
        <v>0</v>
      </c>
      <c r="Y13" s="145">
        <f>IF(AND(N13&gt;0,CustoContábil!$D$6&gt;0),N13*(CustoContábil!$D$18/CustoContábil!$D$6)*W13,0)</f>
        <v>0</v>
      </c>
    </row>
    <row r="14" spans="2:26" ht="15" customHeight="1" x14ac:dyDescent="0.3">
      <c r="B14" s="142">
        <v>7</v>
      </c>
      <c r="C14" s="860"/>
      <c r="D14" s="861"/>
      <c r="E14" s="861"/>
      <c r="F14" s="861"/>
      <c r="G14" s="861"/>
      <c r="H14" s="289"/>
      <c r="I14" s="290"/>
      <c r="J14" s="286"/>
      <c r="K14" s="139">
        <f t="shared" si="0"/>
        <v>0</v>
      </c>
      <c r="L14" s="286"/>
      <c r="M14" s="286"/>
      <c r="N14" s="139">
        <f t="shared" si="1"/>
        <v>0</v>
      </c>
      <c r="P14" s="142">
        <f t="shared" si="2"/>
        <v>7</v>
      </c>
      <c r="Q14" s="862" t="str">
        <f t="shared" si="3"/>
        <v/>
      </c>
      <c r="R14" s="862"/>
      <c r="S14" s="862"/>
      <c r="T14" s="862"/>
      <c r="U14" s="863"/>
      <c r="V14" s="143" t="str">
        <f t="shared" si="4"/>
        <v/>
      </c>
      <c r="W14" s="144">
        <f>IF(OR(V14="",V14=0),0,(Projeto!$AD$10*((1+Projeto!$AD$10)^V14))/(((1+Projeto!$AD$10)^V14)-1))</f>
        <v>0</v>
      </c>
      <c r="X14" s="145">
        <f>IF(AND(K14&gt;0,CustoContábil!$F$6&gt;0),K14*(CustoContábil!$F$18/CustoContábil!$F$6)*W14,0)</f>
        <v>0</v>
      </c>
      <c r="Y14" s="145">
        <f>IF(AND(N14&gt;0,CustoContábil!$D$6&gt;0),N14*(CustoContábil!$D$18/CustoContábil!$D$6)*W14,0)</f>
        <v>0</v>
      </c>
    </row>
    <row r="15" spans="2:26" ht="15" customHeight="1" x14ac:dyDescent="0.3">
      <c r="B15" s="142">
        <v>8</v>
      </c>
      <c r="C15" s="860"/>
      <c r="D15" s="861"/>
      <c r="E15" s="861"/>
      <c r="F15" s="861"/>
      <c r="G15" s="861"/>
      <c r="H15" s="289"/>
      <c r="I15" s="290"/>
      <c r="J15" s="286"/>
      <c r="K15" s="139">
        <f t="shared" si="0"/>
        <v>0</v>
      </c>
      <c r="L15" s="286"/>
      <c r="M15" s="286"/>
      <c r="N15" s="139">
        <f t="shared" si="1"/>
        <v>0</v>
      </c>
      <c r="P15" s="142">
        <f t="shared" si="2"/>
        <v>8</v>
      </c>
      <c r="Q15" s="862" t="str">
        <f t="shared" si="3"/>
        <v/>
      </c>
      <c r="R15" s="862"/>
      <c r="S15" s="862"/>
      <c r="T15" s="862"/>
      <c r="U15" s="863"/>
      <c r="V15" s="143" t="str">
        <f t="shared" si="4"/>
        <v/>
      </c>
      <c r="W15" s="144">
        <f>IF(OR(V15="",V15=0),0,(Projeto!$AD$10*((1+Projeto!$AD$10)^V15))/(((1+Projeto!$AD$10)^V15)-1))</f>
        <v>0</v>
      </c>
      <c r="X15" s="145">
        <f>IF(AND(K15&gt;0,CustoContábil!$F$6&gt;0),K15*(CustoContábil!$F$18/CustoContábil!$F$6)*W15,0)</f>
        <v>0</v>
      </c>
      <c r="Y15" s="145">
        <f>IF(AND(N15&gt;0,CustoContábil!$D$6&gt;0),N15*(CustoContábil!$D$18/CustoContábil!$D$6)*W15,0)</f>
        <v>0</v>
      </c>
    </row>
    <row r="16" spans="2:26" ht="15" customHeight="1" x14ac:dyDescent="0.3">
      <c r="B16" s="142">
        <v>9</v>
      </c>
      <c r="C16" s="860"/>
      <c r="D16" s="861"/>
      <c r="E16" s="861"/>
      <c r="F16" s="861"/>
      <c r="G16" s="861"/>
      <c r="H16" s="289"/>
      <c r="I16" s="290"/>
      <c r="J16" s="286"/>
      <c r="K16" s="139">
        <f t="shared" si="0"/>
        <v>0</v>
      </c>
      <c r="L16" s="286"/>
      <c r="M16" s="286"/>
      <c r="N16" s="139">
        <f t="shared" si="1"/>
        <v>0</v>
      </c>
      <c r="P16" s="142">
        <f t="shared" si="2"/>
        <v>9</v>
      </c>
      <c r="Q16" s="862" t="str">
        <f t="shared" si="3"/>
        <v/>
      </c>
      <c r="R16" s="862"/>
      <c r="S16" s="862"/>
      <c r="T16" s="862"/>
      <c r="U16" s="863"/>
      <c r="V16" s="143" t="str">
        <f t="shared" si="4"/>
        <v/>
      </c>
      <c r="W16" s="144">
        <f>IF(OR(V16="",V16=0),0,(Projeto!$AD$10*((1+Projeto!$AD$10)^V16))/(((1+Projeto!$AD$10)^V16)-1))</f>
        <v>0</v>
      </c>
      <c r="X16" s="145">
        <f>IF(AND(K16&gt;0,CustoContábil!$F$6&gt;0),K16*(CustoContábil!$F$18/CustoContábil!$F$6)*W16,0)</f>
        <v>0</v>
      </c>
      <c r="Y16" s="145">
        <f>IF(AND(N16&gt;0,CustoContábil!$D$6&gt;0),N16*(CustoContábil!$D$18/CustoContábil!$D$6)*W16,0)</f>
        <v>0</v>
      </c>
    </row>
    <row r="17" spans="2:25" ht="15" customHeight="1" x14ac:dyDescent="0.3">
      <c r="B17" s="142">
        <v>10</v>
      </c>
      <c r="C17" s="860"/>
      <c r="D17" s="861"/>
      <c r="E17" s="861"/>
      <c r="F17" s="861"/>
      <c r="G17" s="861"/>
      <c r="H17" s="291"/>
      <c r="I17" s="290"/>
      <c r="J17" s="286"/>
      <c r="K17" s="139">
        <f t="shared" si="0"/>
        <v>0</v>
      </c>
      <c r="L17" s="286"/>
      <c r="M17" s="286"/>
      <c r="N17" s="139">
        <f t="shared" si="1"/>
        <v>0</v>
      </c>
      <c r="P17" s="142">
        <f t="shared" si="2"/>
        <v>10</v>
      </c>
      <c r="Q17" s="862" t="str">
        <f t="shared" si="3"/>
        <v/>
      </c>
      <c r="R17" s="862"/>
      <c r="S17" s="862"/>
      <c r="T17" s="862"/>
      <c r="U17" s="863"/>
      <c r="V17" s="143" t="str">
        <f t="shared" si="4"/>
        <v/>
      </c>
      <c r="W17" s="144">
        <f>IF(OR(V17="",V17=0),0,(Projeto!$AD$10*((1+Projeto!$AD$10)^V17))/(((1+Projeto!$AD$10)^V17)-1))</f>
        <v>0</v>
      </c>
      <c r="X17" s="145">
        <f>IF(AND(K17&gt;0,CustoContábil!$F$6&gt;0),K17*(CustoContábil!$F$18/CustoContábil!$F$6)*W17,0)</f>
        <v>0</v>
      </c>
      <c r="Y17" s="145">
        <f>IF(AND(N17&gt;0,CustoContábil!$D$6&gt;0),N17*(CustoContábil!$D$18/CustoContábil!$D$6)*W17,0)</f>
        <v>0</v>
      </c>
    </row>
    <row r="18" spans="2:25" ht="15" customHeight="1" x14ac:dyDescent="0.3">
      <c r="B18" s="142">
        <v>11</v>
      </c>
      <c r="C18" s="860"/>
      <c r="D18" s="861"/>
      <c r="E18" s="861"/>
      <c r="F18" s="861"/>
      <c r="G18" s="861"/>
      <c r="H18" s="289"/>
      <c r="I18" s="290"/>
      <c r="J18" s="286"/>
      <c r="K18" s="139">
        <f t="shared" si="0"/>
        <v>0</v>
      </c>
      <c r="L18" s="286"/>
      <c r="M18" s="286"/>
      <c r="N18" s="139">
        <f t="shared" si="1"/>
        <v>0</v>
      </c>
      <c r="P18" s="142">
        <f t="shared" si="2"/>
        <v>11</v>
      </c>
      <c r="Q18" s="862" t="str">
        <f t="shared" si="3"/>
        <v/>
      </c>
      <c r="R18" s="862"/>
      <c r="S18" s="862"/>
      <c r="T18" s="862"/>
      <c r="U18" s="863"/>
      <c r="V18" s="143" t="str">
        <f t="shared" si="4"/>
        <v/>
      </c>
      <c r="W18" s="144">
        <f>IF(OR(V18="",V18=0),0,(Projeto!$AD$10*((1+Projeto!$AD$10)^V18))/(((1+Projeto!$AD$10)^V18)-1))</f>
        <v>0</v>
      </c>
      <c r="X18" s="145">
        <f>IF(AND(K18&gt;0,CustoContábil!$F$6&gt;0),K18*(CustoContábil!$F$18/CustoContábil!$F$6)*W18,0)</f>
        <v>0</v>
      </c>
      <c r="Y18" s="145">
        <f>IF(AND(N18&gt;0,CustoContábil!$D$6&gt;0),N18*(CustoContábil!$D$18/CustoContábil!$D$6)*W18,0)</f>
        <v>0</v>
      </c>
    </row>
    <row r="19" spans="2:25" ht="15" customHeight="1" x14ac:dyDescent="0.3">
      <c r="B19" s="142">
        <v>12</v>
      </c>
      <c r="C19" s="860"/>
      <c r="D19" s="861"/>
      <c r="E19" s="861"/>
      <c r="F19" s="861"/>
      <c r="G19" s="861"/>
      <c r="H19" s="289"/>
      <c r="I19" s="290"/>
      <c r="J19" s="286"/>
      <c r="K19" s="139">
        <f t="shared" si="0"/>
        <v>0</v>
      </c>
      <c r="L19" s="286"/>
      <c r="M19" s="286"/>
      <c r="N19" s="139">
        <f t="shared" si="1"/>
        <v>0</v>
      </c>
      <c r="P19" s="142">
        <f t="shared" si="2"/>
        <v>12</v>
      </c>
      <c r="Q19" s="862" t="str">
        <f t="shared" si="3"/>
        <v/>
      </c>
      <c r="R19" s="862"/>
      <c r="S19" s="862"/>
      <c r="T19" s="862"/>
      <c r="U19" s="863"/>
      <c r="V19" s="143" t="str">
        <f t="shared" si="4"/>
        <v/>
      </c>
      <c r="W19" s="144">
        <f>IF(OR(V19="",V19=0),0,(Projeto!$AD$10*((1+Projeto!$AD$10)^V19))/(((1+Projeto!$AD$10)^V19)-1))</f>
        <v>0</v>
      </c>
      <c r="X19" s="145">
        <f>IF(AND(K19&gt;0,CustoContábil!$F$6&gt;0),K19*(CustoContábil!$F$18/CustoContábil!$F$6)*W19,0)</f>
        <v>0</v>
      </c>
      <c r="Y19" s="145">
        <f>IF(AND(N19&gt;0,CustoContábil!$D$6&gt;0),N19*(CustoContábil!$D$18/CustoContábil!$D$6)*W19,0)</f>
        <v>0</v>
      </c>
    </row>
    <row r="20" spans="2:25" ht="15" customHeight="1" x14ac:dyDescent="0.3">
      <c r="B20" s="142">
        <v>13</v>
      </c>
      <c r="C20" s="886"/>
      <c r="D20" s="886"/>
      <c r="E20" s="886"/>
      <c r="F20" s="886"/>
      <c r="G20" s="860"/>
      <c r="H20" s="287"/>
      <c r="I20" s="288"/>
      <c r="J20" s="286"/>
      <c r="K20" s="139">
        <f>N20-L20-M20</f>
        <v>0</v>
      </c>
      <c r="L20" s="286"/>
      <c r="M20" s="286"/>
      <c r="N20" s="139">
        <f>I20*J20</f>
        <v>0</v>
      </c>
      <c r="P20" s="142">
        <f>B20</f>
        <v>13</v>
      </c>
      <c r="Q20" s="862" t="str">
        <f>IF(OR(C20=0,C20=""),"",C20)</f>
        <v/>
      </c>
      <c r="R20" s="862"/>
      <c r="S20" s="862"/>
      <c r="T20" s="862"/>
      <c r="U20" s="863"/>
      <c r="V20" s="143" t="str">
        <f>IF(N20=0,"",H20)</f>
        <v/>
      </c>
      <c r="W20" s="144">
        <f>IF(OR(V20="",V20=0),0,(Projeto!$AD$10*((1+Projeto!$AD$10)^V20))/(((1+Projeto!$AD$10)^V20)-1))</f>
        <v>0</v>
      </c>
      <c r="X20" s="145">
        <f>IF(AND(K20&gt;0,CustoContábil!$F$6&gt;0),K20*(CustoContábil!$F$18/CustoContábil!$F$6)*W20,0)</f>
        <v>0</v>
      </c>
      <c r="Y20" s="145">
        <f>IF(AND(N20&gt;0,CustoContábil!$D$6&gt;0),N20*(CustoContábil!$D$18/CustoContábil!$D$6)*W20,0)</f>
        <v>0</v>
      </c>
    </row>
    <row r="21" spans="2:25" ht="15" customHeight="1" x14ac:dyDescent="0.3">
      <c r="B21" s="142">
        <v>14</v>
      </c>
      <c r="C21" s="886"/>
      <c r="D21" s="886"/>
      <c r="E21" s="886"/>
      <c r="F21" s="886"/>
      <c r="G21" s="860"/>
      <c r="H21" s="289"/>
      <c r="I21" s="290"/>
      <c r="J21" s="286"/>
      <c r="K21" s="139">
        <f t="shared" ref="K21:K29" si="5">N21-L21-M21</f>
        <v>0</v>
      </c>
      <c r="L21" s="286"/>
      <c r="M21" s="286"/>
      <c r="N21" s="139">
        <f t="shared" ref="N21:N29" si="6">I21*J21</f>
        <v>0</v>
      </c>
      <c r="P21" s="142">
        <f t="shared" ref="P21:P29" si="7">B21</f>
        <v>14</v>
      </c>
      <c r="Q21" s="862" t="str">
        <f t="shared" ref="Q21:Q29" si="8">IF(OR(C21=0,C21=""),"",C21)</f>
        <v/>
      </c>
      <c r="R21" s="862"/>
      <c r="S21" s="862"/>
      <c r="T21" s="862"/>
      <c r="U21" s="863"/>
      <c r="V21" s="143" t="str">
        <f t="shared" ref="V21:V29" si="9">IF(N21=0,"",H21)</f>
        <v/>
      </c>
      <c r="W21" s="144">
        <f>IF(OR(V21="",V21=0),0,(Projeto!$AD$10*((1+Projeto!$AD$10)^V21))/(((1+Projeto!$AD$10)^V21)-1))</f>
        <v>0</v>
      </c>
      <c r="X21" s="145">
        <f>IF(AND(K21&gt;0,CustoContábil!$F$6&gt;0),K21*(CustoContábil!$F$18/CustoContábil!$F$6)*W21,0)</f>
        <v>0</v>
      </c>
      <c r="Y21" s="145">
        <f>IF(AND(N21&gt;0,CustoContábil!$D$6&gt;0),N21*(CustoContábil!$D$18/CustoContábil!$D$6)*W21,0)</f>
        <v>0</v>
      </c>
    </row>
    <row r="22" spans="2:25" ht="15" customHeight="1" x14ac:dyDescent="0.3">
      <c r="B22" s="142">
        <v>15</v>
      </c>
      <c r="C22" s="886"/>
      <c r="D22" s="886"/>
      <c r="E22" s="886"/>
      <c r="F22" s="886"/>
      <c r="G22" s="860"/>
      <c r="H22" s="289"/>
      <c r="I22" s="290"/>
      <c r="J22" s="286"/>
      <c r="K22" s="139">
        <f t="shared" si="5"/>
        <v>0</v>
      </c>
      <c r="L22" s="286"/>
      <c r="M22" s="286"/>
      <c r="N22" s="139">
        <f t="shared" si="6"/>
        <v>0</v>
      </c>
      <c r="P22" s="142">
        <f t="shared" si="7"/>
        <v>15</v>
      </c>
      <c r="Q22" s="862" t="str">
        <f t="shared" si="8"/>
        <v/>
      </c>
      <c r="R22" s="862"/>
      <c r="S22" s="862"/>
      <c r="T22" s="862"/>
      <c r="U22" s="863"/>
      <c r="V22" s="143" t="str">
        <f t="shared" si="9"/>
        <v/>
      </c>
      <c r="W22" s="144">
        <f>IF(OR(V22="",V22=0),0,(Projeto!$AD$10*((1+Projeto!$AD$10)^V22))/(((1+Projeto!$AD$10)^V22)-1))</f>
        <v>0</v>
      </c>
      <c r="X22" s="145">
        <f>IF(AND(K22&gt;0,CustoContábil!$F$6&gt;0),K22*(CustoContábil!$F$18/CustoContábil!$F$6)*W22,0)</f>
        <v>0</v>
      </c>
      <c r="Y22" s="145">
        <f>IF(AND(N22&gt;0,CustoContábil!$D$6&gt;0),N22*(CustoContábil!$D$18/CustoContábil!$D$6)*W22,0)</f>
        <v>0</v>
      </c>
    </row>
    <row r="23" spans="2:25" ht="15" customHeight="1" x14ac:dyDescent="0.3">
      <c r="B23" s="142">
        <v>16</v>
      </c>
      <c r="C23" s="886"/>
      <c r="D23" s="886"/>
      <c r="E23" s="886"/>
      <c r="F23" s="886"/>
      <c r="G23" s="860"/>
      <c r="H23" s="289"/>
      <c r="I23" s="290"/>
      <c r="J23" s="286"/>
      <c r="K23" s="139">
        <f t="shared" si="5"/>
        <v>0</v>
      </c>
      <c r="L23" s="286"/>
      <c r="M23" s="286"/>
      <c r="N23" s="139">
        <f t="shared" si="6"/>
        <v>0</v>
      </c>
      <c r="P23" s="142">
        <f t="shared" si="7"/>
        <v>16</v>
      </c>
      <c r="Q23" s="862" t="str">
        <f t="shared" si="8"/>
        <v/>
      </c>
      <c r="R23" s="862"/>
      <c r="S23" s="862"/>
      <c r="T23" s="862"/>
      <c r="U23" s="863"/>
      <c r="V23" s="143" t="str">
        <f t="shared" si="9"/>
        <v/>
      </c>
      <c r="W23" s="144">
        <f>IF(OR(V23="",V23=0),0,(Projeto!$AD$10*((1+Projeto!$AD$10)^V23))/(((1+Projeto!$AD$10)^V23)-1))</f>
        <v>0</v>
      </c>
      <c r="X23" s="145">
        <f>IF(AND(K23&gt;0,CustoContábil!$F$6&gt;0),K23*(CustoContábil!$F$18/CustoContábil!$F$6)*W23,0)</f>
        <v>0</v>
      </c>
      <c r="Y23" s="145">
        <f>IF(AND(N23&gt;0,CustoContábil!$D$6&gt;0),N23*(CustoContábil!$D$18/CustoContábil!$D$6)*W23,0)</f>
        <v>0</v>
      </c>
    </row>
    <row r="24" spans="2:25" ht="15" customHeight="1" x14ac:dyDescent="0.3">
      <c r="B24" s="142">
        <v>17</v>
      </c>
      <c r="C24" s="886"/>
      <c r="D24" s="886"/>
      <c r="E24" s="886"/>
      <c r="F24" s="886"/>
      <c r="G24" s="860"/>
      <c r="H24" s="289"/>
      <c r="I24" s="290"/>
      <c r="J24" s="286"/>
      <c r="K24" s="139">
        <f t="shared" si="5"/>
        <v>0</v>
      </c>
      <c r="L24" s="286"/>
      <c r="M24" s="286"/>
      <c r="N24" s="139">
        <f t="shared" si="6"/>
        <v>0</v>
      </c>
      <c r="P24" s="142">
        <f t="shared" si="7"/>
        <v>17</v>
      </c>
      <c r="Q24" s="862" t="str">
        <f t="shared" si="8"/>
        <v/>
      </c>
      <c r="R24" s="862"/>
      <c r="S24" s="862"/>
      <c r="T24" s="862"/>
      <c r="U24" s="863"/>
      <c r="V24" s="143" t="str">
        <f t="shared" si="9"/>
        <v/>
      </c>
      <c r="W24" s="144">
        <f>IF(OR(V24="",V24=0),0,(Projeto!$AD$10*((1+Projeto!$AD$10)^V24))/(((1+Projeto!$AD$10)^V24)-1))</f>
        <v>0</v>
      </c>
      <c r="X24" s="145">
        <f>IF(AND(K24&gt;0,CustoContábil!$F$6&gt;0),K24*(CustoContábil!$F$18/CustoContábil!$F$6)*W24,0)</f>
        <v>0</v>
      </c>
      <c r="Y24" s="145">
        <f>IF(AND(N24&gt;0,CustoContábil!$D$6&gt;0),N24*(CustoContábil!$D$18/CustoContábil!$D$6)*W24,0)</f>
        <v>0</v>
      </c>
    </row>
    <row r="25" spans="2:25" ht="15" customHeight="1" x14ac:dyDescent="0.3">
      <c r="B25" s="142">
        <v>18</v>
      </c>
      <c r="C25" s="886"/>
      <c r="D25" s="886"/>
      <c r="E25" s="886"/>
      <c r="F25" s="886"/>
      <c r="G25" s="860"/>
      <c r="H25" s="289"/>
      <c r="I25" s="290"/>
      <c r="J25" s="286"/>
      <c r="K25" s="139">
        <f t="shared" si="5"/>
        <v>0</v>
      </c>
      <c r="L25" s="286"/>
      <c r="M25" s="286"/>
      <c r="N25" s="139">
        <f t="shared" si="6"/>
        <v>0</v>
      </c>
      <c r="P25" s="142">
        <f t="shared" si="7"/>
        <v>18</v>
      </c>
      <c r="Q25" s="862" t="str">
        <f t="shared" si="8"/>
        <v/>
      </c>
      <c r="R25" s="862"/>
      <c r="S25" s="862"/>
      <c r="T25" s="862"/>
      <c r="U25" s="863"/>
      <c r="V25" s="143" t="str">
        <f t="shared" si="9"/>
        <v/>
      </c>
      <c r="W25" s="144">
        <f>IF(OR(V25="",V25=0),0,(Projeto!$AD$10*((1+Projeto!$AD$10)^V25))/(((1+Projeto!$AD$10)^V25)-1))</f>
        <v>0</v>
      </c>
      <c r="X25" s="145">
        <f>IF(AND(K25&gt;0,CustoContábil!$F$6&gt;0),K25*(CustoContábil!$F$18/CustoContábil!$F$6)*W25,0)</f>
        <v>0</v>
      </c>
      <c r="Y25" s="145">
        <f>IF(AND(N25&gt;0,CustoContábil!$D$6&gt;0),N25*(CustoContábil!$D$18/CustoContábil!$D$6)*W25,0)</f>
        <v>0</v>
      </c>
    </row>
    <row r="26" spans="2:25" ht="15" customHeight="1" x14ac:dyDescent="0.3">
      <c r="B26" s="142">
        <v>19</v>
      </c>
      <c r="C26" s="886"/>
      <c r="D26" s="886"/>
      <c r="E26" s="886"/>
      <c r="F26" s="886"/>
      <c r="G26" s="860"/>
      <c r="H26" s="289"/>
      <c r="I26" s="290"/>
      <c r="J26" s="286"/>
      <c r="K26" s="139">
        <f t="shared" si="5"/>
        <v>0</v>
      </c>
      <c r="L26" s="286"/>
      <c r="M26" s="286"/>
      <c r="N26" s="139">
        <f t="shared" si="6"/>
        <v>0</v>
      </c>
      <c r="P26" s="142">
        <f t="shared" si="7"/>
        <v>19</v>
      </c>
      <c r="Q26" s="862" t="str">
        <f t="shared" si="8"/>
        <v/>
      </c>
      <c r="R26" s="862"/>
      <c r="S26" s="862"/>
      <c r="T26" s="862"/>
      <c r="U26" s="863"/>
      <c r="V26" s="143" t="str">
        <f t="shared" si="9"/>
        <v/>
      </c>
      <c r="W26" s="144">
        <f>IF(OR(V26="",V26=0),0,(Projeto!$AD$10*((1+Projeto!$AD$10)^V26))/(((1+Projeto!$AD$10)^V26)-1))</f>
        <v>0</v>
      </c>
      <c r="X26" s="145">
        <f>IF(AND(K26&gt;0,CustoContábil!$F$6&gt;0),K26*(CustoContábil!$F$18/CustoContábil!$F$6)*W26,0)</f>
        <v>0</v>
      </c>
      <c r="Y26" s="145">
        <f>IF(AND(N26&gt;0,CustoContábil!$D$6&gt;0),N26*(CustoContábil!$D$18/CustoContábil!$D$6)*W26,0)</f>
        <v>0</v>
      </c>
    </row>
    <row r="27" spans="2:25" ht="15" customHeight="1" x14ac:dyDescent="0.3">
      <c r="B27" s="142">
        <v>20</v>
      </c>
      <c r="C27" s="886"/>
      <c r="D27" s="886"/>
      <c r="E27" s="886"/>
      <c r="F27" s="886"/>
      <c r="G27" s="860"/>
      <c r="H27" s="289"/>
      <c r="I27" s="290"/>
      <c r="J27" s="286"/>
      <c r="K27" s="139">
        <f t="shared" si="5"/>
        <v>0</v>
      </c>
      <c r="L27" s="286"/>
      <c r="M27" s="286"/>
      <c r="N27" s="139">
        <f t="shared" si="6"/>
        <v>0</v>
      </c>
      <c r="P27" s="142">
        <f t="shared" si="7"/>
        <v>20</v>
      </c>
      <c r="Q27" s="862" t="str">
        <f t="shared" si="8"/>
        <v/>
      </c>
      <c r="R27" s="862"/>
      <c r="S27" s="862"/>
      <c r="T27" s="862"/>
      <c r="U27" s="863"/>
      <c r="V27" s="143" t="str">
        <f t="shared" si="9"/>
        <v/>
      </c>
      <c r="W27" s="144">
        <f>IF(OR(V27="",V27=0),0,(Projeto!$AD$10*((1+Projeto!$AD$10)^V27))/(((1+Projeto!$AD$10)^V27)-1))</f>
        <v>0</v>
      </c>
      <c r="X27" s="145">
        <f>IF(AND(K27&gt;0,CustoContábil!$F$6&gt;0),K27*(CustoContábil!$F$18/CustoContábil!$F$6)*W27,0)</f>
        <v>0</v>
      </c>
      <c r="Y27" s="145">
        <f>IF(AND(N27&gt;0,CustoContábil!$D$6&gt;0),N27*(CustoContábil!$D$18/CustoContábil!$D$6)*W27,0)</f>
        <v>0</v>
      </c>
    </row>
    <row r="28" spans="2:25" ht="15" customHeight="1" x14ac:dyDescent="0.3">
      <c r="B28" s="142">
        <v>21</v>
      </c>
      <c r="C28" s="886"/>
      <c r="D28" s="886"/>
      <c r="E28" s="886"/>
      <c r="F28" s="886"/>
      <c r="G28" s="860"/>
      <c r="H28" s="289"/>
      <c r="I28" s="290"/>
      <c r="J28" s="286"/>
      <c r="K28" s="139">
        <f t="shared" si="5"/>
        <v>0</v>
      </c>
      <c r="L28" s="286"/>
      <c r="M28" s="286"/>
      <c r="N28" s="139">
        <f t="shared" si="6"/>
        <v>0</v>
      </c>
      <c r="P28" s="142">
        <f t="shared" si="7"/>
        <v>21</v>
      </c>
      <c r="Q28" s="862" t="str">
        <f t="shared" si="8"/>
        <v/>
      </c>
      <c r="R28" s="862"/>
      <c r="S28" s="862"/>
      <c r="T28" s="862"/>
      <c r="U28" s="863"/>
      <c r="V28" s="143" t="str">
        <f t="shared" si="9"/>
        <v/>
      </c>
      <c r="W28" s="144">
        <f>IF(OR(V28="",V28=0),0,(Projeto!$AD$10*((1+Projeto!$AD$10)^V28))/(((1+Projeto!$AD$10)^V28)-1))</f>
        <v>0</v>
      </c>
      <c r="X28" s="145">
        <f>IF(AND(K28&gt;0,CustoContábil!$F$6&gt;0),K28*(CustoContábil!$F$18/CustoContábil!$F$6)*W28,0)</f>
        <v>0</v>
      </c>
      <c r="Y28" s="145">
        <f>IF(AND(N28&gt;0,CustoContábil!$D$6&gt;0),N28*(CustoContábil!$D$18/CustoContábil!$D$6)*W28,0)</f>
        <v>0</v>
      </c>
    </row>
    <row r="29" spans="2:25" ht="15" customHeight="1" x14ac:dyDescent="0.3">
      <c r="B29" s="142">
        <v>22</v>
      </c>
      <c r="C29" s="886"/>
      <c r="D29" s="886"/>
      <c r="E29" s="886"/>
      <c r="F29" s="886"/>
      <c r="G29" s="860"/>
      <c r="H29" s="291"/>
      <c r="I29" s="290"/>
      <c r="J29" s="286"/>
      <c r="K29" s="139">
        <f t="shared" si="5"/>
        <v>0</v>
      </c>
      <c r="L29" s="286"/>
      <c r="M29" s="286"/>
      <c r="N29" s="139">
        <f t="shared" si="6"/>
        <v>0</v>
      </c>
      <c r="P29" s="142">
        <f t="shared" si="7"/>
        <v>22</v>
      </c>
      <c r="Q29" s="862" t="str">
        <f t="shared" si="8"/>
        <v/>
      </c>
      <c r="R29" s="862"/>
      <c r="S29" s="862"/>
      <c r="T29" s="862"/>
      <c r="U29" s="863"/>
      <c r="V29" s="143" t="str">
        <f t="shared" si="9"/>
        <v/>
      </c>
      <c r="W29" s="144">
        <f>IF(OR(V29="",V29=0),0,(Projeto!$AD$10*((1+Projeto!$AD$10)^V29))/(((1+Projeto!$AD$10)^V29)-1))</f>
        <v>0</v>
      </c>
      <c r="X29" s="145">
        <f>IF(AND(K29&gt;0,CustoContábil!$F$6&gt;0),K29*(CustoContábil!$F$18/CustoContábil!$F$6)*W29,0)</f>
        <v>0</v>
      </c>
      <c r="Y29" s="145">
        <f>IF(AND(N29&gt;0,CustoContábil!$D$6&gt;0),N29*(CustoContábil!$D$18/CustoContábil!$D$6)*W29,0)</f>
        <v>0</v>
      </c>
    </row>
    <row r="30" spans="2:25" ht="15" customHeight="1" x14ac:dyDescent="0.3">
      <c r="B30" s="142">
        <v>23</v>
      </c>
      <c r="C30" s="860"/>
      <c r="D30" s="861"/>
      <c r="E30" s="861"/>
      <c r="F30" s="861"/>
      <c r="G30" s="861"/>
      <c r="H30" s="291"/>
      <c r="I30" s="290"/>
      <c r="J30" s="286"/>
      <c r="K30" s="139">
        <f t="shared" si="0"/>
        <v>0</v>
      </c>
      <c r="L30" s="286"/>
      <c r="M30" s="286"/>
      <c r="N30" s="139">
        <f t="shared" si="1"/>
        <v>0</v>
      </c>
      <c r="P30" s="142">
        <f t="shared" si="2"/>
        <v>23</v>
      </c>
      <c r="Q30" s="862" t="str">
        <f t="shared" si="3"/>
        <v/>
      </c>
      <c r="R30" s="862"/>
      <c r="S30" s="862"/>
      <c r="T30" s="862"/>
      <c r="U30" s="863"/>
      <c r="V30" s="143" t="str">
        <f t="shared" si="4"/>
        <v/>
      </c>
      <c r="W30" s="144">
        <f>IF(OR(V30="",V30=0),0,(Projeto!$AD$10*((1+Projeto!$AD$10)^V30))/(((1+Projeto!$AD$10)^V30)-1))</f>
        <v>0</v>
      </c>
      <c r="X30" s="145">
        <f>IF(AND(K30&gt;0,CustoContábil!$F$6&gt;0),K30*(CustoContábil!$F$18/CustoContábil!$F$6)*W30,0)</f>
        <v>0</v>
      </c>
      <c r="Y30" s="145">
        <f>IF(AND(N30&gt;0,CustoContábil!$D$6&gt;0),N30*(CustoContábil!$D$18/CustoContábil!$D$6)*W30,0)</f>
        <v>0</v>
      </c>
    </row>
    <row r="31" spans="2:25" ht="15" customHeight="1" x14ac:dyDescent="0.3">
      <c r="B31" s="142">
        <v>24</v>
      </c>
      <c r="C31" s="860"/>
      <c r="D31" s="861"/>
      <c r="E31" s="861"/>
      <c r="F31" s="861"/>
      <c r="G31" s="861"/>
      <c r="H31" s="289"/>
      <c r="I31" s="290"/>
      <c r="J31" s="286"/>
      <c r="K31" s="139">
        <f t="shared" si="0"/>
        <v>0</v>
      </c>
      <c r="L31" s="286"/>
      <c r="M31" s="286"/>
      <c r="N31" s="139">
        <f t="shared" si="1"/>
        <v>0</v>
      </c>
      <c r="P31" s="142">
        <f t="shared" si="2"/>
        <v>24</v>
      </c>
      <c r="Q31" s="862" t="str">
        <f t="shared" si="3"/>
        <v/>
      </c>
      <c r="R31" s="862"/>
      <c r="S31" s="862"/>
      <c r="T31" s="862"/>
      <c r="U31" s="863"/>
      <c r="V31" s="143" t="str">
        <f t="shared" si="4"/>
        <v/>
      </c>
      <c r="W31" s="144">
        <f>IF(OR(V31="",V31=0),0,(Projeto!$AD$10*((1+Projeto!$AD$10)^V31))/(((1+Projeto!$AD$10)^V31)-1))</f>
        <v>0</v>
      </c>
      <c r="X31" s="145">
        <f>IF(AND(K31&gt;0,CustoContábil!$F$6&gt;0),K31*(CustoContábil!$F$18/CustoContábil!$F$6)*W31,0)</f>
        <v>0</v>
      </c>
      <c r="Y31" s="145">
        <f>IF(AND(N31&gt;0,CustoContábil!$D$6&gt;0),N31*(CustoContábil!$D$18/CustoContábil!$D$6)*W31,0)</f>
        <v>0</v>
      </c>
    </row>
    <row r="32" spans="2:25" ht="15" customHeight="1" x14ac:dyDescent="0.3">
      <c r="B32" s="142">
        <v>25</v>
      </c>
      <c r="C32" s="860"/>
      <c r="D32" s="861"/>
      <c r="E32" s="861"/>
      <c r="F32" s="861"/>
      <c r="G32" s="861"/>
      <c r="H32" s="289"/>
      <c r="I32" s="290"/>
      <c r="J32" s="286"/>
      <c r="K32" s="139">
        <f t="shared" si="0"/>
        <v>0</v>
      </c>
      <c r="L32" s="286"/>
      <c r="M32" s="286"/>
      <c r="N32" s="139">
        <f t="shared" si="1"/>
        <v>0</v>
      </c>
      <c r="P32" s="142">
        <f t="shared" si="2"/>
        <v>25</v>
      </c>
      <c r="Q32" s="862" t="str">
        <f t="shared" si="3"/>
        <v/>
      </c>
      <c r="R32" s="862"/>
      <c r="S32" s="862"/>
      <c r="T32" s="862"/>
      <c r="U32" s="863"/>
      <c r="V32" s="143" t="str">
        <f t="shared" si="4"/>
        <v/>
      </c>
      <c r="W32" s="144">
        <f>IF(OR(V32="",V32=0),0,(Projeto!$AD$10*((1+Projeto!$AD$10)^V32))/(((1+Projeto!$AD$10)^V32)-1))</f>
        <v>0</v>
      </c>
      <c r="X32" s="145">
        <f>IF(AND(K32&gt;0,CustoContábil!$F$6&gt;0),K32*(CustoContábil!$F$18/CustoContábil!$F$6)*W32,0)</f>
        <v>0</v>
      </c>
      <c r="Y32" s="145">
        <f>IF(AND(N32&gt;0,CustoContábil!$D$6&gt;0),N32*(CustoContábil!$D$18/CustoContábil!$D$6)*W32,0)</f>
        <v>0</v>
      </c>
    </row>
    <row r="33" spans="2:25" ht="15" customHeight="1" x14ac:dyDescent="0.3">
      <c r="B33" s="142">
        <v>26</v>
      </c>
      <c r="C33" s="860"/>
      <c r="D33" s="861"/>
      <c r="E33" s="861"/>
      <c r="F33" s="861"/>
      <c r="G33" s="861"/>
      <c r="H33" s="289"/>
      <c r="I33" s="290"/>
      <c r="J33" s="286"/>
      <c r="K33" s="139">
        <f t="shared" si="0"/>
        <v>0</v>
      </c>
      <c r="L33" s="286"/>
      <c r="M33" s="286"/>
      <c r="N33" s="139">
        <f t="shared" si="1"/>
        <v>0</v>
      </c>
      <c r="P33" s="142">
        <f t="shared" si="2"/>
        <v>26</v>
      </c>
      <c r="Q33" s="862" t="str">
        <f t="shared" si="3"/>
        <v/>
      </c>
      <c r="R33" s="862"/>
      <c r="S33" s="862"/>
      <c r="T33" s="862"/>
      <c r="U33" s="863"/>
      <c r="V33" s="143" t="str">
        <f t="shared" si="4"/>
        <v/>
      </c>
      <c r="W33" s="144">
        <f>IF(OR(V33="",V33=0),0,(Projeto!$AD$10*((1+Projeto!$AD$10)^V33))/(((1+Projeto!$AD$10)^V33)-1))</f>
        <v>0</v>
      </c>
      <c r="X33" s="145">
        <f>IF(AND(K33&gt;0,CustoContábil!$F$6&gt;0),K33*(CustoContábil!$F$18/CustoContábil!$F$6)*W33,0)</f>
        <v>0</v>
      </c>
      <c r="Y33" s="145">
        <f>IF(AND(N33&gt;0,CustoContábil!$D$6&gt;0),N33*(CustoContábil!$D$18/CustoContábil!$D$6)*W33,0)</f>
        <v>0</v>
      </c>
    </row>
    <row r="34" spans="2:25" ht="15" customHeight="1" x14ac:dyDescent="0.3">
      <c r="B34" s="142">
        <v>27</v>
      </c>
      <c r="C34" s="860"/>
      <c r="D34" s="861"/>
      <c r="E34" s="861"/>
      <c r="F34" s="861"/>
      <c r="G34" s="861"/>
      <c r="H34" s="289"/>
      <c r="I34" s="290"/>
      <c r="J34" s="286"/>
      <c r="K34" s="139">
        <f t="shared" si="0"/>
        <v>0</v>
      </c>
      <c r="L34" s="286"/>
      <c r="M34" s="286"/>
      <c r="N34" s="139">
        <f t="shared" si="1"/>
        <v>0</v>
      </c>
      <c r="P34" s="142">
        <f t="shared" si="2"/>
        <v>27</v>
      </c>
      <c r="Q34" s="862" t="str">
        <f t="shared" si="3"/>
        <v/>
      </c>
      <c r="R34" s="862"/>
      <c r="S34" s="862"/>
      <c r="T34" s="862"/>
      <c r="U34" s="863"/>
      <c r="V34" s="143" t="str">
        <f t="shared" si="4"/>
        <v/>
      </c>
      <c r="W34" s="144">
        <f>IF(OR(V34="",V34=0),0,(Projeto!$AD$10*((1+Projeto!$AD$10)^V34))/(((1+Projeto!$AD$10)^V34)-1))</f>
        <v>0</v>
      </c>
      <c r="X34" s="145">
        <f>IF(AND(K34&gt;0,CustoContábil!$F$6&gt;0),K34*(CustoContábil!$F$18/CustoContábil!$F$6)*W34,0)</f>
        <v>0</v>
      </c>
      <c r="Y34" s="145">
        <f>IF(AND(N34&gt;0,CustoContábil!$D$6&gt;0),N34*(CustoContábil!$D$18/CustoContábil!$D$6)*W34,0)</f>
        <v>0</v>
      </c>
    </row>
    <row r="35" spans="2:25" ht="15" customHeight="1" x14ac:dyDescent="0.3">
      <c r="B35" s="142">
        <v>28</v>
      </c>
      <c r="C35" s="860"/>
      <c r="D35" s="861"/>
      <c r="E35" s="861"/>
      <c r="F35" s="861"/>
      <c r="G35" s="861"/>
      <c r="H35" s="289"/>
      <c r="I35" s="290"/>
      <c r="J35" s="286"/>
      <c r="K35" s="139">
        <f t="shared" si="0"/>
        <v>0</v>
      </c>
      <c r="L35" s="286"/>
      <c r="M35" s="286"/>
      <c r="N35" s="139">
        <f t="shared" si="1"/>
        <v>0</v>
      </c>
      <c r="P35" s="142">
        <f t="shared" si="2"/>
        <v>28</v>
      </c>
      <c r="Q35" s="862" t="str">
        <f t="shared" si="3"/>
        <v/>
      </c>
      <c r="R35" s="862"/>
      <c r="S35" s="862"/>
      <c r="T35" s="862"/>
      <c r="U35" s="863"/>
      <c r="V35" s="143" t="str">
        <f t="shared" si="4"/>
        <v/>
      </c>
      <c r="W35" s="144">
        <f>IF(OR(V35="",V35=0),0,(Projeto!$AD$10*((1+Projeto!$AD$10)^V35))/(((1+Projeto!$AD$10)^V35)-1))</f>
        <v>0</v>
      </c>
      <c r="X35" s="145">
        <f>IF(AND(K35&gt;0,CustoContábil!$F$6&gt;0),K35*(CustoContábil!$F$18/CustoContábil!$F$6)*W35,0)</f>
        <v>0</v>
      </c>
      <c r="Y35" s="145">
        <f>IF(AND(N35&gt;0,CustoContábil!$D$6&gt;0),N35*(CustoContábil!$D$18/CustoContábil!$D$6)*W35,0)</f>
        <v>0</v>
      </c>
    </row>
    <row r="36" spans="2:25" ht="15" customHeight="1" x14ac:dyDescent="0.3">
      <c r="B36" s="142">
        <v>29</v>
      </c>
      <c r="C36" s="860"/>
      <c r="D36" s="861"/>
      <c r="E36" s="861"/>
      <c r="F36" s="861"/>
      <c r="G36" s="861"/>
      <c r="H36" s="289"/>
      <c r="I36" s="290"/>
      <c r="J36" s="286"/>
      <c r="K36" s="139">
        <f t="shared" si="0"/>
        <v>0</v>
      </c>
      <c r="L36" s="286"/>
      <c r="M36" s="286"/>
      <c r="N36" s="139">
        <f t="shared" si="1"/>
        <v>0</v>
      </c>
      <c r="P36" s="142">
        <f t="shared" si="2"/>
        <v>29</v>
      </c>
      <c r="Q36" s="862" t="str">
        <f t="shared" si="3"/>
        <v/>
      </c>
      <c r="R36" s="862"/>
      <c r="S36" s="862"/>
      <c r="T36" s="862"/>
      <c r="U36" s="863"/>
      <c r="V36" s="143" t="str">
        <f t="shared" si="4"/>
        <v/>
      </c>
      <c r="W36" s="144">
        <f>IF(OR(V36="",V36=0),0,(Projeto!$AD$10*((1+Projeto!$AD$10)^V36))/(((1+Projeto!$AD$10)^V36)-1))</f>
        <v>0</v>
      </c>
      <c r="X36" s="145">
        <f>IF(AND(K36&gt;0,CustoContábil!$F$6&gt;0),K36*(CustoContábil!$F$18/CustoContábil!$F$6)*W36,0)</f>
        <v>0</v>
      </c>
      <c r="Y36" s="145">
        <f>IF(AND(N36&gt;0,CustoContábil!$D$6&gt;0),N36*(CustoContábil!$D$18/CustoContábil!$D$6)*W36,0)</f>
        <v>0</v>
      </c>
    </row>
    <row r="37" spans="2:25" ht="15" customHeight="1" x14ac:dyDescent="0.3">
      <c r="B37" s="142">
        <v>30</v>
      </c>
      <c r="C37" s="860"/>
      <c r="D37" s="861"/>
      <c r="E37" s="861"/>
      <c r="F37" s="861"/>
      <c r="G37" s="861"/>
      <c r="H37" s="287"/>
      <c r="I37" s="288"/>
      <c r="J37" s="286"/>
      <c r="K37" s="139">
        <f>N37-L37-M37</f>
        <v>0</v>
      </c>
      <c r="L37" s="286"/>
      <c r="M37" s="286"/>
      <c r="N37" s="139">
        <f>I37*J37</f>
        <v>0</v>
      </c>
      <c r="P37" s="142">
        <f>B37</f>
        <v>30</v>
      </c>
      <c r="Q37" s="862" t="str">
        <f>IF(OR(C37=0,C37=""),"",C37)</f>
        <v/>
      </c>
      <c r="R37" s="862"/>
      <c r="S37" s="862"/>
      <c r="T37" s="862"/>
      <c r="U37" s="863"/>
      <c r="V37" s="143" t="str">
        <f>IF(N37=0,"",H37)</f>
        <v/>
      </c>
      <c r="W37" s="144">
        <f>IF(OR(V37="",V37=0),0,(Projeto!$AD$10*((1+Projeto!$AD$10)^V37))/(((1+Projeto!$AD$10)^V37)-1))</f>
        <v>0</v>
      </c>
      <c r="X37" s="145">
        <f>IF(AND(K37&gt;0,CustoContábil!$F$6&gt;0),K37*(CustoContábil!$F$18/CustoContábil!$F$6)*W37,0)</f>
        <v>0</v>
      </c>
      <c r="Y37" s="145">
        <f>IF(AND(N37&gt;0,CustoContábil!$D$6&gt;0),N37*(CustoContábil!$D$18/CustoContábil!$D$6)*W37,0)</f>
        <v>0</v>
      </c>
    </row>
    <row r="38" spans="2:25" ht="15" customHeight="1" x14ac:dyDescent="0.3">
      <c r="B38" s="142">
        <v>31</v>
      </c>
      <c r="C38" s="860"/>
      <c r="D38" s="861"/>
      <c r="E38" s="861"/>
      <c r="F38" s="861"/>
      <c r="G38" s="861"/>
      <c r="H38" s="289"/>
      <c r="I38" s="290"/>
      <c r="J38" s="286"/>
      <c r="K38" s="139">
        <f t="shared" ref="K38:K56" si="10">N38-L38-M38</f>
        <v>0</v>
      </c>
      <c r="L38" s="286"/>
      <c r="M38" s="286"/>
      <c r="N38" s="139">
        <f t="shared" ref="N38:N56" si="11">I38*J38</f>
        <v>0</v>
      </c>
      <c r="P38" s="142">
        <f t="shared" ref="P38:P56" si="12">B38</f>
        <v>31</v>
      </c>
      <c r="Q38" s="862" t="str">
        <f t="shared" ref="Q38:Q56" si="13">IF(OR(C38=0,C38=""),"",C38)</f>
        <v/>
      </c>
      <c r="R38" s="862"/>
      <c r="S38" s="862"/>
      <c r="T38" s="862"/>
      <c r="U38" s="863"/>
      <c r="V38" s="143" t="str">
        <f t="shared" ref="V38:V56" si="14">IF(N38=0,"",H38)</f>
        <v/>
      </c>
      <c r="W38" s="144">
        <f>IF(OR(V38="",V38=0),0,(Projeto!$AD$10*((1+Projeto!$AD$10)^V38))/(((1+Projeto!$AD$10)^V38)-1))</f>
        <v>0</v>
      </c>
      <c r="X38" s="145">
        <f>IF(AND(K38&gt;0,CustoContábil!$F$6&gt;0),K38*(CustoContábil!$F$18/CustoContábil!$F$6)*W38,0)</f>
        <v>0</v>
      </c>
      <c r="Y38" s="145">
        <f>IF(AND(N38&gt;0,CustoContábil!$D$6&gt;0),N38*(CustoContábil!$D$18/CustoContábil!$D$6)*W38,0)</f>
        <v>0</v>
      </c>
    </row>
    <row r="39" spans="2:25" ht="15" customHeight="1" x14ac:dyDescent="0.3">
      <c r="B39" s="142">
        <v>32</v>
      </c>
      <c r="C39" s="860"/>
      <c r="D39" s="861"/>
      <c r="E39" s="861"/>
      <c r="F39" s="861"/>
      <c r="G39" s="861"/>
      <c r="H39" s="289"/>
      <c r="I39" s="290"/>
      <c r="J39" s="286"/>
      <c r="K39" s="139">
        <f t="shared" si="10"/>
        <v>0</v>
      </c>
      <c r="L39" s="286"/>
      <c r="M39" s="286"/>
      <c r="N39" s="139">
        <f t="shared" si="11"/>
        <v>0</v>
      </c>
      <c r="P39" s="142">
        <f t="shared" si="12"/>
        <v>32</v>
      </c>
      <c r="Q39" s="862" t="str">
        <f t="shared" si="13"/>
        <v/>
      </c>
      <c r="R39" s="862"/>
      <c r="S39" s="862"/>
      <c r="T39" s="862"/>
      <c r="U39" s="863"/>
      <c r="V39" s="143" t="str">
        <f t="shared" si="14"/>
        <v/>
      </c>
      <c r="W39" s="144">
        <f>IF(OR(V39="",V39=0),0,(Projeto!$AD$10*((1+Projeto!$AD$10)^V39))/(((1+Projeto!$AD$10)^V39)-1))</f>
        <v>0</v>
      </c>
      <c r="X39" s="145">
        <f>IF(AND(K39&gt;0,CustoContábil!$F$6&gt;0),K39*(CustoContábil!$F$18/CustoContábil!$F$6)*W39,0)</f>
        <v>0</v>
      </c>
      <c r="Y39" s="145">
        <f>IF(AND(N39&gt;0,CustoContábil!$D$6&gt;0),N39*(CustoContábil!$D$18/CustoContábil!$D$6)*W39,0)</f>
        <v>0</v>
      </c>
    </row>
    <row r="40" spans="2:25" ht="15" customHeight="1" x14ac:dyDescent="0.3">
      <c r="B40" s="142">
        <v>33</v>
      </c>
      <c r="C40" s="860"/>
      <c r="D40" s="861"/>
      <c r="E40" s="861"/>
      <c r="F40" s="861"/>
      <c r="G40" s="861"/>
      <c r="H40" s="289"/>
      <c r="I40" s="290"/>
      <c r="J40" s="286"/>
      <c r="K40" s="139">
        <f t="shared" si="10"/>
        <v>0</v>
      </c>
      <c r="L40" s="286"/>
      <c r="M40" s="286"/>
      <c r="N40" s="139">
        <f t="shared" si="11"/>
        <v>0</v>
      </c>
      <c r="P40" s="142">
        <f t="shared" si="12"/>
        <v>33</v>
      </c>
      <c r="Q40" s="862" t="str">
        <f t="shared" si="13"/>
        <v/>
      </c>
      <c r="R40" s="862"/>
      <c r="S40" s="862"/>
      <c r="T40" s="862"/>
      <c r="U40" s="863"/>
      <c r="V40" s="143" t="str">
        <f t="shared" si="14"/>
        <v/>
      </c>
      <c r="W40" s="144">
        <f>IF(OR(V40="",V40=0),0,(Projeto!$AD$10*((1+Projeto!$AD$10)^V40))/(((1+Projeto!$AD$10)^V40)-1))</f>
        <v>0</v>
      </c>
      <c r="X40" s="145">
        <f>IF(AND(K40&gt;0,CustoContábil!$F$6&gt;0),K40*(CustoContábil!$F$18/CustoContábil!$F$6)*W40,0)</f>
        <v>0</v>
      </c>
      <c r="Y40" s="145">
        <f>IF(AND(N40&gt;0,CustoContábil!$D$6&gt;0),N40*(CustoContábil!$D$18/CustoContábil!$D$6)*W40,0)</f>
        <v>0</v>
      </c>
    </row>
    <row r="41" spans="2:25" ht="15" customHeight="1" x14ac:dyDescent="0.3">
      <c r="B41" s="142">
        <v>34</v>
      </c>
      <c r="C41" s="860"/>
      <c r="D41" s="861"/>
      <c r="E41" s="861"/>
      <c r="F41" s="861"/>
      <c r="G41" s="861"/>
      <c r="H41" s="289"/>
      <c r="I41" s="290"/>
      <c r="J41" s="286"/>
      <c r="K41" s="139">
        <f t="shared" si="10"/>
        <v>0</v>
      </c>
      <c r="L41" s="286"/>
      <c r="M41" s="286"/>
      <c r="N41" s="139">
        <f t="shared" si="11"/>
        <v>0</v>
      </c>
      <c r="P41" s="142">
        <f t="shared" si="12"/>
        <v>34</v>
      </c>
      <c r="Q41" s="862" t="str">
        <f t="shared" si="13"/>
        <v/>
      </c>
      <c r="R41" s="862"/>
      <c r="S41" s="862"/>
      <c r="T41" s="862"/>
      <c r="U41" s="863"/>
      <c r="V41" s="143" t="str">
        <f t="shared" si="14"/>
        <v/>
      </c>
      <c r="W41" s="144">
        <f>IF(OR(V41="",V41=0),0,(Projeto!$AD$10*((1+Projeto!$AD$10)^V41))/(((1+Projeto!$AD$10)^V41)-1))</f>
        <v>0</v>
      </c>
      <c r="X41" s="145">
        <f>IF(AND(K41&gt;0,CustoContábil!$F$6&gt;0),K41*(CustoContábil!$F$18/CustoContábil!$F$6)*W41,0)</f>
        <v>0</v>
      </c>
      <c r="Y41" s="145">
        <f>IF(AND(N41&gt;0,CustoContábil!$D$6&gt;0),N41*(CustoContábil!$D$18/CustoContábil!$D$6)*W41,0)</f>
        <v>0</v>
      </c>
    </row>
    <row r="42" spans="2:25" ht="15" customHeight="1" x14ac:dyDescent="0.3">
      <c r="B42" s="142">
        <v>35</v>
      </c>
      <c r="C42" s="860"/>
      <c r="D42" s="861"/>
      <c r="E42" s="861"/>
      <c r="F42" s="861"/>
      <c r="G42" s="861"/>
      <c r="H42" s="289"/>
      <c r="I42" s="290"/>
      <c r="J42" s="286"/>
      <c r="K42" s="139">
        <f t="shared" si="10"/>
        <v>0</v>
      </c>
      <c r="L42" s="286"/>
      <c r="M42" s="286"/>
      <c r="N42" s="139">
        <f t="shared" si="11"/>
        <v>0</v>
      </c>
      <c r="P42" s="142">
        <f t="shared" si="12"/>
        <v>35</v>
      </c>
      <c r="Q42" s="862" t="str">
        <f t="shared" si="13"/>
        <v/>
      </c>
      <c r="R42" s="862"/>
      <c r="S42" s="862"/>
      <c r="T42" s="862"/>
      <c r="U42" s="863"/>
      <c r="V42" s="143" t="str">
        <f t="shared" si="14"/>
        <v/>
      </c>
      <c r="W42" s="144">
        <f>IF(OR(V42="",V42=0),0,(Projeto!$AD$10*((1+Projeto!$AD$10)^V42))/(((1+Projeto!$AD$10)^V42)-1))</f>
        <v>0</v>
      </c>
      <c r="X42" s="145">
        <f>IF(AND(K42&gt;0,CustoContábil!$F$6&gt;0),K42*(CustoContábil!$F$18/CustoContábil!$F$6)*W42,0)</f>
        <v>0</v>
      </c>
      <c r="Y42" s="145">
        <f>IF(AND(N42&gt;0,CustoContábil!$D$6&gt;0),N42*(CustoContábil!$D$18/CustoContábil!$D$6)*W42,0)</f>
        <v>0</v>
      </c>
    </row>
    <row r="43" spans="2:25" ht="15" customHeight="1" x14ac:dyDescent="0.3">
      <c r="B43" s="142">
        <v>36</v>
      </c>
      <c r="C43" s="860"/>
      <c r="D43" s="861"/>
      <c r="E43" s="861"/>
      <c r="F43" s="861"/>
      <c r="G43" s="861"/>
      <c r="H43" s="289"/>
      <c r="I43" s="290"/>
      <c r="J43" s="286"/>
      <c r="K43" s="139">
        <f t="shared" si="10"/>
        <v>0</v>
      </c>
      <c r="L43" s="286"/>
      <c r="M43" s="286"/>
      <c r="N43" s="139">
        <f t="shared" si="11"/>
        <v>0</v>
      </c>
      <c r="P43" s="142">
        <f t="shared" si="12"/>
        <v>36</v>
      </c>
      <c r="Q43" s="862" t="str">
        <f t="shared" si="13"/>
        <v/>
      </c>
      <c r="R43" s="862"/>
      <c r="S43" s="862"/>
      <c r="T43" s="862"/>
      <c r="U43" s="863"/>
      <c r="V43" s="143" t="str">
        <f t="shared" si="14"/>
        <v/>
      </c>
      <c r="W43" s="144">
        <f>IF(OR(V43="",V43=0),0,(Projeto!$AD$10*((1+Projeto!$AD$10)^V43))/(((1+Projeto!$AD$10)^V43)-1))</f>
        <v>0</v>
      </c>
      <c r="X43" s="145">
        <f>IF(AND(K43&gt;0,CustoContábil!$F$6&gt;0),K43*(CustoContábil!$F$18/CustoContábil!$F$6)*W43,0)</f>
        <v>0</v>
      </c>
      <c r="Y43" s="145">
        <f>IF(AND(N43&gt;0,CustoContábil!$D$6&gt;0),N43*(CustoContábil!$D$18/CustoContábil!$D$6)*W43,0)</f>
        <v>0</v>
      </c>
    </row>
    <row r="44" spans="2:25" ht="15" customHeight="1" x14ac:dyDescent="0.3">
      <c r="B44" s="142">
        <v>37</v>
      </c>
      <c r="C44" s="860"/>
      <c r="D44" s="861"/>
      <c r="E44" s="861"/>
      <c r="F44" s="861"/>
      <c r="G44" s="861"/>
      <c r="H44" s="289"/>
      <c r="I44" s="290"/>
      <c r="J44" s="286"/>
      <c r="K44" s="139">
        <f t="shared" si="10"/>
        <v>0</v>
      </c>
      <c r="L44" s="286"/>
      <c r="M44" s="286"/>
      <c r="N44" s="139">
        <f t="shared" si="11"/>
        <v>0</v>
      </c>
      <c r="P44" s="142">
        <f t="shared" si="12"/>
        <v>37</v>
      </c>
      <c r="Q44" s="862" t="str">
        <f t="shared" si="13"/>
        <v/>
      </c>
      <c r="R44" s="862"/>
      <c r="S44" s="862"/>
      <c r="T44" s="862"/>
      <c r="U44" s="863"/>
      <c r="V44" s="143" t="str">
        <f t="shared" si="14"/>
        <v/>
      </c>
      <c r="W44" s="144">
        <f>IF(OR(V44="",V44=0),0,(Projeto!$AD$10*((1+Projeto!$AD$10)^V44))/(((1+Projeto!$AD$10)^V44)-1))</f>
        <v>0</v>
      </c>
      <c r="X44" s="145">
        <f>IF(AND(K44&gt;0,CustoContábil!$F$6&gt;0),K44*(CustoContábil!$F$18/CustoContábil!$F$6)*W44,0)</f>
        <v>0</v>
      </c>
      <c r="Y44" s="145">
        <f>IF(AND(N44&gt;0,CustoContábil!$D$6&gt;0),N44*(CustoContábil!$D$18/CustoContábil!$D$6)*W44,0)</f>
        <v>0</v>
      </c>
    </row>
    <row r="45" spans="2:25" ht="15" customHeight="1" x14ac:dyDescent="0.3">
      <c r="B45" s="142">
        <v>38</v>
      </c>
      <c r="C45" s="860"/>
      <c r="D45" s="861"/>
      <c r="E45" s="861"/>
      <c r="F45" s="861"/>
      <c r="G45" s="861"/>
      <c r="H45" s="289"/>
      <c r="I45" s="290"/>
      <c r="J45" s="286"/>
      <c r="K45" s="139">
        <f t="shared" si="10"/>
        <v>0</v>
      </c>
      <c r="L45" s="286"/>
      <c r="M45" s="286"/>
      <c r="N45" s="139">
        <f t="shared" si="11"/>
        <v>0</v>
      </c>
      <c r="P45" s="142">
        <f t="shared" si="12"/>
        <v>38</v>
      </c>
      <c r="Q45" s="862" t="str">
        <f t="shared" si="13"/>
        <v/>
      </c>
      <c r="R45" s="862"/>
      <c r="S45" s="862"/>
      <c r="T45" s="862"/>
      <c r="U45" s="863"/>
      <c r="V45" s="143" t="str">
        <f t="shared" si="14"/>
        <v/>
      </c>
      <c r="W45" s="144">
        <f>IF(OR(V45="",V45=0),0,(Projeto!$AD$10*((1+Projeto!$AD$10)^V45))/(((1+Projeto!$AD$10)^V45)-1))</f>
        <v>0</v>
      </c>
      <c r="X45" s="145">
        <f>IF(AND(K45&gt;0,CustoContábil!$F$6&gt;0),K45*(CustoContábil!$F$18/CustoContábil!$F$6)*W45,0)</f>
        <v>0</v>
      </c>
      <c r="Y45" s="145">
        <f>IF(AND(N45&gt;0,CustoContábil!$D$6&gt;0),N45*(CustoContábil!$D$18/CustoContábil!$D$6)*W45,0)</f>
        <v>0</v>
      </c>
    </row>
    <row r="46" spans="2:25" ht="15" customHeight="1" x14ac:dyDescent="0.3">
      <c r="B46" s="142">
        <v>39</v>
      </c>
      <c r="C46" s="860"/>
      <c r="D46" s="861"/>
      <c r="E46" s="861"/>
      <c r="F46" s="861"/>
      <c r="G46" s="861"/>
      <c r="H46" s="287"/>
      <c r="I46" s="288"/>
      <c r="J46" s="286"/>
      <c r="K46" s="139">
        <f>N46-L46-M46</f>
        <v>0</v>
      </c>
      <c r="L46" s="286"/>
      <c r="M46" s="286"/>
      <c r="N46" s="139">
        <f>I46*J46</f>
        <v>0</v>
      </c>
      <c r="P46" s="142">
        <f>B46</f>
        <v>39</v>
      </c>
      <c r="Q46" s="862" t="str">
        <f>IF(OR(C46=0,C46=""),"",C46)</f>
        <v/>
      </c>
      <c r="R46" s="862"/>
      <c r="S46" s="862"/>
      <c r="T46" s="862"/>
      <c r="U46" s="863"/>
      <c r="V46" s="143" t="str">
        <f>IF(N46=0,"",H46)</f>
        <v/>
      </c>
      <c r="W46" s="144">
        <f>IF(OR(V46="",V46=0),0,(Projeto!$AD$10*((1+Projeto!$AD$10)^V46))/(((1+Projeto!$AD$10)^V46)-1))</f>
        <v>0</v>
      </c>
      <c r="X46" s="145">
        <f>IF(AND(K46&gt;0,CustoContábil!$F$6&gt;0),K46*(CustoContábil!$F$18/CustoContábil!$F$6)*W46,0)</f>
        <v>0</v>
      </c>
      <c r="Y46" s="145">
        <f>IF(AND(N46&gt;0,CustoContábil!$D$6&gt;0),N46*(CustoContábil!$D$18/CustoContábil!$D$6)*W46,0)</f>
        <v>0</v>
      </c>
    </row>
    <row r="47" spans="2:25" ht="15" customHeight="1" x14ac:dyDescent="0.3">
      <c r="B47" s="142">
        <v>40</v>
      </c>
      <c r="C47" s="860"/>
      <c r="D47" s="861"/>
      <c r="E47" s="861"/>
      <c r="F47" s="861"/>
      <c r="G47" s="861"/>
      <c r="H47" s="289"/>
      <c r="I47" s="290"/>
      <c r="J47" s="286"/>
      <c r="K47" s="139">
        <f t="shared" ref="K47:K55" si="15">N47-L47-M47</f>
        <v>0</v>
      </c>
      <c r="L47" s="286"/>
      <c r="M47" s="286"/>
      <c r="N47" s="139">
        <f t="shared" ref="N47:N55" si="16">I47*J47</f>
        <v>0</v>
      </c>
      <c r="P47" s="142">
        <f t="shared" ref="P47:P55" si="17">B47</f>
        <v>40</v>
      </c>
      <c r="Q47" s="862" t="str">
        <f t="shared" ref="Q47:Q55" si="18">IF(OR(C47=0,C47=""),"",C47)</f>
        <v/>
      </c>
      <c r="R47" s="862"/>
      <c r="S47" s="862"/>
      <c r="T47" s="862"/>
      <c r="U47" s="863"/>
      <c r="V47" s="143" t="str">
        <f t="shared" ref="V47:V55" si="19">IF(N47=0,"",H47)</f>
        <v/>
      </c>
      <c r="W47" s="144">
        <f>IF(OR(V47="",V47=0),0,(Projeto!$AD$10*((1+Projeto!$AD$10)^V47))/(((1+Projeto!$AD$10)^V47)-1))</f>
        <v>0</v>
      </c>
      <c r="X47" s="145">
        <f>IF(AND(K47&gt;0,CustoContábil!$F$6&gt;0),K47*(CustoContábil!$F$18/CustoContábil!$F$6)*W47,0)</f>
        <v>0</v>
      </c>
      <c r="Y47" s="145">
        <f>IF(AND(N47&gt;0,CustoContábil!$D$6&gt;0),N47*(CustoContábil!$D$18/CustoContábil!$D$6)*W47,0)</f>
        <v>0</v>
      </c>
    </row>
    <row r="48" spans="2:25" ht="15" customHeight="1" x14ac:dyDescent="0.3">
      <c r="B48" s="142">
        <v>41</v>
      </c>
      <c r="C48" s="860"/>
      <c r="D48" s="861"/>
      <c r="E48" s="861"/>
      <c r="F48" s="861"/>
      <c r="G48" s="861"/>
      <c r="H48" s="289"/>
      <c r="I48" s="290"/>
      <c r="J48" s="286"/>
      <c r="K48" s="139">
        <f t="shared" si="15"/>
        <v>0</v>
      </c>
      <c r="L48" s="286"/>
      <c r="M48" s="286"/>
      <c r="N48" s="139">
        <f t="shared" si="16"/>
        <v>0</v>
      </c>
      <c r="P48" s="142">
        <f t="shared" si="17"/>
        <v>41</v>
      </c>
      <c r="Q48" s="862" t="str">
        <f t="shared" si="18"/>
        <v/>
      </c>
      <c r="R48" s="862"/>
      <c r="S48" s="862"/>
      <c r="T48" s="862"/>
      <c r="U48" s="863"/>
      <c r="V48" s="143" t="str">
        <f t="shared" si="19"/>
        <v/>
      </c>
      <c r="W48" s="144">
        <f>IF(OR(V48="",V48=0),0,(Projeto!$AD$10*((1+Projeto!$AD$10)^V48))/(((1+Projeto!$AD$10)^V48)-1))</f>
        <v>0</v>
      </c>
      <c r="X48" s="145">
        <f>IF(AND(K48&gt;0,CustoContábil!$F$6&gt;0),K48*(CustoContábil!$F$18/CustoContábil!$F$6)*W48,0)</f>
        <v>0</v>
      </c>
      <c r="Y48" s="145">
        <f>IF(AND(N48&gt;0,CustoContábil!$D$6&gt;0),N48*(CustoContábil!$D$18/CustoContábil!$D$6)*W48,0)</f>
        <v>0</v>
      </c>
    </row>
    <row r="49" spans="2:25" ht="15" customHeight="1" x14ac:dyDescent="0.3">
      <c r="B49" s="142">
        <v>42</v>
      </c>
      <c r="C49" s="860"/>
      <c r="D49" s="861"/>
      <c r="E49" s="861"/>
      <c r="F49" s="861"/>
      <c r="G49" s="861"/>
      <c r="H49" s="289"/>
      <c r="I49" s="290"/>
      <c r="J49" s="286"/>
      <c r="K49" s="139">
        <f t="shared" si="15"/>
        <v>0</v>
      </c>
      <c r="L49" s="286"/>
      <c r="M49" s="286"/>
      <c r="N49" s="139">
        <f t="shared" si="16"/>
        <v>0</v>
      </c>
      <c r="P49" s="142">
        <f t="shared" si="17"/>
        <v>42</v>
      </c>
      <c r="Q49" s="862" t="str">
        <f t="shared" si="18"/>
        <v/>
      </c>
      <c r="R49" s="862"/>
      <c r="S49" s="862"/>
      <c r="T49" s="862"/>
      <c r="U49" s="863"/>
      <c r="V49" s="143" t="str">
        <f t="shared" si="19"/>
        <v/>
      </c>
      <c r="W49" s="144">
        <f>IF(OR(V49="",V49=0),0,(Projeto!$AD$10*((1+Projeto!$AD$10)^V49))/(((1+Projeto!$AD$10)^V49)-1))</f>
        <v>0</v>
      </c>
      <c r="X49" s="145">
        <f>IF(AND(K49&gt;0,CustoContábil!$F$6&gt;0),K49*(CustoContábil!$F$18/CustoContábil!$F$6)*W49,0)</f>
        <v>0</v>
      </c>
      <c r="Y49" s="145">
        <f>IF(AND(N49&gt;0,CustoContábil!$D$6&gt;0),N49*(CustoContábil!$D$18/CustoContábil!$D$6)*W49,0)</f>
        <v>0</v>
      </c>
    </row>
    <row r="50" spans="2:25" ht="15" customHeight="1" x14ac:dyDescent="0.3">
      <c r="B50" s="142">
        <v>43</v>
      </c>
      <c r="C50" s="860"/>
      <c r="D50" s="861"/>
      <c r="E50" s="861"/>
      <c r="F50" s="861"/>
      <c r="G50" s="861"/>
      <c r="H50" s="289"/>
      <c r="I50" s="290"/>
      <c r="J50" s="286"/>
      <c r="K50" s="139">
        <f t="shared" si="15"/>
        <v>0</v>
      </c>
      <c r="L50" s="286"/>
      <c r="M50" s="286"/>
      <c r="N50" s="139">
        <f t="shared" si="16"/>
        <v>0</v>
      </c>
      <c r="P50" s="142">
        <f t="shared" si="17"/>
        <v>43</v>
      </c>
      <c r="Q50" s="862" t="str">
        <f t="shared" si="18"/>
        <v/>
      </c>
      <c r="R50" s="862"/>
      <c r="S50" s="862"/>
      <c r="T50" s="862"/>
      <c r="U50" s="863"/>
      <c r="V50" s="143" t="str">
        <f t="shared" si="19"/>
        <v/>
      </c>
      <c r="W50" s="144">
        <f>IF(OR(V50="",V50=0),0,(Projeto!$AD$10*((1+Projeto!$AD$10)^V50))/(((1+Projeto!$AD$10)^V50)-1))</f>
        <v>0</v>
      </c>
      <c r="X50" s="145">
        <f>IF(AND(K50&gt;0,CustoContábil!$F$6&gt;0),K50*(CustoContábil!$F$18/CustoContábil!$F$6)*W50,0)</f>
        <v>0</v>
      </c>
      <c r="Y50" s="145">
        <f>IF(AND(N50&gt;0,CustoContábil!$D$6&gt;0),N50*(CustoContábil!$D$18/CustoContábil!$D$6)*W50,0)</f>
        <v>0</v>
      </c>
    </row>
    <row r="51" spans="2:25" ht="15" customHeight="1" x14ac:dyDescent="0.3">
      <c r="B51" s="142">
        <v>44</v>
      </c>
      <c r="C51" s="860"/>
      <c r="D51" s="861"/>
      <c r="E51" s="861"/>
      <c r="F51" s="861"/>
      <c r="G51" s="861"/>
      <c r="H51" s="289"/>
      <c r="I51" s="290"/>
      <c r="J51" s="286"/>
      <c r="K51" s="139">
        <f t="shared" si="15"/>
        <v>0</v>
      </c>
      <c r="L51" s="286"/>
      <c r="M51" s="286"/>
      <c r="N51" s="139">
        <f t="shared" si="16"/>
        <v>0</v>
      </c>
      <c r="P51" s="142">
        <f t="shared" si="17"/>
        <v>44</v>
      </c>
      <c r="Q51" s="862" t="str">
        <f t="shared" si="18"/>
        <v/>
      </c>
      <c r="R51" s="862"/>
      <c r="S51" s="862"/>
      <c r="T51" s="862"/>
      <c r="U51" s="863"/>
      <c r="V51" s="143" t="str">
        <f t="shared" si="19"/>
        <v/>
      </c>
      <c r="W51" s="144">
        <f>IF(OR(V51="",V51=0),0,(Projeto!$AD$10*((1+Projeto!$AD$10)^V51))/(((1+Projeto!$AD$10)^V51)-1))</f>
        <v>0</v>
      </c>
      <c r="X51" s="145">
        <f>IF(AND(K51&gt;0,CustoContábil!$F$6&gt;0),K51*(CustoContábil!$F$18/CustoContábil!$F$6)*W51,0)</f>
        <v>0</v>
      </c>
      <c r="Y51" s="145">
        <f>IF(AND(N51&gt;0,CustoContábil!$D$6&gt;0),N51*(CustoContábil!$D$18/CustoContábil!$D$6)*W51,0)</f>
        <v>0</v>
      </c>
    </row>
    <row r="52" spans="2:25" ht="15" customHeight="1" x14ac:dyDescent="0.3">
      <c r="B52" s="142">
        <v>45</v>
      </c>
      <c r="C52" s="860"/>
      <c r="D52" s="861"/>
      <c r="E52" s="861"/>
      <c r="F52" s="861"/>
      <c r="G52" s="861"/>
      <c r="H52" s="289"/>
      <c r="I52" s="290"/>
      <c r="J52" s="286"/>
      <c r="K52" s="139">
        <f t="shared" si="15"/>
        <v>0</v>
      </c>
      <c r="L52" s="286"/>
      <c r="M52" s="286"/>
      <c r="N52" s="139">
        <f t="shared" si="16"/>
        <v>0</v>
      </c>
      <c r="P52" s="142">
        <f t="shared" si="17"/>
        <v>45</v>
      </c>
      <c r="Q52" s="862" t="str">
        <f t="shared" si="18"/>
        <v/>
      </c>
      <c r="R52" s="862"/>
      <c r="S52" s="862"/>
      <c r="T52" s="862"/>
      <c r="U52" s="863"/>
      <c r="V52" s="143" t="str">
        <f t="shared" si="19"/>
        <v/>
      </c>
      <c r="W52" s="144">
        <f>IF(OR(V52="",V52=0),0,(Projeto!$AD$10*((1+Projeto!$AD$10)^V52))/(((1+Projeto!$AD$10)^V52)-1))</f>
        <v>0</v>
      </c>
      <c r="X52" s="145">
        <f>IF(AND(K52&gt;0,CustoContábil!$F$6&gt;0),K52*(CustoContábil!$F$18/CustoContábil!$F$6)*W52,0)</f>
        <v>0</v>
      </c>
      <c r="Y52" s="145">
        <f>IF(AND(N52&gt;0,CustoContábil!$D$6&gt;0),N52*(CustoContábil!$D$18/CustoContábil!$D$6)*W52,0)</f>
        <v>0</v>
      </c>
    </row>
    <row r="53" spans="2:25" ht="15" customHeight="1" x14ac:dyDescent="0.3">
      <c r="B53" s="142">
        <v>46</v>
      </c>
      <c r="C53" s="860"/>
      <c r="D53" s="861"/>
      <c r="E53" s="861"/>
      <c r="F53" s="861"/>
      <c r="G53" s="861"/>
      <c r="H53" s="289"/>
      <c r="I53" s="290"/>
      <c r="J53" s="286"/>
      <c r="K53" s="139">
        <f t="shared" si="15"/>
        <v>0</v>
      </c>
      <c r="L53" s="286"/>
      <c r="M53" s="286"/>
      <c r="N53" s="139">
        <f t="shared" si="16"/>
        <v>0</v>
      </c>
      <c r="P53" s="142">
        <f t="shared" si="17"/>
        <v>46</v>
      </c>
      <c r="Q53" s="862" t="str">
        <f t="shared" si="18"/>
        <v/>
      </c>
      <c r="R53" s="862"/>
      <c r="S53" s="862"/>
      <c r="T53" s="862"/>
      <c r="U53" s="863"/>
      <c r="V53" s="143" t="str">
        <f t="shared" si="19"/>
        <v/>
      </c>
      <c r="W53" s="144">
        <f>IF(OR(V53="",V53=0),0,(Projeto!$AD$10*((1+Projeto!$AD$10)^V53))/(((1+Projeto!$AD$10)^V53)-1))</f>
        <v>0</v>
      </c>
      <c r="X53" s="145">
        <f>IF(AND(K53&gt;0,CustoContábil!$F$6&gt;0),K53*(CustoContábil!$F$18/CustoContábil!$F$6)*W53,0)</f>
        <v>0</v>
      </c>
      <c r="Y53" s="145">
        <f>IF(AND(N53&gt;0,CustoContábil!$D$6&gt;0),N53*(CustoContábil!$D$18/CustoContábil!$D$6)*W53,0)</f>
        <v>0</v>
      </c>
    </row>
    <row r="54" spans="2:25" ht="15" customHeight="1" x14ac:dyDescent="0.3">
      <c r="B54" s="142">
        <v>47</v>
      </c>
      <c r="C54" s="860"/>
      <c r="D54" s="861"/>
      <c r="E54" s="861"/>
      <c r="F54" s="861"/>
      <c r="G54" s="861"/>
      <c r="H54" s="289"/>
      <c r="I54" s="290"/>
      <c r="J54" s="286"/>
      <c r="K54" s="139">
        <f t="shared" si="15"/>
        <v>0</v>
      </c>
      <c r="L54" s="286"/>
      <c r="M54" s="286"/>
      <c r="N54" s="139">
        <f t="shared" si="16"/>
        <v>0</v>
      </c>
      <c r="P54" s="142">
        <f t="shared" si="17"/>
        <v>47</v>
      </c>
      <c r="Q54" s="862" t="str">
        <f t="shared" si="18"/>
        <v/>
      </c>
      <c r="R54" s="862"/>
      <c r="S54" s="862"/>
      <c r="T54" s="862"/>
      <c r="U54" s="863"/>
      <c r="V54" s="143" t="str">
        <f t="shared" si="19"/>
        <v/>
      </c>
      <c r="W54" s="144">
        <f>IF(OR(V54="",V54=0),0,(Projeto!$AD$10*((1+Projeto!$AD$10)^V54))/(((1+Projeto!$AD$10)^V54)-1))</f>
        <v>0</v>
      </c>
      <c r="X54" s="145">
        <f>IF(AND(K54&gt;0,CustoContábil!$F$6&gt;0),K54*(CustoContábil!$F$18/CustoContábil!$F$6)*W54,0)</f>
        <v>0</v>
      </c>
      <c r="Y54" s="145">
        <f>IF(AND(N54&gt;0,CustoContábil!$D$6&gt;0),N54*(CustoContábil!$D$18/CustoContábil!$D$6)*W54,0)</f>
        <v>0</v>
      </c>
    </row>
    <row r="55" spans="2:25" ht="15" customHeight="1" x14ac:dyDescent="0.3">
      <c r="B55" s="142">
        <v>48</v>
      </c>
      <c r="C55" s="860"/>
      <c r="D55" s="861"/>
      <c r="E55" s="861"/>
      <c r="F55" s="861"/>
      <c r="G55" s="861"/>
      <c r="H55" s="291"/>
      <c r="I55" s="290"/>
      <c r="J55" s="286"/>
      <c r="K55" s="139">
        <f t="shared" si="15"/>
        <v>0</v>
      </c>
      <c r="L55" s="286"/>
      <c r="M55" s="286"/>
      <c r="N55" s="139">
        <f t="shared" si="16"/>
        <v>0</v>
      </c>
      <c r="P55" s="142">
        <f t="shared" si="17"/>
        <v>48</v>
      </c>
      <c r="Q55" s="862" t="str">
        <f t="shared" si="18"/>
        <v/>
      </c>
      <c r="R55" s="862"/>
      <c r="S55" s="862"/>
      <c r="T55" s="862"/>
      <c r="U55" s="863"/>
      <c r="V55" s="143" t="str">
        <f t="shared" si="19"/>
        <v/>
      </c>
      <c r="W55" s="144">
        <f>IF(OR(V55="",V55=0),0,(Projeto!$AD$10*((1+Projeto!$AD$10)^V55))/(((1+Projeto!$AD$10)^V55)-1))</f>
        <v>0</v>
      </c>
      <c r="X55" s="145">
        <f>IF(AND(K55&gt;0,CustoContábil!$F$6&gt;0),K55*(CustoContábil!$F$18/CustoContábil!$F$6)*W55,0)</f>
        <v>0</v>
      </c>
      <c r="Y55" s="145">
        <f>IF(AND(N55&gt;0,CustoContábil!$D$6&gt;0),N55*(CustoContábil!$D$18/CustoContábil!$D$6)*W55,0)</f>
        <v>0</v>
      </c>
    </row>
    <row r="56" spans="2:25" ht="15" customHeight="1" x14ac:dyDescent="0.3">
      <c r="B56" s="142">
        <v>49</v>
      </c>
      <c r="C56" s="860"/>
      <c r="D56" s="861"/>
      <c r="E56" s="861"/>
      <c r="F56" s="861"/>
      <c r="G56" s="861"/>
      <c r="H56" s="291"/>
      <c r="I56" s="290"/>
      <c r="J56" s="286"/>
      <c r="K56" s="139">
        <f t="shared" si="10"/>
        <v>0</v>
      </c>
      <c r="L56" s="286"/>
      <c r="M56" s="286"/>
      <c r="N56" s="139">
        <f t="shared" si="11"/>
        <v>0</v>
      </c>
      <c r="P56" s="142">
        <f t="shared" si="12"/>
        <v>49</v>
      </c>
      <c r="Q56" s="862" t="str">
        <f t="shared" si="13"/>
        <v/>
      </c>
      <c r="R56" s="862"/>
      <c r="S56" s="862"/>
      <c r="T56" s="862"/>
      <c r="U56" s="863"/>
      <c r="V56" s="143" t="str">
        <f t="shared" si="14"/>
        <v/>
      </c>
      <c r="W56" s="144">
        <f>IF(OR(V56="",V56=0),0,(Projeto!$AD$10*((1+Projeto!$AD$10)^V56))/(((1+Projeto!$AD$10)^V56)-1))</f>
        <v>0</v>
      </c>
      <c r="X56" s="145">
        <f>IF(AND(K56&gt;0,CustoContábil!$F$6&gt;0),K56*(CustoContábil!$F$18/CustoContábil!$F$6)*W56,0)</f>
        <v>0</v>
      </c>
      <c r="Y56" s="145">
        <f>IF(AND(N56&gt;0,CustoContábil!$D$6&gt;0),N56*(CustoContábil!$D$18/CustoContábil!$D$6)*W56,0)</f>
        <v>0</v>
      </c>
    </row>
    <row r="57" spans="2:25" ht="15" customHeight="1" x14ac:dyDescent="0.3">
      <c r="B57" s="142">
        <v>50</v>
      </c>
      <c r="C57" s="860"/>
      <c r="D57" s="861"/>
      <c r="E57" s="861"/>
      <c r="F57" s="861"/>
      <c r="G57" s="861"/>
      <c r="H57" s="289"/>
      <c r="I57" s="290"/>
      <c r="J57" s="286"/>
      <c r="K57" s="139">
        <f t="shared" si="0"/>
        <v>0</v>
      </c>
      <c r="L57" s="286"/>
      <c r="M57" s="286"/>
      <c r="N57" s="139">
        <f t="shared" si="1"/>
        <v>0</v>
      </c>
      <c r="P57" s="142">
        <f t="shared" si="2"/>
        <v>50</v>
      </c>
      <c r="Q57" s="862" t="str">
        <f t="shared" si="3"/>
        <v/>
      </c>
      <c r="R57" s="862"/>
      <c r="S57" s="862"/>
      <c r="T57" s="862"/>
      <c r="U57" s="863"/>
      <c r="V57" s="143" t="str">
        <f t="shared" si="4"/>
        <v/>
      </c>
      <c r="W57" s="144">
        <f>IF(OR(V57="",V57=0),0,(Projeto!$AD$10*((1+Projeto!$AD$10)^V57))/(((1+Projeto!$AD$10)^V57)-1))</f>
        <v>0</v>
      </c>
      <c r="X57" s="145">
        <f>IF(AND(K57&gt;0,CustoContábil!$F$6&gt;0),K57*(CustoContábil!$F$18/CustoContábil!$F$6)*W57,0)</f>
        <v>0</v>
      </c>
      <c r="Y57" s="145">
        <f>IF(AND(N57&gt;0,CustoContábil!$D$6&gt;0),N57*(CustoContábil!$D$18/CustoContábil!$D$6)*W57,0)</f>
        <v>0</v>
      </c>
    </row>
    <row r="58" spans="2:25" ht="15.6" x14ac:dyDescent="0.3">
      <c r="B58" s="147"/>
      <c r="C58" s="148" t="s">
        <v>1216</v>
      </c>
      <c r="D58" s="148"/>
      <c r="E58" s="148"/>
      <c r="F58" s="148"/>
      <c r="G58" s="148"/>
      <c r="H58" s="148"/>
      <c r="I58" s="148"/>
      <c r="J58" s="243"/>
      <c r="K58" s="150">
        <f>SUM(K8:K57)</f>
        <v>0</v>
      </c>
      <c r="L58" s="150">
        <f>SUM(L8:L57)</f>
        <v>0</v>
      </c>
      <c r="M58" s="150">
        <f>SUM(M8:M57)</f>
        <v>0</v>
      </c>
      <c r="N58" s="150">
        <f>SUM(N8:N57)</f>
        <v>0</v>
      </c>
      <c r="P58" s="244"/>
      <c r="Q58" s="203"/>
      <c r="R58" s="203"/>
      <c r="S58" s="203"/>
      <c r="T58" s="203"/>
      <c r="U58" s="203"/>
      <c r="V58" s="204" t="s">
        <v>3393</v>
      </c>
      <c r="W58" s="151" t="s">
        <v>2290</v>
      </c>
      <c r="X58" s="152">
        <f>SUM(X8:X57)</f>
        <v>0</v>
      </c>
      <c r="Y58" s="152">
        <f>SUM(Y8:Y57)</f>
        <v>0</v>
      </c>
    </row>
    <row r="59" spans="2:25" ht="15" customHeight="1" x14ac:dyDescent="0.3">
      <c r="B59" s="857" t="s">
        <v>1228</v>
      </c>
      <c r="C59" s="858"/>
      <c r="D59" s="858"/>
      <c r="E59" s="858"/>
      <c r="F59" s="858"/>
      <c r="G59" s="858"/>
      <c r="H59" s="858"/>
      <c r="I59" s="858"/>
      <c r="J59" s="858"/>
      <c r="K59" s="859" t="s">
        <v>1215</v>
      </c>
      <c r="L59" s="859"/>
      <c r="M59" s="859"/>
      <c r="N59" s="859"/>
      <c r="P59" s="153"/>
      <c r="Q59" s="153"/>
      <c r="R59" s="154"/>
      <c r="S59" s="155"/>
      <c r="T59" s="155"/>
      <c r="U59" s="155"/>
      <c r="V59" s="156"/>
      <c r="W59" s="157"/>
    </row>
    <row r="60" spans="2:25" ht="15" customHeight="1" x14ac:dyDescent="0.35">
      <c r="B60" s="240"/>
      <c r="C60" s="212" t="s">
        <v>1229</v>
      </c>
      <c r="D60" s="212"/>
      <c r="E60" s="212"/>
      <c r="F60" s="212"/>
      <c r="G60" s="212"/>
      <c r="H60" s="212"/>
      <c r="I60" s="212"/>
      <c r="J60" s="211"/>
      <c r="K60" s="139">
        <f>Apoio!AY12</f>
        <v>0</v>
      </c>
      <c r="L60" s="523"/>
      <c r="M60" s="524"/>
      <c r="N60" s="139">
        <f>K60</f>
        <v>0</v>
      </c>
      <c r="Q60" s="158" t="s">
        <v>2291</v>
      </c>
      <c r="R60" s="159">
        <f>RCB!$G$17</f>
        <v>0</v>
      </c>
      <c r="V60" s="252"/>
    </row>
    <row r="61" spans="2:25" ht="15" customHeight="1" x14ac:dyDescent="0.35">
      <c r="B61" s="240"/>
      <c r="C61" s="212" t="s">
        <v>1231</v>
      </c>
      <c r="D61" s="212"/>
      <c r="E61" s="212"/>
      <c r="F61" s="212"/>
      <c r="G61" s="212"/>
      <c r="H61" s="212"/>
      <c r="I61" s="212"/>
      <c r="J61" s="211"/>
      <c r="K61" s="139">
        <f>Apoio!BH12</f>
        <v>0</v>
      </c>
      <c r="L61" s="523"/>
      <c r="M61" s="524"/>
      <c r="N61" s="139">
        <f>K61</f>
        <v>0</v>
      </c>
      <c r="Q61" s="158" t="s">
        <v>1232</v>
      </c>
      <c r="R61" s="159">
        <f>RCB!$H$9</f>
        <v>0</v>
      </c>
      <c r="V61" s="252"/>
    </row>
    <row r="62" spans="2:25" ht="15" customHeight="1" x14ac:dyDescent="0.3">
      <c r="B62" s="868" t="s">
        <v>374</v>
      </c>
      <c r="C62" s="869"/>
      <c r="D62" s="869"/>
      <c r="E62" s="869"/>
      <c r="F62" s="869"/>
      <c r="G62" s="869"/>
      <c r="H62" s="870"/>
      <c r="I62" s="237" t="s">
        <v>1217</v>
      </c>
      <c r="J62" s="235" t="s">
        <v>1218</v>
      </c>
      <c r="K62" s="236" t="s">
        <v>1219</v>
      </c>
      <c r="L62" s="237" t="s">
        <v>1220</v>
      </c>
      <c r="M62" s="237" t="s">
        <v>1221</v>
      </c>
      <c r="N62" s="238" t="s">
        <v>1222</v>
      </c>
      <c r="V62" s="252"/>
    </row>
    <row r="63" spans="2:25" ht="15" customHeight="1" x14ac:dyDescent="0.3">
      <c r="B63" s="142">
        <v>1</v>
      </c>
      <c r="C63" s="871" t="s">
        <v>1233</v>
      </c>
      <c r="D63" s="871"/>
      <c r="E63" s="871"/>
      <c r="F63" s="871"/>
      <c r="G63" s="871"/>
      <c r="H63" s="871"/>
      <c r="I63" s="871"/>
      <c r="J63" s="872"/>
      <c r="K63" s="139">
        <f>Terceiros!K22</f>
        <v>0</v>
      </c>
      <c r="L63" s="139">
        <f>Terceiros!L22</f>
        <v>0</v>
      </c>
      <c r="M63" s="139">
        <f>Terceiros!M22</f>
        <v>0</v>
      </c>
      <c r="N63" s="139">
        <f>Terceiros!N22</f>
        <v>0</v>
      </c>
    </row>
    <row r="64" spans="2:25" ht="15" customHeight="1" x14ac:dyDescent="0.3">
      <c r="B64" s="142">
        <v>2</v>
      </c>
      <c r="C64" s="883" t="s">
        <v>1234</v>
      </c>
      <c r="D64" s="883"/>
      <c r="E64" s="883"/>
      <c r="F64" s="883"/>
      <c r="G64" s="883"/>
      <c r="H64" s="883"/>
      <c r="I64" s="883"/>
      <c r="J64" s="884"/>
      <c r="K64" s="139">
        <f>Terceiros!K33</f>
        <v>0</v>
      </c>
      <c r="L64" s="139">
        <f>Terceiros!L33</f>
        <v>0</v>
      </c>
      <c r="M64" s="139">
        <f>Terceiros!M33</f>
        <v>0</v>
      </c>
      <c r="N64" s="139">
        <f>Terceiros!N33</f>
        <v>0</v>
      </c>
    </row>
    <row r="65" spans="2:14" ht="15" customHeight="1" x14ac:dyDescent="0.3">
      <c r="B65" s="142">
        <v>3</v>
      </c>
      <c r="C65" s="883" t="s">
        <v>1235</v>
      </c>
      <c r="D65" s="883"/>
      <c r="E65" s="883"/>
      <c r="F65" s="883"/>
      <c r="G65" s="883"/>
      <c r="H65" s="883"/>
      <c r="I65" s="883"/>
      <c r="J65" s="884"/>
      <c r="K65" s="139">
        <f>Terceiros!K44</f>
        <v>0</v>
      </c>
      <c r="L65" s="139">
        <f>Terceiros!L44</f>
        <v>0</v>
      </c>
      <c r="M65" s="139">
        <f>Terceiros!M44</f>
        <v>0</v>
      </c>
      <c r="N65" s="139">
        <f>Terceiros!N44</f>
        <v>0</v>
      </c>
    </row>
    <row r="66" spans="2:14" ht="15" customHeight="1" x14ac:dyDescent="0.3">
      <c r="B66" s="142">
        <v>4</v>
      </c>
      <c r="C66" s="886"/>
      <c r="D66" s="886"/>
      <c r="E66" s="886"/>
      <c r="F66" s="886"/>
      <c r="G66" s="886"/>
      <c r="H66" s="860"/>
      <c r="I66" s="288"/>
      <c r="J66" s="286"/>
      <c r="K66" s="139">
        <f t="shared" ref="K66:K82" si="20">N66-L66-M66</f>
        <v>0</v>
      </c>
      <c r="L66" s="286"/>
      <c r="M66" s="286"/>
      <c r="N66" s="139">
        <f t="shared" ref="N66:N82" si="21">I66*J66</f>
        <v>0</v>
      </c>
    </row>
    <row r="67" spans="2:14" ht="15" customHeight="1" x14ac:dyDescent="0.3">
      <c r="B67" s="142">
        <v>5</v>
      </c>
      <c r="C67" s="886"/>
      <c r="D67" s="886"/>
      <c r="E67" s="886"/>
      <c r="F67" s="886"/>
      <c r="G67" s="886"/>
      <c r="H67" s="860"/>
      <c r="I67" s="288"/>
      <c r="J67" s="286"/>
      <c r="K67" s="139">
        <f t="shared" si="20"/>
        <v>0</v>
      </c>
      <c r="L67" s="286"/>
      <c r="M67" s="286"/>
      <c r="N67" s="139">
        <f t="shared" si="21"/>
        <v>0</v>
      </c>
    </row>
    <row r="68" spans="2:14" ht="15" customHeight="1" x14ac:dyDescent="0.3">
      <c r="B68" s="142">
        <v>6</v>
      </c>
      <c r="C68" s="886"/>
      <c r="D68" s="886"/>
      <c r="E68" s="886"/>
      <c r="F68" s="886"/>
      <c r="G68" s="886"/>
      <c r="H68" s="860"/>
      <c r="I68" s="288"/>
      <c r="J68" s="286"/>
      <c r="K68" s="139">
        <f t="shared" si="20"/>
        <v>0</v>
      </c>
      <c r="L68" s="286"/>
      <c r="M68" s="286"/>
      <c r="N68" s="139">
        <f t="shared" si="21"/>
        <v>0</v>
      </c>
    </row>
    <row r="69" spans="2:14" ht="15" customHeight="1" x14ac:dyDescent="0.3">
      <c r="B69" s="142">
        <v>7</v>
      </c>
      <c r="C69" s="886"/>
      <c r="D69" s="886"/>
      <c r="E69" s="886"/>
      <c r="F69" s="886"/>
      <c r="G69" s="886"/>
      <c r="H69" s="860"/>
      <c r="I69" s="288"/>
      <c r="J69" s="286"/>
      <c r="K69" s="139">
        <f t="shared" si="20"/>
        <v>0</v>
      </c>
      <c r="L69" s="286"/>
      <c r="M69" s="286"/>
      <c r="N69" s="139">
        <f t="shared" si="21"/>
        <v>0</v>
      </c>
    </row>
    <row r="70" spans="2:14" ht="15" customHeight="1" x14ac:dyDescent="0.3">
      <c r="B70" s="142">
        <v>8</v>
      </c>
      <c r="C70" s="886"/>
      <c r="D70" s="886"/>
      <c r="E70" s="886"/>
      <c r="F70" s="886"/>
      <c r="G70" s="886"/>
      <c r="H70" s="860"/>
      <c r="I70" s="288"/>
      <c r="J70" s="286"/>
      <c r="K70" s="139">
        <f t="shared" si="20"/>
        <v>0</v>
      </c>
      <c r="L70" s="286"/>
      <c r="M70" s="286"/>
      <c r="N70" s="139">
        <f t="shared" si="21"/>
        <v>0</v>
      </c>
    </row>
    <row r="71" spans="2:14" ht="15" customHeight="1" x14ac:dyDescent="0.3">
      <c r="B71" s="142">
        <v>9</v>
      </c>
      <c r="C71" s="886"/>
      <c r="D71" s="886"/>
      <c r="E71" s="886"/>
      <c r="F71" s="886"/>
      <c r="G71" s="886"/>
      <c r="H71" s="860"/>
      <c r="I71" s="288"/>
      <c r="J71" s="286"/>
      <c r="K71" s="139">
        <f t="shared" si="20"/>
        <v>0</v>
      </c>
      <c r="L71" s="286"/>
      <c r="M71" s="286"/>
      <c r="N71" s="139">
        <f t="shared" si="21"/>
        <v>0</v>
      </c>
    </row>
    <row r="72" spans="2:14" ht="15" customHeight="1" x14ac:dyDescent="0.3">
      <c r="B72" s="142">
        <v>10</v>
      </c>
      <c r="C72" s="886"/>
      <c r="D72" s="886"/>
      <c r="E72" s="886"/>
      <c r="F72" s="886"/>
      <c r="G72" s="886"/>
      <c r="H72" s="860"/>
      <c r="I72" s="288"/>
      <c r="J72" s="286"/>
      <c r="K72" s="139">
        <f t="shared" si="20"/>
        <v>0</v>
      </c>
      <c r="L72" s="286"/>
      <c r="M72" s="286"/>
      <c r="N72" s="139">
        <f t="shared" si="21"/>
        <v>0</v>
      </c>
    </row>
    <row r="73" spans="2:14" ht="15" customHeight="1" x14ac:dyDescent="0.3">
      <c r="B73" s="142">
        <v>11</v>
      </c>
      <c r="C73" s="886"/>
      <c r="D73" s="886"/>
      <c r="E73" s="886"/>
      <c r="F73" s="886"/>
      <c r="G73" s="886"/>
      <c r="H73" s="860"/>
      <c r="I73" s="288"/>
      <c r="J73" s="286"/>
      <c r="K73" s="139">
        <f t="shared" si="20"/>
        <v>0</v>
      </c>
      <c r="L73" s="286"/>
      <c r="M73" s="286"/>
      <c r="N73" s="139">
        <f t="shared" si="21"/>
        <v>0</v>
      </c>
    </row>
    <row r="74" spans="2:14" ht="15" customHeight="1" x14ac:dyDescent="0.3">
      <c r="B74" s="142">
        <v>12</v>
      </c>
      <c r="C74" s="886"/>
      <c r="D74" s="886"/>
      <c r="E74" s="886"/>
      <c r="F74" s="886"/>
      <c r="G74" s="886"/>
      <c r="H74" s="860"/>
      <c r="I74" s="288"/>
      <c r="J74" s="286"/>
      <c r="K74" s="139">
        <f t="shared" si="20"/>
        <v>0</v>
      </c>
      <c r="L74" s="286"/>
      <c r="M74" s="286"/>
      <c r="N74" s="139">
        <f t="shared" si="21"/>
        <v>0</v>
      </c>
    </row>
    <row r="75" spans="2:14" ht="15" customHeight="1" x14ac:dyDescent="0.3">
      <c r="B75" s="142">
        <v>13</v>
      </c>
      <c r="C75" s="886"/>
      <c r="D75" s="886"/>
      <c r="E75" s="886"/>
      <c r="F75" s="886"/>
      <c r="G75" s="886"/>
      <c r="H75" s="860"/>
      <c r="I75" s="288"/>
      <c r="J75" s="286"/>
      <c r="K75" s="139">
        <f t="shared" si="20"/>
        <v>0</v>
      </c>
      <c r="L75" s="286"/>
      <c r="M75" s="286"/>
      <c r="N75" s="139">
        <f t="shared" si="21"/>
        <v>0</v>
      </c>
    </row>
    <row r="76" spans="2:14" ht="15" customHeight="1" x14ac:dyDescent="0.3">
      <c r="B76" s="142">
        <v>14</v>
      </c>
      <c r="C76" s="886"/>
      <c r="D76" s="886"/>
      <c r="E76" s="886"/>
      <c r="F76" s="886"/>
      <c r="G76" s="886"/>
      <c r="H76" s="860"/>
      <c r="I76" s="288"/>
      <c r="J76" s="286"/>
      <c r="K76" s="139">
        <f t="shared" si="20"/>
        <v>0</v>
      </c>
      <c r="L76" s="286"/>
      <c r="M76" s="286"/>
      <c r="N76" s="139">
        <f t="shared" si="21"/>
        <v>0</v>
      </c>
    </row>
    <row r="77" spans="2:14" ht="15" customHeight="1" x14ac:dyDescent="0.3">
      <c r="B77" s="142">
        <v>15</v>
      </c>
      <c r="C77" s="886"/>
      <c r="D77" s="886"/>
      <c r="E77" s="886"/>
      <c r="F77" s="886"/>
      <c r="G77" s="886"/>
      <c r="H77" s="860"/>
      <c r="I77" s="288"/>
      <c r="J77" s="286"/>
      <c r="K77" s="139">
        <f t="shared" si="20"/>
        <v>0</v>
      </c>
      <c r="L77" s="286"/>
      <c r="M77" s="286"/>
      <c r="N77" s="139">
        <f t="shared" si="21"/>
        <v>0</v>
      </c>
    </row>
    <row r="78" spans="2:14" ht="15" customHeight="1" x14ac:dyDescent="0.3">
      <c r="B78" s="142">
        <v>16</v>
      </c>
      <c r="C78" s="886"/>
      <c r="D78" s="886"/>
      <c r="E78" s="886"/>
      <c r="F78" s="886"/>
      <c r="G78" s="886"/>
      <c r="H78" s="860"/>
      <c r="I78" s="288"/>
      <c r="J78" s="286"/>
      <c r="K78" s="139">
        <f t="shared" si="20"/>
        <v>0</v>
      </c>
      <c r="L78" s="286"/>
      <c r="M78" s="286"/>
      <c r="N78" s="139">
        <f t="shared" si="21"/>
        <v>0</v>
      </c>
    </row>
    <row r="79" spans="2:14" ht="15" customHeight="1" x14ac:dyDescent="0.3">
      <c r="B79" s="142">
        <v>17</v>
      </c>
      <c r="C79" s="886"/>
      <c r="D79" s="886"/>
      <c r="E79" s="886"/>
      <c r="F79" s="886"/>
      <c r="G79" s="886"/>
      <c r="H79" s="860"/>
      <c r="I79" s="290"/>
      <c r="J79" s="286"/>
      <c r="K79" s="139">
        <f t="shared" si="20"/>
        <v>0</v>
      </c>
      <c r="L79" s="286"/>
      <c r="M79" s="286"/>
      <c r="N79" s="139">
        <f t="shared" si="21"/>
        <v>0</v>
      </c>
    </row>
    <row r="80" spans="2:14" ht="15" customHeight="1" x14ac:dyDescent="0.3">
      <c r="B80" s="142">
        <v>18</v>
      </c>
      <c r="C80" s="886"/>
      <c r="D80" s="886"/>
      <c r="E80" s="886"/>
      <c r="F80" s="886"/>
      <c r="G80" s="886"/>
      <c r="H80" s="860"/>
      <c r="I80" s="290"/>
      <c r="J80" s="286"/>
      <c r="K80" s="139">
        <f t="shared" si="20"/>
        <v>0</v>
      </c>
      <c r="L80" s="286"/>
      <c r="M80" s="286"/>
      <c r="N80" s="139">
        <f t="shared" si="21"/>
        <v>0</v>
      </c>
    </row>
    <row r="81" spans="2:16" ht="15" customHeight="1" x14ac:dyDescent="0.3">
      <c r="B81" s="142">
        <v>19</v>
      </c>
      <c r="C81" s="886"/>
      <c r="D81" s="886"/>
      <c r="E81" s="886"/>
      <c r="F81" s="886"/>
      <c r="G81" s="886"/>
      <c r="H81" s="860"/>
      <c r="I81" s="290"/>
      <c r="J81" s="286"/>
      <c r="K81" s="139">
        <f t="shared" si="20"/>
        <v>0</v>
      </c>
      <c r="L81" s="286"/>
      <c r="M81" s="286"/>
      <c r="N81" s="139">
        <f t="shared" si="21"/>
        <v>0</v>
      </c>
    </row>
    <row r="82" spans="2:16" ht="15" customHeight="1" x14ac:dyDescent="0.3">
      <c r="B82" s="142">
        <v>20</v>
      </c>
      <c r="C82" s="886"/>
      <c r="D82" s="886"/>
      <c r="E82" s="886"/>
      <c r="F82" s="886"/>
      <c r="G82" s="886"/>
      <c r="H82" s="860"/>
      <c r="I82" s="290"/>
      <c r="J82" s="286"/>
      <c r="K82" s="139">
        <f t="shared" si="20"/>
        <v>0</v>
      </c>
      <c r="L82" s="286"/>
      <c r="M82" s="286"/>
      <c r="N82" s="139">
        <f t="shared" si="21"/>
        <v>0</v>
      </c>
    </row>
    <row r="83" spans="2:16" ht="15" customHeight="1" x14ac:dyDescent="0.3">
      <c r="B83" s="240"/>
      <c r="C83" s="212" t="s">
        <v>374</v>
      </c>
      <c r="D83" s="212"/>
      <c r="E83" s="212"/>
      <c r="F83" s="212"/>
      <c r="G83" s="212"/>
      <c r="H83" s="212"/>
      <c r="I83" s="212"/>
      <c r="J83" s="211"/>
      <c r="K83" s="139">
        <f>SUM(K63:K82)</f>
        <v>0</v>
      </c>
      <c r="L83" s="139">
        <f>SUM(L63:L82)</f>
        <v>0</v>
      </c>
      <c r="M83" s="139">
        <f>SUM(M63:M82)</f>
        <v>0</v>
      </c>
      <c r="N83" s="139">
        <f>SUM(N63:N82)</f>
        <v>0</v>
      </c>
    </row>
    <row r="84" spans="2:16" ht="15" customHeight="1" x14ac:dyDescent="0.3">
      <c r="B84" s="240"/>
      <c r="C84" s="212" t="s">
        <v>1236</v>
      </c>
      <c r="D84" s="212"/>
      <c r="E84" s="212"/>
      <c r="F84" s="212"/>
      <c r="G84" s="212"/>
      <c r="H84" s="212"/>
      <c r="I84" s="212"/>
      <c r="J84" s="211"/>
      <c r="K84" s="139">
        <f>Apoio!BE12</f>
        <v>0</v>
      </c>
      <c r="L84" s="523"/>
      <c r="M84" s="524"/>
      <c r="N84" s="139">
        <f>K84</f>
        <v>0</v>
      </c>
    </row>
    <row r="85" spans="2:16" ht="15" customHeight="1" x14ac:dyDescent="0.3">
      <c r="B85" s="147"/>
      <c r="C85" s="148"/>
      <c r="D85" s="148"/>
      <c r="E85" s="148"/>
      <c r="F85" s="148"/>
      <c r="G85" s="148"/>
      <c r="H85" s="148"/>
      <c r="I85" s="148"/>
      <c r="J85" s="149" t="s">
        <v>1237</v>
      </c>
      <c r="K85" s="150">
        <f>SUM(K60,K61,K83,K84)</f>
        <v>0</v>
      </c>
      <c r="L85" s="150">
        <f>L83</f>
        <v>0</v>
      </c>
      <c r="M85" s="150">
        <f>M83</f>
        <v>0</v>
      </c>
      <c r="N85" s="150">
        <f>SUM(N60,N61,N83,N84)</f>
        <v>0</v>
      </c>
    </row>
    <row r="86" spans="2:16" ht="15" customHeight="1" x14ac:dyDescent="0.3">
      <c r="B86" s="161"/>
      <c r="C86" s="162"/>
      <c r="D86" s="162"/>
      <c r="E86" s="162"/>
      <c r="F86" s="162"/>
      <c r="G86" s="162"/>
      <c r="H86" s="162"/>
      <c r="I86" s="162"/>
      <c r="J86" s="163" t="s">
        <v>1238</v>
      </c>
      <c r="K86" s="141">
        <f>SUM(K58,K85)</f>
        <v>0</v>
      </c>
      <c r="L86" s="141">
        <f>SUM(L58,L85)</f>
        <v>0</v>
      </c>
      <c r="M86" s="141">
        <f>SUM(M58,M85)</f>
        <v>0</v>
      </c>
      <c r="N86" s="141">
        <f>SUM(N58,N85)</f>
        <v>0</v>
      </c>
    </row>
    <row r="87" spans="2:16" ht="15" customHeight="1" x14ac:dyDescent="0.3">
      <c r="B87" s="841" t="s">
        <v>1239</v>
      </c>
      <c r="C87" s="842"/>
      <c r="D87" s="842"/>
      <c r="E87" s="842"/>
      <c r="F87" s="842"/>
      <c r="G87" s="842"/>
      <c r="H87" s="842"/>
      <c r="I87" s="842"/>
      <c r="J87" s="842"/>
      <c r="K87" s="842"/>
      <c r="L87" s="842"/>
      <c r="M87" s="842"/>
      <c r="N87" s="845"/>
    </row>
    <row r="88" spans="2:16" ht="15" customHeight="1" x14ac:dyDescent="0.3">
      <c r="B88" s="857" t="s">
        <v>1239</v>
      </c>
      <c r="C88" s="858"/>
      <c r="D88" s="858"/>
      <c r="E88" s="858"/>
      <c r="F88" s="858"/>
      <c r="G88" s="858"/>
      <c r="H88" s="858"/>
      <c r="I88" s="858"/>
      <c r="J88" s="858"/>
      <c r="K88" s="859" t="s">
        <v>1215</v>
      </c>
      <c r="L88" s="859"/>
      <c r="M88" s="859"/>
      <c r="N88" s="859"/>
    </row>
    <row r="89" spans="2:16" ht="15" customHeight="1" x14ac:dyDescent="0.3">
      <c r="B89" s="240"/>
      <c r="C89" s="212" t="s">
        <v>377</v>
      </c>
      <c r="D89" s="212"/>
      <c r="E89" s="212"/>
      <c r="F89" s="212"/>
      <c r="G89" s="212"/>
      <c r="H89" s="212"/>
      <c r="I89" s="212"/>
      <c r="J89" s="211"/>
      <c r="K89" s="139">
        <f>Marketing!K38</f>
        <v>0</v>
      </c>
      <c r="L89" s="139">
        <f>Marketing!L38</f>
        <v>0</v>
      </c>
      <c r="M89" s="139">
        <f>Marketing!M38</f>
        <v>0</v>
      </c>
      <c r="N89" s="139">
        <f>Marketing!N38</f>
        <v>0</v>
      </c>
    </row>
    <row r="90" spans="2:16" ht="15" customHeight="1" x14ac:dyDescent="0.3">
      <c r="B90" s="240"/>
      <c r="C90" s="212" t="s">
        <v>380</v>
      </c>
      <c r="D90" s="212"/>
      <c r="E90" s="212"/>
      <c r="F90" s="212"/>
      <c r="G90" s="212"/>
      <c r="H90" s="212"/>
      <c r="I90" s="212"/>
      <c r="J90" s="211"/>
      <c r="K90" s="139">
        <f>Treinamento!K38</f>
        <v>0</v>
      </c>
      <c r="L90" s="139">
        <f>Treinamento!L38</f>
        <v>0</v>
      </c>
      <c r="M90" s="139">
        <f>Treinamento!M38</f>
        <v>0</v>
      </c>
      <c r="N90" s="139">
        <f>Treinamento!N38</f>
        <v>0</v>
      </c>
    </row>
    <row r="91" spans="2:16" ht="15" customHeight="1" x14ac:dyDescent="0.3">
      <c r="B91" s="868" t="s">
        <v>384</v>
      </c>
      <c r="C91" s="869"/>
      <c r="D91" s="869"/>
      <c r="E91" s="869"/>
      <c r="F91" s="869"/>
      <c r="G91" s="869"/>
      <c r="H91" s="870"/>
      <c r="I91" s="235" t="s">
        <v>1217</v>
      </c>
      <c r="J91" s="235" t="s">
        <v>1218</v>
      </c>
      <c r="K91" s="236" t="s">
        <v>1219</v>
      </c>
      <c r="L91" s="237" t="s">
        <v>1220</v>
      </c>
      <c r="M91" s="237" t="s">
        <v>1221</v>
      </c>
      <c r="N91" s="238" t="s">
        <v>1222</v>
      </c>
      <c r="P91" s="17"/>
    </row>
    <row r="92" spans="2:16" ht="15" customHeight="1" x14ac:dyDescent="0.3">
      <c r="B92" s="146">
        <v>1</v>
      </c>
      <c r="C92" s="864"/>
      <c r="D92" s="864"/>
      <c r="E92" s="864"/>
      <c r="F92" s="864"/>
      <c r="G92" s="864"/>
      <c r="H92" s="865"/>
      <c r="I92" s="290"/>
      <c r="J92" s="286"/>
      <c r="K92" s="139">
        <f t="shared" ref="K92:K111" si="22">N92-L92-M92</f>
        <v>0</v>
      </c>
      <c r="L92" s="286"/>
      <c r="M92" s="286"/>
      <c r="N92" s="139">
        <f t="shared" ref="N92:N111" si="23">I92*J92</f>
        <v>0</v>
      </c>
    </row>
    <row r="93" spans="2:16" ht="15" customHeight="1" x14ac:dyDescent="0.3">
      <c r="B93" s="146">
        <v>2</v>
      </c>
      <c r="C93" s="864"/>
      <c r="D93" s="864"/>
      <c r="E93" s="864"/>
      <c r="F93" s="864"/>
      <c r="G93" s="864"/>
      <c r="H93" s="865"/>
      <c r="I93" s="290"/>
      <c r="J93" s="286"/>
      <c r="K93" s="139">
        <f t="shared" si="22"/>
        <v>0</v>
      </c>
      <c r="L93" s="286"/>
      <c r="M93" s="286"/>
      <c r="N93" s="139">
        <f t="shared" si="23"/>
        <v>0</v>
      </c>
    </row>
    <row r="94" spans="2:16" ht="15" customHeight="1" x14ac:dyDescent="0.3">
      <c r="B94" s="146">
        <v>3</v>
      </c>
      <c r="C94" s="864"/>
      <c r="D94" s="864"/>
      <c r="E94" s="864"/>
      <c r="F94" s="864"/>
      <c r="G94" s="864"/>
      <c r="H94" s="865"/>
      <c r="I94" s="290"/>
      <c r="J94" s="286"/>
      <c r="K94" s="139">
        <f t="shared" si="22"/>
        <v>0</v>
      </c>
      <c r="L94" s="286"/>
      <c r="M94" s="286"/>
      <c r="N94" s="139">
        <f t="shared" si="23"/>
        <v>0</v>
      </c>
    </row>
    <row r="95" spans="2:16" ht="15" customHeight="1" x14ac:dyDescent="0.3">
      <c r="B95" s="146">
        <v>4</v>
      </c>
      <c r="C95" s="864"/>
      <c r="D95" s="864"/>
      <c r="E95" s="864"/>
      <c r="F95" s="864"/>
      <c r="G95" s="864"/>
      <c r="H95" s="865"/>
      <c r="I95" s="290"/>
      <c r="J95" s="286"/>
      <c r="K95" s="139">
        <f t="shared" si="22"/>
        <v>0</v>
      </c>
      <c r="L95" s="286"/>
      <c r="M95" s="286"/>
      <c r="N95" s="139">
        <f t="shared" si="23"/>
        <v>0</v>
      </c>
    </row>
    <row r="96" spans="2:16" ht="15" customHeight="1" x14ac:dyDescent="0.3">
      <c r="B96" s="146">
        <v>5</v>
      </c>
      <c r="C96" s="864"/>
      <c r="D96" s="864"/>
      <c r="E96" s="864"/>
      <c r="F96" s="864"/>
      <c r="G96" s="864"/>
      <c r="H96" s="865"/>
      <c r="I96" s="290"/>
      <c r="J96" s="286"/>
      <c r="K96" s="139">
        <f t="shared" si="22"/>
        <v>0</v>
      </c>
      <c r="L96" s="286"/>
      <c r="M96" s="286"/>
      <c r="N96" s="139">
        <f t="shared" si="23"/>
        <v>0</v>
      </c>
    </row>
    <row r="97" spans="2:14" ht="15" customHeight="1" x14ac:dyDescent="0.3">
      <c r="B97" s="146">
        <v>6</v>
      </c>
      <c r="C97" s="864"/>
      <c r="D97" s="864"/>
      <c r="E97" s="864"/>
      <c r="F97" s="864"/>
      <c r="G97" s="864"/>
      <c r="H97" s="865"/>
      <c r="I97" s="290"/>
      <c r="J97" s="286"/>
      <c r="K97" s="139">
        <f t="shared" si="22"/>
        <v>0</v>
      </c>
      <c r="L97" s="286"/>
      <c r="M97" s="286"/>
      <c r="N97" s="139">
        <f t="shared" si="23"/>
        <v>0</v>
      </c>
    </row>
    <row r="98" spans="2:14" ht="15" customHeight="1" x14ac:dyDescent="0.3">
      <c r="B98" s="146">
        <v>7</v>
      </c>
      <c r="C98" s="864"/>
      <c r="D98" s="864"/>
      <c r="E98" s="864"/>
      <c r="F98" s="864"/>
      <c r="G98" s="864"/>
      <c r="H98" s="865"/>
      <c r="I98" s="290"/>
      <c r="J98" s="286"/>
      <c r="K98" s="139">
        <f t="shared" si="22"/>
        <v>0</v>
      </c>
      <c r="L98" s="286"/>
      <c r="M98" s="286"/>
      <c r="N98" s="139">
        <f t="shared" si="23"/>
        <v>0</v>
      </c>
    </row>
    <row r="99" spans="2:14" ht="15" customHeight="1" x14ac:dyDescent="0.3">
      <c r="B99" s="146">
        <v>8</v>
      </c>
      <c r="C99" s="864"/>
      <c r="D99" s="864"/>
      <c r="E99" s="864"/>
      <c r="F99" s="864"/>
      <c r="G99" s="864"/>
      <c r="H99" s="865"/>
      <c r="I99" s="290"/>
      <c r="J99" s="286"/>
      <c r="K99" s="139">
        <f t="shared" si="22"/>
        <v>0</v>
      </c>
      <c r="L99" s="286"/>
      <c r="M99" s="286"/>
      <c r="N99" s="139">
        <f t="shared" si="23"/>
        <v>0</v>
      </c>
    </row>
    <row r="100" spans="2:14" ht="15" customHeight="1" x14ac:dyDescent="0.3">
      <c r="B100" s="146">
        <v>9</v>
      </c>
      <c r="C100" s="864"/>
      <c r="D100" s="864"/>
      <c r="E100" s="864"/>
      <c r="F100" s="864"/>
      <c r="G100" s="864"/>
      <c r="H100" s="865"/>
      <c r="I100" s="290"/>
      <c r="J100" s="286"/>
      <c r="K100" s="139">
        <f t="shared" si="22"/>
        <v>0</v>
      </c>
      <c r="L100" s="286"/>
      <c r="M100" s="286"/>
      <c r="N100" s="139">
        <f t="shared" si="23"/>
        <v>0</v>
      </c>
    </row>
    <row r="101" spans="2:14" ht="15" customHeight="1" x14ac:dyDescent="0.3">
      <c r="B101" s="146">
        <v>10</v>
      </c>
      <c r="C101" s="864"/>
      <c r="D101" s="864"/>
      <c r="E101" s="864"/>
      <c r="F101" s="864"/>
      <c r="G101" s="864"/>
      <c r="H101" s="865"/>
      <c r="I101" s="290"/>
      <c r="J101" s="286"/>
      <c r="K101" s="139">
        <f t="shared" si="22"/>
        <v>0</v>
      </c>
      <c r="L101" s="286"/>
      <c r="M101" s="286"/>
      <c r="N101" s="139">
        <f t="shared" si="23"/>
        <v>0</v>
      </c>
    </row>
    <row r="102" spans="2:14" ht="15" customHeight="1" x14ac:dyDescent="0.3">
      <c r="B102" s="146">
        <v>11</v>
      </c>
      <c r="C102" s="864"/>
      <c r="D102" s="864"/>
      <c r="E102" s="864"/>
      <c r="F102" s="864"/>
      <c r="G102" s="864"/>
      <c r="H102" s="865"/>
      <c r="I102" s="290"/>
      <c r="J102" s="286"/>
      <c r="K102" s="139">
        <f t="shared" si="22"/>
        <v>0</v>
      </c>
      <c r="L102" s="286"/>
      <c r="M102" s="286"/>
      <c r="N102" s="139">
        <f t="shared" si="23"/>
        <v>0</v>
      </c>
    </row>
    <row r="103" spans="2:14" ht="15" customHeight="1" x14ac:dyDescent="0.3">
      <c r="B103" s="146">
        <v>12</v>
      </c>
      <c r="C103" s="864"/>
      <c r="D103" s="864"/>
      <c r="E103" s="864"/>
      <c r="F103" s="864"/>
      <c r="G103" s="864"/>
      <c r="H103" s="865"/>
      <c r="I103" s="290"/>
      <c r="J103" s="286"/>
      <c r="K103" s="139">
        <f t="shared" si="22"/>
        <v>0</v>
      </c>
      <c r="L103" s="286"/>
      <c r="M103" s="286"/>
      <c r="N103" s="139">
        <f t="shared" si="23"/>
        <v>0</v>
      </c>
    </row>
    <row r="104" spans="2:14" ht="15" customHeight="1" x14ac:dyDescent="0.3">
      <c r="B104" s="146">
        <v>13</v>
      </c>
      <c r="C104" s="864"/>
      <c r="D104" s="864"/>
      <c r="E104" s="864"/>
      <c r="F104" s="864"/>
      <c r="G104" s="864"/>
      <c r="H104" s="865"/>
      <c r="I104" s="290"/>
      <c r="J104" s="286"/>
      <c r="K104" s="139">
        <f t="shared" si="22"/>
        <v>0</v>
      </c>
      <c r="L104" s="286"/>
      <c r="M104" s="286"/>
      <c r="N104" s="139">
        <f t="shared" si="23"/>
        <v>0</v>
      </c>
    </row>
    <row r="105" spans="2:14" ht="15" customHeight="1" x14ac:dyDescent="0.3">
      <c r="B105" s="146">
        <v>14</v>
      </c>
      <c r="C105" s="864"/>
      <c r="D105" s="864"/>
      <c r="E105" s="864"/>
      <c r="F105" s="864"/>
      <c r="G105" s="864"/>
      <c r="H105" s="865"/>
      <c r="I105" s="290"/>
      <c r="J105" s="286"/>
      <c r="K105" s="139">
        <f t="shared" si="22"/>
        <v>0</v>
      </c>
      <c r="L105" s="286"/>
      <c r="M105" s="286"/>
      <c r="N105" s="139">
        <f t="shared" si="23"/>
        <v>0</v>
      </c>
    </row>
    <row r="106" spans="2:14" ht="15" customHeight="1" x14ac:dyDescent="0.3">
      <c r="B106" s="146">
        <v>15</v>
      </c>
      <c r="C106" s="864"/>
      <c r="D106" s="864"/>
      <c r="E106" s="864"/>
      <c r="F106" s="864"/>
      <c r="G106" s="864"/>
      <c r="H106" s="865"/>
      <c r="I106" s="290"/>
      <c r="J106" s="286"/>
      <c r="K106" s="139">
        <f t="shared" si="22"/>
        <v>0</v>
      </c>
      <c r="L106" s="286"/>
      <c r="M106" s="286"/>
      <c r="N106" s="139">
        <f t="shared" si="23"/>
        <v>0</v>
      </c>
    </row>
    <row r="107" spans="2:14" ht="15" customHeight="1" x14ac:dyDescent="0.3">
      <c r="B107" s="146">
        <v>16</v>
      </c>
      <c r="C107" s="864"/>
      <c r="D107" s="864"/>
      <c r="E107" s="864"/>
      <c r="F107" s="864"/>
      <c r="G107" s="864"/>
      <c r="H107" s="865"/>
      <c r="I107" s="290"/>
      <c r="J107" s="286"/>
      <c r="K107" s="139">
        <f t="shared" si="22"/>
        <v>0</v>
      </c>
      <c r="L107" s="286"/>
      <c r="M107" s="286"/>
      <c r="N107" s="139">
        <f t="shared" si="23"/>
        <v>0</v>
      </c>
    </row>
    <row r="108" spans="2:14" ht="15" customHeight="1" x14ac:dyDescent="0.3">
      <c r="B108" s="146">
        <v>17</v>
      </c>
      <c r="C108" s="864"/>
      <c r="D108" s="864"/>
      <c r="E108" s="864"/>
      <c r="F108" s="864"/>
      <c r="G108" s="864"/>
      <c r="H108" s="865"/>
      <c r="I108" s="290"/>
      <c r="J108" s="286"/>
      <c r="K108" s="139">
        <f t="shared" si="22"/>
        <v>0</v>
      </c>
      <c r="L108" s="286"/>
      <c r="M108" s="286"/>
      <c r="N108" s="139">
        <f t="shared" si="23"/>
        <v>0</v>
      </c>
    </row>
    <row r="109" spans="2:14" ht="15" customHeight="1" x14ac:dyDescent="0.3">
      <c r="B109" s="146">
        <v>18</v>
      </c>
      <c r="C109" s="864"/>
      <c r="D109" s="864"/>
      <c r="E109" s="864"/>
      <c r="F109" s="864"/>
      <c r="G109" s="864"/>
      <c r="H109" s="865"/>
      <c r="I109" s="290"/>
      <c r="J109" s="286"/>
      <c r="K109" s="139">
        <f t="shared" si="22"/>
        <v>0</v>
      </c>
      <c r="L109" s="286"/>
      <c r="M109" s="286"/>
      <c r="N109" s="139">
        <f>I109*J109</f>
        <v>0</v>
      </c>
    </row>
    <row r="110" spans="2:14" ht="15" customHeight="1" x14ac:dyDescent="0.3">
      <c r="B110" s="146">
        <v>19</v>
      </c>
      <c r="C110" s="864"/>
      <c r="D110" s="864"/>
      <c r="E110" s="864"/>
      <c r="F110" s="864"/>
      <c r="G110" s="864"/>
      <c r="H110" s="865"/>
      <c r="I110" s="290"/>
      <c r="J110" s="286"/>
      <c r="K110" s="139">
        <f t="shared" si="22"/>
        <v>0</v>
      </c>
      <c r="L110" s="286"/>
      <c r="M110" s="286"/>
      <c r="N110" s="139">
        <f t="shared" si="23"/>
        <v>0</v>
      </c>
    </row>
    <row r="111" spans="2:14" ht="15" customHeight="1" x14ac:dyDescent="0.3">
      <c r="B111" s="146">
        <v>20</v>
      </c>
      <c r="C111" s="864"/>
      <c r="D111" s="864"/>
      <c r="E111" s="864"/>
      <c r="F111" s="864"/>
      <c r="G111" s="864"/>
      <c r="H111" s="865"/>
      <c r="I111" s="290"/>
      <c r="J111" s="286"/>
      <c r="K111" s="139">
        <f t="shared" si="22"/>
        <v>0</v>
      </c>
      <c r="L111" s="286"/>
      <c r="M111" s="286"/>
      <c r="N111" s="139">
        <f t="shared" si="23"/>
        <v>0</v>
      </c>
    </row>
    <row r="112" spans="2:14" ht="15" customHeight="1" x14ac:dyDescent="0.3">
      <c r="B112" s="240"/>
      <c r="C112" s="212" t="s">
        <v>384</v>
      </c>
      <c r="D112" s="212"/>
      <c r="E112" s="212"/>
      <c r="F112" s="212"/>
      <c r="G112" s="212"/>
      <c r="H112" s="212"/>
      <c r="I112" s="212"/>
      <c r="J112" s="211"/>
      <c r="K112" s="139">
        <f>SUM(K92:K111)</f>
        <v>0</v>
      </c>
      <c r="L112" s="139">
        <f>SUM(L92:L111)</f>
        <v>0</v>
      </c>
      <c r="M112" s="139">
        <f>SUM(M92:M111)</f>
        <v>0</v>
      </c>
      <c r="N112" s="139">
        <f>SUM(N92:N111)</f>
        <v>0</v>
      </c>
    </row>
    <row r="113" spans="2:14" ht="15" customHeight="1" x14ac:dyDescent="0.3">
      <c r="B113" s="240"/>
      <c r="C113" s="212" t="s">
        <v>388</v>
      </c>
      <c r="D113" s="212"/>
      <c r="E113" s="212"/>
      <c r="F113" s="212"/>
      <c r="G113" s="212"/>
      <c r="H113" s="212"/>
      <c r="I113" s="212"/>
      <c r="J113" s="211"/>
      <c r="K113" s="139">
        <f>'M&amp;V'!J121</f>
        <v>0</v>
      </c>
      <c r="L113" s="139">
        <f>'M&amp;V'!K121</f>
        <v>0</v>
      </c>
      <c r="M113" s="139">
        <f>'M&amp;V'!L121</f>
        <v>0</v>
      </c>
      <c r="N113" s="139">
        <f>'M&amp;V'!M121</f>
        <v>0</v>
      </c>
    </row>
    <row r="114" spans="2:14" ht="15" customHeight="1" x14ac:dyDescent="0.3">
      <c r="B114" s="161"/>
      <c r="C114" s="162"/>
      <c r="D114" s="162"/>
      <c r="E114" s="162"/>
      <c r="F114" s="162"/>
      <c r="G114" s="162"/>
      <c r="H114" s="162"/>
      <c r="I114" s="162"/>
      <c r="J114" s="163" t="s">
        <v>1240</v>
      </c>
      <c r="K114" s="141">
        <f>SUM(K89,K90,K112,K113)</f>
        <v>0</v>
      </c>
      <c r="L114" s="141">
        <f>SUM(L89,L90,L112,L113)</f>
        <v>0</v>
      </c>
      <c r="M114" s="141">
        <f>SUM(M89,M90,M112,M113)</f>
        <v>0</v>
      </c>
      <c r="N114" s="141">
        <f>SUM(N89,N90,N112,N113)</f>
        <v>0</v>
      </c>
    </row>
    <row r="115" spans="2:14" ht="15" customHeight="1" x14ac:dyDescent="0.3">
      <c r="B115" s="164"/>
      <c r="C115" s="165"/>
      <c r="D115" s="165"/>
      <c r="E115" s="165"/>
      <c r="F115" s="165"/>
      <c r="G115" s="165"/>
      <c r="H115" s="165"/>
      <c r="I115" s="165"/>
      <c r="J115" s="166" t="s">
        <v>2292</v>
      </c>
      <c r="K115" s="152">
        <f>SUM(K86,K114)</f>
        <v>0</v>
      </c>
      <c r="L115" s="152">
        <f>SUM(L86,L114)</f>
        <v>0</v>
      </c>
      <c r="M115" s="152">
        <f>SUM(M86,M114)</f>
        <v>0</v>
      </c>
      <c r="N115" s="152">
        <f>SUM(N86,N114)</f>
        <v>0</v>
      </c>
    </row>
    <row r="116" spans="2:14" ht="15" customHeight="1" x14ac:dyDescent="0.3">
      <c r="I116" s="167"/>
      <c r="K116" s="239"/>
      <c r="N116" s="239"/>
    </row>
  </sheetData>
  <sheetProtection algorithmName="SHA-512" hashValue="LseBTguVpNx5L5AAk7Ndq7UbfUit6in65/g0hIr/Ogn60Gdanji6kIa0dPrrS41xgYYxh2xyv8yg+I1EljXzaA==" saltValue="ftwaEQEQEcA51em2oCCZvw==" spinCount="100000" sheet="1" formatColumns="0" formatRows="0"/>
  <mergeCells count="157">
    <mergeCell ref="B7:G7"/>
    <mergeCell ref="P7:U7"/>
    <mergeCell ref="C8:G8"/>
    <mergeCell ref="Q8:U8"/>
    <mergeCell ref="C9:G9"/>
    <mergeCell ref="Q9:U9"/>
    <mergeCell ref="B4:N4"/>
    <mergeCell ref="P4:Y4"/>
    <mergeCell ref="B5:N5"/>
    <mergeCell ref="P5:Y5"/>
    <mergeCell ref="B6:J6"/>
    <mergeCell ref="K6:N6"/>
    <mergeCell ref="P6:W6"/>
    <mergeCell ref="X6:Y6"/>
    <mergeCell ref="C13:G13"/>
    <mergeCell ref="Q13:U13"/>
    <mergeCell ref="C14:G14"/>
    <mergeCell ref="Q14:U14"/>
    <mergeCell ref="C15:G15"/>
    <mergeCell ref="Q15:U15"/>
    <mergeCell ref="C10:G10"/>
    <mergeCell ref="Q10:U10"/>
    <mergeCell ref="C11:G11"/>
    <mergeCell ref="Q11:U11"/>
    <mergeCell ref="C12:G12"/>
    <mergeCell ref="Q12:U12"/>
    <mergeCell ref="C19:G19"/>
    <mergeCell ref="Q19:U19"/>
    <mergeCell ref="C20:G20"/>
    <mergeCell ref="Q20:U20"/>
    <mergeCell ref="C21:G21"/>
    <mergeCell ref="Q21:U21"/>
    <mergeCell ref="C16:G16"/>
    <mergeCell ref="Q16:U16"/>
    <mergeCell ref="C17:G17"/>
    <mergeCell ref="Q17:U17"/>
    <mergeCell ref="C18:G18"/>
    <mergeCell ref="Q18:U18"/>
    <mergeCell ref="C25:G25"/>
    <mergeCell ref="Q25:U25"/>
    <mergeCell ref="C26:G26"/>
    <mergeCell ref="Q26:U26"/>
    <mergeCell ref="C27:G27"/>
    <mergeCell ref="Q27:U27"/>
    <mergeCell ref="C22:G22"/>
    <mergeCell ref="Q22:U22"/>
    <mergeCell ref="C23:G23"/>
    <mergeCell ref="Q23:U23"/>
    <mergeCell ref="C24:G24"/>
    <mergeCell ref="Q24:U24"/>
    <mergeCell ref="C31:G31"/>
    <mergeCell ref="Q31:U31"/>
    <mergeCell ref="C32:G32"/>
    <mergeCell ref="Q32:U32"/>
    <mergeCell ref="C33:G33"/>
    <mergeCell ref="Q33:U33"/>
    <mergeCell ref="C28:G28"/>
    <mergeCell ref="Q28:U28"/>
    <mergeCell ref="C29:G29"/>
    <mergeCell ref="Q29:U29"/>
    <mergeCell ref="C30:G30"/>
    <mergeCell ref="Q30:U30"/>
    <mergeCell ref="C37:G37"/>
    <mergeCell ref="Q37:U37"/>
    <mergeCell ref="C38:G38"/>
    <mergeCell ref="Q38:U38"/>
    <mergeCell ref="C39:G39"/>
    <mergeCell ref="Q39:U39"/>
    <mergeCell ref="C34:G34"/>
    <mergeCell ref="Q34:U34"/>
    <mergeCell ref="C35:G35"/>
    <mergeCell ref="Q35:U35"/>
    <mergeCell ref="C36:G36"/>
    <mergeCell ref="Q36:U36"/>
    <mergeCell ref="C43:G43"/>
    <mergeCell ref="Q43:U43"/>
    <mergeCell ref="C44:G44"/>
    <mergeCell ref="Q44:U44"/>
    <mergeCell ref="C45:G45"/>
    <mergeCell ref="Q45:U45"/>
    <mergeCell ref="C40:G40"/>
    <mergeCell ref="Q40:U40"/>
    <mergeCell ref="C41:G41"/>
    <mergeCell ref="Q41:U41"/>
    <mergeCell ref="C42:G42"/>
    <mergeCell ref="Q42:U42"/>
    <mergeCell ref="C49:G49"/>
    <mergeCell ref="Q49:U49"/>
    <mergeCell ref="C50:G50"/>
    <mergeCell ref="Q50:U50"/>
    <mergeCell ref="C51:G51"/>
    <mergeCell ref="Q51:U51"/>
    <mergeCell ref="C46:G46"/>
    <mergeCell ref="Q46:U46"/>
    <mergeCell ref="C47:G47"/>
    <mergeCell ref="Q47:U47"/>
    <mergeCell ref="C48:G48"/>
    <mergeCell ref="Q48:U48"/>
    <mergeCell ref="C55:G55"/>
    <mergeCell ref="Q55:U55"/>
    <mergeCell ref="C56:G56"/>
    <mergeCell ref="Q56:U56"/>
    <mergeCell ref="C57:G57"/>
    <mergeCell ref="Q57:U57"/>
    <mergeCell ref="C52:G52"/>
    <mergeCell ref="Q52:U52"/>
    <mergeCell ref="C53:G53"/>
    <mergeCell ref="Q53:U53"/>
    <mergeCell ref="C54:G54"/>
    <mergeCell ref="Q54:U54"/>
    <mergeCell ref="C66:H66"/>
    <mergeCell ref="C67:H67"/>
    <mergeCell ref="C68:H68"/>
    <mergeCell ref="C69:H69"/>
    <mergeCell ref="C70:H70"/>
    <mergeCell ref="C71:H71"/>
    <mergeCell ref="B59:J59"/>
    <mergeCell ref="K59:N59"/>
    <mergeCell ref="B62:H62"/>
    <mergeCell ref="C63:J63"/>
    <mergeCell ref="C64:J64"/>
    <mergeCell ref="C65:J65"/>
    <mergeCell ref="C78:H78"/>
    <mergeCell ref="C79:H79"/>
    <mergeCell ref="C80:H80"/>
    <mergeCell ref="C81:H81"/>
    <mergeCell ref="C82:H82"/>
    <mergeCell ref="B87:N87"/>
    <mergeCell ref="C72:H72"/>
    <mergeCell ref="C73:H73"/>
    <mergeCell ref="C74:H74"/>
    <mergeCell ref="C75:H75"/>
    <mergeCell ref="C76:H76"/>
    <mergeCell ref="C77:H77"/>
    <mergeCell ref="C95:H95"/>
    <mergeCell ref="C96:H96"/>
    <mergeCell ref="C97:H97"/>
    <mergeCell ref="C98:H98"/>
    <mergeCell ref="C99:H99"/>
    <mergeCell ref="C100:H100"/>
    <mergeCell ref="B88:J88"/>
    <mergeCell ref="K88:N88"/>
    <mergeCell ref="B91:H91"/>
    <mergeCell ref="C92:H92"/>
    <mergeCell ref="C93:H93"/>
    <mergeCell ref="C94:H94"/>
    <mergeCell ref="C107:H107"/>
    <mergeCell ref="C108:H108"/>
    <mergeCell ref="C109:H109"/>
    <mergeCell ref="C110:H110"/>
    <mergeCell ref="C111:H111"/>
    <mergeCell ref="C101:H101"/>
    <mergeCell ref="C102:H102"/>
    <mergeCell ref="C103:H103"/>
    <mergeCell ref="C104:H104"/>
    <mergeCell ref="C105:H105"/>
    <mergeCell ref="C106:H106"/>
  </mergeCells>
  <conditionalFormatting sqref="K8:N58">
    <cfRule type="cellIs" dxfId="51" priority="6" operator="lessThan">
      <formula>0</formula>
    </cfRule>
  </conditionalFormatting>
  <conditionalFormatting sqref="K60:N61">
    <cfRule type="cellIs" dxfId="50" priority="2" operator="lessThan">
      <formula>0</formula>
    </cfRule>
  </conditionalFormatting>
  <conditionalFormatting sqref="K63:N86">
    <cfRule type="cellIs" dxfId="49" priority="1" operator="lessThan">
      <formula>0</formula>
    </cfRule>
  </conditionalFormatting>
  <conditionalFormatting sqref="K89:N90 K92:N115">
    <cfRule type="cellIs" dxfId="48" priority="7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5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15" min="3" max="62" man="1"/>
  </colBreaks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55CB-A909-4458-9C14-F82C10734A5A}">
  <sheetPr>
    <tabColor rgb="FFFF0000"/>
  </sheetPr>
  <dimension ref="B4:FA166"/>
  <sheetViews>
    <sheetView showGridLines="0" zoomScaleNormal="100" workbookViewId="0">
      <selection activeCell="D32" sqref="D32"/>
    </sheetView>
  </sheetViews>
  <sheetFormatPr defaultRowHeight="14.4" x14ac:dyDescent="0.3"/>
  <cols>
    <col min="1" max="1" width="3.6640625" customWidth="1"/>
    <col min="2" max="2" width="3.88671875" bestFit="1" customWidth="1"/>
    <col min="3" max="3" width="79.5546875" customWidth="1"/>
    <col min="4" max="4" width="11.5546875" bestFit="1" customWidth="1"/>
    <col min="5" max="5" width="14.5546875" customWidth="1"/>
    <col min="6" max="6" width="9.33203125" bestFit="1" customWidth="1"/>
    <col min="7" max="7" width="16.6640625" bestFit="1" customWidth="1"/>
    <col min="8" max="157" width="16.6640625" customWidth="1"/>
  </cols>
  <sheetData>
    <row r="4" spans="2:157" ht="15" customHeight="1" x14ac:dyDescent="0.3">
      <c r="B4" s="841" t="s">
        <v>2289</v>
      </c>
      <c r="C4" s="842"/>
      <c r="D4" s="842"/>
      <c r="E4" s="842"/>
      <c r="F4" s="845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70"/>
      <c r="BL4" s="170"/>
      <c r="BM4" s="170"/>
      <c r="BN4" s="170"/>
      <c r="BO4" s="170"/>
      <c r="BP4" s="170"/>
      <c r="BQ4" s="170"/>
      <c r="BR4" s="170"/>
      <c r="BS4" s="170"/>
      <c r="BT4" s="170"/>
      <c r="BU4" s="170"/>
      <c r="BV4" s="170"/>
      <c r="BW4" s="170"/>
      <c r="BX4" s="170"/>
      <c r="BY4" s="170"/>
      <c r="BZ4" s="170"/>
      <c r="CA4" s="170"/>
      <c r="CB4" s="170"/>
      <c r="CC4" s="170"/>
      <c r="CD4" s="170"/>
      <c r="CE4" s="170"/>
      <c r="CF4" s="170"/>
      <c r="CG4" s="170"/>
      <c r="CH4" s="170"/>
      <c r="CI4" s="170"/>
      <c r="CJ4" s="170"/>
      <c r="CK4" s="170"/>
      <c r="CL4" s="170"/>
      <c r="CM4" s="170"/>
      <c r="CN4" s="170"/>
      <c r="CO4" s="170"/>
      <c r="CP4" s="170"/>
      <c r="CQ4" s="170"/>
      <c r="CR4" s="170"/>
      <c r="CS4" s="170"/>
      <c r="CT4" s="170"/>
      <c r="CU4" s="170"/>
      <c r="CV4" s="170"/>
      <c r="CW4" s="170"/>
      <c r="CX4" s="170"/>
      <c r="CY4" s="170"/>
      <c r="CZ4" s="170"/>
      <c r="DA4" s="170"/>
      <c r="DB4" s="170"/>
      <c r="DC4" s="170"/>
      <c r="DD4" s="170"/>
      <c r="DE4" s="170"/>
      <c r="DF4" s="170"/>
      <c r="DG4" s="170"/>
      <c r="DH4" s="170"/>
      <c r="DI4" s="170"/>
      <c r="DJ4" s="170"/>
      <c r="DK4" s="170"/>
      <c r="DL4" s="170"/>
      <c r="DM4" s="170"/>
      <c r="DN4" s="170"/>
      <c r="DO4" s="170"/>
      <c r="DP4" s="170"/>
      <c r="DQ4" s="170"/>
      <c r="DR4" s="170"/>
      <c r="DS4" s="170"/>
      <c r="DT4" s="170"/>
      <c r="DU4" s="170"/>
      <c r="DV4" s="170"/>
      <c r="DW4" s="170"/>
      <c r="DX4" s="170"/>
      <c r="DY4" s="170"/>
      <c r="DZ4" s="170"/>
      <c r="EA4" s="170"/>
      <c r="EB4" s="170"/>
      <c r="EC4" s="170"/>
      <c r="ED4" s="170"/>
      <c r="EE4" s="170"/>
      <c r="EF4" s="170"/>
      <c r="EG4" s="170"/>
      <c r="EH4" s="170"/>
      <c r="EI4" s="170"/>
      <c r="EJ4" s="170"/>
      <c r="EK4" s="170"/>
      <c r="EL4" s="170"/>
      <c r="EM4" s="170"/>
      <c r="EN4" s="170"/>
      <c r="EO4" s="170"/>
      <c r="EP4" s="170"/>
      <c r="EQ4" s="170"/>
      <c r="ER4" s="170"/>
      <c r="ES4" s="170"/>
      <c r="ET4" s="170"/>
      <c r="EU4" s="170"/>
      <c r="EV4" s="170"/>
      <c r="EW4" s="170"/>
      <c r="EX4" s="170"/>
      <c r="EY4" s="170"/>
      <c r="EZ4" s="170"/>
      <c r="FA4" s="170"/>
    </row>
    <row r="5" spans="2:157" ht="15" customHeight="1" x14ac:dyDescent="0.3">
      <c r="B5" s="171">
        <v>0</v>
      </c>
      <c r="C5" s="172"/>
      <c r="D5" s="172"/>
      <c r="E5" s="172"/>
      <c r="F5" s="193"/>
      <c r="G5" s="174" t="s">
        <v>353</v>
      </c>
      <c r="H5" s="175" t="s">
        <v>2293</v>
      </c>
      <c r="I5" s="175" t="s">
        <v>2294</v>
      </c>
      <c r="J5" s="175" t="s">
        <v>2295</v>
      </c>
      <c r="K5" s="175" t="s">
        <v>2296</v>
      </c>
      <c r="L5" s="175" t="s">
        <v>2297</v>
      </c>
      <c r="M5" s="175" t="s">
        <v>2298</v>
      </c>
      <c r="N5" s="175" t="s">
        <v>2299</v>
      </c>
      <c r="O5" s="175" t="s">
        <v>2300</v>
      </c>
      <c r="P5" s="175" t="s">
        <v>2301</v>
      </c>
      <c r="Q5" s="175" t="s">
        <v>2302</v>
      </c>
      <c r="R5" s="175" t="s">
        <v>2303</v>
      </c>
      <c r="S5" s="175" t="s">
        <v>2304</v>
      </c>
      <c r="T5" s="175" t="s">
        <v>2305</v>
      </c>
      <c r="U5" s="175" t="s">
        <v>2306</v>
      </c>
      <c r="V5" s="175" t="s">
        <v>2307</v>
      </c>
      <c r="W5" s="175" t="s">
        <v>2308</v>
      </c>
      <c r="X5" s="175" t="s">
        <v>2309</v>
      </c>
      <c r="Y5" s="175" t="s">
        <v>2310</v>
      </c>
      <c r="Z5" s="175" t="s">
        <v>2311</v>
      </c>
      <c r="AA5" s="175" t="s">
        <v>2312</v>
      </c>
      <c r="AB5" s="175" t="s">
        <v>2313</v>
      </c>
      <c r="AC5" s="175" t="s">
        <v>2314</v>
      </c>
      <c r="AD5" s="175" t="s">
        <v>2315</v>
      </c>
      <c r="AE5" s="175" t="s">
        <v>2316</v>
      </c>
      <c r="AF5" s="175" t="s">
        <v>2317</v>
      </c>
      <c r="AG5" s="175" t="s">
        <v>2318</v>
      </c>
      <c r="AH5" s="175" t="s">
        <v>2319</v>
      </c>
      <c r="AI5" s="175" t="s">
        <v>2320</v>
      </c>
      <c r="AJ5" s="175" t="s">
        <v>2321</v>
      </c>
      <c r="AK5" s="175" t="s">
        <v>2322</v>
      </c>
      <c r="AL5" s="175" t="s">
        <v>2323</v>
      </c>
      <c r="AM5" s="175" t="s">
        <v>2324</v>
      </c>
      <c r="AN5" s="175" t="s">
        <v>2325</v>
      </c>
      <c r="AO5" s="175" t="s">
        <v>2326</v>
      </c>
      <c r="AP5" s="175" t="s">
        <v>2327</v>
      </c>
      <c r="AQ5" s="175" t="s">
        <v>2328</v>
      </c>
      <c r="AR5" s="175" t="s">
        <v>2329</v>
      </c>
      <c r="AS5" s="175" t="s">
        <v>2330</v>
      </c>
      <c r="AT5" s="175" t="s">
        <v>2331</v>
      </c>
      <c r="AU5" s="175" t="s">
        <v>2332</v>
      </c>
      <c r="AV5" s="175" t="s">
        <v>2333</v>
      </c>
      <c r="AW5" s="175" t="s">
        <v>2334</v>
      </c>
      <c r="AX5" s="175" t="s">
        <v>2335</v>
      </c>
      <c r="AY5" s="175" t="s">
        <v>2336</v>
      </c>
      <c r="AZ5" s="175" t="s">
        <v>2337</v>
      </c>
      <c r="BA5" s="175" t="s">
        <v>2338</v>
      </c>
      <c r="BB5" s="175" t="s">
        <v>2339</v>
      </c>
      <c r="BC5" s="175" t="s">
        <v>2340</v>
      </c>
      <c r="BD5" s="175" t="s">
        <v>2341</v>
      </c>
      <c r="BE5" s="175" t="s">
        <v>2342</v>
      </c>
      <c r="BF5" s="175" t="s">
        <v>2343</v>
      </c>
      <c r="BG5" s="175" t="s">
        <v>2344</v>
      </c>
      <c r="BH5" s="175" t="s">
        <v>2345</v>
      </c>
      <c r="BI5" s="175" t="s">
        <v>2346</v>
      </c>
      <c r="BJ5" s="175" t="s">
        <v>2347</v>
      </c>
      <c r="BK5" s="175" t="s">
        <v>2348</v>
      </c>
      <c r="BL5" s="175" t="s">
        <v>2349</v>
      </c>
      <c r="BM5" s="175" t="s">
        <v>2350</v>
      </c>
      <c r="BN5" s="175" t="s">
        <v>2351</v>
      </c>
      <c r="BO5" s="175" t="s">
        <v>2352</v>
      </c>
      <c r="BP5" s="175" t="s">
        <v>2353</v>
      </c>
      <c r="BQ5" s="175" t="s">
        <v>2354</v>
      </c>
      <c r="BR5" s="175" t="s">
        <v>2355</v>
      </c>
      <c r="BS5" s="175" t="s">
        <v>2356</v>
      </c>
      <c r="BT5" s="175" t="s">
        <v>2357</v>
      </c>
      <c r="BU5" s="175" t="s">
        <v>2358</v>
      </c>
      <c r="BV5" s="175" t="s">
        <v>2359</v>
      </c>
      <c r="BW5" s="175" t="s">
        <v>2360</v>
      </c>
      <c r="BX5" s="175" t="s">
        <v>2361</v>
      </c>
      <c r="BY5" s="175" t="s">
        <v>2362</v>
      </c>
      <c r="BZ5" s="175" t="s">
        <v>2363</v>
      </c>
      <c r="CA5" s="175" t="s">
        <v>2364</v>
      </c>
      <c r="CB5" s="175" t="s">
        <v>2365</v>
      </c>
      <c r="CC5" s="175" t="s">
        <v>2366</v>
      </c>
      <c r="CD5" s="175" t="s">
        <v>2367</v>
      </c>
      <c r="CE5" s="175" t="s">
        <v>2368</v>
      </c>
      <c r="CF5" s="175" t="s">
        <v>2369</v>
      </c>
      <c r="CG5" s="175" t="s">
        <v>2370</v>
      </c>
      <c r="CH5" s="175" t="s">
        <v>2371</v>
      </c>
      <c r="CI5" s="175" t="s">
        <v>2372</v>
      </c>
      <c r="CJ5" s="175" t="s">
        <v>2373</v>
      </c>
      <c r="CK5" s="175" t="s">
        <v>2374</v>
      </c>
      <c r="CL5" s="175" t="s">
        <v>2375</v>
      </c>
      <c r="CM5" s="175" t="s">
        <v>2376</v>
      </c>
      <c r="CN5" s="175" t="s">
        <v>2377</v>
      </c>
      <c r="CO5" s="175" t="s">
        <v>2378</v>
      </c>
      <c r="CP5" s="175" t="s">
        <v>2379</v>
      </c>
      <c r="CQ5" s="175" t="s">
        <v>2380</v>
      </c>
      <c r="CR5" s="175" t="s">
        <v>2381</v>
      </c>
      <c r="CS5" s="175" t="s">
        <v>2382</v>
      </c>
      <c r="CT5" s="175" t="s">
        <v>2383</v>
      </c>
      <c r="CU5" s="175" t="s">
        <v>2384</v>
      </c>
      <c r="CV5" s="175" t="s">
        <v>2385</v>
      </c>
      <c r="CW5" s="175" t="s">
        <v>2386</v>
      </c>
      <c r="CX5" s="175" t="s">
        <v>2387</v>
      </c>
      <c r="CY5" s="175" t="s">
        <v>2388</v>
      </c>
      <c r="CZ5" s="175" t="s">
        <v>2389</v>
      </c>
      <c r="DA5" s="175" t="s">
        <v>2390</v>
      </c>
      <c r="DB5" s="175" t="s">
        <v>2391</v>
      </c>
      <c r="DC5" s="175" t="s">
        <v>2392</v>
      </c>
      <c r="DD5" s="175" t="s">
        <v>2393</v>
      </c>
      <c r="DE5" s="175" t="s">
        <v>2394</v>
      </c>
      <c r="DF5" s="175" t="s">
        <v>2395</v>
      </c>
      <c r="DG5" s="175" t="s">
        <v>2396</v>
      </c>
      <c r="DH5" s="175" t="s">
        <v>2397</v>
      </c>
      <c r="DI5" s="175" t="s">
        <v>2398</v>
      </c>
      <c r="DJ5" s="175" t="s">
        <v>2399</v>
      </c>
      <c r="DK5" s="175" t="s">
        <v>2400</v>
      </c>
      <c r="DL5" s="175" t="s">
        <v>2401</v>
      </c>
      <c r="DM5" s="175" t="s">
        <v>2402</v>
      </c>
      <c r="DN5" s="175" t="s">
        <v>2403</v>
      </c>
      <c r="DO5" s="175" t="s">
        <v>2404</v>
      </c>
      <c r="DP5" s="175" t="s">
        <v>2405</v>
      </c>
      <c r="DQ5" s="175" t="s">
        <v>2406</v>
      </c>
      <c r="DR5" s="175" t="s">
        <v>2407</v>
      </c>
      <c r="DS5" s="175" t="s">
        <v>2408</v>
      </c>
      <c r="DT5" s="175" t="s">
        <v>2409</v>
      </c>
      <c r="DU5" s="175" t="s">
        <v>2410</v>
      </c>
      <c r="DV5" s="175" t="s">
        <v>2411</v>
      </c>
      <c r="DW5" s="175" t="s">
        <v>2412</v>
      </c>
      <c r="DX5" s="175" t="s">
        <v>2413</v>
      </c>
      <c r="DY5" s="175" t="s">
        <v>2414</v>
      </c>
      <c r="DZ5" s="175" t="s">
        <v>2415</v>
      </c>
      <c r="EA5" s="175" t="s">
        <v>2416</v>
      </c>
      <c r="EB5" s="175" t="s">
        <v>2417</v>
      </c>
      <c r="EC5" s="175" t="s">
        <v>2418</v>
      </c>
      <c r="ED5" s="175" t="s">
        <v>2419</v>
      </c>
      <c r="EE5" s="175" t="s">
        <v>2420</v>
      </c>
      <c r="EF5" s="175" t="s">
        <v>2421</v>
      </c>
      <c r="EG5" s="175" t="s">
        <v>2422</v>
      </c>
      <c r="EH5" s="175" t="s">
        <v>2423</v>
      </c>
      <c r="EI5" s="175" t="s">
        <v>2424</v>
      </c>
      <c r="EJ5" s="175" t="s">
        <v>2425</v>
      </c>
      <c r="EK5" s="175" t="s">
        <v>2426</v>
      </c>
      <c r="EL5" s="175" t="s">
        <v>2427</v>
      </c>
      <c r="EM5" s="175" t="s">
        <v>2428</v>
      </c>
      <c r="EN5" s="175" t="s">
        <v>2429</v>
      </c>
      <c r="EO5" s="175" t="s">
        <v>2430</v>
      </c>
      <c r="EP5" s="175" t="s">
        <v>2431</v>
      </c>
      <c r="EQ5" s="175" t="s">
        <v>2432</v>
      </c>
      <c r="ER5" s="175" t="s">
        <v>2433</v>
      </c>
      <c r="ES5" s="175" t="s">
        <v>2434</v>
      </c>
      <c r="ET5" s="175" t="s">
        <v>2435</v>
      </c>
      <c r="EU5" s="175" t="s">
        <v>2436</v>
      </c>
      <c r="EV5" s="175" t="s">
        <v>2437</v>
      </c>
      <c r="EW5" s="175" t="s">
        <v>2438</v>
      </c>
      <c r="EX5" s="175" t="s">
        <v>2439</v>
      </c>
      <c r="EY5" s="175" t="s">
        <v>2440</v>
      </c>
      <c r="EZ5" s="175" t="s">
        <v>2441</v>
      </c>
      <c r="FA5" s="175" t="s">
        <v>2442</v>
      </c>
    </row>
    <row r="6" spans="2:157" ht="15" customHeight="1" x14ac:dyDescent="0.3">
      <c r="B6" s="171">
        <v>1</v>
      </c>
      <c r="C6" s="553" t="s">
        <v>2443</v>
      </c>
      <c r="D6" s="172"/>
      <c r="E6" s="172"/>
      <c r="F6" s="193"/>
      <c r="G6" s="174"/>
      <c r="H6" s="672"/>
      <c r="I6" s="672" t="s">
        <v>3139</v>
      </c>
      <c r="J6" s="672" t="s">
        <v>3139</v>
      </c>
      <c r="K6" s="672" t="s">
        <v>3139</v>
      </c>
      <c r="L6" s="672" t="s">
        <v>3139</v>
      </c>
      <c r="M6" s="672" t="s">
        <v>3139</v>
      </c>
      <c r="N6" s="672" t="s">
        <v>3139</v>
      </c>
      <c r="O6" s="672" t="s">
        <v>3139</v>
      </c>
      <c r="P6" s="672" t="s">
        <v>3139</v>
      </c>
      <c r="Q6" s="672" t="s">
        <v>3139</v>
      </c>
      <c r="R6" s="672" t="s">
        <v>3139</v>
      </c>
      <c r="S6" s="672" t="s">
        <v>3139</v>
      </c>
      <c r="T6" s="672" t="s">
        <v>3139</v>
      </c>
      <c r="U6" s="672" t="s">
        <v>3139</v>
      </c>
      <c r="V6" s="672" t="s">
        <v>3139</v>
      </c>
      <c r="W6" s="672" t="s">
        <v>3139</v>
      </c>
      <c r="X6" s="672" t="s">
        <v>3139</v>
      </c>
      <c r="Y6" s="672" t="s">
        <v>3139</v>
      </c>
      <c r="Z6" s="672" t="s">
        <v>3139</v>
      </c>
      <c r="AA6" s="672" t="s">
        <v>3139</v>
      </c>
      <c r="AB6" s="672" t="s">
        <v>3139</v>
      </c>
      <c r="AC6" s="672" t="s">
        <v>3139</v>
      </c>
      <c r="AD6" s="672" t="s">
        <v>3139</v>
      </c>
      <c r="AE6" s="672" t="s">
        <v>3139</v>
      </c>
      <c r="AF6" s="672" t="s">
        <v>3139</v>
      </c>
      <c r="AG6" s="672" t="s">
        <v>3139</v>
      </c>
      <c r="AH6" s="672" t="s">
        <v>3139</v>
      </c>
      <c r="AI6" s="672" t="s">
        <v>3139</v>
      </c>
      <c r="AJ6" s="672" t="s">
        <v>3139</v>
      </c>
      <c r="AK6" s="672" t="s">
        <v>3139</v>
      </c>
      <c r="AL6" s="672" t="s">
        <v>3139</v>
      </c>
      <c r="AM6" s="672" t="s">
        <v>3139</v>
      </c>
      <c r="AN6" s="672" t="s">
        <v>3139</v>
      </c>
      <c r="AO6" s="672" t="s">
        <v>3139</v>
      </c>
      <c r="AP6" s="672" t="s">
        <v>3139</v>
      </c>
      <c r="AQ6" s="672" t="s">
        <v>3139</v>
      </c>
      <c r="AR6" s="672" t="s">
        <v>3139</v>
      </c>
      <c r="AS6" s="672" t="s">
        <v>3139</v>
      </c>
      <c r="AT6" s="672" t="s">
        <v>3139</v>
      </c>
      <c r="AU6" s="672" t="s">
        <v>3139</v>
      </c>
      <c r="AV6" s="672" t="s">
        <v>3139</v>
      </c>
      <c r="AW6" s="672" t="s">
        <v>3139</v>
      </c>
      <c r="AX6" s="672" t="s">
        <v>3139</v>
      </c>
      <c r="AY6" s="672" t="s">
        <v>3139</v>
      </c>
      <c r="AZ6" s="672" t="s">
        <v>3139</v>
      </c>
      <c r="BA6" s="672" t="s">
        <v>3139</v>
      </c>
      <c r="BB6" s="672" t="s">
        <v>3139</v>
      </c>
      <c r="BC6" s="672" t="s">
        <v>3139</v>
      </c>
      <c r="BD6" s="672" t="s">
        <v>3139</v>
      </c>
      <c r="BE6" s="672" t="s">
        <v>3139</v>
      </c>
      <c r="BF6" s="672" t="s">
        <v>3139</v>
      </c>
      <c r="BG6" s="672" t="s">
        <v>3139</v>
      </c>
      <c r="BH6" s="672" t="s">
        <v>3139</v>
      </c>
      <c r="BI6" s="672" t="s">
        <v>3139</v>
      </c>
      <c r="BJ6" s="672" t="s">
        <v>3139</v>
      </c>
      <c r="BK6" s="672" t="s">
        <v>3139</v>
      </c>
      <c r="BL6" s="672" t="s">
        <v>3139</v>
      </c>
      <c r="BM6" s="672" t="s">
        <v>3139</v>
      </c>
      <c r="BN6" s="672" t="s">
        <v>3139</v>
      </c>
      <c r="BO6" s="672" t="s">
        <v>3139</v>
      </c>
      <c r="BP6" s="672" t="s">
        <v>3139</v>
      </c>
      <c r="BQ6" s="672" t="s">
        <v>3139</v>
      </c>
      <c r="BR6" s="672" t="s">
        <v>3139</v>
      </c>
      <c r="BS6" s="672" t="s">
        <v>3139</v>
      </c>
      <c r="BT6" s="672" t="s">
        <v>3139</v>
      </c>
      <c r="BU6" s="672" t="s">
        <v>3139</v>
      </c>
      <c r="BV6" s="672" t="s">
        <v>3139</v>
      </c>
      <c r="BW6" s="672" t="s">
        <v>3139</v>
      </c>
      <c r="BX6" s="672" t="s">
        <v>3139</v>
      </c>
      <c r="BY6" s="672" t="s">
        <v>3139</v>
      </c>
      <c r="BZ6" s="672" t="s">
        <v>3139</v>
      </c>
      <c r="CA6" s="672" t="s">
        <v>3139</v>
      </c>
      <c r="CB6" s="672" t="s">
        <v>3139</v>
      </c>
      <c r="CC6" s="672" t="s">
        <v>3139</v>
      </c>
      <c r="CD6" s="672" t="s">
        <v>3139</v>
      </c>
      <c r="CE6" s="672" t="s">
        <v>3139</v>
      </c>
      <c r="CF6" s="672" t="s">
        <v>3139</v>
      </c>
      <c r="CG6" s="672" t="s">
        <v>3139</v>
      </c>
      <c r="CH6" s="672" t="s">
        <v>3139</v>
      </c>
      <c r="CI6" s="672" t="s">
        <v>3139</v>
      </c>
      <c r="CJ6" s="672" t="s">
        <v>3139</v>
      </c>
      <c r="CK6" s="672" t="s">
        <v>3139</v>
      </c>
      <c r="CL6" s="672" t="s">
        <v>3139</v>
      </c>
      <c r="CM6" s="672" t="s">
        <v>3139</v>
      </c>
      <c r="CN6" s="672" t="s">
        <v>3139</v>
      </c>
      <c r="CO6" s="672" t="s">
        <v>3139</v>
      </c>
      <c r="CP6" s="672" t="s">
        <v>3139</v>
      </c>
      <c r="CQ6" s="672" t="s">
        <v>3139</v>
      </c>
      <c r="CR6" s="672" t="s">
        <v>3139</v>
      </c>
      <c r="CS6" s="672" t="s">
        <v>3139</v>
      </c>
      <c r="CT6" s="672" t="s">
        <v>3139</v>
      </c>
      <c r="CU6" s="672" t="s">
        <v>3139</v>
      </c>
      <c r="CV6" s="672" t="s">
        <v>3139</v>
      </c>
      <c r="CW6" s="672" t="s">
        <v>3139</v>
      </c>
      <c r="CX6" s="672" t="s">
        <v>3139</v>
      </c>
      <c r="CY6" s="672" t="s">
        <v>3139</v>
      </c>
      <c r="CZ6" s="672" t="s">
        <v>3139</v>
      </c>
      <c r="DA6" s="672" t="s">
        <v>3139</v>
      </c>
      <c r="DB6" s="672" t="s">
        <v>3139</v>
      </c>
      <c r="DC6" s="672" t="s">
        <v>3139</v>
      </c>
      <c r="DD6" s="672" t="s">
        <v>3139</v>
      </c>
      <c r="DE6" s="672" t="s">
        <v>3139</v>
      </c>
      <c r="DF6" s="672" t="s">
        <v>3139</v>
      </c>
      <c r="DG6" s="672" t="s">
        <v>3139</v>
      </c>
      <c r="DH6" s="672" t="s">
        <v>3139</v>
      </c>
      <c r="DI6" s="672" t="s">
        <v>3139</v>
      </c>
      <c r="DJ6" s="672" t="s">
        <v>3139</v>
      </c>
      <c r="DK6" s="672" t="s">
        <v>3139</v>
      </c>
      <c r="DL6" s="672" t="s">
        <v>3139</v>
      </c>
      <c r="DM6" s="672" t="s">
        <v>3139</v>
      </c>
      <c r="DN6" s="672" t="s">
        <v>3139</v>
      </c>
      <c r="DO6" s="672" t="s">
        <v>3139</v>
      </c>
      <c r="DP6" s="672" t="s">
        <v>3139</v>
      </c>
      <c r="DQ6" s="672" t="s">
        <v>3139</v>
      </c>
      <c r="DR6" s="672" t="s">
        <v>3139</v>
      </c>
      <c r="DS6" s="672" t="s">
        <v>3139</v>
      </c>
      <c r="DT6" s="672" t="s">
        <v>3139</v>
      </c>
      <c r="DU6" s="672" t="s">
        <v>3139</v>
      </c>
      <c r="DV6" s="672" t="s">
        <v>3139</v>
      </c>
      <c r="DW6" s="672" t="s">
        <v>3139</v>
      </c>
      <c r="DX6" s="672" t="s">
        <v>3139</v>
      </c>
      <c r="DY6" s="672" t="s">
        <v>3139</v>
      </c>
      <c r="DZ6" s="672" t="s">
        <v>3139</v>
      </c>
      <c r="EA6" s="672" t="s">
        <v>3139</v>
      </c>
      <c r="EB6" s="672" t="s">
        <v>3139</v>
      </c>
      <c r="EC6" s="672" t="s">
        <v>3139</v>
      </c>
      <c r="ED6" s="672" t="s">
        <v>3139</v>
      </c>
      <c r="EE6" s="672" t="s">
        <v>3139</v>
      </c>
      <c r="EF6" s="672" t="s">
        <v>3139</v>
      </c>
      <c r="EG6" s="672" t="s">
        <v>3139</v>
      </c>
      <c r="EH6" s="672" t="s">
        <v>3139</v>
      </c>
      <c r="EI6" s="672" t="s">
        <v>3139</v>
      </c>
      <c r="EJ6" s="672" t="s">
        <v>3139</v>
      </c>
      <c r="EK6" s="672" t="s">
        <v>3139</v>
      </c>
      <c r="EL6" s="672" t="s">
        <v>3139</v>
      </c>
      <c r="EM6" s="672" t="s">
        <v>3139</v>
      </c>
      <c r="EN6" s="672" t="s">
        <v>3139</v>
      </c>
      <c r="EO6" s="672" t="s">
        <v>3139</v>
      </c>
      <c r="EP6" s="672" t="s">
        <v>3139</v>
      </c>
      <c r="EQ6" s="672" t="s">
        <v>3139</v>
      </c>
      <c r="ER6" s="672" t="s">
        <v>3139</v>
      </c>
      <c r="ES6" s="672" t="s">
        <v>3139</v>
      </c>
      <c r="ET6" s="672" t="s">
        <v>3139</v>
      </c>
      <c r="EU6" s="672" t="s">
        <v>3139</v>
      </c>
      <c r="EV6" s="672" t="s">
        <v>3139</v>
      </c>
      <c r="EW6" s="672" t="s">
        <v>3139</v>
      </c>
      <c r="EX6" s="672" t="s">
        <v>3139</v>
      </c>
      <c r="EY6" s="672" t="s">
        <v>3139</v>
      </c>
      <c r="EZ6" s="672" t="s">
        <v>3139</v>
      </c>
      <c r="FA6" s="672" t="s">
        <v>3139</v>
      </c>
    </row>
    <row r="7" spans="2:157" ht="15" customHeight="1" x14ac:dyDescent="0.3">
      <c r="B7" s="171">
        <v>2</v>
      </c>
      <c r="C7" s="176" t="s">
        <v>1392</v>
      </c>
      <c r="D7" s="176"/>
      <c r="E7" s="177"/>
      <c r="F7" s="194"/>
      <c r="G7" s="179"/>
      <c r="H7" s="292"/>
      <c r="I7" s="292"/>
      <c r="J7" s="292"/>
      <c r="K7" s="292"/>
      <c r="L7" s="292"/>
      <c r="M7" s="292"/>
      <c r="N7" s="292"/>
      <c r="O7" s="292"/>
      <c r="P7" s="292"/>
      <c r="Q7" s="292"/>
      <c r="R7" s="292"/>
      <c r="S7" s="292"/>
      <c r="T7" s="292"/>
      <c r="U7" s="292"/>
      <c r="V7" s="292"/>
      <c r="W7" s="292"/>
      <c r="X7" s="292"/>
      <c r="Y7" s="292"/>
      <c r="Z7" s="292"/>
      <c r="AA7" s="292"/>
      <c r="AB7" s="292"/>
      <c r="AC7" s="292"/>
      <c r="AD7" s="292"/>
      <c r="AE7" s="292"/>
      <c r="AF7" s="292"/>
      <c r="AG7" s="292"/>
      <c r="AH7" s="292"/>
      <c r="AI7" s="292"/>
      <c r="AJ7" s="292"/>
      <c r="AK7" s="292"/>
      <c r="AL7" s="292"/>
      <c r="AM7" s="292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  <c r="BR7" s="292"/>
      <c r="BS7" s="292"/>
      <c r="BT7" s="292"/>
      <c r="BU7" s="292"/>
      <c r="BV7" s="292"/>
      <c r="BW7" s="292"/>
      <c r="BX7" s="292"/>
      <c r="BY7" s="292"/>
      <c r="BZ7" s="292"/>
      <c r="CA7" s="292"/>
      <c r="CB7" s="292"/>
      <c r="CC7" s="292"/>
      <c r="CD7" s="292"/>
      <c r="CE7" s="292"/>
      <c r="CF7" s="292"/>
      <c r="CG7" s="292"/>
      <c r="CH7" s="292"/>
      <c r="CI7" s="292"/>
      <c r="CJ7" s="292"/>
      <c r="CK7" s="292"/>
      <c r="CL7" s="292"/>
      <c r="CM7" s="292"/>
      <c r="CN7" s="292"/>
      <c r="CO7" s="292"/>
      <c r="CP7" s="292"/>
      <c r="CQ7" s="292"/>
      <c r="CR7" s="292"/>
      <c r="CS7" s="292"/>
      <c r="CT7" s="292"/>
      <c r="CU7" s="292"/>
      <c r="CV7" s="292"/>
      <c r="CW7" s="292"/>
      <c r="CX7" s="292"/>
      <c r="CY7" s="292"/>
      <c r="CZ7" s="292"/>
      <c r="DA7" s="292"/>
      <c r="DB7" s="292"/>
      <c r="DC7" s="292"/>
      <c r="DD7" s="292"/>
      <c r="DE7" s="292"/>
      <c r="DF7" s="292"/>
      <c r="DG7" s="292"/>
      <c r="DH7" s="292"/>
      <c r="DI7" s="292"/>
      <c r="DJ7" s="292"/>
      <c r="DK7" s="292"/>
      <c r="DL7" s="292"/>
      <c r="DM7" s="292"/>
      <c r="DN7" s="292"/>
      <c r="DO7" s="292"/>
      <c r="DP7" s="292"/>
      <c r="DQ7" s="292"/>
      <c r="DR7" s="292"/>
      <c r="DS7" s="292"/>
      <c r="DT7" s="292"/>
      <c r="DU7" s="292"/>
      <c r="DV7" s="292"/>
      <c r="DW7" s="292"/>
      <c r="DX7" s="292"/>
      <c r="DY7" s="292"/>
      <c r="DZ7" s="292"/>
      <c r="EA7" s="292"/>
      <c r="EB7" s="292"/>
      <c r="EC7" s="292"/>
      <c r="ED7" s="292"/>
      <c r="EE7" s="292"/>
      <c r="EF7" s="292"/>
      <c r="EG7" s="292"/>
      <c r="EH7" s="292"/>
      <c r="EI7" s="292"/>
      <c r="EJ7" s="292"/>
      <c r="EK7" s="292"/>
      <c r="EL7" s="292"/>
      <c r="EM7" s="292"/>
      <c r="EN7" s="292"/>
      <c r="EO7" s="292"/>
      <c r="EP7" s="292"/>
      <c r="EQ7" s="292"/>
      <c r="ER7" s="292"/>
      <c r="ES7" s="292"/>
      <c r="ET7" s="292"/>
      <c r="EU7" s="292"/>
      <c r="EV7" s="292"/>
      <c r="EW7" s="292"/>
      <c r="EX7" s="292"/>
      <c r="EY7" s="292"/>
      <c r="EZ7" s="292"/>
      <c r="FA7" s="292"/>
    </row>
    <row r="8" spans="2:157" ht="15" customHeight="1" x14ac:dyDescent="0.3">
      <c r="B8" s="171">
        <f>B7+1</f>
        <v>3</v>
      </c>
      <c r="C8" s="196" t="s">
        <v>3400</v>
      </c>
      <c r="D8" s="176"/>
      <c r="E8" s="180" t="s">
        <v>2445</v>
      </c>
      <c r="F8" s="181" t="s">
        <v>3161</v>
      </c>
      <c r="G8" s="179"/>
      <c r="H8" s="554"/>
      <c r="I8" s="554"/>
      <c r="J8" s="554"/>
      <c r="K8" s="554"/>
      <c r="L8" s="554"/>
      <c r="M8" s="554"/>
      <c r="N8" s="554"/>
      <c r="O8" s="554"/>
      <c r="P8" s="554"/>
      <c r="Q8" s="554"/>
      <c r="R8" s="554"/>
      <c r="S8" s="554"/>
      <c r="T8" s="554"/>
      <c r="U8" s="554"/>
      <c r="V8" s="554"/>
      <c r="W8" s="554"/>
      <c r="X8" s="554"/>
      <c r="Y8" s="554"/>
      <c r="Z8" s="554"/>
      <c r="AA8" s="554"/>
      <c r="AB8" s="554"/>
      <c r="AC8" s="554"/>
      <c r="AD8" s="554"/>
      <c r="AE8" s="554"/>
      <c r="AF8" s="554"/>
      <c r="AG8" s="554"/>
      <c r="AH8" s="554"/>
      <c r="AI8" s="554"/>
      <c r="AJ8" s="554"/>
      <c r="AK8" s="554"/>
      <c r="AL8" s="554"/>
      <c r="AM8" s="554"/>
      <c r="AN8" s="554"/>
      <c r="AO8" s="554"/>
      <c r="AP8" s="554"/>
      <c r="AQ8" s="554"/>
      <c r="AR8" s="554"/>
      <c r="AS8" s="554"/>
      <c r="AT8" s="554"/>
      <c r="AU8" s="554"/>
      <c r="AV8" s="554"/>
      <c r="AW8" s="554"/>
      <c r="AX8" s="554"/>
      <c r="AY8" s="554"/>
      <c r="AZ8" s="554"/>
      <c r="BA8" s="554"/>
      <c r="BB8" s="554"/>
      <c r="BC8" s="554"/>
      <c r="BD8" s="554"/>
      <c r="BE8" s="554"/>
      <c r="BF8" s="554"/>
      <c r="BG8" s="554"/>
      <c r="BH8" s="554"/>
      <c r="BI8" s="554"/>
      <c r="BJ8" s="554"/>
      <c r="BK8" s="554"/>
      <c r="BL8" s="554"/>
      <c r="BM8" s="554"/>
      <c r="BN8" s="554"/>
      <c r="BO8" s="554"/>
      <c r="BP8" s="554"/>
      <c r="BQ8" s="554"/>
      <c r="BR8" s="554"/>
      <c r="BS8" s="554"/>
      <c r="BT8" s="554"/>
      <c r="BU8" s="554"/>
      <c r="BV8" s="554"/>
      <c r="BW8" s="554"/>
      <c r="BX8" s="554"/>
      <c r="BY8" s="554"/>
      <c r="BZ8" s="554"/>
      <c r="CA8" s="554"/>
      <c r="CB8" s="554"/>
      <c r="CC8" s="554"/>
      <c r="CD8" s="554"/>
      <c r="CE8" s="554"/>
      <c r="CF8" s="554"/>
      <c r="CG8" s="554"/>
      <c r="CH8" s="554"/>
      <c r="CI8" s="554"/>
      <c r="CJ8" s="554"/>
      <c r="CK8" s="554"/>
      <c r="CL8" s="554"/>
      <c r="CM8" s="554"/>
      <c r="CN8" s="554"/>
      <c r="CO8" s="554"/>
      <c r="CP8" s="554"/>
      <c r="CQ8" s="554"/>
      <c r="CR8" s="554"/>
      <c r="CS8" s="554"/>
      <c r="CT8" s="554"/>
      <c r="CU8" s="554"/>
      <c r="CV8" s="554"/>
      <c r="CW8" s="554"/>
      <c r="CX8" s="554"/>
      <c r="CY8" s="554"/>
      <c r="CZ8" s="554"/>
      <c r="DA8" s="554"/>
      <c r="DB8" s="554"/>
      <c r="DC8" s="554"/>
      <c r="DD8" s="554"/>
      <c r="DE8" s="554"/>
      <c r="DF8" s="554"/>
      <c r="DG8" s="554"/>
      <c r="DH8" s="554"/>
      <c r="DI8" s="554"/>
      <c r="DJ8" s="554"/>
      <c r="DK8" s="554"/>
      <c r="DL8" s="554"/>
      <c r="DM8" s="554"/>
      <c r="DN8" s="554"/>
      <c r="DO8" s="554"/>
      <c r="DP8" s="554"/>
      <c r="DQ8" s="554"/>
      <c r="DR8" s="554"/>
      <c r="DS8" s="554"/>
      <c r="DT8" s="554"/>
      <c r="DU8" s="554"/>
      <c r="DV8" s="554"/>
      <c r="DW8" s="554"/>
      <c r="DX8" s="554"/>
      <c r="DY8" s="554"/>
      <c r="DZ8" s="554"/>
      <c r="EA8" s="554"/>
      <c r="EB8" s="554"/>
      <c r="EC8" s="554"/>
      <c r="ED8" s="554"/>
      <c r="EE8" s="554"/>
      <c r="EF8" s="554"/>
      <c r="EG8" s="554"/>
      <c r="EH8" s="554"/>
      <c r="EI8" s="554"/>
      <c r="EJ8" s="554"/>
      <c r="EK8" s="554"/>
      <c r="EL8" s="554"/>
      <c r="EM8" s="554"/>
      <c r="EN8" s="554"/>
      <c r="EO8" s="554"/>
      <c r="EP8" s="554"/>
      <c r="EQ8" s="554"/>
      <c r="ER8" s="554"/>
      <c r="ES8" s="554"/>
      <c r="ET8" s="554"/>
      <c r="EU8" s="554"/>
      <c r="EV8" s="554"/>
      <c r="EW8" s="554"/>
      <c r="EX8" s="554"/>
      <c r="EY8" s="554"/>
      <c r="EZ8" s="554"/>
      <c r="FA8" s="554"/>
    </row>
    <row r="9" spans="2:157" ht="15" customHeight="1" x14ac:dyDescent="0.3">
      <c r="B9" s="171">
        <f t="shared" ref="B9" si="0">B8+1</f>
        <v>4</v>
      </c>
      <c r="C9" s="176" t="s">
        <v>3401</v>
      </c>
      <c r="D9" s="176"/>
      <c r="E9" s="180" t="s">
        <v>1595</v>
      </c>
      <c r="F9" s="178"/>
      <c r="G9" s="179"/>
      <c r="H9" s="555"/>
      <c r="I9" s="555"/>
      <c r="J9" s="555"/>
      <c r="K9" s="555"/>
      <c r="L9" s="555"/>
      <c r="M9" s="555"/>
      <c r="N9" s="555"/>
      <c r="O9" s="555"/>
      <c r="P9" s="555"/>
      <c r="Q9" s="555"/>
      <c r="R9" s="555"/>
      <c r="S9" s="555"/>
      <c r="T9" s="555"/>
      <c r="U9" s="555"/>
      <c r="V9" s="555"/>
      <c r="W9" s="555"/>
      <c r="X9" s="555"/>
      <c r="Y9" s="555"/>
      <c r="Z9" s="555"/>
      <c r="AA9" s="555"/>
      <c r="AB9" s="555"/>
      <c r="AC9" s="555"/>
      <c r="AD9" s="555"/>
      <c r="AE9" s="555"/>
      <c r="AF9" s="555"/>
      <c r="AG9" s="555"/>
      <c r="AH9" s="555"/>
      <c r="AI9" s="555"/>
      <c r="AJ9" s="555"/>
      <c r="AK9" s="555"/>
      <c r="AL9" s="555"/>
      <c r="AM9" s="555"/>
      <c r="AN9" s="555"/>
      <c r="AO9" s="555"/>
      <c r="AP9" s="555"/>
      <c r="AQ9" s="555"/>
      <c r="AR9" s="555"/>
      <c r="AS9" s="555"/>
      <c r="AT9" s="555"/>
      <c r="AU9" s="555"/>
      <c r="AV9" s="555"/>
      <c r="AW9" s="555"/>
      <c r="AX9" s="555"/>
      <c r="AY9" s="555"/>
      <c r="AZ9" s="555"/>
      <c r="BA9" s="555"/>
      <c r="BB9" s="555"/>
      <c r="BC9" s="555"/>
      <c r="BD9" s="555"/>
      <c r="BE9" s="555"/>
      <c r="BF9" s="555"/>
      <c r="BG9" s="555"/>
      <c r="BH9" s="555"/>
      <c r="BI9" s="555"/>
      <c r="BJ9" s="555"/>
      <c r="BK9" s="555"/>
      <c r="BL9" s="555"/>
      <c r="BM9" s="555"/>
      <c r="BN9" s="555"/>
      <c r="BO9" s="555"/>
      <c r="BP9" s="555"/>
      <c r="BQ9" s="555"/>
      <c r="BR9" s="555"/>
      <c r="BS9" s="555"/>
      <c r="BT9" s="555"/>
      <c r="BU9" s="555"/>
      <c r="BV9" s="555"/>
      <c r="BW9" s="555"/>
      <c r="BX9" s="555"/>
      <c r="BY9" s="555"/>
      <c r="BZ9" s="555"/>
      <c r="CA9" s="555"/>
      <c r="CB9" s="555"/>
      <c r="CC9" s="555"/>
      <c r="CD9" s="555"/>
      <c r="CE9" s="555"/>
      <c r="CF9" s="555"/>
      <c r="CG9" s="555"/>
      <c r="CH9" s="555"/>
      <c r="CI9" s="555"/>
      <c r="CJ9" s="555"/>
      <c r="CK9" s="555"/>
      <c r="CL9" s="555"/>
      <c r="CM9" s="555"/>
      <c r="CN9" s="555"/>
      <c r="CO9" s="555"/>
      <c r="CP9" s="555"/>
      <c r="CQ9" s="555"/>
      <c r="CR9" s="555"/>
      <c r="CS9" s="555"/>
      <c r="CT9" s="555"/>
      <c r="CU9" s="555"/>
      <c r="CV9" s="555"/>
      <c r="CW9" s="555"/>
      <c r="CX9" s="555"/>
      <c r="CY9" s="555"/>
      <c r="CZ9" s="555"/>
      <c r="DA9" s="555"/>
      <c r="DB9" s="555"/>
      <c r="DC9" s="555"/>
      <c r="DD9" s="555"/>
      <c r="DE9" s="555"/>
      <c r="DF9" s="555"/>
      <c r="DG9" s="555"/>
      <c r="DH9" s="555"/>
      <c r="DI9" s="555"/>
      <c r="DJ9" s="555"/>
      <c r="DK9" s="555"/>
      <c r="DL9" s="555"/>
      <c r="DM9" s="555"/>
      <c r="DN9" s="555"/>
      <c r="DO9" s="555"/>
      <c r="DP9" s="555"/>
      <c r="DQ9" s="555"/>
      <c r="DR9" s="555"/>
      <c r="DS9" s="555"/>
      <c r="DT9" s="555"/>
      <c r="DU9" s="555"/>
      <c r="DV9" s="555"/>
      <c r="DW9" s="555"/>
      <c r="DX9" s="555"/>
      <c r="DY9" s="555"/>
      <c r="DZ9" s="555"/>
      <c r="EA9" s="555"/>
      <c r="EB9" s="555"/>
      <c r="EC9" s="555"/>
      <c r="ED9" s="555"/>
      <c r="EE9" s="555"/>
      <c r="EF9" s="555"/>
      <c r="EG9" s="555"/>
      <c r="EH9" s="555"/>
      <c r="EI9" s="555"/>
      <c r="EJ9" s="555"/>
      <c r="EK9" s="555"/>
      <c r="EL9" s="555"/>
      <c r="EM9" s="555"/>
      <c r="EN9" s="555"/>
      <c r="EO9" s="555"/>
      <c r="EP9" s="555"/>
      <c r="EQ9" s="555"/>
      <c r="ER9" s="555"/>
      <c r="ES9" s="555"/>
      <c r="ET9" s="555"/>
      <c r="EU9" s="555"/>
      <c r="EV9" s="555"/>
      <c r="EW9" s="555"/>
      <c r="EX9" s="555"/>
      <c r="EY9" s="555"/>
      <c r="EZ9" s="555"/>
      <c r="FA9" s="555"/>
    </row>
    <row r="10" spans="2:157" ht="15" customHeight="1" x14ac:dyDescent="0.3">
      <c r="B10" s="171">
        <f>B9+1</f>
        <v>5</v>
      </c>
      <c r="C10" s="196" t="s">
        <v>3394</v>
      </c>
      <c r="D10" s="176"/>
      <c r="E10" s="180" t="s">
        <v>2445</v>
      </c>
      <c r="F10" s="178"/>
      <c r="G10" s="179"/>
      <c r="H10" s="184">
        <f>H8*H9</f>
        <v>0</v>
      </c>
      <c r="I10" s="184">
        <f t="shared" ref="I10:BT10" si="1">I8*I9</f>
        <v>0</v>
      </c>
      <c r="J10" s="184">
        <f t="shared" si="1"/>
        <v>0</v>
      </c>
      <c r="K10" s="184">
        <f t="shared" si="1"/>
        <v>0</v>
      </c>
      <c r="L10" s="184">
        <f t="shared" si="1"/>
        <v>0</v>
      </c>
      <c r="M10" s="184">
        <f t="shared" si="1"/>
        <v>0</v>
      </c>
      <c r="N10" s="184">
        <f t="shared" si="1"/>
        <v>0</v>
      </c>
      <c r="O10" s="184">
        <f t="shared" si="1"/>
        <v>0</v>
      </c>
      <c r="P10" s="184">
        <f t="shared" si="1"/>
        <v>0</v>
      </c>
      <c r="Q10" s="184">
        <f t="shared" si="1"/>
        <v>0</v>
      </c>
      <c r="R10" s="184">
        <f t="shared" si="1"/>
        <v>0</v>
      </c>
      <c r="S10" s="184">
        <f t="shared" si="1"/>
        <v>0</v>
      </c>
      <c r="T10" s="184">
        <f t="shared" si="1"/>
        <v>0</v>
      </c>
      <c r="U10" s="184">
        <f t="shared" si="1"/>
        <v>0</v>
      </c>
      <c r="V10" s="184">
        <f t="shared" si="1"/>
        <v>0</v>
      </c>
      <c r="W10" s="184">
        <f t="shared" si="1"/>
        <v>0</v>
      </c>
      <c r="X10" s="184">
        <f t="shared" si="1"/>
        <v>0</v>
      </c>
      <c r="Y10" s="184">
        <f t="shared" si="1"/>
        <v>0</v>
      </c>
      <c r="Z10" s="184">
        <f t="shared" si="1"/>
        <v>0</v>
      </c>
      <c r="AA10" s="184">
        <f t="shared" si="1"/>
        <v>0</v>
      </c>
      <c r="AB10" s="184">
        <f t="shared" si="1"/>
        <v>0</v>
      </c>
      <c r="AC10" s="184">
        <f t="shared" si="1"/>
        <v>0</v>
      </c>
      <c r="AD10" s="184">
        <f t="shared" si="1"/>
        <v>0</v>
      </c>
      <c r="AE10" s="184">
        <f t="shared" si="1"/>
        <v>0</v>
      </c>
      <c r="AF10" s="184">
        <f t="shared" si="1"/>
        <v>0</v>
      </c>
      <c r="AG10" s="184">
        <f t="shared" si="1"/>
        <v>0</v>
      </c>
      <c r="AH10" s="184">
        <f t="shared" si="1"/>
        <v>0</v>
      </c>
      <c r="AI10" s="184">
        <f t="shared" si="1"/>
        <v>0</v>
      </c>
      <c r="AJ10" s="184">
        <f t="shared" si="1"/>
        <v>0</v>
      </c>
      <c r="AK10" s="184">
        <f t="shared" si="1"/>
        <v>0</v>
      </c>
      <c r="AL10" s="184">
        <f t="shared" si="1"/>
        <v>0</v>
      </c>
      <c r="AM10" s="184">
        <f t="shared" si="1"/>
        <v>0</v>
      </c>
      <c r="AN10" s="184">
        <f t="shared" si="1"/>
        <v>0</v>
      </c>
      <c r="AO10" s="184">
        <f t="shared" si="1"/>
        <v>0</v>
      </c>
      <c r="AP10" s="184">
        <f t="shared" si="1"/>
        <v>0</v>
      </c>
      <c r="AQ10" s="184">
        <f t="shared" si="1"/>
        <v>0</v>
      </c>
      <c r="AR10" s="184">
        <f t="shared" si="1"/>
        <v>0</v>
      </c>
      <c r="AS10" s="184">
        <f t="shared" si="1"/>
        <v>0</v>
      </c>
      <c r="AT10" s="184">
        <f t="shared" si="1"/>
        <v>0</v>
      </c>
      <c r="AU10" s="184">
        <f t="shared" si="1"/>
        <v>0</v>
      </c>
      <c r="AV10" s="184">
        <f t="shared" si="1"/>
        <v>0</v>
      </c>
      <c r="AW10" s="184">
        <f t="shared" si="1"/>
        <v>0</v>
      </c>
      <c r="AX10" s="184">
        <f t="shared" si="1"/>
        <v>0</v>
      </c>
      <c r="AY10" s="184">
        <f t="shared" si="1"/>
        <v>0</v>
      </c>
      <c r="AZ10" s="184">
        <f t="shared" si="1"/>
        <v>0</v>
      </c>
      <c r="BA10" s="184">
        <f t="shared" si="1"/>
        <v>0</v>
      </c>
      <c r="BB10" s="184">
        <f t="shared" si="1"/>
        <v>0</v>
      </c>
      <c r="BC10" s="184">
        <f t="shared" si="1"/>
        <v>0</v>
      </c>
      <c r="BD10" s="184">
        <f t="shared" si="1"/>
        <v>0</v>
      </c>
      <c r="BE10" s="184">
        <f t="shared" si="1"/>
        <v>0</v>
      </c>
      <c r="BF10" s="184">
        <f t="shared" si="1"/>
        <v>0</v>
      </c>
      <c r="BG10" s="184">
        <f t="shared" si="1"/>
        <v>0</v>
      </c>
      <c r="BH10" s="184">
        <f t="shared" si="1"/>
        <v>0</v>
      </c>
      <c r="BI10" s="184">
        <f t="shared" si="1"/>
        <v>0</v>
      </c>
      <c r="BJ10" s="184">
        <f t="shared" si="1"/>
        <v>0</v>
      </c>
      <c r="BK10" s="184">
        <f t="shared" si="1"/>
        <v>0</v>
      </c>
      <c r="BL10" s="184">
        <f t="shared" si="1"/>
        <v>0</v>
      </c>
      <c r="BM10" s="184">
        <f t="shared" si="1"/>
        <v>0</v>
      </c>
      <c r="BN10" s="184">
        <f t="shared" si="1"/>
        <v>0</v>
      </c>
      <c r="BO10" s="184">
        <f t="shared" si="1"/>
        <v>0</v>
      </c>
      <c r="BP10" s="184">
        <f t="shared" si="1"/>
        <v>0</v>
      </c>
      <c r="BQ10" s="184">
        <f t="shared" si="1"/>
        <v>0</v>
      </c>
      <c r="BR10" s="184">
        <f t="shared" si="1"/>
        <v>0</v>
      </c>
      <c r="BS10" s="184">
        <f t="shared" si="1"/>
        <v>0</v>
      </c>
      <c r="BT10" s="184">
        <f t="shared" si="1"/>
        <v>0</v>
      </c>
      <c r="BU10" s="184">
        <f t="shared" ref="BU10:EF10" si="2">BU8*BU9</f>
        <v>0</v>
      </c>
      <c r="BV10" s="184">
        <f t="shared" si="2"/>
        <v>0</v>
      </c>
      <c r="BW10" s="184">
        <f t="shared" si="2"/>
        <v>0</v>
      </c>
      <c r="BX10" s="184">
        <f t="shared" si="2"/>
        <v>0</v>
      </c>
      <c r="BY10" s="184">
        <f t="shared" si="2"/>
        <v>0</v>
      </c>
      <c r="BZ10" s="184">
        <f t="shared" si="2"/>
        <v>0</v>
      </c>
      <c r="CA10" s="184">
        <f t="shared" si="2"/>
        <v>0</v>
      </c>
      <c r="CB10" s="184">
        <f t="shared" si="2"/>
        <v>0</v>
      </c>
      <c r="CC10" s="184">
        <f t="shared" si="2"/>
        <v>0</v>
      </c>
      <c r="CD10" s="184">
        <f t="shared" si="2"/>
        <v>0</v>
      </c>
      <c r="CE10" s="184">
        <f t="shared" si="2"/>
        <v>0</v>
      </c>
      <c r="CF10" s="184">
        <f t="shared" si="2"/>
        <v>0</v>
      </c>
      <c r="CG10" s="184">
        <f t="shared" si="2"/>
        <v>0</v>
      </c>
      <c r="CH10" s="184">
        <f t="shared" si="2"/>
        <v>0</v>
      </c>
      <c r="CI10" s="184">
        <f t="shared" si="2"/>
        <v>0</v>
      </c>
      <c r="CJ10" s="184">
        <f t="shared" si="2"/>
        <v>0</v>
      </c>
      <c r="CK10" s="184">
        <f t="shared" si="2"/>
        <v>0</v>
      </c>
      <c r="CL10" s="184">
        <f t="shared" si="2"/>
        <v>0</v>
      </c>
      <c r="CM10" s="184">
        <f t="shared" si="2"/>
        <v>0</v>
      </c>
      <c r="CN10" s="184">
        <f t="shared" si="2"/>
        <v>0</v>
      </c>
      <c r="CO10" s="184">
        <f t="shared" si="2"/>
        <v>0</v>
      </c>
      <c r="CP10" s="184">
        <f t="shared" si="2"/>
        <v>0</v>
      </c>
      <c r="CQ10" s="184">
        <f t="shared" si="2"/>
        <v>0</v>
      </c>
      <c r="CR10" s="184">
        <f t="shared" si="2"/>
        <v>0</v>
      </c>
      <c r="CS10" s="184">
        <f t="shared" si="2"/>
        <v>0</v>
      </c>
      <c r="CT10" s="184">
        <f t="shared" si="2"/>
        <v>0</v>
      </c>
      <c r="CU10" s="184">
        <f t="shared" si="2"/>
        <v>0</v>
      </c>
      <c r="CV10" s="184">
        <f t="shared" si="2"/>
        <v>0</v>
      </c>
      <c r="CW10" s="184">
        <f t="shared" si="2"/>
        <v>0</v>
      </c>
      <c r="CX10" s="184">
        <f t="shared" si="2"/>
        <v>0</v>
      </c>
      <c r="CY10" s="184">
        <f t="shared" si="2"/>
        <v>0</v>
      </c>
      <c r="CZ10" s="184">
        <f t="shared" si="2"/>
        <v>0</v>
      </c>
      <c r="DA10" s="184">
        <f t="shared" si="2"/>
        <v>0</v>
      </c>
      <c r="DB10" s="184">
        <f t="shared" si="2"/>
        <v>0</v>
      </c>
      <c r="DC10" s="184">
        <f t="shared" si="2"/>
        <v>0</v>
      </c>
      <c r="DD10" s="184">
        <f t="shared" si="2"/>
        <v>0</v>
      </c>
      <c r="DE10" s="184">
        <f t="shared" si="2"/>
        <v>0</v>
      </c>
      <c r="DF10" s="184">
        <f t="shared" si="2"/>
        <v>0</v>
      </c>
      <c r="DG10" s="184">
        <f t="shared" si="2"/>
        <v>0</v>
      </c>
      <c r="DH10" s="184">
        <f t="shared" si="2"/>
        <v>0</v>
      </c>
      <c r="DI10" s="184">
        <f t="shared" si="2"/>
        <v>0</v>
      </c>
      <c r="DJ10" s="184">
        <f t="shared" si="2"/>
        <v>0</v>
      </c>
      <c r="DK10" s="184">
        <f t="shared" si="2"/>
        <v>0</v>
      </c>
      <c r="DL10" s="184">
        <f t="shared" si="2"/>
        <v>0</v>
      </c>
      <c r="DM10" s="184">
        <f t="shared" si="2"/>
        <v>0</v>
      </c>
      <c r="DN10" s="184">
        <f t="shared" si="2"/>
        <v>0</v>
      </c>
      <c r="DO10" s="184">
        <f t="shared" si="2"/>
        <v>0</v>
      </c>
      <c r="DP10" s="184">
        <f t="shared" si="2"/>
        <v>0</v>
      </c>
      <c r="DQ10" s="184">
        <f t="shared" si="2"/>
        <v>0</v>
      </c>
      <c r="DR10" s="184">
        <f t="shared" si="2"/>
        <v>0</v>
      </c>
      <c r="DS10" s="184">
        <f t="shared" si="2"/>
        <v>0</v>
      </c>
      <c r="DT10" s="184">
        <f t="shared" si="2"/>
        <v>0</v>
      </c>
      <c r="DU10" s="184">
        <f t="shared" si="2"/>
        <v>0</v>
      </c>
      <c r="DV10" s="184">
        <f t="shared" si="2"/>
        <v>0</v>
      </c>
      <c r="DW10" s="184">
        <f t="shared" si="2"/>
        <v>0</v>
      </c>
      <c r="DX10" s="184">
        <f t="shared" si="2"/>
        <v>0</v>
      </c>
      <c r="DY10" s="184">
        <f t="shared" si="2"/>
        <v>0</v>
      </c>
      <c r="DZ10" s="184">
        <f t="shared" si="2"/>
        <v>0</v>
      </c>
      <c r="EA10" s="184">
        <f t="shared" si="2"/>
        <v>0</v>
      </c>
      <c r="EB10" s="184">
        <f t="shared" si="2"/>
        <v>0</v>
      </c>
      <c r="EC10" s="184">
        <f t="shared" si="2"/>
        <v>0</v>
      </c>
      <c r="ED10" s="184">
        <f t="shared" si="2"/>
        <v>0</v>
      </c>
      <c r="EE10" s="184">
        <f t="shared" si="2"/>
        <v>0</v>
      </c>
      <c r="EF10" s="184">
        <f t="shared" si="2"/>
        <v>0</v>
      </c>
      <c r="EG10" s="184">
        <f t="shared" ref="EG10:FA10" si="3">EG8*EG9</f>
        <v>0</v>
      </c>
      <c r="EH10" s="184">
        <f t="shared" si="3"/>
        <v>0</v>
      </c>
      <c r="EI10" s="184">
        <f t="shared" si="3"/>
        <v>0</v>
      </c>
      <c r="EJ10" s="184">
        <f t="shared" si="3"/>
        <v>0</v>
      </c>
      <c r="EK10" s="184">
        <f t="shared" si="3"/>
        <v>0</v>
      </c>
      <c r="EL10" s="184">
        <f t="shared" si="3"/>
        <v>0</v>
      </c>
      <c r="EM10" s="184">
        <f t="shared" si="3"/>
        <v>0</v>
      </c>
      <c r="EN10" s="184">
        <f t="shared" si="3"/>
        <v>0</v>
      </c>
      <c r="EO10" s="184">
        <f t="shared" si="3"/>
        <v>0</v>
      </c>
      <c r="EP10" s="184">
        <f t="shared" si="3"/>
        <v>0</v>
      </c>
      <c r="EQ10" s="184">
        <f t="shared" si="3"/>
        <v>0</v>
      </c>
      <c r="ER10" s="184">
        <f t="shared" si="3"/>
        <v>0</v>
      </c>
      <c r="ES10" s="184">
        <f t="shared" si="3"/>
        <v>0</v>
      </c>
      <c r="ET10" s="184">
        <f t="shared" si="3"/>
        <v>0</v>
      </c>
      <c r="EU10" s="184">
        <f t="shared" si="3"/>
        <v>0</v>
      </c>
      <c r="EV10" s="184">
        <f t="shared" si="3"/>
        <v>0</v>
      </c>
      <c r="EW10" s="184">
        <f t="shared" si="3"/>
        <v>0</v>
      </c>
      <c r="EX10" s="184">
        <f t="shared" si="3"/>
        <v>0</v>
      </c>
      <c r="EY10" s="184">
        <f t="shared" si="3"/>
        <v>0</v>
      </c>
      <c r="EZ10" s="184">
        <f t="shared" si="3"/>
        <v>0</v>
      </c>
      <c r="FA10" s="184">
        <f t="shared" si="3"/>
        <v>0</v>
      </c>
    </row>
    <row r="11" spans="2:157" ht="15" customHeight="1" x14ac:dyDescent="0.3">
      <c r="B11" s="171">
        <f t="shared" ref="B11:B12" si="4">B10+1</f>
        <v>6</v>
      </c>
      <c r="C11" s="176" t="s">
        <v>3399</v>
      </c>
      <c r="D11" s="176"/>
      <c r="E11" s="177"/>
      <c r="F11" s="181" t="s">
        <v>1770</v>
      </c>
      <c r="G11" s="183" t="str">
        <f>IF(COUNTA(H11:FA11)=0,"",IF(SMALL(H11:FA11,1)&lt;0,"ERRO",SUM(H11:FA11)))</f>
        <v/>
      </c>
      <c r="H11" s="296"/>
      <c r="I11" s="296"/>
      <c r="J11" s="296"/>
      <c r="K11" s="296"/>
      <c r="L11" s="296"/>
      <c r="M11" s="296"/>
      <c r="N11" s="296"/>
      <c r="O11" s="296"/>
      <c r="P11" s="296"/>
      <c r="Q11" s="296"/>
      <c r="R11" s="296"/>
      <c r="S11" s="296"/>
      <c r="T11" s="296"/>
      <c r="U11" s="296"/>
      <c r="V11" s="296"/>
      <c r="W11" s="296"/>
      <c r="X11" s="296"/>
      <c r="Y11" s="296"/>
      <c r="Z11" s="296"/>
      <c r="AA11" s="296"/>
      <c r="AB11" s="296"/>
      <c r="AC11" s="296"/>
      <c r="AD11" s="296"/>
      <c r="AE11" s="296"/>
      <c r="AF11" s="296"/>
      <c r="AG11" s="296"/>
      <c r="AH11" s="296"/>
      <c r="AI11" s="296"/>
      <c r="AJ11" s="296"/>
      <c r="AK11" s="296"/>
      <c r="AL11" s="296"/>
      <c r="AM11" s="296"/>
      <c r="AN11" s="296"/>
      <c r="AO11" s="296"/>
      <c r="AP11" s="296"/>
      <c r="AQ11" s="296"/>
      <c r="AR11" s="296"/>
      <c r="AS11" s="296"/>
      <c r="AT11" s="296"/>
      <c r="AU11" s="296"/>
      <c r="AV11" s="296"/>
      <c r="AW11" s="296"/>
      <c r="AX11" s="296"/>
      <c r="AY11" s="296"/>
      <c r="AZ11" s="296"/>
      <c r="BA11" s="296"/>
      <c r="BB11" s="296"/>
      <c r="BC11" s="296"/>
      <c r="BD11" s="296"/>
      <c r="BE11" s="296"/>
      <c r="BF11" s="296"/>
      <c r="BG11" s="296"/>
      <c r="BH11" s="296"/>
      <c r="BI11" s="296"/>
      <c r="BJ11" s="296"/>
      <c r="BK11" s="296"/>
      <c r="BL11" s="296"/>
      <c r="BM11" s="296"/>
      <c r="BN11" s="296"/>
      <c r="BO11" s="296"/>
      <c r="BP11" s="296"/>
      <c r="BQ11" s="296"/>
      <c r="BR11" s="296"/>
      <c r="BS11" s="296"/>
      <c r="BT11" s="296"/>
      <c r="BU11" s="296"/>
      <c r="BV11" s="296"/>
      <c r="BW11" s="296"/>
      <c r="BX11" s="296"/>
      <c r="BY11" s="296"/>
      <c r="BZ11" s="296"/>
      <c r="CA11" s="296"/>
      <c r="CB11" s="296"/>
      <c r="CC11" s="296"/>
      <c r="CD11" s="296"/>
      <c r="CE11" s="296"/>
      <c r="CF11" s="296"/>
      <c r="CG11" s="296"/>
      <c r="CH11" s="296"/>
      <c r="CI11" s="296"/>
      <c r="CJ11" s="296"/>
      <c r="CK11" s="296"/>
      <c r="CL11" s="296"/>
      <c r="CM11" s="296"/>
      <c r="CN11" s="296"/>
      <c r="CO11" s="296"/>
      <c r="CP11" s="296"/>
      <c r="CQ11" s="296"/>
      <c r="CR11" s="296"/>
      <c r="CS11" s="296"/>
      <c r="CT11" s="296"/>
      <c r="CU11" s="296"/>
      <c r="CV11" s="296"/>
      <c r="CW11" s="296"/>
      <c r="CX11" s="296"/>
      <c r="CY11" s="296"/>
      <c r="CZ11" s="296"/>
      <c r="DA11" s="296"/>
      <c r="DB11" s="296"/>
      <c r="DC11" s="296"/>
      <c r="DD11" s="296"/>
      <c r="DE11" s="296"/>
      <c r="DF11" s="296"/>
      <c r="DG11" s="296"/>
      <c r="DH11" s="296"/>
      <c r="DI11" s="296"/>
      <c r="DJ11" s="296"/>
      <c r="DK11" s="296"/>
      <c r="DL11" s="296"/>
      <c r="DM11" s="296"/>
      <c r="DN11" s="296"/>
      <c r="DO11" s="296"/>
      <c r="DP11" s="296"/>
      <c r="DQ11" s="296"/>
      <c r="DR11" s="296"/>
      <c r="DS11" s="296"/>
      <c r="DT11" s="296"/>
      <c r="DU11" s="296"/>
      <c r="DV11" s="296"/>
      <c r="DW11" s="296"/>
      <c r="DX11" s="296"/>
      <c r="DY11" s="296"/>
      <c r="DZ11" s="296"/>
      <c r="EA11" s="296"/>
      <c r="EB11" s="296"/>
      <c r="EC11" s="296"/>
      <c r="ED11" s="296"/>
      <c r="EE11" s="296"/>
      <c r="EF11" s="296"/>
      <c r="EG11" s="296"/>
      <c r="EH11" s="296"/>
      <c r="EI11" s="296"/>
      <c r="EJ11" s="296"/>
      <c r="EK11" s="296"/>
      <c r="EL11" s="296"/>
      <c r="EM11" s="296"/>
      <c r="EN11" s="296"/>
      <c r="EO11" s="296"/>
      <c r="EP11" s="296"/>
      <c r="EQ11" s="296"/>
      <c r="ER11" s="296"/>
      <c r="ES11" s="296"/>
      <c r="ET11" s="296"/>
      <c r="EU11" s="296"/>
      <c r="EV11" s="296"/>
      <c r="EW11" s="296"/>
      <c r="EX11" s="296"/>
      <c r="EY11" s="296"/>
      <c r="EZ11" s="296"/>
      <c r="FA11" s="296"/>
    </row>
    <row r="12" spans="2:157" ht="15" customHeight="1" x14ac:dyDescent="0.3">
      <c r="B12" s="171">
        <f t="shared" si="4"/>
        <v>7</v>
      </c>
      <c r="C12" s="557" t="s">
        <v>3403</v>
      </c>
      <c r="D12" s="186"/>
      <c r="E12" s="558" t="s">
        <v>2445</v>
      </c>
      <c r="F12" s="181"/>
      <c r="G12" s="639">
        <f>SUM(H12:FA12)</f>
        <v>0</v>
      </c>
      <c r="H12" s="728">
        <f>IF(H11=0,0,H10*H11)</f>
        <v>0</v>
      </c>
      <c r="I12" s="728">
        <f t="shared" ref="I12:BT12" si="5">IF(I11=0,0,I10*I11)</f>
        <v>0</v>
      </c>
      <c r="J12" s="728">
        <f t="shared" si="5"/>
        <v>0</v>
      </c>
      <c r="K12" s="728">
        <f t="shared" si="5"/>
        <v>0</v>
      </c>
      <c r="L12" s="728">
        <f t="shared" si="5"/>
        <v>0</v>
      </c>
      <c r="M12" s="728">
        <f t="shared" si="5"/>
        <v>0</v>
      </c>
      <c r="N12" s="728">
        <f t="shared" si="5"/>
        <v>0</v>
      </c>
      <c r="O12" s="728">
        <f t="shared" si="5"/>
        <v>0</v>
      </c>
      <c r="P12" s="728">
        <f t="shared" si="5"/>
        <v>0</v>
      </c>
      <c r="Q12" s="728">
        <f t="shared" si="5"/>
        <v>0</v>
      </c>
      <c r="R12" s="728">
        <f t="shared" si="5"/>
        <v>0</v>
      </c>
      <c r="S12" s="728">
        <f t="shared" si="5"/>
        <v>0</v>
      </c>
      <c r="T12" s="728">
        <f t="shared" si="5"/>
        <v>0</v>
      </c>
      <c r="U12" s="728">
        <f t="shared" si="5"/>
        <v>0</v>
      </c>
      <c r="V12" s="728">
        <f t="shared" si="5"/>
        <v>0</v>
      </c>
      <c r="W12" s="728">
        <f t="shared" si="5"/>
        <v>0</v>
      </c>
      <c r="X12" s="728">
        <f t="shared" si="5"/>
        <v>0</v>
      </c>
      <c r="Y12" s="728">
        <f t="shared" si="5"/>
        <v>0</v>
      </c>
      <c r="Z12" s="728">
        <f t="shared" si="5"/>
        <v>0</v>
      </c>
      <c r="AA12" s="728">
        <f t="shared" si="5"/>
        <v>0</v>
      </c>
      <c r="AB12" s="728">
        <f t="shared" si="5"/>
        <v>0</v>
      </c>
      <c r="AC12" s="728">
        <f t="shared" si="5"/>
        <v>0</v>
      </c>
      <c r="AD12" s="728">
        <f t="shared" si="5"/>
        <v>0</v>
      </c>
      <c r="AE12" s="728">
        <f t="shared" si="5"/>
        <v>0</v>
      </c>
      <c r="AF12" s="728">
        <f t="shared" si="5"/>
        <v>0</v>
      </c>
      <c r="AG12" s="728">
        <f t="shared" si="5"/>
        <v>0</v>
      </c>
      <c r="AH12" s="728">
        <f t="shared" si="5"/>
        <v>0</v>
      </c>
      <c r="AI12" s="728">
        <f t="shared" si="5"/>
        <v>0</v>
      </c>
      <c r="AJ12" s="728">
        <f t="shared" si="5"/>
        <v>0</v>
      </c>
      <c r="AK12" s="728">
        <f t="shared" si="5"/>
        <v>0</v>
      </c>
      <c r="AL12" s="728">
        <f t="shared" si="5"/>
        <v>0</v>
      </c>
      <c r="AM12" s="728">
        <f t="shared" si="5"/>
        <v>0</v>
      </c>
      <c r="AN12" s="728">
        <f t="shared" si="5"/>
        <v>0</v>
      </c>
      <c r="AO12" s="728">
        <f t="shared" si="5"/>
        <v>0</v>
      </c>
      <c r="AP12" s="728">
        <f t="shared" si="5"/>
        <v>0</v>
      </c>
      <c r="AQ12" s="728">
        <f t="shared" si="5"/>
        <v>0</v>
      </c>
      <c r="AR12" s="728">
        <f t="shared" si="5"/>
        <v>0</v>
      </c>
      <c r="AS12" s="728">
        <f t="shared" si="5"/>
        <v>0</v>
      </c>
      <c r="AT12" s="728">
        <f t="shared" si="5"/>
        <v>0</v>
      </c>
      <c r="AU12" s="728">
        <f t="shared" si="5"/>
        <v>0</v>
      </c>
      <c r="AV12" s="728">
        <f t="shared" si="5"/>
        <v>0</v>
      </c>
      <c r="AW12" s="728">
        <f t="shared" si="5"/>
        <v>0</v>
      </c>
      <c r="AX12" s="728">
        <f t="shared" si="5"/>
        <v>0</v>
      </c>
      <c r="AY12" s="728">
        <f t="shared" si="5"/>
        <v>0</v>
      </c>
      <c r="AZ12" s="728">
        <f t="shared" si="5"/>
        <v>0</v>
      </c>
      <c r="BA12" s="728">
        <f t="shared" si="5"/>
        <v>0</v>
      </c>
      <c r="BB12" s="728">
        <f t="shared" si="5"/>
        <v>0</v>
      </c>
      <c r="BC12" s="728">
        <f t="shared" si="5"/>
        <v>0</v>
      </c>
      <c r="BD12" s="728">
        <f t="shared" si="5"/>
        <v>0</v>
      </c>
      <c r="BE12" s="728">
        <f t="shared" si="5"/>
        <v>0</v>
      </c>
      <c r="BF12" s="728">
        <f t="shared" si="5"/>
        <v>0</v>
      </c>
      <c r="BG12" s="728">
        <f t="shared" si="5"/>
        <v>0</v>
      </c>
      <c r="BH12" s="728">
        <f t="shared" si="5"/>
        <v>0</v>
      </c>
      <c r="BI12" s="728">
        <f t="shared" si="5"/>
        <v>0</v>
      </c>
      <c r="BJ12" s="728">
        <f t="shared" si="5"/>
        <v>0</v>
      </c>
      <c r="BK12" s="728">
        <f t="shared" si="5"/>
        <v>0</v>
      </c>
      <c r="BL12" s="728">
        <f t="shared" si="5"/>
        <v>0</v>
      </c>
      <c r="BM12" s="728">
        <f t="shared" si="5"/>
        <v>0</v>
      </c>
      <c r="BN12" s="728">
        <f t="shared" si="5"/>
        <v>0</v>
      </c>
      <c r="BO12" s="728">
        <f t="shared" si="5"/>
        <v>0</v>
      </c>
      <c r="BP12" s="728">
        <f t="shared" si="5"/>
        <v>0</v>
      </c>
      <c r="BQ12" s="728">
        <f t="shared" si="5"/>
        <v>0</v>
      </c>
      <c r="BR12" s="728">
        <f t="shared" si="5"/>
        <v>0</v>
      </c>
      <c r="BS12" s="728">
        <f t="shared" si="5"/>
        <v>0</v>
      </c>
      <c r="BT12" s="728">
        <f t="shared" si="5"/>
        <v>0</v>
      </c>
      <c r="BU12" s="728">
        <f t="shared" ref="BU12:EF12" si="6">IF(BU11=0,0,BU10*BU11)</f>
        <v>0</v>
      </c>
      <c r="BV12" s="728">
        <f t="shared" si="6"/>
        <v>0</v>
      </c>
      <c r="BW12" s="728">
        <f t="shared" si="6"/>
        <v>0</v>
      </c>
      <c r="BX12" s="728">
        <f t="shared" si="6"/>
        <v>0</v>
      </c>
      <c r="BY12" s="728">
        <f t="shared" si="6"/>
        <v>0</v>
      </c>
      <c r="BZ12" s="728">
        <f t="shared" si="6"/>
        <v>0</v>
      </c>
      <c r="CA12" s="728">
        <f t="shared" si="6"/>
        <v>0</v>
      </c>
      <c r="CB12" s="728">
        <f t="shared" si="6"/>
        <v>0</v>
      </c>
      <c r="CC12" s="728">
        <f t="shared" si="6"/>
        <v>0</v>
      </c>
      <c r="CD12" s="728">
        <f t="shared" si="6"/>
        <v>0</v>
      </c>
      <c r="CE12" s="728">
        <f t="shared" si="6"/>
        <v>0</v>
      </c>
      <c r="CF12" s="728">
        <f t="shared" si="6"/>
        <v>0</v>
      </c>
      <c r="CG12" s="728">
        <f t="shared" si="6"/>
        <v>0</v>
      </c>
      <c r="CH12" s="728">
        <f t="shared" si="6"/>
        <v>0</v>
      </c>
      <c r="CI12" s="728">
        <f t="shared" si="6"/>
        <v>0</v>
      </c>
      <c r="CJ12" s="728">
        <f t="shared" si="6"/>
        <v>0</v>
      </c>
      <c r="CK12" s="728">
        <f t="shared" si="6"/>
        <v>0</v>
      </c>
      <c r="CL12" s="728">
        <f t="shared" si="6"/>
        <v>0</v>
      </c>
      <c r="CM12" s="728">
        <f t="shared" si="6"/>
        <v>0</v>
      </c>
      <c r="CN12" s="728">
        <f t="shared" si="6"/>
        <v>0</v>
      </c>
      <c r="CO12" s="728">
        <f t="shared" si="6"/>
        <v>0</v>
      </c>
      <c r="CP12" s="728">
        <f t="shared" si="6"/>
        <v>0</v>
      </c>
      <c r="CQ12" s="728">
        <f t="shared" si="6"/>
        <v>0</v>
      </c>
      <c r="CR12" s="728">
        <f t="shared" si="6"/>
        <v>0</v>
      </c>
      <c r="CS12" s="728">
        <f t="shared" si="6"/>
        <v>0</v>
      </c>
      <c r="CT12" s="728">
        <f t="shared" si="6"/>
        <v>0</v>
      </c>
      <c r="CU12" s="728">
        <f t="shared" si="6"/>
        <v>0</v>
      </c>
      <c r="CV12" s="728">
        <f t="shared" si="6"/>
        <v>0</v>
      </c>
      <c r="CW12" s="728">
        <f t="shared" si="6"/>
        <v>0</v>
      </c>
      <c r="CX12" s="728">
        <f t="shared" si="6"/>
        <v>0</v>
      </c>
      <c r="CY12" s="728">
        <f t="shared" si="6"/>
        <v>0</v>
      </c>
      <c r="CZ12" s="728">
        <f t="shared" si="6"/>
        <v>0</v>
      </c>
      <c r="DA12" s="728">
        <f t="shared" si="6"/>
        <v>0</v>
      </c>
      <c r="DB12" s="728">
        <f t="shared" si="6"/>
        <v>0</v>
      </c>
      <c r="DC12" s="728">
        <f t="shared" si="6"/>
        <v>0</v>
      </c>
      <c r="DD12" s="728">
        <f t="shared" si="6"/>
        <v>0</v>
      </c>
      <c r="DE12" s="728">
        <f t="shared" si="6"/>
        <v>0</v>
      </c>
      <c r="DF12" s="728">
        <f t="shared" si="6"/>
        <v>0</v>
      </c>
      <c r="DG12" s="728">
        <f t="shared" si="6"/>
        <v>0</v>
      </c>
      <c r="DH12" s="728">
        <f t="shared" si="6"/>
        <v>0</v>
      </c>
      <c r="DI12" s="728">
        <f t="shared" si="6"/>
        <v>0</v>
      </c>
      <c r="DJ12" s="728">
        <f t="shared" si="6"/>
        <v>0</v>
      </c>
      <c r="DK12" s="728">
        <f t="shared" si="6"/>
        <v>0</v>
      </c>
      <c r="DL12" s="728">
        <f t="shared" si="6"/>
        <v>0</v>
      </c>
      <c r="DM12" s="728">
        <f t="shared" si="6"/>
        <v>0</v>
      </c>
      <c r="DN12" s="728">
        <f t="shared" si="6"/>
        <v>0</v>
      </c>
      <c r="DO12" s="728">
        <f t="shared" si="6"/>
        <v>0</v>
      </c>
      <c r="DP12" s="728">
        <f t="shared" si="6"/>
        <v>0</v>
      </c>
      <c r="DQ12" s="728">
        <f t="shared" si="6"/>
        <v>0</v>
      </c>
      <c r="DR12" s="728">
        <f t="shared" si="6"/>
        <v>0</v>
      </c>
      <c r="DS12" s="728">
        <f t="shared" si="6"/>
        <v>0</v>
      </c>
      <c r="DT12" s="728">
        <f t="shared" si="6"/>
        <v>0</v>
      </c>
      <c r="DU12" s="728">
        <f t="shared" si="6"/>
        <v>0</v>
      </c>
      <c r="DV12" s="728">
        <f t="shared" si="6"/>
        <v>0</v>
      </c>
      <c r="DW12" s="728">
        <f t="shared" si="6"/>
        <v>0</v>
      </c>
      <c r="DX12" s="728">
        <f t="shared" si="6"/>
        <v>0</v>
      </c>
      <c r="DY12" s="728">
        <f t="shared" si="6"/>
        <v>0</v>
      </c>
      <c r="DZ12" s="728">
        <f t="shared" si="6"/>
        <v>0</v>
      </c>
      <c r="EA12" s="728">
        <f t="shared" si="6"/>
        <v>0</v>
      </c>
      <c r="EB12" s="728">
        <f t="shared" si="6"/>
        <v>0</v>
      </c>
      <c r="EC12" s="728">
        <f t="shared" si="6"/>
        <v>0</v>
      </c>
      <c r="ED12" s="728">
        <f t="shared" si="6"/>
        <v>0</v>
      </c>
      <c r="EE12" s="728">
        <f t="shared" si="6"/>
        <v>0</v>
      </c>
      <c r="EF12" s="728">
        <f t="shared" si="6"/>
        <v>0</v>
      </c>
      <c r="EG12" s="728">
        <f t="shared" ref="EG12:FA12" si="7">IF(EG11=0,0,EG10*EG11)</f>
        <v>0</v>
      </c>
      <c r="EH12" s="728">
        <f t="shared" si="7"/>
        <v>0</v>
      </c>
      <c r="EI12" s="728">
        <f t="shared" si="7"/>
        <v>0</v>
      </c>
      <c r="EJ12" s="728">
        <f t="shared" si="7"/>
        <v>0</v>
      </c>
      <c r="EK12" s="728">
        <f t="shared" si="7"/>
        <v>0</v>
      </c>
      <c r="EL12" s="728">
        <f t="shared" si="7"/>
        <v>0</v>
      </c>
      <c r="EM12" s="728">
        <f t="shared" si="7"/>
        <v>0</v>
      </c>
      <c r="EN12" s="728">
        <f t="shared" si="7"/>
        <v>0</v>
      </c>
      <c r="EO12" s="728">
        <f t="shared" si="7"/>
        <v>0</v>
      </c>
      <c r="EP12" s="728">
        <f t="shared" si="7"/>
        <v>0</v>
      </c>
      <c r="EQ12" s="728">
        <f t="shared" si="7"/>
        <v>0</v>
      </c>
      <c r="ER12" s="728">
        <f t="shared" si="7"/>
        <v>0</v>
      </c>
      <c r="ES12" s="728">
        <f t="shared" si="7"/>
        <v>0</v>
      </c>
      <c r="ET12" s="728">
        <f t="shared" si="7"/>
        <v>0</v>
      </c>
      <c r="EU12" s="728">
        <f t="shared" si="7"/>
        <v>0</v>
      </c>
      <c r="EV12" s="728">
        <f t="shared" si="7"/>
        <v>0</v>
      </c>
      <c r="EW12" s="728">
        <f t="shared" si="7"/>
        <v>0</v>
      </c>
      <c r="EX12" s="728">
        <f t="shared" si="7"/>
        <v>0</v>
      </c>
      <c r="EY12" s="728">
        <f t="shared" si="7"/>
        <v>0</v>
      </c>
      <c r="EZ12" s="728">
        <f t="shared" si="7"/>
        <v>0</v>
      </c>
      <c r="FA12" s="728">
        <f t="shared" si="7"/>
        <v>0</v>
      </c>
    </row>
    <row r="13" spans="2:157" ht="15" customHeight="1" x14ac:dyDescent="0.3">
      <c r="B13" s="878">
        <f>B12+1</f>
        <v>8</v>
      </c>
      <c r="C13" s="196" t="s">
        <v>3398</v>
      </c>
      <c r="D13" s="176"/>
      <c r="E13" s="180" t="s">
        <v>1595</v>
      </c>
      <c r="F13" s="178"/>
      <c r="G13" s="179"/>
      <c r="H13" s="555"/>
      <c r="I13" s="555"/>
      <c r="J13" s="555"/>
      <c r="K13" s="555"/>
      <c r="L13" s="555"/>
      <c r="M13" s="555"/>
      <c r="N13" s="555"/>
      <c r="O13" s="555"/>
      <c r="P13" s="555"/>
      <c r="Q13" s="555"/>
      <c r="R13" s="555"/>
      <c r="S13" s="555"/>
      <c r="T13" s="555"/>
      <c r="U13" s="555"/>
      <c r="V13" s="555"/>
      <c r="W13" s="555"/>
      <c r="X13" s="555"/>
      <c r="Y13" s="555"/>
      <c r="Z13" s="555"/>
      <c r="AA13" s="555"/>
      <c r="AB13" s="555"/>
      <c r="AC13" s="555"/>
      <c r="AD13" s="555"/>
      <c r="AE13" s="555"/>
      <c r="AF13" s="555"/>
      <c r="AG13" s="555"/>
      <c r="AH13" s="555"/>
      <c r="AI13" s="555"/>
      <c r="AJ13" s="555"/>
      <c r="AK13" s="555"/>
      <c r="AL13" s="555"/>
      <c r="AM13" s="555"/>
      <c r="AN13" s="555"/>
      <c r="AO13" s="555"/>
      <c r="AP13" s="555"/>
      <c r="AQ13" s="555"/>
      <c r="AR13" s="555"/>
      <c r="AS13" s="555"/>
      <c r="AT13" s="555"/>
      <c r="AU13" s="555"/>
      <c r="AV13" s="555"/>
      <c r="AW13" s="555"/>
      <c r="AX13" s="555"/>
      <c r="AY13" s="555"/>
      <c r="AZ13" s="555"/>
      <c r="BA13" s="555"/>
      <c r="BB13" s="555"/>
      <c r="BC13" s="555"/>
      <c r="BD13" s="555"/>
      <c r="BE13" s="555"/>
      <c r="BF13" s="555"/>
      <c r="BG13" s="555"/>
      <c r="BH13" s="555"/>
      <c r="BI13" s="555"/>
      <c r="BJ13" s="555"/>
      <c r="BK13" s="555"/>
      <c r="BL13" s="555"/>
      <c r="BM13" s="555"/>
      <c r="BN13" s="555"/>
      <c r="BO13" s="555"/>
      <c r="BP13" s="555"/>
      <c r="BQ13" s="555"/>
      <c r="BR13" s="555"/>
      <c r="BS13" s="555"/>
      <c r="BT13" s="555"/>
      <c r="BU13" s="555"/>
      <c r="BV13" s="555"/>
      <c r="BW13" s="555"/>
      <c r="BX13" s="555"/>
      <c r="BY13" s="555"/>
      <c r="BZ13" s="555"/>
      <c r="CA13" s="555"/>
      <c r="CB13" s="555"/>
      <c r="CC13" s="555"/>
      <c r="CD13" s="555"/>
      <c r="CE13" s="555"/>
      <c r="CF13" s="555"/>
      <c r="CG13" s="555"/>
      <c r="CH13" s="555"/>
      <c r="CI13" s="555"/>
      <c r="CJ13" s="555"/>
      <c r="CK13" s="555"/>
      <c r="CL13" s="555"/>
      <c r="CM13" s="555"/>
      <c r="CN13" s="555"/>
      <c r="CO13" s="555"/>
      <c r="CP13" s="555"/>
      <c r="CQ13" s="555"/>
      <c r="CR13" s="555"/>
      <c r="CS13" s="555"/>
      <c r="CT13" s="555"/>
      <c r="CU13" s="555"/>
      <c r="CV13" s="555"/>
      <c r="CW13" s="555"/>
      <c r="CX13" s="555"/>
      <c r="CY13" s="555"/>
      <c r="CZ13" s="555"/>
      <c r="DA13" s="555"/>
      <c r="DB13" s="555"/>
      <c r="DC13" s="555"/>
      <c r="DD13" s="555"/>
      <c r="DE13" s="555"/>
      <c r="DF13" s="555"/>
      <c r="DG13" s="555"/>
      <c r="DH13" s="555"/>
      <c r="DI13" s="555"/>
      <c r="DJ13" s="555"/>
      <c r="DK13" s="555"/>
      <c r="DL13" s="555"/>
      <c r="DM13" s="555"/>
      <c r="DN13" s="555"/>
      <c r="DO13" s="555"/>
      <c r="DP13" s="555"/>
      <c r="DQ13" s="555"/>
      <c r="DR13" s="555"/>
      <c r="DS13" s="555"/>
      <c r="DT13" s="555"/>
      <c r="DU13" s="555"/>
      <c r="DV13" s="555"/>
      <c r="DW13" s="555"/>
      <c r="DX13" s="555"/>
      <c r="DY13" s="555"/>
      <c r="DZ13" s="555"/>
      <c r="EA13" s="555"/>
      <c r="EB13" s="555"/>
      <c r="EC13" s="555"/>
      <c r="ED13" s="555"/>
      <c r="EE13" s="555"/>
      <c r="EF13" s="555"/>
      <c r="EG13" s="555"/>
      <c r="EH13" s="555"/>
      <c r="EI13" s="555"/>
      <c r="EJ13" s="555"/>
      <c r="EK13" s="555"/>
      <c r="EL13" s="555"/>
      <c r="EM13" s="555"/>
      <c r="EN13" s="555"/>
      <c r="EO13" s="555"/>
      <c r="EP13" s="555"/>
      <c r="EQ13" s="555"/>
      <c r="ER13" s="555"/>
      <c r="ES13" s="555"/>
      <c r="ET13" s="555"/>
      <c r="EU13" s="555"/>
      <c r="EV13" s="555"/>
      <c r="EW13" s="555"/>
      <c r="EX13" s="555"/>
      <c r="EY13" s="555"/>
      <c r="EZ13" s="555"/>
      <c r="FA13" s="555"/>
    </row>
    <row r="14" spans="2:157" ht="15" customHeight="1" x14ac:dyDescent="0.3">
      <c r="B14" s="879"/>
      <c r="C14" s="196" t="s">
        <v>3395</v>
      </c>
      <c r="D14" s="176"/>
      <c r="E14" s="180" t="s">
        <v>1595</v>
      </c>
      <c r="F14" s="178"/>
      <c r="G14" s="179"/>
      <c r="H14" s="555"/>
      <c r="I14" s="555"/>
      <c r="J14" s="555"/>
      <c r="K14" s="555"/>
      <c r="L14" s="555"/>
      <c r="M14" s="555"/>
      <c r="N14" s="555"/>
      <c r="O14" s="555"/>
      <c r="P14" s="555"/>
      <c r="Q14" s="555"/>
      <c r="R14" s="555"/>
      <c r="S14" s="555"/>
      <c r="T14" s="555"/>
      <c r="U14" s="555"/>
      <c r="V14" s="555"/>
      <c r="W14" s="555"/>
      <c r="X14" s="555"/>
      <c r="Y14" s="555"/>
      <c r="Z14" s="555"/>
      <c r="AA14" s="555"/>
      <c r="AB14" s="555"/>
      <c r="AC14" s="555"/>
      <c r="AD14" s="555"/>
      <c r="AE14" s="555"/>
      <c r="AF14" s="555"/>
      <c r="AG14" s="555"/>
      <c r="AH14" s="555"/>
      <c r="AI14" s="555"/>
      <c r="AJ14" s="555"/>
      <c r="AK14" s="555"/>
      <c r="AL14" s="555"/>
      <c r="AM14" s="555"/>
      <c r="AN14" s="555"/>
      <c r="AO14" s="555"/>
      <c r="AP14" s="555"/>
      <c r="AQ14" s="555"/>
      <c r="AR14" s="555"/>
      <c r="AS14" s="555"/>
      <c r="AT14" s="555"/>
      <c r="AU14" s="555"/>
      <c r="AV14" s="555"/>
      <c r="AW14" s="555"/>
      <c r="AX14" s="555"/>
      <c r="AY14" s="555"/>
      <c r="AZ14" s="555"/>
      <c r="BA14" s="555"/>
      <c r="BB14" s="555"/>
      <c r="BC14" s="555"/>
      <c r="BD14" s="555"/>
      <c r="BE14" s="555"/>
      <c r="BF14" s="555"/>
      <c r="BG14" s="555"/>
      <c r="BH14" s="555"/>
      <c r="BI14" s="555"/>
      <c r="BJ14" s="555"/>
      <c r="BK14" s="555"/>
      <c r="BL14" s="555"/>
      <c r="BM14" s="555"/>
      <c r="BN14" s="555"/>
      <c r="BO14" s="555"/>
      <c r="BP14" s="555"/>
      <c r="BQ14" s="555"/>
      <c r="BR14" s="555"/>
      <c r="BS14" s="555"/>
      <c r="BT14" s="555"/>
      <c r="BU14" s="555"/>
      <c r="BV14" s="555"/>
      <c r="BW14" s="555"/>
      <c r="BX14" s="555"/>
      <c r="BY14" s="555"/>
      <c r="BZ14" s="555"/>
      <c r="CA14" s="555"/>
      <c r="CB14" s="555"/>
      <c r="CC14" s="555"/>
      <c r="CD14" s="555"/>
      <c r="CE14" s="555"/>
      <c r="CF14" s="555"/>
      <c r="CG14" s="555"/>
      <c r="CH14" s="555"/>
      <c r="CI14" s="555"/>
      <c r="CJ14" s="555"/>
      <c r="CK14" s="555"/>
      <c r="CL14" s="555"/>
      <c r="CM14" s="555"/>
      <c r="CN14" s="555"/>
      <c r="CO14" s="555"/>
      <c r="CP14" s="555"/>
      <c r="CQ14" s="555"/>
      <c r="CR14" s="555"/>
      <c r="CS14" s="555"/>
      <c r="CT14" s="555"/>
      <c r="CU14" s="555"/>
      <c r="CV14" s="555"/>
      <c r="CW14" s="555"/>
      <c r="CX14" s="555"/>
      <c r="CY14" s="555"/>
      <c r="CZ14" s="555"/>
      <c r="DA14" s="555"/>
      <c r="DB14" s="555"/>
      <c r="DC14" s="555"/>
      <c r="DD14" s="555"/>
      <c r="DE14" s="555"/>
      <c r="DF14" s="555"/>
      <c r="DG14" s="555"/>
      <c r="DH14" s="555"/>
      <c r="DI14" s="555"/>
      <c r="DJ14" s="555"/>
      <c r="DK14" s="555"/>
      <c r="DL14" s="555"/>
      <c r="DM14" s="555"/>
      <c r="DN14" s="555"/>
      <c r="DO14" s="555"/>
      <c r="DP14" s="555"/>
      <c r="DQ14" s="555"/>
      <c r="DR14" s="555"/>
      <c r="DS14" s="555"/>
      <c r="DT14" s="555"/>
      <c r="DU14" s="555"/>
      <c r="DV14" s="555"/>
      <c r="DW14" s="555"/>
      <c r="DX14" s="555"/>
      <c r="DY14" s="555"/>
      <c r="DZ14" s="555"/>
      <c r="EA14" s="555"/>
      <c r="EB14" s="555"/>
      <c r="EC14" s="555"/>
      <c r="ED14" s="555"/>
      <c r="EE14" s="555"/>
      <c r="EF14" s="555"/>
      <c r="EG14" s="555"/>
      <c r="EH14" s="555"/>
      <c r="EI14" s="555"/>
      <c r="EJ14" s="555"/>
      <c r="EK14" s="555"/>
      <c r="EL14" s="555"/>
      <c r="EM14" s="555"/>
      <c r="EN14" s="555"/>
      <c r="EO14" s="555"/>
      <c r="EP14" s="555"/>
      <c r="EQ14" s="555"/>
      <c r="ER14" s="555"/>
      <c r="ES14" s="555"/>
      <c r="ET14" s="555"/>
      <c r="EU14" s="555"/>
      <c r="EV14" s="555"/>
      <c r="EW14" s="555"/>
      <c r="EX14" s="555"/>
      <c r="EY14" s="555"/>
      <c r="EZ14" s="555"/>
      <c r="FA14" s="555"/>
    </row>
    <row r="15" spans="2:157" ht="15" customHeight="1" x14ac:dyDescent="0.3">
      <c r="B15" s="879"/>
      <c r="C15" s="196" t="s">
        <v>3396</v>
      </c>
      <c r="D15" s="176"/>
      <c r="E15" s="180" t="s">
        <v>1595</v>
      </c>
      <c r="F15" s="178"/>
      <c r="G15" s="179"/>
      <c r="H15" s="555"/>
      <c r="I15" s="555"/>
      <c r="J15" s="555"/>
      <c r="K15" s="555"/>
      <c r="L15" s="555"/>
      <c r="M15" s="555"/>
      <c r="N15" s="555"/>
      <c r="O15" s="555"/>
      <c r="P15" s="555"/>
      <c r="Q15" s="555"/>
      <c r="R15" s="555"/>
      <c r="S15" s="555"/>
      <c r="T15" s="555"/>
      <c r="U15" s="555"/>
      <c r="V15" s="555"/>
      <c r="W15" s="555"/>
      <c r="X15" s="555"/>
      <c r="Y15" s="555"/>
      <c r="Z15" s="555"/>
      <c r="AA15" s="555"/>
      <c r="AB15" s="555"/>
      <c r="AC15" s="555"/>
      <c r="AD15" s="555"/>
      <c r="AE15" s="555"/>
      <c r="AF15" s="555"/>
      <c r="AG15" s="555"/>
      <c r="AH15" s="555"/>
      <c r="AI15" s="555"/>
      <c r="AJ15" s="555"/>
      <c r="AK15" s="555"/>
      <c r="AL15" s="555"/>
      <c r="AM15" s="555"/>
      <c r="AN15" s="555"/>
      <c r="AO15" s="555"/>
      <c r="AP15" s="555"/>
      <c r="AQ15" s="555"/>
      <c r="AR15" s="555"/>
      <c r="AS15" s="555"/>
      <c r="AT15" s="555"/>
      <c r="AU15" s="555"/>
      <c r="AV15" s="555"/>
      <c r="AW15" s="555"/>
      <c r="AX15" s="555"/>
      <c r="AY15" s="555"/>
      <c r="AZ15" s="555"/>
      <c r="BA15" s="555"/>
      <c r="BB15" s="555"/>
      <c r="BC15" s="555"/>
      <c r="BD15" s="555"/>
      <c r="BE15" s="555"/>
      <c r="BF15" s="555"/>
      <c r="BG15" s="555"/>
      <c r="BH15" s="555"/>
      <c r="BI15" s="555"/>
      <c r="BJ15" s="555"/>
      <c r="BK15" s="555"/>
      <c r="BL15" s="555"/>
      <c r="BM15" s="555"/>
      <c r="BN15" s="555"/>
      <c r="BO15" s="555"/>
      <c r="BP15" s="555"/>
      <c r="BQ15" s="555"/>
      <c r="BR15" s="555"/>
      <c r="BS15" s="555"/>
      <c r="BT15" s="555"/>
      <c r="BU15" s="555"/>
      <c r="BV15" s="555"/>
      <c r="BW15" s="555"/>
      <c r="BX15" s="555"/>
      <c r="BY15" s="555"/>
      <c r="BZ15" s="555"/>
      <c r="CA15" s="555"/>
      <c r="CB15" s="555"/>
      <c r="CC15" s="555"/>
      <c r="CD15" s="555"/>
      <c r="CE15" s="555"/>
      <c r="CF15" s="555"/>
      <c r="CG15" s="555"/>
      <c r="CH15" s="555"/>
      <c r="CI15" s="555"/>
      <c r="CJ15" s="555"/>
      <c r="CK15" s="555"/>
      <c r="CL15" s="555"/>
      <c r="CM15" s="555"/>
      <c r="CN15" s="555"/>
      <c r="CO15" s="555"/>
      <c r="CP15" s="555"/>
      <c r="CQ15" s="555"/>
      <c r="CR15" s="555"/>
      <c r="CS15" s="555"/>
      <c r="CT15" s="555"/>
      <c r="CU15" s="555"/>
      <c r="CV15" s="555"/>
      <c r="CW15" s="555"/>
      <c r="CX15" s="555"/>
      <c r="CY15" s="555"/>
      <c r="CZ15" s="555"/>
      <c r="DA15" s="555"/>
      <c r="DB15" s="555"/>
      <c r="DC15" s="555"/>
      <c r="DD15" s="555"/>
      <c r="DE15" s="555"/>
      <c r="DF15" s="555"/>
      <c r="DG15" s="555"/>
      <c r="DH15" s="555"/>
      <c r="DI15" s="555"/>
      <c r="DJ15" s="555"/>
      <c r="DK15" s="555"/>
      <c r="DL15" s="555"/>
      <c r="DM15" s="555"/>
      <c r="DN15" s="555"/>
      <c r="DO15" s="555"/>
      <c r="DP15" s="555"/>
      <c r="DQ15" s="555"/>
      <c r="DR15" s="555"/>
      <c r="DS15" s="555"/>
      <c r="DT15" s="555"/>
      <c r="DU15" s="555"/>
      <c r="DV15" s="555"/>
      <c r="DW15" s="555"/>
      <c r="DX15" s="555"/>
      <c r="DY15" s="555"/>
      <c r="DZ15" s="555"/>
      <c r="EA15" s="555"/>
      <c r="EB15" s="555"/>
      <c r="EC15" s="555"/>
      <c r="ED15" s="555"/>
      <c r="EE15" s="555"/>
      <c r="EF15" s="555"/>
      <c r="EG15" s="555"/>
      <c r="EH15" s="555"/>
      <c r="EI15" s="555"/>
      <c r="EJ15" s="555"/>
      <c r="EK15" s="555"/>
      <c r="EL15" s="555"/>
      <c r="EM15" s="555"/>
      <c r="EN15" s="555"/>
      <c r="EO15" s="555"/>
      <c r="EP15" s="555"/>
      <c r="EQ15" s="555"/>
      <c r="ER15" s="555"/>
      <c r="ES15" s="555"/>
      <c r="ET15" s="555"/>
      <c r="EU15" s="555"/>
      <c r="EV15" s="555"/>
      <c r="EW15" s="555"/>
      <c r="EX15" s="555"/>
      <c r="EY15" s="555"/>
      <c r="EZ15" s="555"/>
      <c r="FA15" s="555"/>
    </row>
    <row r="16" spans="2:157" ht="15" customHeight="1" x14ac:dyDescent="0.3">
      <c r="B16" s="879"/>
      <c r="C16" s="196" t="s">
        <v>3397</v>
      </c>
      <c r="D16" s="176"/>
      <c r="E16" s="180" t="s">
        <v>1595</v>
      </c>
      <c r="F16" s="178"/>
      <c r="G16" s="179"/>
      <c r="H16" s="555"/>
      <c r="I16" s="555"/>
      <c r="J16" s="555"/>
      <c r="K16" s="555"/>
      <c r="L16" s="555"/>
      <c r="M16" s="555"/>
      <c r="N16" s="555"/>
      <c r="O16" s="555"/>
      <c r="P16" s="555"/>
      <c r="Q16" s="555"/>
      <c r="R16" s="555"/>
      <c r="S16" s="555"/>
      <c r="T16" s="555"/>
      <c r="U16" s="555"/>
      <c r="V16" s="555"/>
      <c r="W16" s="555"/>
      <c r="X16" s="555"/>
      <c r="Y16" s="555"/>
      <c r="Z16" s="555"/>
      <c r="AA16" s="555"/>
      <c r="AB16" s="555"/>
      <c r="AC16" s="555"/>
      <c r="AD16" s="555"/>
      <c r="AE16" s="555"/>
      <c r="AF16" s="555"/>
      <c r="AG16" s="555"/>
      <c r="AH16" s="555"/>
      <c r="AI16" s="555"/>
      <c r="AJ16" s="555"/>
      <c r="AK16" s="555"/>
      <c r="AL16" s="555"/>
      <c r="AM16" s="555"/>
      <c r="AN16" s="555"/>
      <c r="AO16" s="555"/>
      <c r="AP16" s="555"/>
      <c r="AQ16" s="555"/>
      <c r="AR16" s="555"/>
      <c r="AS16" s="555"/>
      <c r="AT16" s="555"/>
      <c r="AU16" s="555"/>
      <c r="AV16" s="555"/>
      <c r="AW16" s="555"/>
      <c r="AX16" s="555"/>
      <c r="AY16" s="555"/>
      <c r="AZ16" s="555"/>
      <c r="BA16" s="555"/>
      <c r="BB16" s="555"/>
      <c r="BC16" s="555"/>
      <c r="BD16" s="555"/>
      <c r="BE16" s="555"/>
      <c r="BF16" s="555"/>
      <c r="BG16" s="555"/>
      <c r="BH16" s="555"/>
      <c r="BI16" s="555"/>
      <c r="BJ16" s="555"/>
      <c r="BK16" s="555"/>
      <c r="BL16" s="555"/>
      <c r="BM16" s="555"/>
      <c r="BN16" s="555"/>
      <c r="BO16" s="555"/>
      <c r="BP16" s="555"/>
      <c r="BQ16" s="555"/>
      <c r="BR16" s="555"/>
      <c r="BS16" s="555"/>
      <c r="BT16" s="555"/>
      <c r="BU16" s="555"/>
      <c r="BV16" s="555"/>
      <c r="BW16" s="555"/>
      <c r="BX16" s="555"/>
      <c r="BY16" s="555"/>
      <c r="BZ16" s="555"/>
      <c r="CA16" s="555"/>
      <c r="CB16" s="555"/>
      <c r="CC16" s="555"/>
      <c r="CD16" s="555"/>
      <c r="CE16" s="555"/>
      <c r="CF16" s="555"/>
      <c r="CG16" s="555"/>
      <c r="CH16" s="555"/>
      <c r="CI16" s="555"/>
      <c r="CJ16" s="555"/>
      <c r="CK16" s="555"/>
      <c r="CL16" s="555"/>
      <c r="CM16" s="555"/>
      <c r="CN16" s="555"/>
      <c r="CO16" s="555"/>
      <c r="CP16" s="555"/>
      <c r="CQ16" s="555"/>
      <c r="CR16" s="555"/>
      <c r="CS16" s="555"/>
      <c r="CT16" s="555"/>
      <c r="CU16" s="555"/>
      <c r="CV16" s="555"/>
      <c r="CW16" s="555"/>
      <c r="CX16" s="555"/>
      <c r="CY16" s="555"/>
      <c r="CZ16" s="555"/>
      <c r="DA16" s="555"/>
      <c r="DB16" s="555"/>
      <c r="DC16" s="555"/>
      <c r="DD16" s="555"/>
      <c r="DE16" s="555"/>
      <c r="DF16" s="555"/>
      <c r="DG16" s="555"/>
      <c r="DH16" s="555"/>
      <c r="DI16" s="555"/>
      <c r="DJ16" s="555"/>
      <c r="DK16" s="555"/>
      <c r="DL16" s="555"/>
      <c r="DM16" s="555"/>
      <c r="DN16" s="555"/>
      <c r="DO16" s="555"/>
      <c r="DP16" s="555"/>
      <c r="DQ16" s="555"/>
      <c r="DR16" s="555"/>
      <c r="DS16" s="555"/>
      <c r="DT16" s="555"/>
      <c r="DU16" s="555"/>
      <c r="DV16" s="555"/>
      <c r="DW16" s="555"/>
      <c r="DX16" s="555"/>
      <c r="DY16" s="555"/>
      <c r="DZ16" s="555"/>
      <c r="EA16" s="555"/>
      <c r="EB16" s="555"/>
      <c r="EC16" s="555"/>
      <c r="ED16" s="555"/>
      <c r="EE16" s="555"/>
      <c r="EF16" s="555"/>
      <c r="EG16" s="555"/>
      <c r="EH16" s="555"/>
      <c r="EI16" s="555"/>
      <c r="EJ16" s="555"/>
      <c r="EK16" s="555"/>
      <c r="EL16" s="555"/>
      <c r="EM16" s="555"/>
      <c r="EN16" s="555"/>
      <c r="EO16" s="555"/>
      <c r="EP16" s="555"/>
      <c r="EQ16" s="555"/>
      <c r="ER16" s="555"/>
      <c r="ES16" s="555"/>
      <c r="ET16" s="555"/>
      <c r="EU16" s="555"/>
      <c r="EV16" s="555"/>
      <c r="EW16" s="555"/>
      <c r="EX16" s="555"/>
      <c r="EY16" s="555"/>
      <c r="EZ16" s="555"/>
      <c r="FA16" s="555"/>
    </row>
    <row r="17" spans="2:157" ht="15" customHeight="1" x14ac:dyDescent="0.3">
      <c r="B17" s="880"/>
      <c r="C17" s="196" t="s">
        <v>3404</v>
      </c>
      <c r="D17" s="176"/>
      <c r="E17" s="180" t="s">
        <v>2445</v>
      </c>
      <c r="F17" s="178"/>
      <c r="G17" s="730">
        <f>SUM(H17:FA17)</f>
        <v>0</v>
      </c>
      <c r="H17" s="728">
        <f>H12-H18</f>
        <v>0</v>
      </c>
      <c r="I17" s="728">
        <f t="shared" ref="I17:BT17" si="8">I12-I18</f>
        <v>0</v>
      </c>
      <c r="J17" s="728">
        <f t="shared" si="8"/>
        <v>0</v>
      </c>
      <c r="K17" s="728">
        <f t="shared" si="8"/>
        <v>0</v>
      </c>
      <c r="L17" s="728">
        <f t="shared" si="8"/>
        <v>0</v>
      </c>
      <c r="M17" s="728">
        <f t="shared" si="8"/>
        <v>0</v>
      </c>
      <c r="N17" s="728">
        <f t="shared" si="8"/>
        <v>0</v>
      </c>
      <c r="O17" s="728">
        <f t="shared" si="8"/>
        <v>0</v>
      </c>
      <c r="P17" s="728">
        <f t="shared" si="8"/>
        <v>0</v>
      </c>
      <c r="Q17" s="728">
        <f t="shared" si="8"/>
        <v>0</v>
      </c>
      <c r="R17" s="728">
        <f t="shared" si="8"/>
        <v>0</v>
      </c>
      <c r="S17" s="728">
        <f t="shared" si="8"/>
        <v>0</v>
      </c>
      <c r="T17" s="728">
        <f t="shared" si="8"/>
        <v>0</v>
      </c>
      <c r="U17" s="728">
        <f t="shared" si="8"/>
        <v>0</v>
      </c>
      <c r="V17" s="728">
        <f t="shared" si="8"/>
        <v>0</v>
      </c>
      <c r="W17" s="728">
        <f t="shared" si="8"/>
        <v>0</v>
      </c>
      <c r="X17" s="728">
        <f t="shared" si="8"/>
        <v>0</v>
      </c>
      <c r="Y17" s="728">
        <f t="shared" si="8"/>
        <v>0</v>
      </c>
      <c r="Z17" s="728">
        <f t="shared" si="8"/>
        <v>0</v>
      </c>
      <c r="AA17" s="728">
        <f t="shared" si="8"/>
        <v>0</v>
      </c>
      <c r="AB17" s="728">
        <f t="shared" si="8"/>
        <v>0</v>
      </c>
      <c r="AC17" s="728">
        <f t="shared" si="8"/>
        <v>0</v>
      </c>
      <c r="AD17" s="728">
        <f t="shared" si="8"/>
        <v>0</v>
      </c>
      <c r="AE17" s="728">
        <f t="shared" si="8"/>
        <v>0</v>
      </c>
      <c r="AF17" s="728">
        <f t="shared" si="8"/>
        <v>0</v>
      </c>
      <c r="AG17" s="728">
        <f t="shared" si="8"/>
        <v>0</v>
      </c>
      <c r="AH17" s="728">
        <f t="shared" si="8"/>
        <v>0</v>
      </c>
      <c r="AI17" s="728">
        <f t="shared" si="8"/>
        <v>0</v>
      </c>
      <c r="AJ17" s="728">
        <f t="shared" si="8"/>
        <v>0</v>
      </c>
      <c r="AK17" s="728">
        <f t="shared" si="8"/>
        <v>0</v>
      </c>
      <c r="AL17" s="728">
        <f t="shared" si="8"/>
        <v>0</v>
      </c>
      <c r="AM17" s="728">
        <f t="shared" si="8"/>
        <v>0</v>
      </c>
      <c r="AN17" s="728">
        <f t="shared" si="8"/>
        <v>0</v>
      </c>
      <c r="AO17" s="728">
        <f t="shared" si="8"/>
        <v>0</v>
      </c>
      <c r="AP17" s="728">
        <f t="shared" si="8"/>
        <v>0</v>
      </c>
      <c r="AQ17" s="728">
        <f t="shared" si="8"/>
        <v>0</v>
      </c>
      <c r="AR17" s="728">
        <f t="shared" si="8"/>
        <v>0</v>
      </c>
      <c r="AS17" s="728">
        <f t="shared" si="8"/>
        <v>0</v>
      </c>
      <c r="AT17" s="728">
        <f t="shared" si="8"/>
        <v>0</v>
      </c>
      <c r="AU17" s="728">
        <f t="shared" si="8"/>
        <v>0</v>
      </c>
      <c r="AV17" s="728">
        <f t="shared" si="8"/>
        <v>0</v>
      </c>
      <c r="AW17" s="728">
        <f t="shared" si="8"/>
        <v>0</v>
      </c>
      <c r="AX17" s="728">
        <f t="shared" si="8"/>
        <v>0</v>
      </c>
      <c r="AY17" s="728">
        <f t="shared" si="8"/>
        <v>0</v>
      </c>
      <c r="AZ17" s="728">
        <f t="shared" si="8"/>
        <v>0</v>
      </c>
      <c r="BA17" s="728">
        <f t="shared" si="8"/>
        <v>0</v>
      </c>
      <c r="BB17" s="728">
        <f t="shared" si="8"/>
        <v>0</v>
      </c>
      <c r="BC17" s="728">
        <f t="shared" si="8"/>
        <v>0</v>
      </c>
      <c r="BD17" s="728">
        <f t="shared" si="8"/>
        <v>0</v>
      </c>
      <c r="BE17" s="728">
        <f t="shared" si="8"/>
        <v>0</v>
      </c>
      <c r="BF17" s="728">
        <f t="shared" si="8"/>
        <v>0</v>
      </c>
      <c r="BG17" s="728">
        <f t="shared" si="8"/>
        <v>0</v>
      </c>
      <c r="BH17" s="728">
        <f t="shared" si="8"/>
        <v>0</v>
      </c>
      <c r="BI17" s="728">
        <f t="shared" si="8"/>
        <v>0</v>
      </c>
      <c r="BJ17" s="728">
        <f t="shared" si="8"/>
        <v>0</v>
      </c>
      <c r="BK17" s="728">
        <f t="shared" si="8"/>
        <v>0</v>
      </c>
      <c r="BL17" s="728">
        <f t="shared" si="8"/>
        <v>0</v>
      </c>
      <c r="BM17" s="728">
        <f t="shared" si="8"/>
        <v>0</v>
      </c>
      <c r="BN17" s="728">
        <f t="shared" si="8"/>
        <v>0</v>
      </c>
      <c r="BO17" s="728">
        <f t="shared" si="8"/>
        <v>0</v>
      </c>
      <c r="BP17" s="728">
        <f t="shared" si="8"/>
        <v>0</v>
      </c>
      <c r="BQ17" s="728">
        <f t="shared" si="8"/>
        <v>0</v>
      </c>
      <c r="BR17" s="728">
        <f t="shared" si="8"/>
        <v>0</v>
      </c>
      <c r="BS17" s="728">
        <f t="shared" si="8"/>
        <v>0</v>
      </c>
      <c r="BT17" s="728">
        <f t="shared" si="8"/>
        <v>0</v>
      </c>
      <c r="BU17" s="728">
        <f t="shared" ref="BU17:EF17" si="9">BU12-BU18</f>
        <v>0</v>
      </c>
      <c r="BV17" s="728">
        <f t="shared" si="9"/>
        <v>0</v>
      </c>
      <c r="BW17" s="728">
        <f t="shared" si="9"/>
        <v>0</v>
      </c>
      <c r="BX17" s="728">
        <f t="shared" si="9"/>
        <v>0</v>
      </c>
      <c r="BY17" s="728">
        <f t="shared" si="9"/>
        <v>0</v>
      </c>
      <c r="BZ17" s="728">
        <f t="shared" si="9"/>
        <v>0</v>
      </c>
      <c r="CA17" s="728">
        <f t="shared" si="9"/>
        <v>0</v>
      </c>
      <c r="CB17" s="728">
        <f t="shared" si="9"/>
        <v>0</v>
      </c>
      <c r="CC17" s="728">
        <f t="shared" si="9"/>
        <v>0</v>
      </c>
      <c r="CD17" s="728">
        <f t="shared" si="9"/>
        <v>0</v>
      </c>
      <c r="CE17" s="728">
        <f t="shared" si="9"/>
        <v>0</v>
      </c>
      <c r="CF17" s="728">
        <f t="shared" si="9"/>
        <v>0</v>
      </c>
      <c r="CG17" s="728">
        <f t="shared" si="9"/>
        <v>0</v>
      </c>
      <c r="CH17" s="728">
        <f t="shared" si="9"/>
        <v>0</v>
      </c>
      <c r="CI17" s="728">
        <f t="shared" si="9"/>
        <v>0</v>
      </c>
      <c r="CJ17" s="728">
        <f t="shared" si="9"/>
        <v>0</v>
      </c>
      <c r="CK17" s="728">
        <f t="shared" si="9"/>
        <v>0</v>
      </c>
      <c r="CL17" s="728">
        <f t="shared" si="9"/>
        <v>0</v>
      </c>
      <c r="CM17" s="728">
        <f t="shared" si="9"/>
        <v>0</v>
      </c>
      <c r="CN17" s="728">
        <f t="shared" si="9"/>
        <v>0</v>
      </c>
      <c r="CO17" s="728">
        <f t="shared" si="9"/>
        <v>0</v>
      </c>
      <c r="CP17" s="728">
        <f t="shared" si="9"/>
        <v>0</v>
      </c>
      <c r="CQ17" s="728">
        <f t="shared" si="9"/>
        <v>0</v>
      </c>
      <c r="CR17" s="728">
        <f t="shared" si="9"/>
        <v>0</v>
      </c>
      <c r="CS17" s="728">
        <f t="shared" si="9"/>
        <v>0</v>
      </c>
      <c r="CT17" s="728">
        <f t="shared" si="9"/>
        <v>0</v>
      </c>
      <c r="CU17" s="728">
        <f t="shared" si="9"/>
        <v>0</v>
      </c>
      <c r="CV17" s="728">
        <f t="shared" si="9"/>
        <v>0</v>
      </c>
      <c r="CW17" s="728">
        <f t="shared" si="9"/>
        <v>0</v>
      </c>
      <c r="CX17" s="728">
        <f t="shared" si="9"/>
        <v>0</v>
      </c>
      <c r="CY17" s="728">
        <f t="shared" si="9"/>
        <v>0</v>
      </c>
      <c r="CZ17" s="728">
        <f t="shared" si="9"/>
        <v>0</v>
      </c>
      <c r="DA17" s="728">
        <f t="shared" si="9"/>
        <v>0</v>
      </c>
      <c r="DB17" s="728">
        <f t="shared" si="9"/>
        <v>0</v>
      </c>
      <c r="DC17" s="728">
        <f t="shared" si="9"/>
        <v>0</v>
      </c>
      <c r="DD17" s="728">
        <f t="shared" si="9"/>
        <v>0</v>
      </c>
      <c r="DE17" s="728">
        <f t="shared" si="9"/>
        <v>0</v>
      </c>
      <c r="DF17" s="728">
        <f t="shared" si="9"/>
        <v>0</v>
      </c>
      <c r="DG17" s="728">
        <f t="shared" si="9"/>
        <v>0</v>
      </c>
      <c r="DH17" s="728">
        <f t="shared" si="9"/>
        <v>0</v>
      </c>
      <c r="DI17" s="728">
        <f t="shared" si="9"/>
        <v>0</v>
      </c>
      <c r="DJ17" s="728">
        <f t="shared" si="9"/>
        <v>0</v>
      </c>
      <c r="DK17" s="728">
        <f t="shared" si="9"/>
        <v>0</v>
      </c>
      <c r="DL17" s="728">
        <f t="shared" si="9"/>
        <v>0</v>
      </c>
      <c r="DM17" s="728">
        <f t="shared" si="9"/>
        <v>0</v>
      </c>
      <c r="DN17" s="728">
        <f t="shared" si="9"/>
        <v>0</v>
      </c>
      <c r="DO17" s="728">
        <f t="shared" si="9"/>
        <v>0</v>
      </c>
      <c r="DP17" s="728">
        <f t="shared" si="9"/>
        <v>0</v>
      </c>
      <c r="DQ17" s="728">
        <f t="shared" si="9"/>
        <v>0</v>
      </c>
      <c r="DR17" s="728">
        <f t="shared" si="9"/>
        <v>0</v>
      </c>
      <c r="DS17" s="728">
        <f t="shared" si="9"/>
        <v>0</v>
      </c>
      <c r="DT17" s="728">
        <f t="shared" si="9"/>
        <v>0</v>
      </c>
      <c r="DU17" s="728">
        <f t="shared" si="9"/>
        <v>0</v>
      </c>
      <c r="DV17" s="728">
        <f t="shared" si="9"/>
        <v>0</v>
      </c>
      <c r="DW17" s="728">
        <f t="shared" si="9"/>
        <v>0</v>
      </c>
      <c r="DX17" s="728">
        <f t="shared" si="9"/>
        <v>0</v>
      </c>
      <c r="DY17" s="728">
        <f t="shared" si="9"/>
        <v>0</v>
      </c>
      <c r="DZ17" s="728">
        <f t="shared" si="9"/>
        <v>0</v>
      </c>
      <c r="EA17" s="728">
        <f t="shared" si="9"/>
        <v>0</v>
      </c>
      <c r="EB17" s="728">
        <f t="shared" si="9"/>
        <v>0</v>
      </c>
      <c r="EC17" s="728">
        <f t="shared" si="9"/>
        <v>0</v>
      </c>
      <c r="ED17" s="728">
        <f t="shared" si="9"/>
        <v>0</v>
      </c>
      <c r="EE17" s="728">
        <f t="shared" si="9"/>
        <v>0</v>
      </c>
      <c r="EF17" s="728">
        <f t="shared" si="9"/>
        <v>0</v>
      </c>
      <c r="EG17" s="728">
        <f t="shared" ref="EG17:FA17" si="10">EG12-EG18</f>
        <v>0</v>
      </c>
      <c r="EH17" s="728">
        <f t="shared" si="10"/>
        <v>0</v>
      </c>
      <c r="EI17" s="728">
        <f t="shared" si="10"/>
        <v>0</v>
      </c>
      <c r="EJ17" s="728">
        <f t="shared" si="10"/>
        <v>0</v>
      </c>
      <c r="EK17" s="728">
        <f t="shared" si="10"/>
        <v>0</v>
      </c>
      <c r="EL17" s="728">
        <f t="shared" si="10"/>
        <v>0</v>
      </c>
      <c r="EM17" s="728">
        <f t="shared" si="10"/>
        <v>0</v>
      </c>
      <c r="EN17" s="728">
        <f t="shared" si="10"/>
        <v>0</v>
      </c>
      <c r="EO17" s="728">
        <f t="shared" si="10"/>
        <v>0</v>
      </c>
      <c r="EP17" s="728">
        <f t="shared" si="10"/>
        <v>0</v>
      </c>
      <c r="EQ17" s="728">
        <f t="shared" si="10"/>
        <v>0</v>
      </c>
      <c r="ER17" s="728">
        <f t="shared" si="10"/>
        <v>0</v>
      </c>
      <c r="ES17" s="728">
        <f t="shared" si="10"/>
        <v>0</v>
      </c>
      <c r="ET17" s="728">
        <f t="shared" si="10"/>
        <v>0</v>
      </c>
      <c r="EU17" s="728">
        <f t="shared" si="10"/>
        <v>0</v>
      </c>
      <c r="EV17" s="728">
        <f t="shared" si="10"/>
        <v>0</v>
      </c>
      <c r="EW17" s="728">
        <f t="shared" si="10"/>
        <v>0</v>
      </c>
      <c r="EX17" s="728">
        <f t="shared" si="10"/>
        <v>0</v>
      </c>
      <c r="EY17" s="728">
        <f t="shared" si="10"/>
        <v>0</v>
      </c>
      <c r="EZ17" s="728">
        <f t="shared" si="10"/>
        <v>0</v>
      </c>
      <c r="FA17" s="728">
        <f t="shared" si="10"/>
        <v>0</v>
      </c>
    </row>
    <row r="18" spans="2:157" ht="15" customHeight="1" x14ac:dyDescent="0.3">
      <c r="B18" s="171">
        <f>B13+1</f>
        <v>9</v>
      </c>
      <c r="C18" s="196" t="s">
        <v>3402</v>
      </c>
      <c r="D18" s="176"/>
      <c r="E18" s="180" t="s">
        <v>2445</v>
      </c>
      <c r="F18" s="181"/>
      <c r="G18" s="730">
        <f>SUM(H18:FA18)</f>
        <v>0</v>
      </c>
      <c r="H18" s="184">
        <f>H12*(1-H13)*(1-H14)*(1-H15)*(1-H16)</f>
        <v>0</v>
      </c>
      <c r="I18" s="184">
        <f t="shared" ref="I18:BT18" si="11">I12*(1-I13)*(1-I14)*(1-I15)*(1-I16)</f>
        <v>0</v>
      </c>
      <c r="J18" s="184">
        <f t="shared" si="11"/>
        <v>0</v>
      </c>
      <c r="K18" s="184">
        <f t="shared" si="11"/>
        <v>0</v>
      </c>
      <c r="L18" s="184">
        <f t="shared" si="11"/>
        <v>0</v>
      </c>
      <c r="M18" s="184">
        <f t="shared" si="11"/>
        <v>0</v>
      </c>
      <c r="N18" s="184">
        <f t="shared" si="11"/>
        <v>0</v>
      </c>
      <c r="O18" s="184">
        <f t="shared" si="11"/>
        <v>0</v>
      </c>
      <c r="P18" s="184">
        <f t="shared" si="11"/>
        <v>0</v>
      </c>
      <c r="Q18" s="184">
        <f t="shared" si="11"/>
        <v>0</v>
      </c>
      <c r="R18" s="184">
        <f t="shared" si="11"/>
        <v>0</v>
      </c>
      <c r="S18" s="184">
        <f t="shared" si="11"/>
        <v>0</v>
      </c>
      <c r="T18" s="184">
        <f t="shared" si="11"/>
        <v>0</v>
      </c>
      <c r="U18" s="184">
        <f t="shared" si="11"/>
        <v>0</v>
      </c>
      <c r="V18" s="184">
        <f t="shared" si="11"/>
        <v>0</v>
      </c>
      <c r="W18" s="184">
        <f t="shared" si="11"/>
        <v>0</v>
      </c>
      <c r="X18" s="184">
        <f t="shared" si="11"/>
        <v>0</v>
      </c>
      <c r="Y18" s="184">
        <f t="shared" si="11"/>
        <v>0</v>
      </c>
      <c r="Z18" s="184">
        <f t="shared" si="11"/>
        <v>0</v>
      </c>
      <c r="AA18" s="184">
        <f t="shared" si="11"/>
        <v>0</v>
      </c>
      <c r="AB18" s="184">
        <f t="shared" si="11"/>
        <v>0</v>
      </c>
      <c r="AC18" s="184">
        <f t="shared" si="11"/>
        <v>0</v>
      </c>
      <c r="AD18" s="184">
        <f t="shared" si="11"/>
        <v>0</v>
      </c>
      <c r="AE18" s="184">
        <f t="shared" si="11"/>
        <v>0</v>
      </c>
      <c r="AF18" s="184">
        <f t="shared" si="11"/>
        <v>0</v>
      </c>
      <c r="AG18" s="184">
        <f t="shared" si="11"/>
        <v>0</v>
      </c>
      <c r="AH18" s="184">
        <f t="shared" si="11"/>
        <v>0</v>
      </c>
      <c r="AI18" s="184">
        <f t="shared" si="11"/>
        <v>0</v>
      </c>
      <c r="AJ18" s="184">
        <f t="shared" si="11"/>
        <v>0</v>
      </c>
      <c r="AK18" s="184">
        <f t="shared" si="11"/>
        <v>0</v>
      </c>
      <c r="AL18" s="184">
        <f t="shared" si="11"/>
        <v>0</v>
      </c>
      <c r="AM18" s="184">
        <f t="shared" si="11"/>
        <v>0</v>
      </c>
      <c r="AN18" s="184">
        <f t="shared" si="11"/>
        <v>0</v>
      </c>
      <c r="AO18" s="184">
        <f t="shared" si="11"/>
        <v>0</v>
      </c>
      <c r="AP18" s="184">
        <f t="shared" si="11"/>
        <v>0</v>
      </c>
      <c r="AQ18" s="184">
        <f t="shared" si="11"/>
        <v>0</v>
      </c>
      <c r="AR18" s="184">
        <f t="shared" si="11"/>
        <v>0</v>
      </c>
      <c r="AS18" s="184">
        <f t="shared" si="11"/>
        <v>0</v>
      </c>
      <c r="AT18" s="184">
        <f t="shared" si="11"/>
        <v>0</v>
      </c>
      <c r="AU18" s="184">
        <f t="shared" si="11"/>
        <v>0</v>
      </c>
      <c r="AV18" s="184">
        <f t="shared" si="11"/>
        <v>0</v>
      </c>
      <c r="AW18" s="184">
        <f t="shared" si="11"/>
        <v>0</v>
      </c>
      <c r="AX18" s="184">
        <f t="shared" si="11"/>
        <v>0</v>
      </c>
      <c r="AY18" s="184">
        <f t="shared" si="11"/>
        <v>0</v>
      </c>
      <c r="AZ18" s="184">
        <f t="shared" si="11"/>
        <v>0</v>
      </c>
      <c r="BA18" s="184">
        <f t="shared" si="11"/>
        <v>0</v>
      </c>
      <c r="BB18" s="184">
        <f t="shared" si="11"/>
        <v>0</v>
      </c>
      <c r="BC18" s="184">
        <f t="shared" si="11"/>
        <v>0</v>
      </c>
      <c r="BD18" s="184">
        <f t="shared" si="11"/>
        <v>0</v>
      </c>
      <c r="BE18" s="184">
        <f t="shared" si="11"/>
        <v>0</v>
      </c>
      <c r="BF18" s="184">
        <f t="shared" si="11"/>
        <v>0</v>
      </c>
      <c r="BG18" s="184">
        <f t="shared" si="11"/>
        <v>0</v>
      </c>
      <c r="BH18" s="184">
        <f t="shared" si="11"/>
        <v>0</v>
      </c>
      <c r="BI18" s="184">
        <f t="shared" si="11"/>
        <v>0</v>
      </c>
      <c r="BJ18" s="184">
        <f t="shared" si="11"/>
        <v>0</v>
      </c>
      <c r="BK18" s="184">
        <f t="shared" si="11"/>
        <v>0</v>
      </c>
      <c r="BL18" s="184">
        <f t="shared" si="11"/>
        <v>0</v>
      </c>
      <c r="BM18" s="184">
        <f t="shared" si="11"/>
        <v>0</v>
      </c>
      <c r="BN18" s="184">
        <f t="shared" si="11"/>
        <v>0</v>
      </c>
      <c r="BO18" s="184">
        <f t="shared" si="11"/>
        <v>0</v>
      </c>
      <c r="BP18" s="184">
        <f t="shared" si="11"/>
        <v>0</v>
      </c>
      <c r="BQ18" s="184">
        <f t="shared" si="11"/>
        <v>0</v>
      </c>
      <c r="BR18" s="184">
        <f t="shared" si="11"/>
        <v>0</v>
      </c>
      <c r="BS18" s="184">
        <f t="shared" si="11"/>
        <v>0</v>
      </c>
      <c r="BT18" s="184">
        <f t="shared" si="11"/>
        <v>0</v>
      </c>
      <c r="BU18" s="184">
        <f t="shared" ref="BU18:EF18" si="12">BU12*(1-BU13)*(1-BU14)*(1-BU15)*(1-BU16)</f>
        <v>0</v>
      </c>
      <c r="BV18" s="184">
        <f t="shared" si="12"/>
        <v>0</v>
      </c>
      <c r="BW18" s="184">
        <f t="shared" si="12"/>
        <v>0</v>
      </c>
      <c r="BX18" s="184">
        <f t="shared" si="12"/>
        <v>0</v>
      </c>
      <c r="BY18" s="184">
        <f t="shared" si="12"/>
        <v>0</v>
      </c>
      <c r="BZ18" s="184">
        <f t="shared" si="12"/>
        <v>0</v>
      </c>
      <c r="CA18" s="184">
        <f t="shared" si="12"/>
        <v>0</v>
      </c>
      <c r="CB18" s="184">
        <f t="shared" si="12"/>
        <v>0</v>
      </c>
      <c r="CC18" s="184">
        <f t="shared" si="12"/>
        <v>0</v>
      </c>
      <c r="CD18" s="184">
        <f t="shared" si="12"/>
        <v>0</v>
      </c>
      <c r="CE18" s="184">
        <f t="shared" si="12"/>
        <v>0</v>
      </c>
      <c r="CF18" s="184">
        <f t="shared" si="12"/>
        <v>0</v>
      </c>
      <c r="CG18" s="184">
        <f t="shared" si="12"/>
        <v>0</v>
      </c>
      <c r="CH18" s="184">
        <f t="shared" si="12"/>
        <v>0</v>
      </c>
      <c r="CI18" s="184">
        <f t="shared" si="12"/>
        <v>0</v>
      </c>
      <c r="CJ18" s="184">
        <f t="shared" si="12"/>
        <v>0</v>
      </c>
      <c r="CK18" s="184">
        <f t="shared" si="12"/>
        <v>0</v>
      </c>
      <c r="CL18" s="184">
        <f t="shared" si="12"/>
        <v>0</v>
      </c>
      <c r="CM18" s="184">
        <f t="shared" si="12"/>
        <v>0</v>
      </c>
      <c r="CN18" s="184">
        <f t="shared" si="12"/>
        <v>0</v>
      </c>
      <c r="CO18" s="184">
        <f t="shared" si="12"/>
        <v>0</v>
      </c>
      <c r="CP18" s="184">
        <f t="shared" si="12"/>
        <v>0</v>
      </c>
      <c r="CQ18" s="184">
        <f t="shared" si="12"/>
        <v>0</v>
      </c>
      <c r="CR18" s="184">
        <f t="shared" si="12"/>
        <v>0</v>
      </c>
      <c r="CS18" s="184">
        <f t="shared" si="12"/>
        <v>0</v>
      </c>
      <c r="CT18" s="184">
        <f t="shared" si="12"/>
        <v>0</v>
      </c>
      <c r="CU18" s="184">
        <f t="shared" si="12"/>
        <v>0</v>
      </c>
      <c r="CV18" s="184">
        <f t="shared" si="12"/>
        <v>0</v>
      </c>
      <c r="CW18" s="184">
        <f t="shared" si="12"/>
        <v>0</v>
      </c>
      <c r="CX18" s="184">
        <f t="shared" si="12"/>
        <v>0</v>
      </c>
      <c r="CY18" s="184">
        <f t="shared" si="12"/>
        <v>0</v>
      </c>
      <c r="CZ18" s="184">
        <f t="shared" si="12"/>
        <v>0</v>
      </c>
      <c r="DA18" s="184">
        <f t="shared" si="12"/>
        <v>0</v>
      </c>
      <c r="DB18" s="184">
        <f t="shared" si="12"/>
        <v>0</v>
      </c>
      <c r="DC18" s="184">
        <f t="shared" si="12"/>
        <v>0</v>
      </c>
      <c r="DD18" s="184">
        <f t="shared" si="12"/>
        <v>0</v>
      </c>
      <c r="DE18" s="184">
        <f t="shared" si="12"/>
        <v>0</v>
      </c>
      <c r="DF18" s="184">
        <f t="shared" si="12"/>
        <v>0</v>
      </c>
      <c r="DG18" s="184">
        <f t="shared" si="12"/>
        <v>0</v>
      </c>
      <c r="DH18" s="184">
        <f t="shared" si="12"/>
        <v>0</v>
      </c>
      <c r="DI18" s="184">
        <f t="shared" si="12"/>
        <v>0</v>
      </c>
      <c r="DJ18" s="184">
        <f t="shared" si="12"/>
        <v>0</v>
      </c>
      <c r="DK18" s="184">
        <f t="shared" si="12"/>
        <v>0</v>
      </c>
      <c r="DL18" s="184">
        <f t="shared" si="12"/>
        <v>0</v>
      </c>
      <c r="DM18" s="184">
        <f t="shared" si="12"/>
        <v>0</v>
      </c>
      <c r="DN18" s="184">
        <f t="shared" si="12"/>
        <v>0</v>
      </c>
      <c r="DO18" s="184">
        <f t="shared" si="12"/>
        <v>0</v>
      </c>
      <c r="DP18" s="184">
        <f t="shared" si="12"/>
        <v>0</v>
      </c>
      <c r="DQ18" s="184">
        <f t="shared" si="12"/>
        <v>0</v>
      </c>
      <c r="DR18" s="184">
        <f t="shared" si="12"/>
        <v>0</v>
      </c>
      <c r="DS18" s="184">
        <f t="shared" si="12"/>
        <v>0</v>
      </c>
      <c r="DT18" s="184">
        <f t="shared" si="12"/>
        <v>0</v>
      </c>
      <c r="DU18" s="184">
        <f t="shared" si="12"/>
        <v>0</v>
      </c>
      <c r="DV18" s="184">
        <f t="shared" si="12"/>
        <v>0</v>
      </c>
      <c r="DW18" s="184">
        <f t="shared" si="12"/>
        <v>0</v>
      </c>
      <c r="DX18" s="184">
        <f t="shared" si="12"/>
        <v>0</v>
      </c>
      <c r="DY18" s="184">
        <f t="shared" si="12"/>
        <v>0</v>
      </c>
      <c r="DZ18" s="184">
        <f t="shared" si="12"/>
        <v>0</v>
      </c>
      <c r="EA18" s="184">
        <f t="shared" si="12"/>
        <v>0</v>
      </c>
      <c r="EB18" s="184">
        <f t="shared" si="12"/>
        <v>0</v>
      </c>
      <c r="EC18" s="184">
        <f t="shared" si="12"/>
        <v>0</v>
      </c>
      <c r="ED18" s="184">
        <f t="shared" si="12"/>
        <v>0</v>
      </c>
      <c r="EE18" s="184">
        <f t="shared" si="12"/>
        <v>0</v>
      </c>
      <c r="EF18" s="184">
        <f t="shared" si="12"/>
        <v>0</v>
      </c>
      <c r="EG18" s="184">
        <f t="shared" ref="EG18:FA18" si="13">EG12*(1-EG13)*(1-EG14)*(1-EG15)*(1-EG16)</f>
        <v>0</v>
      </c>
      <c r="EH18" s="184">
        <f t="shared" si="13"/>
        <v>0</v>
      </c>
      <c r="EI18" s="184">
        <f t="shared" si="13"/>
        <v>0</v>
      </c>
      <c r="EJ18" s="184">
        <f t="shared" si="13"/>
        <v>0</v>
      </c>
      <c r="EK18" s="184">
        <f t="shared" si="13"/>
        <v>0</v>
      </c>
      <c r="EL18" s="184">
        <f t="shared" si="13"/>
        <v>0</v>
      </c>
      <c r="EM18" s="184">
        <f t="shared" si="13"/>
        <v>0</v>
      </c>
      <c r="EN18" s="184">
        <f t="shared" si="13"/>
        <v>0</v>
      </c>
      <c r="EO18" s="184">
        <f t="shared" si="13"/>
        <v>0</v>
      </c>
      <c r="EP18" s="184">
        <f t="shared" si="13"/>
        <v>0</v>
      </c>
      <c r="EQ18" s="184">
        <f t="shared" si="13"/>
        <v>0</v>
      </c>
      <c r="ER18" s="184">
        <f t="shared" si="13"/>
        <v>0</v>
      </c>
      <c r="ES18" s="184">
        <f t="shared" si="13"/>
        <v>0</v>
      </c>
      <c r="ET18" s="184">
        <f t="shared" si="13"/>
        <v>0</v>
      </c>
      <c r="EU18" s="184">
        <f t="shared" si="13"/>
        <v>0</v>
      </c>
      <c r="EV18" s="184">
        <f t="shared" si="13"/>
        <v>0</v>
      </c>
      <c r="EW18" s="184">
        <f t="shared" si="13"/>
        <v>0</v>
      </c>
      <c r="EX18" s="184">
        <f t="shared" si="13"/>
        <v>0</v>
      </c>
      <c r="EY18" s="184">
        <f t="shared" si="13"/>
        <v>0</v>
      </c>
      <c r="EZ18" s="184">
        <f t="shared" si="13"/>
        <v>0</v>
      </c>
      <c r="FA18" s="184">
        <f t="shared" si="13"/>
        <v>0</v>
      </c>
    </row>
    <row r="19" spans="2:157" ht="15" customHeight="1" x14ac:dyDescent="0.3">
      <c r="B19" s="171">
        <f>B18+1</f>
        <v>10</v>
      </c>
      <c r="C19" s="196" t="s">
        <v>3405</v>
      </c>
      <c r="D19" s="186"/>
      <c r="E19" s="180" t="s">
        <v>1195</v>
      </c>
      <c r="F19" s="181" t="s">
        <v>2446</v>
      </c>
      <c r="G19" s="730">
        <f>SUM(H19:FA19)</f>
        <v>0</v>
      </c>
      <c r="H19" s="733"/>
      <c r="I19" s="556"/>
      <c r="J19" s="556"/>
      <c r="K19" s="556"/>
      <c r="L19" s="556"/>
      <c r="M19" s="556"/>
      <c r="N19" s="556"/>
      <c r="O19" s="556"/>
      <c r="P19" s="556"/>
      <c r="Q19" s="556"/>
      <c r="R19" s="556"/>
      <c r="S19" s="556"/>
      <c r="T19" s="556"/>
      <c r="U19" s="556"/>
      <c r="V19" s="556"/>
      <c r="W19" s="556"/>
      <c r="X19" s="556"/>
      <c r="Y19" s="556"/>
      <c r="Z19" s="556"/>
      <c r="AA19" s="556"/>
      <c r="AB19" s="556"/>
      <c r="AC19" s="556"/>
      <c r="AD19" s="556"/>
      <c r="AE19" s="556"/>
      <c r="AF19" s="556"/>
      <c r="AG19" s="556"/>
      <c r="AH19" s="556"/>
      <c r="AI19" s="556"/>
      <c r="AJ19" s="556"/>
      <c r="AK19" s="556"/>
      <c r="AL19" s="556"/>
      <c r="AM19" s="556"/>
      <c r="AN19" s="556"/>
      <c r="AO19" s="556"/>
      <c r="AP19" s="556"/>
      <c r="AQ19" s="556"/>
      <c r="AR19" s="556"/>
      <c r="AS19" s="556"/>
      <c r="AT19" s="556"/>
      <c r="AU19" s="556"/>
      <c r="AV19" s="556"/>
      <c r="AW19" s="556"/>
      <c r="AX19" s="556"/>
      <c r="AY19" s="556"/>
      <c r="AZ19" s="556"/>
      <c r="BA19" s="556"/>
      <c r="BB19" s="556"/>
      <c r="BC19" s="556"/>
      <c r="BD19" s="556"/>
      <c r="BE19" s="556"/>
      <c r="BF19" s="556"/>
      <c r="BG19" s="556"/>
      <c r="BH19" s="556"/>
      <c r="BI19" s="556"/>
      <c r="BJ19" s="556"/>
      <c r="BK19" s="556"/>
      <c r="BL19" s="556"/>
      <c r="BM19" s="556"/>
      <c r="BN19" s="556"/>
      <c r="BO19" s="556"/>
      <c r="BP19" s="556"/>
      <c r="BQ19" s="556"/>
      <c r="BR19" s="556"/>
      <c r="BS19" s="556"/>
      <c r="BT19" s="556"/>
      <c r="BU19" s="556"/>
      <c r="BV19" s="556"/>
      <c r="BW19" s="556"/>
      <c r="BX19" s="556"/>
      <c r="BY19" s="556"/>
      <c r="BZ19" s="556"/>
      <c r="CA19" s="556"/>
      <c r="CB19" s="556"/>
      <c r="CC19" s="556"/>
      <c r="CD19" s="556"/>
      <c r="CE19" s="556"/>
      <c r="CF19" s="556"/>
      <c r="CG19" s="556"/>
      <c r="CH19" s="556"/>
      <c r="CI19" s="556"/>
      <c r="CJ19" s="556"/>
      <c r="CK19" s="556"/>
      <c r="CL19" s="556"/>
      <c r="CM19" s="556"/>
      <c r="CN19" s="556"/>
      <c r="CO19" s="556"/>
      <c r="CP19" s="556"/>
      <c r="CQ19" s="556"/>
      <c r="CR19" s="556"/>
      <c r="CS19" s="556"/>
      <c r="CT19" s="556"/>
      <c r="CU19" s="556"/>
      <c r="CV19" s="556"/>
      <c r="CW19" s="556"/>
      <c r="CX19" s="556"/>
      <c r="CY19" s="556"/>
      <c r="CZ19" s="556"/>
      <c r="DA19" s="556"/>
      <c r="DB19" s="556"/>
      <c r="DC19" s="556"/>
      <c r="DD19" s="556"/>
      <c r="DE19" s="556"/>
      <c r="DF19" s="556"/>
      <c r="DG19" s="556"/>
      <c r="DH19" s="556"/>
      <c r="DI19" s="556"/>
      <c r="DJ19" s="556"/>
      <c r="DK19" s="556"/>
      <c r="DL19" s="556"/>
      <c r="DM19" s="556"/>
      <c r="DN19" s="556"/>
      <c r="DO19" s="556"/>
      <c r="DP19" s="556"/>
      <c r="DQ19" s="556"/>
      <c r="DR19" s="556"/>
      <c r="DS19" s="556"/>
      <c r="DT19" s="556"/>
      <c r="DU19" s="556"/>
      <c r="DV19" s="556"/>
      <c r="DW19" s="556"/>
      <c r="DX19" s="556"/>
      <c r="DY19" s="556"/>
      <c r="DZ19" s="556"/>
      <c r="EA19" s="556"/>
      <c r="EB19" s="556"/>
      <c r="EC19" s="556"/>
      <c r="ED19" s="556"/>
      <c r="EE19" s="556"/>
      <c r="EF19" s="556"/>
      <c r="EG19" s="556"/>
      <c r="EH19" s="556"/>
      <c r="EI19" s="556"/>
      <c r="EJ19" s="556"/>
      <c r="EK19" s="556"/>
      <c r="EL19" s="556"/>
      <c r="EM19" s="556"/>
      <c r="EN19" s="556"/>
      <c r="EO19" s="556"/>
      <c r="EP19" s="556"/>
      <c r="EQ19" s="556"/>
      <c r="ER19" s="556"/>
      <c r="ES19" s="556"/>
      <c r="ET19" s="556"/>
      <c r="EU19" s="556"/>
      <c r="EV19" s="556"/>
      <c r="EW19" s="556"/>
      <c r="EX19" s="556"/>
      <c r="EY19" s="556"/>
      <c r="EZ19" s="556"/>
      <c r="FA19" s="556"/>
    </row>
    <row r="20" spans="2:157" ht="15" customHeight="1" x14ac:dyDescent="0.3">
      <c r="B20" s="878">
        <f>B19+1</f>
        <v>11</v>
      </c>
      <c r="C20" s="176" t="s">
        <v>1411</v>
      </c>
      <c r="D20" s="176"/>
      <c r="E20" s="180" t="s">
        <v>1405</v>
      </c>
      <c r="F20" s="181" t="s">
        <v>2451</v>
      </c>
      <c r="G20" s="185" t="str">
        <f>IF(COUNTA(H20:FA20)=0,"",IF(OR(LARGE(H20:FA20,1)&gt;3,SMALL(H20:FA20,1)&lt;0),"ERRO",""))</f>
        <v/>
      </c>
      <c r="H20" s="295"/>
      <c r="I20" s="295"/>
      <c r="J20" s="295"/>
      <c r="K20" s="295"/>
      <c r="L20" s="295"/>
      <c r="M20" s="295"/>
      <c r="N20" s="295"/>
      <c r="O20" s="295"/>
      <c r="P20" s="295"/>
      <c r="Q20" s="295"/>
      <c r="R20" s="295"/>
      <c r="S20" s="295"/>
      <c r="T20" s="295"/>
      <c r="U20" s="295"/>
      <c r="V20" s="295"/>
      <c r="W20" s="295"/>
      <c r="X20" s="295"/>
      <c r="Y20" s="295"/>
      <c r="Z20" s="295"/>
      <c r="AA20" s="295"/>
      <c r="AB20" s="295"/>
      <c r="AC20" s="295"/>
      <c r="AD20" s="295"/>
      <c r="AE20" s="295"/>
      <c r="AF20" s="295"/>
      <c r="AG20" s="295"/>
      <c r="AH20" s="295"/>
      <c r="AI20" s="295"/>
      <c r="AJ20" s="295"/>
      <c r="AK20" s="295"/>
      <c r="AL20" s="295"/>
      <c r="AM20" s="295"/>
      <c r="AN20" s="295"/>
      <c r="AO20" s="295"/>
      <c r="AP20" s="295"/>
      <c r="AQ20" s="295"/>
      <c r="AR20" s="295"/>
      <c r="AS20" s="295"/>
      <c r="AT20" s="295"/>
      <c r="AU20" s="295"/>
      <c r="AV20" s="295"/>
      <c r="AW20" s="295"/>
      <c r="AX20" s="295"/>
      <c r="AY20" s="295"/>
      <c r="AZ20" s="295"/>
      <c r="BA20" s="295"/>
      <c r="BB20" s="295"/>
      <c r="BC20" s="295"/>
      <c r="BD20" s="295"/>
      <c r="BE20" s="295"/>
      <c r="BF20" s="295"/>
      <c r="BG20" s="295"/>
      <c r="BH20" s="295"/>
      <c r="BI20" s="295"/>
      <c r="BJ20" s="295"/>
      <c r="BK20" s="295"/>
      <c r="BL20" s="295"/>
      <c r="BM20" s="295"/>
      <c r="BN20" s="295"/>
      <c r="BO20" s="295"/>
      <c r="BP20" s="295"/>
      <c r="BQ20" s="295"/>
      <c r="BR20" s="295"/>
      <c r="BS20" s="295"/>
      <c r="BT20" s="295"/>
      <c r="BU20" s="295"/>
      <c r="BV20" s="295"/>
      <c r="BW20" s="295"/>
      <c r="BX20" s="295"/>
      <c r="BY20" s="295"/>
      <c r="BZ20" s="295"/>
      <c r="CA20" s="295"/>
      <c r="CB20" s="295"/>
      <c r="CC20" s="295"/>
      <c r="CD20" s="295"/>
      <c r="CE20" s="295"/>
      <c r="CF20" s="295"/>
      <c r="CG20" s="295"/>
      <c r="CH20" s="295"/>
      <c r="CI20" s="295"/>
      <c r="CJ20" s="295"/>
      <c r="CK20" s="295"/>
      <c r="CL20" s="295"/>
      <c r="CM20" s="295"/>
      <c r="CN20" s="295"/>
      <c r="CO20" s="295"/>
      <c r="CP20" s="295"/>
      <c r="CQ20" s="295"/>
      <c r="CR20" s="295"/>
      <c r="CS20" s="295"/>
      <c r="CT20" s="295"/>
      <c r="CU20" s="295"/>
      <c r="CV20" s="295"/>
      <c r="CW20" s="295"/>
      <c r="CX20" s="295"/>
      <c r="CY20" s="295"/>
      <c r="CZ20" s="295"/>
      <c r="DA20" s="295"/>
      <c r="DB20" s="295"/>
      <c r="DC20" s="295"/>
      <c r="DD20" s="295"/>
      <c r="DE20" s="295"/>
      <c r="DF20" s="295"/>
      <c r="DG20" s="295"/>
      <c r="DH20" s="295"/>
      <c r="DI20" s="295"/>
      <c r="DJ20" s="295"/>
      <c r="DK20" s="295"/>
      <c r="DL20" s="295"/>
      <c r="DM20" s="295"/>
      <c r="DN20" s="295"/>
      <c r="DO20" s="295"/>
      <c r="DP20" s="295"/>
      <c r="DQ20" s="295"/>
      <c r="DR20" s="295"/>
      <c r="DS20" s="295"/>
      <c r="DT20" s="295"/>
      <c r="DU20" s="295"/>
      <c r="DV20" s="295"/>
      <c r="DW20" s="295"/>
      <c r="DX20" s="295"/>
      <c r="DY20" s="295"/>
      <c r="DZ20" s="295"/>
      <c r="EA20" s="295"/>
      <c r="EB20" s="295"/>
      <c r="EC20" s="295"/>
      <c r="ED20" s="295"/>
      <c r="EE20" s="295"/>
      <c r="EF20" s="295"/>
      <c r="EG20" s="295"/>
      <c r="EH20" s="295"/>
      <c r="EI20" s="295"/>
      <c r="EJ20" s="295"/>
      <c r="EK20" s="295"/>
      <c r="EL20" s="295"/>
      <c r="EM20" s="295"/>
      <c r="EN20" s="295"/>
      <c r="EO20" s="295"/>
      <c r="EP20" s="295"/>
      <c r="EQ20" s="295"/>
      <c r="ER20" s="295"/>
      <c r="ES20" s="295"/>
      <c r="ET20" s="295"/>
      <c r="EU20" s="295"/>
      <c r="EV20" s="295"/>
      <c r="EW20" s="295"/>
      <c r="EX20" s="295"/>
      <c r="EY20" s="295"/>
      <c r="EZ20" s="295"/>
      <c r="FA20" s="295"/>
    </row>
    <row r="21" spans="2:157" ht="15" customHeight="1" x14ac:dyDescent="0.3">
      <c r="B21" s="879"/>
      <c r="C21" s="176" t="s">
        <v>1413</v>
      </c>
      <c r="D21" s="176"/>
      <c r="E21" s="177" t="s">
        <v>1414</v>
      </c>
      <c r="F21" s="181" t="s">
        <v>2452</v>
      </c>
      <c r="G21" s="185" t="str">
        <f>IF(COUNTA(H21:FA21)=0,"",IF(OR(LARGE(H21:FA21,1)&gt;22,SMALL(H21:FA21,1)&lt;0),"ERRO",""))</f>
        <v/>
      </c>
      <c r="H21" s="295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295"/>
      <c r="Z21" s="295"/>
      <c r="AA21" s="295"/>
      <c r="AB21" s="295"/>
      <c r="AC21" s="295"/>
      <c r="AD21" s="295"/>
      <c r="AE21" s="295"/>
      <c r="AF21" s="295"/>
      <c r="AG21" s="295"/>
      <c r="AH21" s="295"/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5"/>
      <c r="BD21" s="295"/>
      <c r="BE21" s="295"/>
      <c r="BF21" s="295"/>
      <c r="BG21" s="295"/>
      <c r="BH21" s="295"/>
      <c r="BI21" s="295"/>
      <c r="BJ21" s="295"/>
      <c r="BK21" s="295"/>
      <c r="BL21" s="295"/>
      <c r="BM21" s="295"/>
      <c r="BN21" s="295"/>
      <c r="BO21" s="295"/>
      <c r="BP21" s="295"/>
      <c r="BQ21" s="295"/>
      <c r="BR21" s="295"/>
      <c r="BS21" s="295"/>
      <c r="BT21" s="295"/>
      <c r="BU21" s="295"/>
      <c r="BV21" s="295"/>
      <c r="BW21" s="295"/>
      <c r="BX21" s="295"/>
      <c r="BY21" s="295"/>
      <c r="BZ21" s="295"/>
      <c r="CA21" s="295"/>
      <c r="CB21" s="295"/>
      <c r="CC21" s="295"/>
      <c r="CD21" s="295"/>
      <c r="CE21" s="295"/>
      <c r="CF21" s="295"/>
      <c r="CG21" s="295"/>
      <c r="CH21" s="295"/>
      <c r="CI21" s="295"/>
      <c r="CJ21" s="295"/>
      <c r="CK21" s="295"/>
      <c r="CL21" s="295"/>
      <c r="CM21" s="295"/>
      <c r="CN21" s="295"/>
      <c r="CO21" s="295"/>
      <c r="CP21" s="295"/>
      <c r="CQ21" s="295"/>
      <c r="CR21" s="295"/>
      <c r="CS21" s="295"/>
      <c r="CT21" s="295"/>
      <c r="CU21" s="295"/>
      <c r="CV21" s="295"/>
      <c r="CW21" s="295"/>
      <c r="CX21" s="295"/>
      <c r="CY21" s="295"/>
      <c r="CZ21" s="295"/>
      <c r="DA21" s="295"/>
      <c r="DB21" s="295"/>
      <c r="DC21" s="295"/>
      <c r="DD21" s="295"/>
      <c r="DE21" s="295"/>
      <c r="DF21" s="295"/>
      <c r="DG21" s="295"/>
      <c r="DH21" s="295"/>
      <c r="DI21" s="295"/>
      <c r="DJ21" s="295"/>
      <c r="DK21" s="295"/>
      <c r="DL21" s="295"/>
      <c r="DM21" s="295"/>
      <c r="DN21" s="295"/>
      <c r="DO21" s="295"/>
      <c r="DP21" s="295"/>
      <c r="DQ21" s="295"/>
      <c r="DR21" s="295"/>
      <c r="DS21" s="295"/>
      <c r="DT21" s="295"/>
      <c r="DU21" s="295"/>
      <c r="DV21" s="295"/>
      <c r="DW21" s="295"/>
      <c r="DX21" s="295"/>
      <c r="DY21" s="295"/>
      <c r="DZ21" s="295"/>
      <c r="EA21" s="295"/>
      <c r="EB21" s="295"/>
      <c r="EC21" s="295"/>
      <c r="ED21" s="295"/>
      <c r="EE21" s="295"/>
      <c r="EF21" s="295"/>
      <c r="EG21" s="295"/>
      <c r="EH21" s="295"/>
      <c r="EI21" s="295"/>
      <c r="EJ21" s="295"/>
      <c r="EK21" s="295"/>
      <c r="EL21" s="295"/>
      <c r="EM21" s="295"/>
      <c r="EN21" s="295"/>
      <c r="EO21" s="295"/>
      <c r="EP21" s="295"/>
      <c r="EQ21" s="295"/>
      <c r="ER21" s="295"/>
      <c r="ES21" s="295"/>
      <c r="ET21" s="295"/>
      <c r="EU21" s="295"/>
      <c r="EV21" s="295"/>
      <c r="EW21" s="295"/>
      <c r="EX21" s="295"/>
      <c r="EY21" s="295"/>
      <c r="EZ21" s="295"/>
      <c r="FA21" s="295"/>
    </row>
    <row r="22" spans="2:157" ht="15" customHeight="1" x14ac:dyDescent="0.3">
      <c r="B22" s="879"/>
      <c r="C22" s="176" t="s">
        <v>1416</v>
      </c>
      <c r="D22" s="176"/>
      <c r="E22" s="177" t="s">
        <v>1417</v>
      </c>
      <c r="F22" s="181" t="s">
        <v>2453</v>
      </c>
      <c r="G22" s="185" t="str">
        <f>IF(COUNTA(H22:FA22)=0,"",IF(OR(LARGE(H22:FA22,1)&gt;12,SMALL(H22:FA22,1)&lt;0),"ERRO",""))</f>
        <v/>
      </c>
      <c r="H22" s="295"/>
      <c r="I22" s="295"/>
      <c r="J22" s="295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295"/>
      <c r="Z22" s="295"/>
      <c r="AA22" s="295"/>
      <c r="AB22" s="295"/>
      <c r="AC22" s="295"/>
      <c r="AD22" s="295"/>
      <c r="AE22" s="295"/>
      <c r="AF22" s="295"/>
      <c r="AG22" s="295"/>
      <c r="AH22" s="295"/>
      <c r="AI22" s="295"/>
      <c r="AJ22" s="295"/>
      <c r="AK22" s="295"/>
      <c r="AL22" s="295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5"/>
      <c r="BK22" s="295"/>
      <c r="BL22" s="295"/>
      <c r="BM22" s="295"/>
      <c r="BN22" s="295"/>
      <c r="BO22" s="295"/>
      <c r="BP22" s="295"/>
      <c r="BQ22" s="295"/>
      <c r="BR22" s="295"/>
      <c r="BS22" s="295"/>
      <c r="BT22" s="295"/>
      <c r="BU22" s="295"/>
      <c r="BV22" s="295"/>
      <c r="BW22" s="295"/>
      <c r="BX22" s="295"/>
      <c r="BY22" s="295"/>
      <c r="BZ22" s="295"/>
      <c r="CA22" s="295"/>
      <c r="CB22" s="295"/>
      <c r="CC22" s="295"/>
      <c r="CD22" s="295"/>
      <c r="CE22" s="295"/>
      <c r="CF22" s="295"/>
      <c r="CG22" s="295"/>
      <c r="CH22" s="295"/>
      <c r="CI22" s="295"/>
      <c r="CJ22" s="295"/>
      <c r="CK22" s="295"/>
      <c r="CL22" s="295"/>
      <c r="CM22" s="295"/>
      <c r="CN22" s="295"/>
      <c r="CO22" s="295"/>
      <c r="CP22" s="295"/>
      <c r="CQ22" s="295"/>
      <c r="CR22" s="295"/>
      <c r="CS22" s="295"/>
      <c r="CT22" s="295"/>
      <c r="CU22" s="295"/>
      <c r="CV22" s="295"/>
      <c r="CW22" s="295"/>
      <c r="CX22" s="295"/>
      <c r="CY22" s="295"/>
      <c r="CZ22" s="295"/>
      <c r="DA22" s="295"/>
      <c r="DB22" s="295"/>
      <c r="DC22" s="295"/>
      <c r="DD22" s="295"/>
      <c r="DE22" s="295"/>
      <c r="DF22" s="295"/>
      <c r="DG22" s="295"/>
      <c r="DH22" s="295"/>
      <c r="DI22" s="295"/>
      <c r="DJ22" s="295"/>
      <c r="DK22" s="295"/>
      <c r="DL22" s="295"/>
      <c r="DM22" s="295"/>
      <c r="DN22" s="295"/>
      <c r="DO22" s="295"/>
      <c r="DP22" s="295"/>
      <c r="DQ22" s="295"/>
      <c r="DR22" s="295"/>
      <c r="DS22" s="295"/>
      <c r="DT22" s="295"/>
      <c r="DU22" s="295"/>
      <c r="DV22" s="295"/>
      <c r="DW22" s="295"/>
      <c r="DX22" s="295"/>
      <c r="DY22" s="295"/>
      <c r="DZ22" s="295"/>
      <c r="EA22" s="295"/>
      <c r="EB22" s="295"/>
      <c r="EC22" s="295"/>
      <c r="ED22" s="295"/>
      <c r="EE22" s="295"/>
      <c r="EF22" s="295"/>
      <c r="EG22" s="295"/>
      <c r="EH22" s="295"/>
      <c r="EI22" s="295"/>
      <c r="EJ22" s="295"/>
      <c r="EK22" s="295"/>
      <c r="EL22" s="295"/>
      <c r="EM22" s="295"/>
      <c r="EN22" s="295"/>
      <c r="EO22" s="295"/>
      <c r="EP22" s="295"/>
      <c r="EQ22" s="295"/>
      <c r="ER22" s="295"/>
      <c r="ES22" s="295"/>
      <c r="ET22" s="295"/>
      <c r="EU22" s="295"/>
      <c r="EV22" s="295"/>
      <c r="EW22" s="295"/>
      <c r="EX22" s="295"/>
      <c r="EY22" s="295"/>
      <c r="EZ22" s="295"/>
      <c r="FA22" s="295"/>
    </row>
    <row r="23" spans="2:157" ht="15" customHeight="1" x14ac:dyDescent="0.3">
      <c r="B23" s="879"/>
      <c r="C23" s="176" t="s">
        <v>1419</v>
      </c>
      <c r="D23" s="176"/>
      <c r="E23" s="180" t="s">
        <v>1195</v>
      </c>
      <c r="F23" s="181" t="s">
        <v>1587</v>
      </c>
      <c r="G23" s="182">
        <f>SUM(H23:FA23)</f>
        <v>0</v>
      </c>
      <c r="H23" s="184">
        <f>IF(H18/3&gt;H19,H19,H18/3)</f>
        <v>0</v>
      </c>
      <c r="I23" s="184">
        <f t="shared" ref="I23:BT23" si="14">IF(I18/3&gt;I19,I19,I18/3)</f>
        <v>0</v>
      </c>
      <c r="J23" s="184">
        <f t="shared" si="14"/>
        <v>0</v>
      </c>
      <c r="K23" s="184">
        <f t="shared" si="14"/>
        <v>0</v>
      </c>
      <c r="L23" s="184">
        <f t="shared" si="14"/>
        <v>0</v>
      </c>
      <c r="M23" s="184">
        <f t="shared" si="14"/>
        <v>0</v>
      </c>
      <c r="N23" s="184">
        <f t="shared" si="14"/>
        <v>0</v>
      </c>
      <c r="O23" s="184">
        <f t="shared" si="14"/>
        <v>0</v>
      </c>
      <c r="P23" s="184">
        <f t="shared" si="14"/>
        <v>0</v>
      </c>
      <c r="Q23" s="184">
        <f t="shared" si="14"/>
        <v>0</v>
      </c>
      <c r="R23" s="184">
        <f t="shared" si="14"/>
        <v>0</v>
      </c>
      <c r="S23" s="184">
        <f t="shared" si="14"/>
        <v>0</v>
      </c>
      <c r="T23" s="184">
        <f t="shared" si="14"/>
        <v>0</v>
      </c>
      <c r="U23" s="184">
        <f t="shared" si="14"/>
        <v>0</v>
      </c>
      <c r="V23" s="184">
        <f t="shared" si="14"/>
        <v>0</v>
      </c>
      <c r="W23" s="184">
        <f t="shared" si="14"/>
        <v>0</v>
      </c>
      <c r="X23" s="184">
        <f t="shared" si="14"/>
        <v>0</v>
      </c>
      <c r="Y23" s="184">
        <f t="shared" si="14"/>
        <v>0</v>
      </c>
      <c r="Z23" s="184">
        <f t="shared" si="14"/>
        <v>0</v>
      </c>
      <c r="AA23" s="184">
        <f t="shared" si="14"/>
        <v>0</v>
      </c>
      <c r="AB23" s="184">
        <f t="shared" si="14"/>
        <v>0</v>
      </c>
      <c r="AC23" s="184">
        <f t="shared" si="14"/>
        <v>0</v>
      </c>
      <c r="AD23" s="184">
        <f t="shared" si="14"/>
        <v>0</v>
      </c>
      <c r="AE23" s="184">
        <f t="shared" si="14"/>
        <v>0</v>
      </c>
      <c r="AF23" s="184">
        <f t="shared" si="14"/>
        <v>0</v>
      </c>
      <c r="AG23" s="184">
        <f t="shared" si="14"/>
        <v>0</v>
      </c>
      <c r="AH23" s="184">
        <f t="shared" si="14"/>
        <v>0</v>
      </c>
      <c r="AI23" s="184">
        <f t="shared" si="14"/>
        <v>0</v>
      </c>
      <c r="AJ23" s="184">
        <f t="shared" si="14"/>
        <v>0</v>
      </c>
      <c r="AK23" s="184">
        <f t="shared" si="14"/>
        <v>0</v>
      </c>
      <c r="AL23" s="184">
        <f t="shared" si="14"/>
        <v>0</v>
      </c>
      <c r="AM23" s="184">
        <f t="shared" si="14"/>
        <v>0</v>
      </c>
      <c r="AN23" s="184">
        <f t="shared" si="14"/>
        <v>0</v>
      </c>
      <c r="AO23" s="184">
        <f t="shared" si="14"/>
        <v>0</v>
      </c>
      <c r="AP23" s="184">
        <f t="shared" si="14"/>
        <v>0</v>
      </c>
      <c r="AQ23" s="184">
        <f t="shared" si="14"/>
        <v>0</v>
      </c>
      <c r="AR23" s="184">
        <f t="shared" si="14"/>
        <v>0</v>
      </c>
      <c r="AS23" s="184">
        <f t="shared" si="14"/>
        <v>0</v>
      </c>
      <c r="AT23" s="184">
        <f t="shared" si="14"/>
        <v>0</v>
      </c>
      <c r="AU23" s="184">
        <f t="shared" si="14"/>
        <v>0</v>
      </c>
      <c r="AV23" s="184">
        <f t="shared" si="14"/>
        <v>0</v>
      </c>
      <c r="AW23" s="184">
        <f t="shared" si="14"/>
        <v>0</v>
      </c>
      <c r="AX23" s="184">
        <f t="shared" si="14"/>
        <v>0</v>
      </c>
      <c r="AY23" s="184">
        <f t="shared" si="14"/>
        <v>0</v>
      </c>
      <c r="AZ23" s="184">
        <f t="shared" si="14"/>
        <v>0</v>
      </c>
      <c r="BA23" s="184">
        <f t="shared" si="14"/>
        <v>0</v>
      </c>
      <c r="BB23" s="184">
        <f t="shared" si="14"/>
        <v>0</v>
      </c>
      <c r="BC23" s="184">
        <f t="shared" si="14"/>
        <v>0</v>
      </c>
      <c r="BD23" s="184">
        <f t="shared" si="14"/>
        <v>0</v>
      </c>
      <c r="BE23" s="184">
        <f t="shared" si="14"/>
        <v>0</v>
      </c>
      <c r="BF23" s="184">
        <f t="shared" si="14"/>
        <v>0</v>
      </c>
      <c r="BG23" s="184">
        <f t="shared" si="14"/>
        <v>0</v>
      </c>
      <c r="BH23" s="184">
        <f t="shared" si="14"/>
        <v>0</v>
      </c>
      <c r="BI23" s="184">
        <f t="shared" si="14"/>
        <v>0</v>
      </c>
      <c r="BJ23" s="184">
        <f t="shared" si="14"/>
        <v>0</v>
      </c>
      <c r="BK23" s="184">
        <f t="shared" si="14"/>
        <v>0</v>
      </c>
      <c r="BL23" s="184">
        <f t="shared" si="14"/>
        <v>0</v>
      </c>
      <c r="BM23" s="184">
        <f t="shared" si="14"/>
        <v>0</v>
      </c>
      <c r="BN23" s="184">
        <f t="shared" si="14"/>
        <v>0</v>
      </c>
      <c r="BO23" s="184">
        <f t="shared" si="14"/>
        <v>0</v>
      </c>
      <c r="BP23" s="184">
        <f t="shared" si="14"/>
        <v>0</v>
      </c>
      <c r="BQ23" s="184">
        <f t="shared" si="14"/>
        <v>0</v>
      </c>
      <c r="BR23" s="184">
        <f t="shared" si="14"/>
        <v>0</v>
      </c>
      <c r="BS23" s="184">
        <f t="shared" si="14"/>
        <v>0</v>
      </c>
      <c r="BT23" s="184">
        <f t="shared" si="14"/>
        <v>0</v>
      </c>
      <c r="BU23" s="184">
        <f t="shared" ref="BU23:EF23" si="15">IF(BU18/3&gt;BU19,BU19,BU18/3)</f>
        <v>0</v>
      </c>
      <c r="BV23" s="184">
        <f t="shared" si="15"/>
        <v>0</v>
      </c>
      <c r="BW23" s="184">
        <f t="shared" si="15"/>
        <v>0</v>
      </c>
      <c r="BX23" s="184">
        <f t="shared" si="15"/>
        <v>0</v>
      </c>
      <c r="BY23" s="184">
        <f t="shared" si="15"/>
        <v>0</v>
      </c>
      <c r="BZ23" s="184">
        <f t="shared" si="15"/>
        <v>0</v>
      </c>
      <c r="CA23" s="184">
        <f t="shared" si="15"/>
        <v>0</v>
      </c>
      <c r="CB23" s="184">
        <f t="shared" si="15"/>
        <v>0</v>
      </c>
      <c r="CC23" s="184">
        <f t="shared" si="15"/>
        <v>0</v>
      </c>
      <c r="CD23" s="184">
        <f t="shared" si="15"/>
        <v>0</v>
      </c>
      <c r="CE23" s="184">
        <f t="shared" si="15"/>
        <v>0</v>
      </c>
      <c r="CF23" s="184">
        <f t="shared" si="15"/>
        <v>0</v>
      </c>
      <c r="CG23" s="184">
        <f t="shared" si="15"/>
        <v>0</v>
      </c>
      <c r="CH23" s="184">
        <f t="shared" si="15"/>
        <v>0</v>
      </c>
      <c r="CI23" s="184">
        <f t="shared" si="15"/>
        <v>0</v>
      </c>
      <c r="CJ23" s="184">
        <f t="shared" si="15"/>
        <v>0</v>
      </c>
      <c r="CK23" s="184">
        <f t="shared" si="15"/>
        <v>0</v>
      </c>
      <c r="CL23" s="184">
        <f t="shared" si="15"/>
        <v>0</v>
      </c>
      <c r="CM23" s="184">
        <f t="shared" si="15"/>
        <v>0</v>
      </c>
      <c r="CN23" s="184">
        <f t="shared" si="15"/>
        <v>0</v>
      </c>
      <c r="CO23" s="184">
        <f t="shared" si="15"/>
        <v>0</v>
      </c>
      <c r="CP23" s="184">
        <f t="shared" si="15"/>
        <v>0</v>
      </c>
      <c r="CQ23" s="184">
        <f t="shared" si="15"/>
        <v>0</v>
      </c>
      <c r="CR23" s="184">
        <f t="shared" si="15"/>
        <v>0</v>
      </c>
      <c r="CS23" s="184">
        <f t="shared" si="15"/>
        <v>0</v>
      </c>
      <c r="CT23" s="184">
        <f t="shared" si="15"/>
        <v>0</v>
      </c>
      <c r="CU23" s="184">
        <f t="shared" si="15"/>
        <v>0</v>
      </c>
      <c r="CV23" s="184">
        <f t="shared" si="15"/>
        <v>0</v>
      </c>
      <c r="CW23" s="184">
        <f t="shared" si="15"/>
        <v>0</v>
      </c>
      <c r="CX23" s="184">
        <f t="shared" si="15"/>
        <v>0</v>
      </c>
      <c r="CY23" s="184">
        <f t="shared" si="15"/>
        <v>0</v>
      </c>
      <c r="CZ23" s="184">
        <f t="shared" si="15"/>
        <v>0</v>
      </c>
      <c r="DA23" s="184">
        <f t="shared" si="15"/>
        <v>0</v>
      </c>
      <c r="DB23" s="184">
        <f t="shared" si="15"/>
        <v>0</v>
      </c>
      <c r="DC23" s="184">
        <f t="shared" si="15"/>
        <v>0</v>
      </c>
      <c r="DD23" s="184">
        <f t="shared" si="15"/>
        <v>0</v>
      </c>
      <c r="DE23" s="184">
        <f t="shared" si="15"/>
        <v>0</v>
      </c>
      <c r="DF23" s="184">
        <f t="shared" si="15"/>
        <v>0</v>
      </c>
      <c r="DG23" s="184">
        <f t="shared" si="15"/>
        <v>0</v>
      </c>
      <c r="DH23" s="184">
        <f t="shared" si="15"/>
        <v>0</v>
      </c>
      <c r="DI23" s="184">
        <f t="shared" si="15"/>
        <v>0</v>
      </c>
      <c r="DJ23" s="184">
        <f t="shared" si="15"/>
        <v>0</v>
      </c>
      <c r="DK23" s="184">
        <f t="shared" si="15"/>
        <v>0</v>
      </c>
      <c r="DL23" s="184">
        <f t="shared" si="15"/>
        <v>0</v>
      </c>
      <c r="DM23" s="184">
        <f t="shared" si="15"/>
        <v>0</v>
      </c>
      <c r="DN23" s="184">
        <f t="shared" si="15"/>
        <v>0</v>
      </c>
      <c r="DO23" s="184">
        <f t="shared" si="15"/>
        <v>0</v>
      </c>
      <c r="DP23" s="184">
        <f t="shared" si="15"/>
        <v>0</v>
      </c>
      <c r="DQ23" s="184">
        <f t="shared" si="15"/>
        <v>0</v>
      </c>
      <c r="DR23" s="184">
        <f t="shared" si="15"/>
        <v>0</v>
      </c>
      <c r="DS23" s="184">
        <f t="shared" si="15"/>
        <v>0</v>
      </c>
      <c r="DT23" s="184">
        <f t="shared" si="15"/>
        <v>0</v>
      </c>
      <c r="DU23" s="184">
        <f t="shared" si="15"/>
        <v>0</v>
      </c>
      <c r="DV23" s="184">
        <f t="shared" si="15"/>
        <v>0</v>
      </c>
      <c r="DW23" s="184">
        <f t="shared" si="15"/>
        <v>0</v>
      </c>
      <c r="DX23" s="184">
        <f t="shared" si="15"/>
        <v>0</v>
      </c>
      <c r="DY23" s="184">
        <f t="shared" si="15"/>
        <v>0</v>
      </c>
      <c r="DZ23" s="184">
        <f t="shared" si="15"/>
        <v>0</v>
      </c>
      <c r="EA23" s="184">
        <f t="shared" si="15"/>
        <v>0</v>
      </c>
      <c r="EB23" s="184">
        <f t="shared" si="15"/>
        <v>0</v>
      </c>
      <c r="EC23" s="184">
        <f t="shared" si="15"/>
        <v>0</v>
      </c>
      <c r="ED23" s="184">
        <f t="shared" si="15"/>
        <v>0</v>
      </c>
      <c r="EE23" s="184">
        <f t="shared" si="15"/>
        <v>0</v>
      </c>
      <c r="EF23" s="184">
        <f t="shared" si="15"/>
        <v>0</v>
      </c>
      <c r="EG23" s="184">
        <f t="shared" ref="EG23:FA23" si="16">IF(EG18/3&gt;EG19,EG19,EG18/3)</f>
        <v>0</v>
      </c>
      <c r="EH23" s="184">
        <f t="shared" si="16"/>
        <v>0</v>
      </c>
      <c r="EI23" s="184">
        <f t="shared" si="16"/>
        <v>0</v>
      </c>
      <c r="EJ23" s="184">
        <f t="shared" si="16"/>
        <v>0</v>
      </c>
      <c r="EK23" s="184">
        <f t="shared" si="16"/>
        <v>0</v>
      </c>
      <c r="EL23" s="184">
        <f t="shared" si="16"/>
        <v>0</v>
      </c>
      <c r="EM23" s="184">
        <f t="shared" si="16"/>
        <v>0</v>
      </c>
      <c r="EN23" s="184">
        <f t="shared" si="16"/>
        <v>0</v>
      </c>
      <c r="EO23" s="184">
        <f t="shared" si="16"/>
        <v>0</v>
      </c>
      <c r="EP23" s="184">
        <f t="shared" si="16"/>
        <v>0</v>
      </c>
      <c r="EQ23" s="184">
        <f t="shared" si="16"/>
        <v>0</v>
      </c>
      <c r="ER23" s="184">
        <f t="shared" si="16"/>
        <v>0</v>
      </c>
      <c r="ES23" s="184">
        <f t="shared" si="16"/>
        <v>0</v>
      </c>
      <c r="ET23" s="184">
        <f t="shared" si="16"/>
        <v>0</v>
      </c>
      <c r="EU23" s="184">
        <f t="shared" si="16"/>
        <v>0</v>
      </c>
      <c r="EV23" s="184">
        <f t="shared" si="16"/>
        <v>0</v>
      </c>
      <c r="EW23" s="184">
        <f t="shared" si="16"/>
        <v>0</v>
      </c>
      <c r="EX23" s="184">
        <f t="shared" si="16"/>
        <v>0</v>
      </c>
      <c r="EY23" s="184">
        <f t="shared" si="16"/>
        <v>0</v>
      </c>
      <c r="EZ23" s="184">
        <f t="shared" si="16"/>
        <v>0</v>
      </c>
      <c r="FA23" s="184">
        <f t="shared" si="16"/>
        <v>0</v>
      </c>
    </row>
    <row r="24" spans="2:157" ht="15" customHeight="1" x14ac:dyDescent="0.3">
      <c r="B24" s="880"/>
      <c r="C24" s="176" t="s">
        <v>1421</v>
      </c>
      <c r="D24" s="176"/>
      <c r="E24" s="180"/>
      <c r="F24" s="181" t="s">
        <v>2456</v>
      </c>
      <c r="G24" s="185" t="str">
        <f>IF(COUNTA(H24:FA24)=0,"",IF(OR(LARGE(H24:FA24,1)&gt;1,SMALL(H24:FA24,1)&lt;0),"ERRO",""))</f>
        <v/>
      </c>
      <c r="H24" s="189">
        <f>(H20*H21*H22)/792</f>
        <v>0</v>
      </c>
      <c r="I24" s="189">
        <f t="shared" ref="I24:BT24" si="17">(I20*I21*I22)/792</f>
        <v>0</v>
      </c>
      <c r="J24" s="189">
        <f t="shared" si="17"/>
        <v>0</v>
      </c>
      <c r="K24" s="189">
        <f t="shared" si="17"/>
        <v>0</v>
      </c>
      <c r="L24" s="189">
        <f t="shared" si="17"/>
        <v>0</v>
      </c>
      <c r="M24" s="189">
        <f t="shared" si="17"/>
        <v>0</v>
      </c>
      <c r="N24" s="189">
        <f t="shared" si="17"/>
        <v>0</v>
      </c>
      <c r="O24" s="189">
        <f t="shared" si="17"/>
        <v>0</v>
      </c>
      <c r="P24" s="189">
        <f t="shared" si="17"/>
        <v>0</v>
      </c>
      <c r="Q24" s="189">
        <f t="shared" si="17"/>
        <v>0</v>
      </c>
      <c r="R24" s="189">
        <f t="shared" si="17"/>
        <v>0</v>
      </c>
      <c r="S24" s="189">
        <f t="shared" si="17"/>
        <v>0</v>
      </c>
      <c r="T24" s="189">
        <f t="shared" si="17"/>
        <v>0</v>
      </c>
      <c r="U24" s="189">
        <f t="shared" si="17"/>
        <v>0</v>
      </c>
      <c r="V24" s="189">
        <f t="shared" si="17"/>
        <v>0</v>
      </c>
      <c r="W24" s="189">
        <f t="shared" si="17"/>
        <v>0</v>
      </c>
      <c r="X24" s="189">
        <f t="shared" si="17"/>
        <v>0</v>
      </c>
      <c r="Y24" s="189">
        <f t="shared" si="17"/>
        <v>0</v>
      </c>
      <c r="Z24" s="189">
        <f t="shared" si="17"/>
        <v>0</v>
      </c>
      <c r="AA24" s="189">
        <f t="shared" si="17"/>
        <v>0</v>
      </c>
      <c r="AB24" s="189">
        <f t="shared" si="17"/>
        <v>0</v>
      </c>
      <c r="AC24" s="189">
        <f t="shared" si="17"/>
        <v>0</v>
      </c>
      <c r="AD24" s="189">
        <f t="shared" si="17"/>
        <v>0</v>
      </c>
      <c r="AE24" s="189">
        <f t="shared" si="17"/>
        <v>0</v>
      </c>
      <c r="AF24" s="189">
        <f t="shared" si="17"/>
        <v>0</v>
      </c>
      <c r="AG24" s="189">
        <f t="shared" si="17"/>
        <v>0</v>
      </c>
      <c r="AH24" s="189">
        <f t="shared" si="17"/>
        <v>0</v>
      </c>
      <c r="AI24" s="189">
        <f t="shared" si="17"/>
        <v>0</v>
      </c>
      <c r="AJ24" s="189">
        <f t="shared" si="17"/>
        <v>0</v>
      </c>
      <c r="AK24" s="189">
        <f t="shared" si="17"/>
        <v>0</v>
      </c>
      <c r="AL24" s="189">
        <f t="shared" si="17"/>
        <v>0</v>
      </c>
      <c r="AM24" s="189">
        <f t="shared" si="17"/>
        <v>0</v>
      </c>
      <c r="AN24" s="189">
        <f t="shared" si="17"/>
        <v>0</v>
      </c>
      <c r="AO24" s="189">
        <f t="shared" si="17"/>
        <v>0</v>
      </c>
      <c r="AP24" s="189">
        <f t="shared" si="17"/>
        <v>0</v>
      </c>
      <c r="AQ24" s="189">
        <f t="shared" si="17"/>
        <v>0</v>
      </c>
      <c r="AR24" s="189">
        <f t="shared" si="17"/>
        <v>0</v>
      </c>
      <c r="AS24" s="189">
        <f t="shared" si="17"/>
        <v>0</v>
      </c>
      <c r="AT24" s="189">
        <f t="shared" si="17"/>
        <v>0</v>
      </c>
      <c r="AU24" s="189">
        <f t="shared" si="17"/>
        <v>0</v>
      </c>
      <c r="AV24" s="189">
        <f t="shared" si="17"/>
        <v>0</v>
      </c>
      <c r="AW24" s="189">
        <f t="shared" si="17"/>
        <v>0</v>
      </c>
      <c r="AX24" s="189">
        <f t="shared" si="17"/>
        <v>0</v>
      </c>
      <c r="AY24" s="189">
        <f t="shared" si="17"/>
        <v>0</v>
      </c>
      <c r="AZ24" s="189">
        <f t="shared" si="17"/>
        <v>0</v>
      </c>
      <c r="BA24" s="189">
        <f t="shared" si="17"/>
        <v>0</v>
      </c>
      <c r="BB24" s="189">
        <f t="shared" si="17"/>
        <v>0</v>
      </c>
      <c r="BC24" s="189">
        <f t="shared" si="17"/>
        <v>0</v>
      </c>
      <c r="BD24" s="189">
        <f t="shared" si="17"/>
        <v>0</v>
      </c>
      <c r="BE24" s="189">
        <f t="shared" si="17"/>
        <v>0</v>
      </c>
      <c r="BF24" s="189">
        <f t="shared" si="17"/>
        <v>0</v>
      </c>
      <c r="BG24" s="189">
        <f t="shared" si="17"/>
        <v>0</v>
      </c>
      <c r="BH24" s="189">
        <f t="shared" si="17"/>
        <v>0</v>
      </c>
      <c r="BI24" s="189">
        <f t="shared" si="17"/>
        <v>0</v>
      </c>
      <c r="BJ24" s="189">
        <f t="shared" si="17"/>
        <v>0</v>
      </c>
      <c r="BK24" s="189">
        <f t="shared" si="17"/>
        <v>0</v>
      </c>
      <c r="BL24" s="189">
        <f t="shared" si="17"/>
        <v>0</v>
      </c>
      <c r="BM24" s="189">
        <f t="shared" si="17"/>
        <v>0</v>
      </c>
      <c r="BN24" s="189">
        <f t="shared" si="17"/>
        <v>0</v>
      </c>
      <c r="BO24" s="189">
        <f t="shared" si="17"/>
        <v>0</v>
      </c>
      <c r="BP24" s="189">
        <f t="shared" si="17"/>
        <v>0</v>
      </c>
      <c r="BQ24" s="189">
        <f t="shared" si="17"/>
        <v>0</v>
      </c>
      <c r="BR24" s="189">
        <f t="shared" si="17"/>
        <v>0</v>
      </c>
      <c r="BS24" s="189">
        <f t="shared" si="17"/>
        <v>0</v>
      </c>
      <c r="BT24" s="189">
        <f t="shared" si="17"/>
        <v>0</v>
      </c>
      <c r="BU24" s="189">
        <f t="shared" ref="BU24:EF24" si="18">(BU20*BU21*BU22)/792</f>
        <v>0</v>
      </c>
      <c r="BV24" s="189">
        <f t="shared" si="18"/>
        <v>0</v>
      </c>
      <c r="BW24" s="189">
        <f t="shared" si="18"/>
        <v>0</v>
      </c>
      <c r="BX24" s="189">
        <f t="shared" si="18"/>
        <v>0</v>
      </c>
      <c r="BY24" s="189">
        <f t="shared" si="18"/>
        <v>0</v>
      </c>
      <c r="BZ24" s="189">
        <f t="shared" si="18"/>
        <v>0</v>
      </c>
      <c r="CA24" s="189">
        <f t="shared" si="18"/>
        <v>0</v>
      </c>
      <c r="CB24" s="189">
        <f t="shared" si="18"/>
        <v>0</v>
      </c>
      <c r="CC24" s="189">
        <f t="shared" si="18"/>
        <v>0</v>
      </c>
      <c r="CD24" s="189">
        <f t="shared" si="18"/>
        <v>0</v>
      </c>
      <c r="CE24" s="189">
        <f t="shared" si="18"/>
        <v>0</v>
      </c>
      <c r="CF24" s="189">
        <f t="shared" si="18"/>
        <v>0</v>
      </c>
      <c r="CG24" s="189">
        <f t="shared" si="18"/>
        <v>0</v>
      </c>
      <c r="CH24" s="189">
        <f t="shared" si="18"/>
        <v>0</v>
      </c>
      <c r="CI24" s="189">
        <f t="shared" si="18"/>
        <v>0</v>
      </c>
      <c r="CJ24" s="189">
        <f t="shared" si="18"/>
        <v>0</v>
      </c>
      <c r="CK24" s="189">
        <f t="shared" si="18"/>
        <v>0</v>
      </c>
      <c r="CL24" s="189">
        <f t="shared" si="18"/>
        <v>0</v>
      </c>
      <c r="CM24" s="189">
        <f t="shared" si="18"/>
        <v>0</v>
      </c>
      <c r="CN24" s="189">
        <f t="shared" si="18"/>
        <v>0</v>
      </c>
      <c r="CO24" s="189">
        <f t="shared" si="18"/>
        <v>0</v>
      </c>
      <c r="CP24" s="189">
        <f t="shared" si="18"/>
        <v>0</v>
      </c>
      <c r="CQ24" s="189">
        <f t="shared" si="18"/>
        <v>0</v>
      </c>
      <c r="CR24" s="189">
        <f t="shared" si="18"/>
        <v>0</v>
      </c>
      <c r="CS24" s="189">
        <f t="shared" si="18"/>
        <v>0</v>
      </c>
      <c r="CT24" s="189">
        <f t="shared" si="18"/>
        <v>0</v>
      </c>
      <c r="CU24" s="189">
        <f t="shared" si="18"/>
        <v>0</v>
      </c>
      <c r="CV24" s="189">
        <f t="shared" si="18"/>
        <v>0</v>
      </c>
      <c r="CW24" s="189">
        <f t="shared" si="18"/>
        <v>0</v>
      </c>
      <c r="CX24" s="189">
        <f t="shared" si="18"/>
        <v>0</v>
      </c>
      <c r="CY24" s="189">
        <f t="shared" si="18"/>
        <v>0</v>
      </c>
      <c r="CZ24" s="189">
        <f t="shared" si="18"/>
        <v>0</v>
      </c>
      <c r="DA24" s="189">
        <f t="shared" si="18"/>
        <v>0</v>
      </c>
      <c r="DB24" s="189">
        <f t="shared" si="18"/>
        <v>0</v>
      </c>
      <c r="DC24" s="189">
        <f t="shared" si="18"/>
        <v>0</v>
      </c>
      <c r="DD24" s="189">
        <f t="shared" si="18"/>
        <v>0</v>
      </c>
      <c r="DE24" s="189">
        <f t="shared" si="18"/>
        <v>0</v>
      </c>
      <c r="DF24" s="189">
        <f t="shared" si="18"/>
        <v>0</v>
      </c>
      <c r="DG24" s="189">
        <f t="shared" si="18"/>
        <v>0</v>
      </c>
      <c r="DH24" s="189">
        <f t="shared" si="18"/>
        <v>0</v>
      </c>
      <c r="DI24" s="189">
        <f t="shared" si="18"/>
        <v>0</v>
      </c>
      <c r="DJ24" s="189">
        <f t="shared" si="18"/>
        <v>0</v>
      </c>
      <c r="DK24" s="189">
        <f t="shared" si="18"/>
        <v>0</v>
      </c>
      <c r="DL24" s="189">
        <f t="shared" si="18"/>
        <v>0</v>
      </c>
      <c r="DM24" s="189">
        <f t="shared" si="18"/>
        <v>0</v>
      </c>
      <c r="DN24" s="189">
        <f t="shared" si="18"/>
        <v>0</v>
      </c>
      <c r="DO24" s="189">
        <f t="shared" si="18"/>
        <v>0</v>
      </c>
      <c r="DP24" s="189">
        <f t="shared" si="18"/>
        <v>0</v>
      </c>
      <c r="DQ24" s="189">
        <f t="shared" si="18"/>
        <v>0</v>
      </c>
      <c r="DR24" s="189">
        <f t="shared" si="18"/>
        <v>0</v>
      </c>
      <c r="DS24" s="189">
        <f t="shared" si="18"/>
        <v>0</v>
      </c>
      <c r="DT24" s="189">
        <f t="shared" si="18"/>
        <v>0</v>
      </c>
      <c r="DU24" s="189">
        <f t="shared" si="18"/>
        <v>0</v>
      </c>
      <c r="DV24" s="189">
        <f t="shared" si="18"/>
        <v>0</v>
      </c>
      <c r="DW24" s="189">
        <f t="shared" si="18"/>
        <v>0</v>
      </c>
      <c r="DX24" s="189">
        <f t="shared" si="18"/>
        <v>0</v>
      </c>
      <c r="DY24" s="189">
        <f t="shared" si="18"/>
        <v>0</v>
      </c>
      <c r="DZ24" s="189">
        <f t="shared" si="18"/>
        <v>0</v>
      </c>
      <c r="EA24" s="189">
        <f t="shared" si="18"/>
        <v>0</v>
      </c>
      <c r="EB24" s="189">
        <f t="shared" si="18"/>
        <v>0</v>
      </c>
      <c r="EC24" s="189">
        <f t="shared" si="18"/>
        <v>0</v>
      </c>
      <c r="ED24" s="189">
        <f t="shared" si="18"/>
        <v>0</v>
      </c>
      <c r="EE24" s="189">
        <f t="shared" si="18"/>
        <v>0</v>
      </c>
      <c r="EF24" s="189">
        <f t="shared" si="18"/>
        <v>0</v>
      </c>
      <c r="EG24" s="189">
        <f t="shared" ref="EG24:FA24" si="19">(EG20*EG21*EG22)/792</f>
        <v>0</v>
      </c>
      <c r="EH24" s="189">
        <f t="shared" si="19"/>
        <v>0</v>
      </c>
      <c r="EI24" s="189">
        <f t="shared" si="19"/>
        <v>0</v>
      </c>
      <c r="EJ24" s="189">
        <f t="shared" si="19"/>
        <v>0</v>
      </c>
      <c r="EK24" s="189">
        <f t="shared" si="19"/>
        <v>0</v>
      </c>
      <c r="EL24" s="189">
        <f t="shared" si="19"/>
        <v>0</v>
      </c>
      <c r="EM24" s="189">
        <f t="shared" si="19"/>
        <v>0</v>
      </c>
      <c r="EN24" s="189">
        <f t="shared" si="19"/>
        <v>0</v>
      </c>
      <c r="EO24" s="189">
        <f t="shared" si="19"/>
        <v>0</v>
      </c>
      <c r="EP24" s="189">
        <f t="shared" si="19"/>
        <v>0</v>
      </c>
      <c r="EQ24" s="189">
        <f t="shared" si="19"/>
        <v>0</v>
      </c>
      <c r="ER24" s="189">
        <f t="shared" si="19"/>
        <v>0</v>
      </c>
      <c r="ES24" s="189">
        <f t="shared" si="19"/>
        <v>0</v>
      </c>
      <c r="ET24" s="189">
        <f t="shared" si="19"/>
        <v>0</v>
      </c>
      <c r="EU24" s="189">
        <f t="shared" si="19"/>
        <v>0</v>
      </c>
      <c r="EV24" s="189">
        <f t="shared" si="19"/>
        <v>0</v>
      </c>
      <c r="EW24" s="189">
        <f t="shared" si="19"/>
        <v>0</v>
      </c>
      <c r="EX24" s="189">
        <f t="shared" si="19"/>
        <v>0</v>
      </c>
      <c r="EY24" s="189">
        <f t="shared" si="19"/>
        <v>0</v>
      </c>
      <c r="EZ24" s="189">
        <f t="shared" si="19"/>
        <v>0</v>
      </c>
      <c r="FA24" s="189">
        <f t="shared" si="19"/>
        <v>0</v>
      </c>
    </row>
    <row r="25" spans="2:157" ht="15" customHeight="1" x14ac:dyDescent="0.3">
      <c r="B25" s="283">
        <f>B20+1</f>
        <v>12</v>
      </c>
      <c r="C25" s="176" t="s">
        <v>3363</v>
      </c>
      <c r="D25" s="176"/>
      <c r="E25" s="180" t="s">
        <v>298</v>
      </c>
      <c r="F25" s="181" t="s">
        <v>2449</v>
      </c>
      <c r="G25" s="639">
        <f>SUM(H25:FA25)</f>
        <v>0</v>
      </c>
      <c r="H25" s="188">
        <f>((H19*H20*H21*H22)/1000)</f>
        <v>0</v>
      </c>
      <c r="I25" s="188">
        <f t="shared" ref="I25:BT25" si="20">((I19*I20*I21*I22)/1000)</f>
        <v>0</v>
      </c>
      <c r="J25" s="188">
        <f t="shared" si="20"/>
        <v>0</v>
      </c>
      <c r="K25" s="188">
        <f t="shared" si="20"/>
        <v>0</v>
      </c>
      <c r="L25" s="188">
        <f t="shared" si="20"/>
        <v>0</v>
      </c>
      <c r="M25" s="188">
        <f t="shared" si="20"/>
        <v>0</v>
      </c>
      <c r="N25" s="188">
        <f t="shared" si="20"/>
        <v>0</v>
      </c>
      <c r="O25" s="188">
        <f t="shared" si="20"/>
        <v>0</v>
      </c>
      <c r="P25" s="188">
        <f t="shared" si="20"/>
        <v>0</v>
      </c>
      <c r="Q25" s="188">
        <f t="shared" si="20"/>
        <v>0</v>
      </c>
      <c r="R25" s="188">
        <f t="shared" si="20"/>
        <v>0</v>
      </c>
      <c r="S25" s="188">
        <f t="shared" si="20"/>
        <v>0</v>
      </c>
      <c r="T25" s="188">
        <f t="shared" si="20"/>
        <v>0</v>
      </c>
      <c r="U25" s="188">
        <f t="shared" si="20"/>
        <v>0</v>
      </c>
      <c r="V25" s="188">
        <f t="shared" si="20"/>
        <v>0</v>
      </c>
      <c r="W25" s="188">
        <f t="shared" si="20"/>
        <v>0</v>
      </c>
      <c r="X25" s="188">
        <f t="shared" si="20"/>
        <v>0</v>
      </c>
      <c r="Y25" s="188">
        <f t="shared" si="20"/>
        <v>0</v>
      </c>
      <c r="Z25" s="188">
        <f t="shared" si="20"/>
        <v>0</v>
      </c>
      <c r="AA25" s="188">
        <f t="shared" si="20"/>
        <v>0</v>
      </c>
      <c r="AB25" s="188">
        <f t="shared" si="20"/>
        <v>0</v>
      </c>
      <c r="AC25" s="188">
        <f t="shared" si="20"/>
        <v>0</v>
      </c>
      <c r="AD25" s="188">
        <f t="shared" si="20"/>
        <v>0</v>
      </c>
      <c r="AE25" s="188">
        <f t="shared" si="20"/>
        <v>0</v>
      </c>
      <c r="AF25" s="188">
        <f t="shared" si="20"/>
        <v>0</v>
      </c>
      <c r="AG25" s="188">
        <f t="shared" si="20"/>
        <v>0</v>
      </c>
      <c r="AH25" s="188">
        <f t="shared" si="20"/>
        <v>0</v>
      </c>
      <c r="AI25" s="188">
        <f t="shared" si="20"/>
        <v>0</v>
      </c>
      <c r="AJ25" s="188">
        <f t="shared" si="20"/>
        <v>0</v>
      </c>
      <c r="AK25" s="188">
        <f t="shared" si="20"/>
        <v>0</v>
      </c>
      <c r="AL25" s="188">
        <f t="shared" si="20"/>
        <v>0</v>
      </c>
      <c r="AM25" s="188">
        <f t="shared" si="20"/>
        <v>0</v>
      </c>
      <c r="AN25" s="188">
        <f t="shared" si="20"/>
        <v>0</v>
      </c>
      <c r="AO25" s="188">
        <f t="shared" si="20"/>
        <v>0</v>
      </c>
      <c r="AP25" s="188">
        <f t="shared" si="20"/>
        <v>0</v>
      </c>
      <c r="AQ25" s="188">
        <f t="shared" si="20"/>
        <v>0</v>
      </c>
      <c r="AR25" s="188">
        <f t="shared" si="20"/>
        <v>0</v>
      </c>
      <c r="AS25" s="188">
        <f t="shared" si="20"/>
        <v>0</v>
      </c>
      <c r="AT25" s="188">
        <f t="shared" si="20"/>
        <v>0</v>
      </c>
      <c r="AU25" s="188">
        <f t="shared" si="20"/>
        <v>0</v>
      </c>
      <c r="AV25" s="188">
        <f t="shared" si="20"/>
        <v>0</v>
      </c>
      <c r="AW25" s="188">
        <f t="shared" si="20"/>
        <v>0</v>
      </c>
      <c r="AX25" s="188">
        <f t="shared" si="20"/>
        <v>0</v>
      </c>
      <c r="AY25" s="188">
        <f t="shared" si="20"/>
        <v>0</v>
      </c>
      <c r="AZ25" s="188">
        <f t="shared" si="20"/>
        <v>0</v>
      </c>
      <c r="BA25" s="188">
        <f t="shared" si="20"/>
        <v>0</v>
      </c>
      <c r="BB25" s="188">
        <f t="shared" si="20"/>
        <v>0</v>
      </c>
      <c r="BC25" s="188">
        <f t="shared" si="20"/>
        <v>0</v>
      </c>
      <c r="BD25" s="188">
        <f t="shared" si="20"/>
        <v>0</v>
      </c>
      <c r="BE25" s="188">
        <f t="shared" si="20"/>
        <v>0</v>
      </c>
      <c r="BF25" s="188">
        <f t="shared" si="20"/>
        <v>0</v>
      </c>
      <c r="BG25" s="188">
        <f t="shared" si="20"/>
        <v>0</v>
      </c>
      <c r="BH25" s="188">
        <f t="shared" si="20"/>
        <v>0</v>
      </c>
      <c r="BI25" s="188">
        <f t="shared" si="20"/>
        <v>0</v>
      </c>
      <c r="BJ25" s="188">
        <f t="shared" si="20"/>
        <v>0</v>
      </c>
      <c r="BK25" s="188">
        <f t="shared" si="20"/>
        <v>0</v>
      </c>
      <c r="BL25" s="188">
        <f t="shared" si="20"/>
        <v>0</v>
      </c>
      <c r="BM25" s="188">
        <f t="shared" si="20"/>
        <v>0</v>
      </c>
      <c r="BN25" s="188">
        <f t="shared" si="20"/>
        <v>0</v>
      </c>
      <c r="BO25" s="188">
        <f t="shared" si="20"/>
        <v>0</v>
      </c>
      <c r="BP25" s="188">
        <f t="shared" si="20"/>
        <v>0</v>
      </c>
      <c r="BQ25" s="188">
        <f t="shared" si="20"/>
        <v>0</v>
      </c>
      <c r="BR25" s="188">
        <f t="shared" si="20"/>
        <v>0</v>
      </c>
      <c r="BS25" s="188">
        <f t="shared" si="20"/>
        <v>0</v>
      </c>
      <c r="BT25" s="188">
        <f t="shared" si="20"/>
        <v>0</v>
      </c>
      <c r="BU25" s="188">
        <f t="shared" ref="BU25:EF25" si="21">((BU19*BU20*BU21*BU22)/1000)</f>
        <v>0</v>
      </c>
      <c r="BV25" s="188">
        <f t="shared" si="21"/>
        <v>0</v>
      </c>
      <c r="BW25" s="188">
        <f t="shared" si="21"/>
        <v>0</v>
      </c>
      <c r="BX25" s="188">
        <f t="shared" si="21"/>
        <v>0</v>
      </c>
      <c r="BY25" s="188">
        <f t="shared" si="21"/>
        <v>0</v>
      </c>
      <c r="BZ25" s="188">
        <f t="shared" si="21"/>
        <v>0</v>
      </c>
      <c r="CA25" s="188">
        <f t="shared" si="21"/>
        <v>0</v>
      </c>
      <c r="CB25" s="188">
        <f t="shared" si="21"/>
        <v>0</v>
      </c>
      <c r="CC25" s="188">
        <f t="shared" si="21"/>
        <v>0</v>
      </c>
      <c r="CD25" s="188">
        <f t="shared" si="21"/>
        <v>0</v>
      </c>
      <c r="CE25" s="188">
        <f t="shared" si="21"/>
        <v>0</v>
      </c>
      <c r="CF25" s="188">
        <f t="shared" si="21"/>
        <v>0</v>
      </c>
      <c r="CG25" s="188">
        <f t="shared" si="21"/>
        <v>0</v>
      </c>
      <c r="CH25" s="188">
        <f t="shared" si="21"/>
        <v>0</v>
      </c>
      <c r="CI25" s="188">
        <f t="shared" si="21"/>
        <v>0</v>
      </c>
      <c r="CJ25" s="188">
        <f t="shared" si="21"/>
        <v>0</v>
      </c>
      <c r="CK25" s="188">
        <f t="shared" si="21"/>
        <v>0</v>
      </c>
      <c r="CL25" s="188">
        <f t="shared" si="21"/>
        <v>0</v>
      </c>
      <c r="CM25" s="188">
        <f t="shared" si="21"/>
        <v>0</v>
      </c>
      <c r="CN25" s="188">
        <f t="shared" si="21"/>
        <v>0</v>
      </c>
      <c r="CO25" s="188">
        <f t="shared" si="21"/>
        <v>0</v>
      </c>
      <c r="CP25" s="188">
        <f t="shared" si="21"/>
        <v>0</v>
      </c>
      <c r="CQ25" s="188">
        <f t="shared" si="21"/>
        <v>0</v>
      </c>
      <c r="CR25" s="188">
        <f t="shared" si="21"/>
        <v>0</v>
      </c>
      <c r="CS25" s="188">
        <f t="shared" si="21"/>
        <v>0</v>
      </c>
      <c r="CT25" s="188">
        <f t="shared" si="21"/>
        <v>0</v>
      </c>
      <c r="CU25" s="188">
        <f t="shared" si="21"/>
        <v>0</v>
      </c>
      <c r="CV25" s="188">
        <f t="shared" si="21"/>
        <v>0</v>
      </c>
      <c r="CW25" s="188">
        <f t="shared" si="21"/>
        <v>0</v>
      </c>
      <c r="CX25" s="188">
        <f t="shared" si="21"/>
        <v>0</v>
      </c>
      <c r="CY25" s="188">
        <f t="shared" si="21"/>
        <v>0</v>
      </c>
      <c r="CZ25" s="188">
        <f t="shared" si="21"/>
        <v>0</v>
      </c>
      <c r="DA25" s="188">
        <f t="shared" si="21"/>
        <v>0</v>
      </c>
      <c r="DB25" s="188">
        <f t="shared" si="21"/>
        <v>0</v>
      </c>
      <c r="DC25" s="188">
        <f t="shared" si="21"/>
        <v>0</v>
      </c>
      <c r="DD25" s="188">
        <f t="shared" si="21"/>
        <v>0</v>
      </c>
      <c r="DE25" s="188">
        <f t="shared" si="21"/>
        <v>0</v>
      </c>
      <c r="DF25" s="188">
        <f t="shared" si="21"/>
        <v>0</v>
      </c>
      <c r="DG25" s="188">
        <f t="shared" si="21"/>
        <v>0</v>
      </c>
      <c r="DH25" s="188">
        <f t="shared" si="21"/>
        <v>0</v>
      </c>
      <c r="DI25" s="188">
        <f t="shared" si="21"/>
        <v>0</v>
      </c>
      <c r="DJ25" s="188">
        <f t="shared" si="21"/>
        <v>0</v>
      </c>
      <c r="DK25" s="188">
        <f t="shared" si="21"/>
        <v>0</v>
      </c>
      <c r="DL25" s="188">
        <f t="shared" si="21"/>
        <v>0</v>
      </c>
      <c r="DM25" s="188">
        <f t="shared" si="21"/>
        <v>0</v>
      </c>
      <c r="DN25" s="188">
        <f t="shared" si="21"/>
        <v>0</v>
      </c>
      <c r="DO25" s="188">
        <f t="shared" si="21"/>
        <v>0</v>
      </c>
      <c r="DP25" s="188">
        <f t="shared" si="21"/>
        <v>0</v>
      </c>
      <c r="DQ25" s="188">
        <f t="shared" si="21"/>
        <v>0</v>
      </c>
      <c r="DR25" s="188">
        <f t="shared" si="21"/>
        <v>0</v>
      </c>
      <c r="DS25" s="188">
        <f t="shared" si="21"/>
        <v>0</v>
      </c>
      <c r="DT25" s="188">
        <f t="shared" si="21"/>
        <v>0</v>
      </c>
      <c r="DU25" s="188">
        <f t="shared" si="21"/>
        <v>0</v>
      </c>
      <c r="DV25" s="188">
        <f t="shared" si="21"/>
        <v>0</v>
      </c>
      <c r="DW25" s="188">
        <f t="shared" si="21"/>
        <v>0</v>
      </c>
      <c r="DX25" s="188">
        <f t="shared" si="21"/>
        <v>0</v>
      </c>
      <c r="DY25" s="188">
        <f t="shared" si="21"/>
        <v>0</v>
      </c>
      <c r="DZ25" s="188">
        <f t="shared" si="21"/>
        <v>0</v>
      </c>
      <c r="EA25" s="188">
        <f t="shared" si="21"/>
        <v>0</v>
      </c>
      <c r="EB25" s="188">
        <f t="shared" si="21"/>
        <v>0</v>
      </c>
      <c r="EC25" s="188">
        <f t="shared" si="21"/>
        <v>0</v>
      </c>
      <c r="ED25" s="188">
        <f t="shared" si="21"/>
        <v>0</v>
      </c>
      <c r="EE25" s="188">
        <f t="shared" si="21"/>
        <v>0</v>
      </c>
      <c r="EF25" s="188">
        <f t="shared" si="21"/>
        <v>0</v>
      </c>
      <c r="EG25" s="188">
        <f t="shared" ref="EG25:FA25" si="22">((EG19*EG20*EG21*EG22)/1000)</f>
        <v>0</v>
      </c>
      <c r="EH25" s="188">
        <f t="shared" si="22"/>
        <v>0</v>
      </c>
      <c r="EI25" s="188">
        <f t="shared" si="22"/>
        <v>0</v>
      </c>
      <c r="EJ25" s="188">
        <f t="shared" si="22"/>
        <v>0</v>
      </c>
      <c r="EK25" s="188">
        <f t="shared" si="22"/>
        <v>0</v>
      </c>
      <c r="EL25" s="188">
        <f t="shared" si="22"/>
        <v>0</v>
      </c>
      <c r="EM25" s="188">
        <f t="shared" si="22"/>
        <v>0</v>
      </c>
      <c r="EN25" s="188">
        <f t="shared" si="22"/>
        <v>0</v>
      </c>
      <c r="EO25" s="188">
        <f t="shared" si="22"/>
        <v>0</v>
      </c>
      <c r="EP25" s="188">
        <f t="shared" si="22"/>
        <v>0</v>
      </c>
      <c r="EQ25" s="188">
        <f t="shared" si="22"/>
        <v>0</v>
      </c>
      <c r="ER25" s="188">
        <f t="shared" si="22"/>
        <v>0</v>
      </c>
      <c r="ES25" s="188">
        <f t="shared" si="22"/>
        <v>0</v>
      </c>
      <c r="ET25" s="188">
        <f t="shared" si="22"/>
        <v>0</v>
      </c>
      <c r="EU25" s="188">
        <f t="shared" si="22"/>
        <v>0</v>
      </c>
      <c r="EV25" s="188">
        <f t="shared" si="22"/>
        <v>0</v>
      </c>
      <c r="EW25" s="188">
        <f t="shared" si="22"/>
        <v>0</v>
      </c>
      <c r="EX25" s="188">
        <f t="shared" si="22"/>
        <v>0</v>
      </c>
      <c r="EY25" s="188">
        <f t="shared" si="22"/>
        <v>0</v>
      </c>
      <c r="EZ25" s="188">
        <f t="shared" si="22"/>
        <v>0</v>
      </c>
      <c r="FA25" s="188">
        <f t="shared" si="22"/>
        <v>0</v>
      </c>
    </row>
    <row r="26" spans="2:157" ht="15" customHeight="1" x14ac:dyDescent="0.3">
      <c r="B26" s="171">
        <f>B25+1</f>
        <v>13</v>
      </c>
      <c r="C26" s="176" t="s">
        <v>3407</v>
      </c>
      <c r="D26" s="176"/>
      <c r="E26" s="180" t="s">
        <v>298</v>
      </c>
      <c r="F26" s="181"/>
      <c r="G26" s="639">
        <f>SUM(H26:FA26)</f>
        <v>0</v>
      </c>
      <c r="H26" s="192">
        <f>((H17*H21*H22)/1000)</f>
        <v>0</v>
      </c>
      <c r="I26" s="192">
        <f t="shared" ref="I26:BT26" si="23">((I17*I21*I22)/1000)</f>
        <v>0</v>
      </c>
      <c r="J26" s="192">
        <f t="shared" si="23"/>
        <v>0</v>
      </c>
      <c r="K26" s="192">
        <f t="shared" si="23"/>
        <v>0</v>
      </c>
      <c r="L26" s="192">
        <f t="shared" si="23"/>
        <v>0</v>
      </c>
      <c r="M26" s="192">
        <f t="shared" si="23"/>
        <v>0</v>
      </c>
      <c r="N26" s="192">
        <f t="shared" si="23"/>
        <v>0</v>
      </c>
      <c r="O26" s="192">
        <f t="shared" si="23"/>
        <v>0</v>
      </c>
      <c r="P26" s="192">
        <f t="shared" si="23"/>
        <v>0</v>
      </c>
      <c r="Q26" s="192">
        <f t="shared" si="23"/>
        <v>0</v>
      </c>
      <c r="R26" s="192">
        <f t="shared" si="23"/>
        <v>0</v>
      </c>
      <c r="S26" s="192">
        <f t="shared" si="23"/>
        <v>0</v>
      </c>
      <c r="T26" s="192">
        <f t="shared" si="23"/>
        <v>0</v>
      </c>
      <c r="U26" s="192">
        <f t="shared" si="23"/>
        <v>0</v>
      </c>
      <c r="V26" s="192">
        <f t="shared" si="23"/>
        <v>0</v>
      </c>
      <c r="W26" s="192">
        <f t="shared" si="23"/>
        <v>0</v>
      </c>
      <c r="X26" s="192">
        <f t="shared" si="23"/>
        <v>0</v>
      </c>
      <c r="Y26" s="192">
        <f t="shared" si="23"/>
        <v>0</v>
      </c>
      <c r="Z26" s="192">
        <f t="shared" si="23"/>
        <v>0</v>
      </c>
      <c r="AA26" s="192">
        <f t="shared" si="23"/>
        <v>0</v>
      </c>
      <c r="AB26" s="192">
        <f t="shared" si="23"/>
        <v>0</v>
      </c>
      <c r="AC26" s="192">
        <f t="shared" si="23"/>
        <v>0</v>
      </c>
      <c r="AD26" s="192">
        <f t="shared" si="23"/>
        <v>0</v>
      </c>
      <c r="AE26" s="192">
        <f t="shared" si="23"/>
        <v>0</v>
      </c>
      <c r="AF26" s="192">
        <f t="shared" si="23"/>
        <v>0</v>
      </c>
      <c r="AG26" s="192">
        <f t="shared" si="23"/>
        <v>0</v>
      </c>
      <c r="AH26" s="192">
        <f t="shared" si="23"/>
        <v>0</v>
      </c>
      <c r="AI26" s="192">
        <f t="shared" si="23"/>
        <v>0</v>
      </c>
      <c r="AJ26" s="192">
        <f t="shared" si="23"/>
        <v>0</v>
      </c>
      <c r="AK26" s="192">
        <f t="shared" si="23"/>
        <v>0</v>
      </c>
      <c r="AL26" s="192">
        <f t="shared" si="23"/>
        <v>0</v>
      </c>
      <c r="AM26" s="192">
        <f t="shared" si="23"/>
        <v>0</v>
      </c>
      <c r="AN26" s="192">
        <f t="shared" si="23"/>
        <v>0</v>
      </c>
      <c r="AO26" s="192">
        <f t="shared" si="23"/>
        <v>0</v>
      </c>
      <c r="AP26" s="192">
        <f t="shared" si="23"/>
        <v>0</v>
      </c>
      <c r="AQ26" s="192">
        <f t="shared" si="23"/>
        <v>0</v>
      </c>
      <c r="AR26" s="192">
        <f t="shared" si="23"/>
        <v>0</v>
      </c>
      <c r="AS26" s="192">
        <f t="shared" si="23"/>
        <v>0</v>
      </c>
      <c r="AT26" s="192">
        <f t="shared" si="23"/>
        <v>0</v>
      </c>
      <c r="AU26" s="192">
        <f t="shared" si="23"/>
        <v>0</v>
      </c>
      <c r="AV26" s="192">
        <f t="shared" si="23"/>
        <v>0</v>
      </c>
      <c r="AW26" s="192">
        <f t="shared" si="23"/>
        <v>0</v>
      </c>
      <c r="AX26" s="192">
        <f t="shared" si="23"/>
        <v>0</v>
      </c>
      <c r="AY26" s="192">
        <f t="shared" si="23"/>
        <v>0</v>
      </c>
      <c r="AZ26" s="192">
        <f t="shared" si="23"/>
        <v>0</v>
      </c>
      <c r="BA26" s="192">
        <f t="shared" si="23"/>
        <v>0</v>
      </c>
      <c r="BB26" s="192">
        <f t="shared" si="23"/>
        <v>0</v>
      </c>
      <c r="BC26" s="192">
        <f t="shared" si="23"/>
        <v>0</v>
      </c>
      <c r="BD26" s="192">
        <f t="shared" si="23"/>
        <v>0</v>
      </c>
      <c r="BE26" s="192">
        <f t="shared" si="23"/>
        <v>0</v>
      </c>
      <c r="BF26" s="192">
        <f t="shared" si="23"/>
        <v>0</v>
      </c>
      <c r="BG26" s="192">
        <f t="shared" si="23"/>
        <v>0</v>
      </c>
      <c r="BH26" s="192">
        <f t="shared" si="23"/>
        <v>0</v>
      </c>
      <c r="BI26" s="192">
        <f t="shared" si="23"/>
        <v>0</v>
      </c>
      <c r="BJ26" s="192">
        <f t="shared" si="23"/>
        <v>0</v>
      </c>
      <c r="BK26" s="192">
        <f t="shared" si="23"/>
        <v>0</v>
      </c>
      <c r="BL26" s="192">
        <f t="shared" si="23"/>
        <v>0</v>
      </c>
      <c r="BM26" s="192">
        <f t="shared" si="23"/>
        <v>0</v>
      </c>
      <c r="BN26" s="192">
        <f t="shared" si="23"/>
        <v>0</v>
      </c>
      <c r="BO26" s="192">
        <f t="shared" si="23"/>
        <v>0</v>
      </c>
      <c r="BP26" s="192">
        <f t="shared" si="23"/>
        <v>0</v>
      </c>
      <c r="BQ26" s="192">
        <f t="shared" si="23"/>
        <v>0</v>
      </c>
      <c r="BR26" s="192">
        <f t="shared" si="23"/>
        <v>0</v>
      </c>
      <c r="BS26" s="192">
        <f t="shared" si="23"/>
        <v>0</v>
      </c>
      <c r="BT26" s="192">
        <f t="shared" si="23"/>
        <v>0</v>
      </c>
      <c r="BU26" s="192">
        <f t="shared" ref="BU26:EF26" si="24">((BU17*BU21*BU22)/1000)</f>
        <v>0</v>
      </c>
      <c r="BV26" s="192">
        <f t="shared" si="24"/>
        <v>0</v>
      </c>
      <c r="BW26" s="192">
        <f t="shared" si="24"/>
        <v>0</v>
      </c>
      <c r="BX26" s="192">
        <f t="shared" si="24"/>
        <v>0</v>
      </c>
      <c r="BY26" s="192">
        <f t="shared" si="24"/>
        <v>0</v>
      </c>
      <c r="BZ26" s="192">
        <f t="shared" si="24"/>
        <v>0</v>
      </c>
      <c r="CA26" s="192">
        <f t="shared" si="24"/>
        <v>0</v>
      </c>
      <c r="CB26" s="192">
        <f t="shared" si="24"/>
        <v>0</v>
      </c>
      <c r="CC26" s="192">
        <f t="shared" si="24"/>
        <v>0</v>
      </c>
      <c r="CD26" s="192">
        <f t="shared" si="24"/>
        <v>0</v>
      </c>
      <c r="CE26" s="192">
        <f t="shared" si="24"/>
        <v>0</v>
      </c>
      <c r="CF26" s="192">
        <f t="shared" si="24"/>
        <v>0</v>
      </c>
      <c r="CG26" s="192">
        <f t="shared" si="24"/>
        <v>0</v>
      </c>
      <c r="CH26" s="192">
        <f t="shared" si="24"/>
        <v>0</v>
      </c>
      <c r="CI26" s="192">
        <f t="shared" si="24"/>
        <v>0</v>
      </c>
      <c r="CJ26" s="192">
        <f t="shared" si="24"/>
        <v>0</v>
      </c>
      <c r="CK26" s="192">
        <f t="shared" si="24"/>
        <v>0</v>
      </c>
      <c r="CL26" s="192">
        <f t="shared" si="24"/>
        <v>0</v>
      </c>
      <c r="CM26" s="192">
        <f t="shared" si="24"/>
        <v>0</v>
      </c>
      <c r="CN26" s="192">
        <f t="shared" si="24"/>
        <v>0</v>
      </c>
      <c r="CO26" s="192">
        <f t="shared" si="24"/>
        <v>0</v>
      </c>
      <c r="CP26" s="192">
        <f t="shared" si="24"/>
        <v>0</v>
      </c>
      <c r="CQ26" s="192">
        <f t="shared" si="24"/>
        <v>0</v>
      </c>
      <c r="CR26" s="192">
        <f t="shared" si="24"/>
        <v>0</v>
      </c>
      <c r="CS26" s="192">
        <f t="shared" si="24"/>
        <v>0</v>
      </c>
      <c r="CT26" s="192">
        <f t="shared" si="24"/>
        <v>0</v>
      </c>
      <c r="CU26" s="192">
        <f t="shared" si="24"/>
        <v>0</v>
      </c>
      <c r="CV26" s="192">
        <f t="shared" si="24"/>
        <v>0</v>
      </c>
      <c r="CW26" s="192">
        <f t="shared" si="24"/>
        <v>0</v>
      </c>
      <c r="CX26" s="192">
        <f t="shared" si="24"/>
        <v>0</v>
      </c>
      <c r="CY26" s="192">
        <f t="shared" si="24"/>
        <v>0</v>
      </c>
      <c r="CZ26" s="192">
        <f t="shared" si="24"/>
        <v>0</v>
      </c>
      <c r="DA26" s="192">
        <f t="shared" si="24"/>
        <v>0</v>
      </c>
      <c r="DB26" s="192">
        <f t="shared" si="24"/>
        <v>0</v>
      </c>
      <c r="DC26" s="192">
        <f t="shared" si="24"/>
        <v>0</v>
      </c>
      <c r="DD26" s="192">
        <f t="shared" si="24"/>
        <v>0</v>
      </c>
      <c r="DE26" s="192">
        <f t="shared" si="24"/>
        <v>0</v>
      </c>
      <c r="DF26" s="192">
        <f t="shared" si="24"/>
        <v>0</v>
      </c>
      <c r="DG26" s="192">
        <f t="shared" si="24"/>
        <v>0</v>
      </c>
      <c r="DH26" s="192">
        <f t="shared" si="24"/>
        <v>0</v>
      </c>
      <c r="DI26" s="192">
        <f t="shared" si="24"/>
        <v>0</v>
      </c>
      <c r="DJ26" s="192">
        <f t="shared" si="24"/>
        <v>0</v>
      </c>
      <c r="DK26" s="192">
        <f t="shared" si="24"/>
        <v>0</v>
      </c>
      <c r="DL26" s="192">
        <f t="shared" si="24"/>
        <v>0</v>
      </c>
      <c r="DM26" s="192">
        <f t="shared" si="24"/>
        <v>0</v>
      </c>
      <c r="DN26" s="192">
        <f t="shared" si="24"/>
        <v>0</v>
      </c>
      <c r="DO26" s="192">
        <f t="shared" si="24"/>
        <v>0</v>
      </c>
      <c r="DP26" s="192">
        <f t="shared" si="24"/>
        <v>0</v>
      </c>
      <c r="DQ26" s="192">
        <f t="shared" si="24"/>
        <v>0</v>
      </c>
      <c r="DR26" s="192">
        <f t="shared" si="24"/>
        <v>0</v>
      </c>
      <c r="DS26" s="192">
        <f t="shared" si="24"/>
        <v>0</v>
      </c>
      <c r="DT26" s="192">
        <f t="shared" si="24"/>
        <v>0</v>
      </c>
      <c r="DU26" s="192">
        <f t="shared" si="24"/>
        <v>0</v>
      </c>
      <c r="DV26" s="192">
        <f t="shared" si="24"/>
        <v>0</v>
      </c>
      <c r="DW26" s="192">
        <f t="shared" si="24"/>
        <v>0</v>
      </c>
      <c r="DX26" s="192">
        <f t="shared" si="24"/>
        <v>0</v>
      </c>
      <c r="DY26" s="192">
        <f t="shared" si="24"/>
        <v>0</v>
      </c>
      <c r="DZ26" s="192">
        <f t="shared" si="24"/>
        <v>0</v>
      </c>
      <c r="EA26" s="192">
        <f t="shared" si="24"/>
        <v>0</v>
      </c>
      <c r="EB26" s="192">
        <f t="shared" si="24"/>
        <v>0</v>
      </c>
      <c r="EC26" s="192">
        <f t="shared" si="24"/>
        <v>0</v>
      </c>
      <c r="ED26" s="192">
        <f t="shared" si="24"/>
        <v>0</v>
      </c>
      <c r="EE26" s="192">
        <f t="shared" si="24"/>
        <v>0</v>
      </c>
      <c r="EF26" s="192">
        <f t="shared" si="24"/>
        <v>0</v>
      </c>
      <c r="EG26" s="192">
        <f t="shared" ref="EG26:FA26" si="25">((EG17*EG21*EG22)/1000)</f>
        <v>0</v>
      </c>
      <c r="EH26" s="192">
        <f t="shared" si="25"/>
        <v>0</v>
      </c>
      <c r="EI26" s="192">
        <f t="shared" si="25"/>
        <v>0</v>
      </c>
      <c r="EJ26" s="192">
        <f t="shared" si="25"/>
        <v>0</v>
      </c>
      <c r="EK26" s="192">
        <f t="shared" si="25"/>
        <v>0</v>
      </c>
      <c r="EL26" s="192">
        <f t="shared" si="25"/>
        <v>0</v>
      </c>
      <c r="EM26" s="192">
        <f t="shared" si="25"/>
        <v>0</v>
      </c>
      <c r="EN26" s="192">
        <f t="shared" si="25"/>
        <v>0</v>
      </c>
      <c r="EO26" s="192">
        <f t="shared" si="25"/>
        <v>0</v>
      </c>
      <c r="EP26" s="192">
        <f t="shared" si="25"/>
        <v>0</v>
      </c>
      <c r="EQ26" s="192">
        <f t="shared" si="25"/>
        <v>0</v>
      </c>
      <c r="ER26" s="192">
        <f t="shared" si="25"/>
        <v>0</v>
      </c>
      <c r="ES26" s="192">
        <f t="shared" si="25"/>
        <v>0</v>
      </c>
      <c r="ET26" s="192">
        <f t="shared" si="25"/>
        <v>0</v>
      </c>
      <c r="EU26" s="192">
        <f t="shared" si="25"/>
        <v>0</v>
      </c>
      <c r="EV26" s="192">
        <f t="shared" si="25"/>
        <v>0</v>
      </c>
      <c r="EW26" s="192">
        <f t="shared" si="25"/>
        <v>0</v>
      </c>
      <c r="EX26" s="192">
        <f t="shared" si="25"/>
        <v>0</v>
      </c>
      <c r="EY26" s="192">
        <f t="shared" si="25"/>
        <v>0</v>
      </c>
      <c r="EZ26" s="192">
        <f t="shared" si="25"/>
        <v>0</v>
      </c>
      <c r="FA26" s="192">
        <f t="shared" si="25"/>
        <v>0</v>
      </c>
    </row>
    <row r="27" spans="2:157" ht="15" customHeight="1" x14ac:dyDescent="0.3">
      <c r="B27" s="171">
        <f>B26+1</f>
        <v>14</v>
      </c>
      <c r="C27" s="176" t="s">
        <v>1425</v>
      </c>
      <c r="D27" s="176"/>
      <c r="E27" s="180" t="s">
        <v>1195</v>
      </c>
      <c r="F27" s="181" t="s">
        <v>2457</v>
      </c>
      <c r="G27" s="639">
        <f>SUM(H27:FA27)</f>
        <v>0</v>
      </c>
      <c r="H27" s="192">
        <f>H23*H24</f>
        <v>0</v>
      </c>
      <c r="I27" s="192">
        <f t="shared" ref="I27:BT27" si="26">I23*I24</f>
        <v>0</v>
      </c>
      <c r="J27" s="192">
        <f t="shared" si="26"/>
        <v>0</v>
      </c>
      <c r="K27" s="192">
        <f t="shared" si="26"/>
        <v>0</v>
      </c>
      <c r="L27" s="192">
        <f t="shared" si="26"/>
        <v>0</v>
      </c>
      <c r="M27" s="192">
        <f t="shared" si="26"/>
        <v>0</v>
      </c>
      <c r="N27" s="192">
        <f t="shared" si="26"/>
        <v>0</v>
      </c>
      <c r="O27" s="192">
        <f t="shared" si="26"/>
        <v>0</v>
      </c>
      <c r="P27" s="192">
        <f t="shared" si="26"/>
        <v>0</v>
      </c>
      <c r="Q27" s="192">
        <f t="shared" si="26"/>
        <v>0</v>
      </c>
      <c r="R27" s="192">
        <f t="shared" si="26"/>
        <v>0</v>
      </c>
      <c r="S27" s="192">
        <f t="shared" si="26"/>
        <v>0</v>
      </c>
      <c r="T27" s="192">
        <f t="shared" si="26"/>
        <v>0</v>
      </c>
      <c r="U27" s="192">
        <f t="shared" si="26"/>
        <v>0</v>
      </c>
      <c r="V27" s="192">
        <f t="shared" si="26"/>
        <v>0</v>
      </c>
      <c r="W27" s="192">
        <f t="shared" si="26"/>
        <v>0</v>
      </c>
      <c r="X27" s="192">
        <f t="shared" si="26"/>
        <v>0</v>
      </c>
      <c r="Y27" s="192">
        <f t="shared" si="26"/>
        <v>0</v>
      </c>
      <c r="Z27" s="192">
        <f t="shared" si="26"/>
        <v>0</v>
      </c>
      <c r="AA27" s="192">
        <f t="shared" si="26"/>
        <v>0</v>
      </c>
      <c r="AB27" s="192">
        <f t="shared" si="26"/>
        <v>0</v>
      </c>
      <c r="AC27" s="192">
        <f t="shared" si="26"/>
        <v>0</v>
      </c>
      <c r="AD27" s="192">
        <f t="shared" si="26"/>
        <v>0</v>
      </c>
      <c r="AE27" s="192">
        <f t="shared" si="26"/>
        <v>0</v>
      </c>
      <c r="AF27" s="192">
        <f t="shared" si="26"/>
        <v>0</v>
      </c>
      <c r="AG27" s="192">
        <f t="shared" si="26"/>
        <v>0</v>
      </c>
      <c r="AH27" s="192">
        <f t="shared" si="26"/>
        <v>0</v>
      </c>
      <c r="AI27" s="192">
        <f t="shared" si="26"/>
        <v>0</v>
      </c>
      <c r="AJ27" s="192">
        <f t="shared" si="26"/>
        <v>0</v>
      </c>
      <c r="AK27" s="192">
        <f t="shared" si="26"/>
        <v>0</v>
      </c>
      <c r="AL27" s="192">
        <f t="shared" si="26"/>
        <v>0</v>
      </c>
      <c r="AM27" s="192">
        <f t="shared" si="26"/>
        <v>0</v>
      </c>
      <c r="AN27" s="192">
        <f t="shared" si="26"/>
        <v>0</v>
      </c>
      <c r="AO27" s="192">
        <f t="shared" si="26"/>
        <v>0</v>
      </c>
      <c r="AP27" s="192">
        <f t="shared" si="26"/>
        <v>0</v>
      </c>
      <c r="AQ27" s="192">
        <f t="shared" si="26"/>
        <v>0</v>
      </c>
      <c r="AR27" s="192">
        <f t="shared" si="26"/>
        <v>0</v>
      </c>
      <c r="AS27" s="192">
        <f t="shared" si="26"/>
        <v>0</v>
      </c>
      <c r="AT27" s="192">
        <f t="shared" si="26"/>
        <v>0</v>
      </c>
      <c r="AU27" s="192">
        <f t="shared" si="26"/>
        <v>0</v>
      </c>
      <c r="AV27" s="192">
        <f t="shared" si="26"/>
        <v>0</v>
      </c>
      <c r="AW27" s="192">
        <f t="shared" si="26"/>
        <v>0</v>
      </c>
      <c r="AX27" s="192">
        <f t="shared" si="26"/>
        <v>0</v>
      </c>
      <c r="AY27" s="192">
        <f t="shared" si="26"/>
        <v>0</v>
      </c>
      <c r="AZ27" s="192">
        <f t="shared" si="26"/>
        <v>0</v>
      </c>
      <c r="BA27" s="192">
        <f t="shared" si="26"/>
        <v>0</v>
      </c>
      <c r="BB27" s="192">
        <f t="shared" si="26"/>
        <v>0</v>
      </c>
      <c r="BC27" s="192">
        <f t="shared" si="26"/>
        <v>0</v>
      </c>
      <c r="BD27" s="192">
        <f t="shared" si="26"/>
        <v>0</v>
      </c>
      <c r="BE27" s="192">
        <f t="shared" si="26"/>
        <v>0</v>
      </c>
      <c r="BF27" s="192">
        <f t="shared" si="26"/>
        <v>0</v>
      </c>
      <c r="BG27" s="192">
        <f t="shared" si="26"/>
        <v>0</v>
      </c>
      <c r="BH27" s="192">
        <f t="shared" si="26"/>
        <v>0</v>
      </c>
      <c r="BI27" s="192">
        <f t="shared" si="26"/>
        <v>0</v>
      </c>
      <c r="BJ27" s="192">
        <f t="shared" si="26"/>
        <v>0</v>
      </c>
      <c r="BK27" s="192">
        <f t="shared" si="26"/>
        <v>0</v>
      </c>
      <c r="BL27" s="192">
        <f t="shared" si="26"/>
        <v>0</v>
      </c>
      <c r="BM27" s="192">
        <f t="shared" si="26"/>
        <v>0</v>
      </c>
      <c r="BN27" s="192">
        <f t="shared" si="26"/>
        <v>0</v>
      </c>
      <c r="BO27" s="192">
        <f t="shared" si="26"/>
        <v>0</v>
      </c>
      <c r="BP27" s="192">
        <f t="shared" si="26"/>
        <v>0</v>
      </c>
      <c r="BQ27" s="192">
        <f t="shared" si="26"/>
        <v>0</v>
      </c>
      <c r="BR27" s="192">
        <f t="shared" si="26"/>
        <v>0</v>
      </c>
      <c r="BS27" s="192">
        <f t="shared" si="26"/>
        <v>0</v>
      </c>
      <c r="BT27" s="192">
        <f t="shared" si="26"/>
        <v>0</v>
      </c>
      <c r="BU27" s="192">
        <f t="shared" ref="BU27:EF27" si="27">BU23*BU24</f>
        <v>0</v>
      </c>
      <c r="BV27" s="192">
        <f t="shared" si="27"/>
        <v>0</v>
      </c>
      <c r="BW27" s="192">
        <f t="shared" si="27"/>
        <v>0</v>
      </c>
      <c r="BX27" s="192">
        <f t="shared" si="27"/>
        <v>0</v>
      </c>
      <c r="BY27" s="192">
        <f t="shared" si="27"/>
        <v>0</v>
      </c>
      <c r="BZ27" s="192">
        <f t="shared" si="27"/>
        <v>0</v>
      </c>
      <c r="CA27" s="192">
        <f t="shared" si="27"/>
        <v>0</v>
      </c>
      <c r="CB27" s="192">
        <f t="shared" si="27"/>
        <v>0</v>
      </c>
      <c r="CC27" s="192">
        <f t="shared" si="27"/>
        <v>0</v>
      </c>
      <c r="CD27" s="192">
        <f t="shared" si="27"/>
        <v>0</v>
      </c>
      <c r="CE27" s="192">
        <f t="shared" si="27"/>
        <v>0</v>
      </c>
      <c r="CF27" s="192">
        <f t="shared" si="27"/>
        <v>0</v>
      </c>
      <c r="CG27" s="192">
        <f t="shared" si="27"/>
        <v>0</v>
      </c>
      <c r="CH27" s="192">
        <f t="shared" si="27"/>
        <v>0</v>
      </c>
      <c r="CI27" s="192">
        <f t="shared" si="27"/>
        <v>0</v>
      </c>
      <c r="CJ27" s="192">
        <f t="shared" si="27"/>
        <v>0</v>
      </c>
      <c r="CK27" s="192">
        <f t="shared" si="27"/>
        <v>0</v>
      </c>
      <c r="CL27" s="192">
        <f t="shared" si="27"/>
        <v>0</v>
      </c>
      <c r="CM27" s="192">
        <f t="shared" si="27"/>
        <v>0</v>
      </c>
      <c r="CN27" s="192">
        <f t="shared" si="27"/>
        <v>0</v>
      </c>
      <c r="CO27" s="192">
        <f t="shared" si="27"/>
        <v>0</v>
      </c>
      <c r="CP27" s="192">
        <f t="shared" si="27"/>
        <v>0</v>
      </c>
      <c r="CQ27" s="192">
        <f t="shared" si="27"/>
        <v>0</v>
      </c>
      <c r="CR27" s="192">
        <f t="shared" si="27"/>
        <v>0</v>
      </c>
      <c r="CS27" s="192">
        <f t="shared" si="27"/>
        <v>0</v>
      </c>
      <c r="CT27" s="192">
        <f t="shared" si="27"/>
        <v>0</v>
      </c>
      <c r="CU27" s="192">
        <f t="shared" si="27"/>
        <v>0</v>
      </c>
      <c r="CV27" s="192">
        <f t="shared" si="27"/>
        <v>0</v>
      </c>
      <c r="CW27" s="192">
        <f t="shared" si="27"/>
        <v>0</v>
      </c>
      <c r="CX27" s="192">
        <f t="shared" si="27"/>
        <v>0</v>
      </c>
      <c r="CY27" s="192">
        <f t="shared" si="27"/>
        <v>0</v>
      </c>
      <c r="CZ27" s="192">
        <f t="shared" si="27"/>
        <v>0</v>
      </c>
      <c r="DA27" s="192">
        <f t="shared" si="27"/>
        <v>0</v>
      </c>
      <c r="DB27" s="192">
        <f t="shared" si="27"/>
        <v>0</v>
      </c>
      <c r="DC27" s="192">
        <f t="shared" si="27"/>
        <v>0</v>
      </c>
      <c r="DD27" s="192">
        <f t="shared" si="27"/>
        <v>0</v>
      </c>
      <c r="DE27" s="192">
        <f t="shared" si="27"/>
        <v>0</v>
      </c>
      <c r="DF27" s="192">
        <f t="shared" si="27"/>
        <v>0</v>
      </c>
      <c r="DG27" s="192">
        <f t="shared" si="27"/>
        <v>0</v>
      </c>
      <c r="DH27" s="192">
        <f t="shared" si="27"/>
        <v>0</v>
      </c>
      <c r="DI27" s="192">
        <f t="shared" si="27"/>
        <v>0</v>
      </c>
      <c r="DJ27" s="192">
        <f t="shared" si="27"/>
        <v>0</v>
      </c>
      <c r="DK27" s="192">
        <f t="shared" si="27"/>
        <v>0</v>
      </c>
      <c r="DL27" s="192">
        <f t="shared" si="27"/>
        <v>0</v>
      </c>
      <c r="DM27" s="192">
        <f t="shared" si="27"/>
        <v>0</v>
      </c>
      <c r="DN27" s="192">
        <f t="shared" si="27"/>
        <v>0</v>
      </c>
      <c r="DO27" s="192">
        <f t="shared" si="27"/>
        <v>0</v>
      </c>
      <c r="DP27" s="192">
        <f t="shared" si="27"/>
        <v>0</v>
      </c>
      <c r="DQ27" s="192">
        <f t="shared" si="27"/>
        <v>0</v>
      </c>
      <c r="DR27" s="192">
        <f t="shared" si="27"/>
        <v>0</v>
      </c>
      <c r="DS27" s="192">
        <f t="shared" si="27"/>
        <v>0</v>
      </c>
      <c r="DT27" s="192">
        <f t="shared" si="27"/>
        <v>0</v>
      </c>
      <c r="DU27" s="192">
        <f t="shared" si="27"/>
        <v>0</v>
      </c>
      <c r="DV27" s="192">
        <f t="shared" si="27"/>
        <v>0</v>
      </c>
      <c r="DW27" s="192">
        <f t="shared" si="27"/>
        <v>0</v>
      </c>
      <c r="DX27" s="192">
        <f t="shared" si="27"/>
        <v>0</v>
      </c>
      <c r="DY27" s="192">
        <f t="shared" si="27"/>
        <v>0</v>
      </c>
      <c r="DZ27" s="192">
        <f t="shared" si="27"/>
        <v>0</v>
      </c>
      <c r="EA27" s="192">
        <f t="shared" si="27"/>
        <v>0</v>
      </c>
      <c r="EB27" s="192">
        <f t="shared" si="27"/>
        <v>0</v>
      </c>
      <c r="EC27" s="192">
        <f t="shared" si="27"/>
        <v>0</v>
      </c>
      <c r="ED27" s="192">
        <f t="shared" si="27"/>
        <v>0</v>
      </c>
      <c r="EE27" s="192">
        <f t="shared" si="27"/>
        <v>0</v>
      </c>
      <c r="EF27" s="192">
        <f t="shared" si="27"/>
        <v>0</v>
      </c>
      <c r="EG27" s="192">
        <f t="shared" ref="EG27:FA27" si="28">EG23*EG24</f>
        <v>0</v>
      </c>
      <c r="EH27" s="192">
        <f t="shared" si="28"/>
        <v>0</v>
      </c>
      <c r="EI27" s="192">
        <f t="shared" si="28"/>
        <v>0</v>
      </c>
      <c r="EJ27" s="192">
        <f t="shared" si="28"/>
        <v>0</v>
      </c>
      <c r="EK27" s="192">
        <f t="shared" si="28"/>
        <v>0</v>
      </c>
      <c r="EL27" s="192">
        <f t="shared" si="28"/>
        <v>0</v>
      </c>
      <c r="EM27" s="192">
        <f t="shared" si="28"/>
        <v>0</v>
      </c>
      <c r="EN27" s="192">
        <f t="shared" si="28"/>
        <v>0</v>
      </c>
      <c r="EO27" s="192">
        <f t="shared" si="28"/>
        <v>0</v>
      </c>
      <c r="EP27" s="192">
        <f t="shared" si="28"/>
        <v>0</v>
      </c>
      <c r="EQ27" s="192">
        <f t="shared" si="28"/>
        <v>0</v>
      </c>
      <c r="ER27" s="192">
        <f t="shared" si="28"/>
        <v>0</v>
      </c>
      <c r="ES27" s="192">
        <f t="shared" si="28"/>
        <v>0</v>
      </c>
      <c r="ET27" s="192">
        <f t="shared" si="28"/>
        <v>0</v>
      </c>
      <c r="EU27" s="192">
        <f t="shared" si="28"/>
        <v>0</v>
      </c>
      <c r="EV27" s="192">
        <f t="shared" si="28"/>
        <v>0</v>
      </c>
      <c r="EW27" s="192">
        <f t="shared" si="28"/>
        <v>0</v>
      </c>
      <c r="EX27" s="192">
        <f t="shared" si="28"/>
        <v>0</v>
      </c>
      <c r="EY27" s="192">
        <f t="shared" si="28"/>
        <v>0</v>
      </c>
      <c r="EZ27" s="192">
        <f t="shared" si="28"/>
        <v>0</v>
      </c>
      <c r="FA27" s="192">
        <f t="shared" si="28"/>
        <v>0</v>
      </c>
    </row>
    <row r="28" spans="2:157" x14ac:dyDescent="0.3">
      <c r="B28" s="26"/>
      <c r="C28" s="38"/>
      <c r="D28" s="38"/>
      <c r="E28" s="168"/>
      <c r="F28" s="169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</row>
    <row r="29" spans="2:157" x14ac:dyDescent="0.3">
      <c r="B29" s="856" t="s">
        <v>2458</v>
      </c>
      <c r="C29" s="856"/>
      <c r="D29" s="856"/>
      <c r="E29" s="856"/>
      <c r="F29" s="856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170"/>
      <c r="AC29" s="170"/>
      <c r="AD29" s="170"/>
      <c r="AE29" s="170"/>
      <c r="AF29" s="170"/>
      <c r="AG29" s="170"/>
      <c r="AH29" s="170"/>
      <c r="AI29" s="170"/>
      <c r="AJ29" s="170"/>
      <c r="AK29" s="170"/>
      <c r="AL29" s="170"/>
      <c r="AM29" s="170"/>
      <c r="AN29" s="170"/>
      <c r="AO29" s="170"/>
      <c r="AP29" s="170"/>
      <c r="AQ29" s="170"/>
      <c r="AR29" s="170"/>
      <c r="AS29" s="170"/>
      <c r="AT29" s="170"/>
      <c r="AU29" s="170"/>
      <c r="AV29" s="170"/>
      <c r="AW29" s="170"/>
      <c r="AX29" s="170"/>
      <c r="AY29" s="170"/>
      <c r="AZ29" s="170"/>
      <c r="BA29" s="170"/>
      <c r="BB29" s="170"/>
      <c r="BC29" s="170"/>
      <c r="BD29" s="170"/>
      <c r="BE29" s="170"/>
      <c r="BF29" s="170"/>
      <c r="BG29" s="170"/>
      <c r="BH29" s="170"/>
      <c r="BI29" s="170"/>
      <c r="BJ29" s="170"/>
      <c r="BK29" s="170"/>
      <c r="BL29" s="170"/>
      <c r="BM29" s="170"/>
      <c r="BN29" s="170"/>
      <c r="BO29" s="170"/>
      <c r="BP29" s="170"/>
      <c r="BQ29" s="170"/>
      <c r="BR29" s="170"/>
      <c r="BS29" s="170"/>
      <c r="BT29" s="170"/>
      <c r="BU29" s="170"/>
      <c r="BV29" s="170"/>
      <c r="BW29" s="170"/>
      <c r="BX29" s="170"/>
      <c r="BY29" s="170"/>
      <c r="BZ29" s="170"/>
      <c r="CA29" s="170"/>
      <c r="CB29" s="170"/>
      <c r="CC29" s="170"/>
      <c r="CD29" s="170"/>
      <c r="CE29" s="170"/>
      <c r="CF29" s="170"/>
      <c r="CG29" s="170"/>
      <c r="CH29" s="170"/>
      <c r="CI29" s="170"/>
      <c r="CJ29" s="170"/>
      <c r="CK29" s="170"/>
      <c r="CL29" s="170"/>
      <c r="CM29" s="170"/>
      <c r="CN29" s="170"/>
      <c r="CO29" s="170"/>
      <c r="CP29" s="170"/>
      <c r="CQ29" s="170"/>
      <c r="CR29" s="170"/>
      <c r="CS29" s="170"/>
      <c r="CT29" s="170"/>
      <c r="CU29" s="170"/>
      <c r="CV29" s="170"/>
      <c r="CW29" s="170"/>
      <c r="CX29" s="170"/>
      <c r="CY29" s="170"/>
      <c r="CZ29" s="170"/>
      <c r="DA29" s="170"/>
      <c r="DB29" s="170"/>
      <c r="DC29" s="170"/>
      <c r="DD29" s="170"/>
      <c r="DE29" s="170"/>
      <c r="DF29" s="170"/>
      <c r="DG29" s="170"/>
      <c r="DH29" s="170"/>
      <c r="DI29" s="170"/>
      <c r="DJ29" s="170"/>
      <c r="DK29" s="170"/>
      <c r="DL29" s="170"/>
      <c r="DM29" s="170"/>
      <c r="DN29" s="170"/>
      <c r="DO29" s="170"/>
      <c r="DP29" s="170"/>
      <c r="DQ29" s="170"/>
      <c r="DR29" s="170"/>
      <c r="DS29" s="170"/>
      <c r="DT29" s="170"/>
      <c r="DU29" s="170"/>
      <c r="DV29" s="170"/>
      <c r="DW29" s="170"/>
      <c r="DX29" s="170"/>
      <c r="DY29" s="170"/>
      <c r="DZ29" s="170"/>
      <c r="EA29" s="170"/>
      <c r="EB29" s="170"/>
      <c r="EC29" s="170"/>
      <c r="ED29" s="170"/>
      <c r="EE29" s="170"/>
      <c r="EF29" s="170"/>
      <c r="EG29" s="170"/>
      <c r="EH29" s="170"/>
      <c r="EI29" s="170"/>
      <c r="EJ29" s="170"/>
      <c r="EK29" s="170"/>
      <c r="EL29" s="170"/>
      <c r="EM29" s="170"/>
      <c r="EN29" s="170"/>
      <c r="EO29" s="170"/>
      <c r="EP29" s="170"/>
      <c r="EQ29" s="170"/>
      <c r="ER29" s="170"/>
      <c r="ES29" s="170"/>
      <c r="ET29" s="170"/>
      <c r="EU29" s="170"/>
      <c r="EV29" s="170"/>
      <c r="EW29" s="170"/>
      <c r="EX29" s="170"/>
      <c r="EY29" s="170"/>
      <c r="EZ29" s="170"/>
      <c r="FA29" s="170"/>
    </row>
    <row r="30" spans="2:157" x14ac:dyDescent="0.3">
      <c r="B30" s="171"/>
      <c r="C30" s="195"/>
      <c r="D30" s="195"/>
      <c r="E30" s="195"/>
      <c r="F30" s="193"/>
      <c r="G30" s="174" t="s">
        <v>353</v>
      </c>
      <c r="H30" s="175" t="s">
        <v>2293</v>
      </c>
      <c r="I30" s="175" t="s">
        <v>2294</v>
      </c>
      <c r="J30" s="175" t="s">
        <v>2295</v>
      </c>
      <c r="K30" s="175" t="s">
        <v>2296</v>
      </c>
      <c r="L30" s="175" t="s">
        <v>2297</v>
      </c>
      <c r="M30" s="175" t="s">
        <v>2298</v>
      </c>
      <c r="N30" s="175" t="s">
        <v>2299</v>
      </c>
      <c r="O30" s="175" t="s">
        <v>2300</v>
      </c>
      <c r="P30" s="175" t="s">
        <v>2301</v>
      </c>
      <c r="Q30" s="175" t="s">
        <v>2302</v>
      </c>
      <c r="R30" s="175" t="s">
        <v>2303</v>
      </c>
      <c r="S30" s="175" t="s">
        <v>2304</v>
      </c>
      <c r="T30" s="175" t="s">
        <v>2305</v>
      </c>
      <c r="U30" s="175" t="s">
        <v>2306</v>
      </c>
      <c r="V30" s="175" t="s">
        <v>2307</v>
      </c>
      <c r="W30" s="175" t="s">
        <v>2308</v>
      </c>
      <c r="X30" s="175" t="s">
        <v>2309</v>
      </c>
      <c r="Y30" s="175" t="s">
        <v>2310</v>
      </c>
      <c r="Z30" s="175" t="s">
        <v>2311</v>
      </c>
      <c r="AA30" s="175" t="s">
        <v>2312</v>
      </c>
      <c r="AB30" s="175" t="s">
        <v>2313</v>
      </c>
      <c r="AC30" s="175" t="s">
        <v>2314</v>
      </c>
      <c r="AD30" s="175" t="s">
        <v>2315</v>
      </c>
      <c r="AE30" s="175" t="s">
        <v>2316</v>
      </c>
      <c r="AF30" s="175" t="s">
        <v>2317</v>
      </c>
      <c r="AG30" s="175" t="s">
        <v>2318</v>
      </c>
      <c r="AH30" s="175" t="s">
        <v>2319</v>
      </c>
      <c r="AI30" s="175" t="s">
        <v>2320</v>
      </c>
      <c r="AJ30" s="175" t="s">
        <v>2321</v>
      </c>
      <c r="AK30" s="175" t="s">
        <v>2322</v>
      </c>
      <c r="AL30" s="175" t="s">
        <v>2323</v>
      </c>
      <c r="AM30" s="175" t="s">
        <v>2324</v>
      </c>
      <c r="AN30" s="175" t="s">
        <v>2325</v>
      </c>
      <c r="AO30" s="175" t="s">
        <v>2326</v>
      </c>
      <c r="AP30" s="175" t="s">
        <v>2327</v>
      </c>
      <c r="AQ30" s="175" t="s">
        <v>2328</v>
      </c>
      <c r="AR30" s="175" t="s">
        <v>2329</v>
      </c>
      <c r="AS30" s="175" t="s">
        <v>2330</v>
      </c>
      <c r="AT30" s="175" t="s">
        <v>2331</v>
      </c>
      <c r="AU30" s="175" t="s">
        <v>2332</v>
      </c>
      <c r="AV30" s="175" t="s">
        <v>2333</v>
      </c>
      <c r="AW30" s="175" t="s">
        <v>2334</v>
      </c>
      <c r="AX30" s="175" t="s">
        <v>2335</v>
      </c>
      <c r="AY30" s="175" t="s">
        <v>2336</v>
      </c>
      <c r="AZ30" s="175" t="s">
        <v>2337</v>
      </c>
      <c r="BA30" s="175" t="s">
        <v>2338</v>
      </c>
      <c r="BB30" s="175" t="s">
        <v>2339</v>
      </c>
      <c r="BC30" s="175" t="s">
        <v>2340</v>
      </c>
      <c r="BD30" s="175" t="s">
        <v>2341</v>
      </c>
      <c r="BE30" s="175" t="s">
        <v>2342</v>
      </c>
      <c r="BF30" s="175" t="s">
        <v>2343</v>
      </c>
      <c r="BG30" s="175" t="s">
        <v>2344</v>
      </c>
      <c r="BH30" s="175" t="s">
        <v>2345</v>
      </c>
      <c r="BI30" s="175" t="s">
        <v>2346</v>
      </c>
      <c r="BJ30" s="175" t="s">
        <v>2347</v>
      </c>
      <c r="BK30" s="175" t="s">
        <v>2348</v>
      </c>
      <c r="BL30" s="175" t="s">
        <v>2349</v>
      </c>
      <c r="BM30" s="175" t="s">
        <v>2350</v>
      </c>
      <c r="BN30" s="175" t="s">
        <v>2351</v>
      </c>
      <c r="BO30" s="175" t="s">
        <v>2352</v>
      </c>
      <c r="BP30" s="175" t="s">
        <v>2353</v>
      </c>
      <c r="BQ30" s="175" t="s">
        <v>2354</v>
      </c>
      <c r="BR30" s="175" t="s">
        <v>2355</v>
      </c>
      <c r="BS30" s="175" t="s">
        <v>2356</v>
      </c>
      <c r="BT30" s="175" t="s">
        <v>2357</v>
      </c>
      <c r="BU30" s="175" t="s">
        <v>2358</v>
      </c>
      <c r="BV30" s="175" t="s">
        <v>2359</v>
      </c>
      <c r="BW30" s="175" t="s">
        <v>2360</v>
      </c>
      <c r="BX30" s="175" t="s">
        <v>2361</v>
      </c>
      <c r="BY30" s="175" t="s">
        <v>2362</v>
      </c>
      <c r="BZ30" s="175" t="s">
        <v>2363</v>
      </c>
      <c r="CA30" s="175" t="s">
        <v>2364</v>
      </c>
      <c r="CB30" s="175" t="s">
        <v>2365</v>
      </c>
      <c r="CC30" s="175" t="s">
        <v>2366</v>
      </c>
      <c r="CD30" s="175" t="s">
        <v>2367</v>
      </c>
      <c r="CE30" s="175" t="s">
        <v>2368</v>
      </c>
      <c r="CF30" s="175" t="s">
        <v>2369</v>
      </c>
      <c r="CG30" s="175" t="s">
        <v>2370</v>
      </c>
      <c r="CH30" s="175" t="s">
        <v>2371</v>
      </c>
      <c r="CI30" s="175" t="s">
        <v>2372</v>
      </c>
      <c r="CJ30" s="175" t="s">
        <v>2373</v>
      </c>
      <c r="CK30" s="175" t="s">
        <v>2374</v>
      </c>
      <c r="CL30" s="175" t="s">
        <v>2375</v>
      </c>
      <c r="CM30" s="175" t="s">
        <v>2376</v>
      </c>
      <c r="CN30" s="175" t="s">
        <v>2377</v>
      </c>
      <c r="CO30" s="175" t="s">
        <v>2378</v>
      </c>
      <c r="CP30" s="175" t="s">
        <v>2379</v>
      </c>
      <c r="CQ30" s="175" t="s">
        <v>2380</v>
      </c>
      <c r="CR30" s="175" t="s">
        <v>2381</v>
      </c>
      <c r="CS30" s="175" t="s">
        <v>2382</v>
      </c>
      <c r="CT30" s="175" t="s">
        <v>2383</v>
      </c>
      <c r="CU30" s="175" t="s">
        <v>2384</v>
      </c>
      <c r="CV30" s="175" t="s">
        <v>2385</v>
      </c>
      <c r="CW30" s="175" t="s">
        <v>2386</v>
      </c>
      <c r="CX30" s="175" t="s">
        <v>2387</v>
      </c>
      <c r="CY30" s="175" t="s">
        <v>2388</v>
      </c>
      <c r="CZ30" s="175" t="s">
        <v>2389</v>
      </c>
      <c r="DA30" s="175" t="s">
        <v>2390</v>
      </c>
      <c r="DB30" s="175" t="s">
        <v>2391</v>
      </c>
      <c r="DC30" s="175" t="s">
        <v>2392</v>
      </c>
      <c r="DD30" s="175" t="s">
        <v>2393</v>
      </c>
      <c r="DE30" s="175" t="s">
        <v>2394</v>
      </c>
      <c r="DF30" s="175" t="s">
        <v>2395</v>
      </c>
      <c r="DG30" s="175" t="s">
        <v>2396</v>
      </c>
      <c r="DH30" s="175" t="s">
        <v>2397</v>
      </c>
      <c r="DI30" s="175" t="s">
        <v>2398</v>
      </c>
      <c r="DJ30" s="175" t="s">
        <v>2399</v>
      </c>
      <c r="DK30" s="175" t="s">
        <v>2400</v>
      </c>
      <c r="DL30" s="175" t="s">
        <v>2401</v>
      </c>
      <c r="DM30" s="175" t="s">
        <v>2402</v>
      </c>
      <c r="DN30" s="175" t="s">
        <v>2403</v>
      </c>
      <c r="DO30" s="175" t="s">
        <v>2404</v>
      </c>
      <c r="DP30" s="175" t="s">
        <v>2405</v>
      </c>
      <c r="DQ30" s="175" t="s">
        <v>2406</v>
      </c>
      <c r="DR30" s="175" t="s">
        <v>2407</v>
      </c>
      <c r="DS30" s="175" t="s">
        <v>2408</v>
      </c>
      <c r="DT30" s="175" t="s">
        <v>2409</v>
      </c>
      <c r="DU30" s="175" t="s">
        <v>2410</v>
      </c>
      <c r="DV30" s="175" t="s">
        <v>2411</v>
      </c>
      <c r="DW30" s="175" t="s">
        <v>2412</v>
      </c>
      <c r="DX30" s="175" t="s">
        <v>2413</v>
      </c>
      <c r="DY30" s="175" t="s">
        <v>2414</v>
      </c>
      <c r="DZ30" s="175" t="s">
        <v>2415</v>
      </c>
      <c r="EA30" s="175" t="s">
        <v>2416</v>
      </c>
      <c r="EB30" s="175" t="s">
        <v>2417</v>
      </c>
      <c r="EC30" s="175" t="s">
        <v>2418</v>
      </c>
      <c r="ED30" s="175" t="s">
        <v>2419</v>
      </c>
      <c r="EE30" s="175" t="s">
        <v>2420</v>
      </c>
      <c r="EF30" s="175" t="s">
        <v>2421</v>
      </c>
      <c r="EG30" s="175" t="s">
        <v>2422</v>
      </c>
      <c r="EH30" s="175" t="s">
        <v>2423</v>
      </c>
      <c r="EI30" s="175" t="s">
        <v>2424</v>
      </c>
      <c r="EJ30" s="175" t="s">
        <v>2425</v>
      </c>
      <c r="EK30" s="175" t="s">
        <v>2426</v>
      </c>
      <c r="EL30" s="175" t="s">
        <v>2427</v>
      </c>
      <c r="EM30" s="175" t="s">
        <v>2428</v>
      </c>
      <c r="EN30" s="175" t="s">
        <v>2429</v>
      </c>
      <c r="EO30" s="175" t="s">
        <v>2430</v>
      </c>
      <c r="EP30" s="175" t="s">
        <v>2431</v>
      </c>
      <c r="EQ30" s="175" t="s">
        <v>2432</v>
      </c>
      <c r="ER30" s="175" t="s">
        <v>2433</v>
      </c>
      <c r="ES30" s="175" t="s">
        <v>2434</v>
      </c>
      <c r="ET30" s="175" t="s">
        <v>2435</v>
      </c>
      <c r="EU30" s="175" t="s">
        <v>2436</v>
      </c>
      <c r="EV30" s="175" t="s">
        <v>2437</v>
      </c>
      <c r="EW30" s="175" t="s">
        <v>2438</v>
      </c>
      <c r="EX30" s="175" t="s">
        <v>2439</v>
      </c>
      <c r="EY30" s="175" t="s">
        <v>2440</v>
      </c>
      <c r="EZ30" s="175" t="s">
        <v>2441</v>
      </c>
      <c r="FA30" s="175" t="s">
        <v>2442</v>
      </c>
    </row>
    <row r="31" spans="2:157" x14ac:dyDescent="0.3">
      <c r="B31" s="418">
        <f>B27+1</f>
        <v>15</v>
      </c>
      <c r="C31" s="899" t="s">
        <v>3482</v>
      </c>
      <c r="D31" s="899"/>
      <c r="E31" s="469" t="s">
        <v>1195</v>
      </c>
      <c r="F31" s="891" t="s">
        <v>1593</v>
      </c>
      <c r="G31" s="456">
        <f>SUM(H31:FA31)</f>
        <v>0</v>
      </c>
      <c r="H31" s="192">
        <f>H27</f>
        <v>0</v>
      </c>
      <c r="I31" s="192">
        <f t="shared" ref="I31:BT31" si="29">I27</f>
        <v>0</v>
      </c>
      <c r="J31" s="192">
        <f t="shared" si="29"/>
        <v>0</v>
      </c>
      <c r="K31" s="192">
        <f t="shared" si="29"/>
        <v>0</v>
      </c>
      <c r="L31" s="192">
        <f t="shared" si="29"/>
        <v>0</v>
      </c>
      <c r="M31" s="192">
        <f t="shared" si="29"/>
        <v>0</v>
      </c>
      <c r="N31" s="192">
        <f t="shared" si="29"/>
        <v>0</v>
      </c>
      <c r="O31" s="192">
        <f t="shared" si="29"/>
        <v>0</v>
      </c>
      <c r="P31" s="192">
        <f t="shared" si="29"/>
        <v>0</v>
      </c>
      <c r="Q31" s="192">
        <f t="shared" si="29"/>
        <v>0</v>
      </c>
      <c r="R31" s="192">
        <f t="shared" si="29"/>
        <v>0</v>
      </c>
      <c r="S31" s="192">
        <f t="shared" si="29"/>
        <v>0</v>
      </c>
      <c r="T31" s="192">
        <f t="shared" si="29"/>
        <v>0</v>
      </c>
      <c r="U31" s="192">
        <f t="shared" si="29"/>
        <v>0</v>
      </c>
      <c r="V31" s="192">
        <f t="shared" si="29"/>
        <v>0</v>
      </c>
      <c r="W31" s="192">
        <f t="shared" si="29"/>
        <v>0</v>
      </c>
      <c r="X31" s="192">
        <f t="shared" si="29"/>
        <v>0</v>
      </c>
      <c r="Y31" s="192">
        <f t="shared" si="29"/>
        <v>0</v>
      </c>
      <c r="Z31" s="192">
        <f t="shared" si="29"/>
        <v>0</v>
      </c>
      <c r="AA31" s="192">
        <f t="shared" si="29"/>
        <v>0</v>
      </c>
      <c r="AB31" s="192">
        <f t="shared" si="29"/>
        <v>0</v>
      </c>
      <c r="AC31" s="192">
        <f t="shared" si="29"/>
        <v>0</v>
      </c>
      <c r="AD31" s="192">
        <f t="shared" si="29"/>
        <v>0</v>
      </c>
      <c r="AE31" s="192">
        <f t="shared" si="29"/>
        <v>0</v>
      </c>
      <c r="AF31" s="192">
        <f t="shared" si="29"/>
        <v>0</v>
      </c>
      <c r="AG31" s="192">
        <f t="shared" si="29"/>
        <v>0</v>
      </c>
      <c r="AH31" s="192">
        <f t="shared" si="29"/>
        <v>0</v>
      </c>
      <c r="AI31" s="192">
        <f t="shared" si="29"/>
        <v>0</v>
      </c>
      <c r="AJ31" s="192">
        <f t="shared" si="29"/>
        <v>0</v>
      </c>
      <c r="AK31" s="192">
        <f t="shared" si="29"/>
        <v>0</v>
      </c>
      <c r="AL31" s="192">
        <f t="shared" si="29"/>
        <v>0</v>
      </c>
      <c r="AM31" s="192">
        <f t="shared" si="29"/>
        <v>0</v>
      </c>
      <c r="AN31" s="192">
        <f t="shared" si="29"/>
        <v>0</v>
      </c>
      <c r="AO31" s="192">
        <f t="shared" si="29"/>
        <v>0</v>
      </c>
      <c r="AP31" s="192">
        <f t="shared" si="29"/>
        <v>0</v>
      </c>
      <c r="AQ31" s="192">
        <f t="shared" si="29"/>
        <v>0</v>
      </c>
      <c r="AR31" s="192">
        <f t="shared" si="29"/>
        <v>0</v>
      </c>
      <c r="AS31" s="192">
        <f t="shared" si="29"/>
        <v>0</v>
      </c>
      <c r="AT31" s="192">
        <f t="shared" si="29"/>
        <v>0</v>
      </c>
      <c r="AU31" s="192">
        <f t="shared" si="29"/>
        <v>0</v>
      </c>
      <c r="AV31" s="192">
        <f t="shared" si="29"/>
        <v>0</v>
      </c>
      <c r="AW31" s="192">
        <f t="shared" si="29"/>
        <v>0</v>
      </c>
      <c r="AX31" s="192">
        <f t="shared" si="29"/>
        <v>0</v>
      </c>
      <c r="AY31" s="192">
        <f t="shared" si="29"/>
        <v>0</v>
      </c>
      <c r="AZ31" s="192">
        <f t="shared" si="29"/>
        <v>0</v>
      </c>
      <c r="BA31" s="192">
        <f t="shared" si="29"/>
        <v>0</v>
      </c>
      <c r="BB31" s="192">
        <f t="shared" si="29"/>
        <v>0</v>
      </c>
      <c r="BC31" s="192">
        <f t="shared" si="29"/>
        <v>0</v>
      </c>
      <c r="BD31" s="192">
        <f t="shared" si="29"/>
        <v>0</v>
      </c>
      <c r="BE31" s="192">
        <f t="shared" si="29"/>
        <v>0</v>
      </c>
      <c r="BF31" s="192">
        <f t="shared" si="29"/>
        <v>0</v>
      </c>
      <c r="BG31" s="192">
        <f t="shared" si="29"/>
        <v>0</v>
      </c>
      <c r="BH31" s="192">
        <f t="shared" si="29"/>
        <v>0</v>
      </c>
      <c r="BI31" s="192">
        <f t="shared" si="29"/>
        <v>0</v>
      </c>
      <c r="BJ31" s="192">
        <f t="shared" si="29"/>
        <v>0</v>
      </c>
      <c r="BK31" s="192">
        <f t="shared" si="29"/>
        <v>0</v>
      </c>
      <c r="BL31" s="192">
        <f t="shared" si="29"/>
        <v>0</v>
      </c>
      <c r="BM31" s="192">
        <f t="shared" si="29"/>
        <v>0</v>
      </c>
      <c r="BN31" s="192">
        <f t="shared" si="29"/>
        <v>0</v>
      </c>
      <c r="BO31" s="192">
        <f t="shared" si="29"/>
        <v>0</v>
      </c>
      <c r="BP31" s="192">
        <f t="shared" si="29"/>
        <v>0</v>
      </c>
      <c r="BQ31" s="192">
        <f t="shared" si="29"/>
        <v>0</v>
      </c>
      <c r="BR31" s="192">
        <f t="shared" si="29"/>
        <v>0</v>
      </c>
      <c r="BS31" s="192">
        <f t="shared" si="29"/>
        <v>0</v>
      </c>
      <c r="BT31" s="192">
        <f t="shared" si="29"/>
        <v>0</v>
      </c>
      <c r="BU31" s="192">
        <f t="shared" ref="BU31:EF31" si="30">BU27</f>
        <v>0</v>
      </c>
      <c r="BV31" s="192">
        <f t="shared" si="30"/>
        <v>0</v>
      </c>
      <c r="BW31" s="192">
        <f t="shared" si="30"/>
        <v>0</v>
      </c>
      <c r="BX31" s="192">
        <f t="shared" si="30"/>
        <v>0</v>
      </c>
      <c r="BY31" s="192">
        <f t="shared" si="30"/>
        <v>0</v>
      </c>
      <c r="BZ31" s="192">
        <f t="shared" si="30"/>
        <v>0</v>
      </c>
      <c r="CA31" s="192">
        <f t="shared" si="30"/>
        <v>0</v>
      </c>
      <c r="CB31" s="192">
        <f t="shared" si="30"/>
        <v>0</v>
      </c>
      <c r="CC31" s="192">
        <f t="shared" si="30"/>
        <v>0</v>
      </c>
      <c r="CD31" s="192">
        <f t="shared" si="30"/>
        <v>0</v>
      </c>
      <c r="CE31" s="192">
        <f t="shared" si="30"/>
        <v>0</v>
      </c>
      <c r="CF31" s="192">
        <f t="shared" si="30"/>
        <v>0</v>
      </c>
      <c r="CG31" s="192">
        <f t="shared" si="30"/>
        <v>0</v>
      </c>
      <c r="CH31" s="192">
        <f t="shared" si="30"/>
        <v>0</v>
      </c>
      <c r="CI31" s="192">
        <f t="shared" si="30"/>
        <v>0</v>
      </c>
      <c r="CJ31" s="192">
        <f t="shared" si="30"/>
        <v>0</v>
      </c>
      <c r="CK31" s="192">
        <f t="shared" si="30"/>
        <v>0</v>
      </c>
      <c r="CL31" s="192">
        <f t="shared" si="30"/>
        <v>0</v>
      </c>
      <c r="CM31" s="192">
        <f t="shared" si="30"/>
        <v>0</v>
      </c>
      <c r="CN31" s="192">
        <f t="shared" si="30"/>
        <v>0</v>
      </c>
      <c r="CO31" s="192">
        <f t="shared" si="30"/>
        <v>0</v>
      </c>
      <c r="CP31" s="192">
        <f t="shared" si="30"/>
        <v>0</v>
      </c>
      <c r="CQ31" s="192">
        <f t="shared" si="30"/>
        <v>0</v>
      </c>
      <c r="CR31" s="192">
        <f t="shared" si="30"/>
        <v>0</v>
      </c>
      <c r="CS31" s="192">
        <f t="shared" si="30"/>
        <v>0</v>
      </c>
      <c r="CT31" s="192">
        <f t="shared" si="30"/>
        <v>0</v>
      </c>
      <c r="CU31" s="192">
        <f t="shared" si="30"/>
        <v>0</v>
      </c>
      <c r="CV31" s="192">
        <f t="shared" si="30"/>
        <v>0</v>
      </c>
      <c r="CW31" s="192">
        <f t="shared" si="30"/>
        <v>0</v>
      </c>
      <c r="CX31" s="192">
        <f t="shared" si="30"/>
        <v>0</v>
      </c>
      <c r="CY31" s="192">
        <f t="shared" si="30"/>
        <v>0</v>
      </c>
      <c r="CZ31" s="192">
        <f t="shared" si="30"/>
        <v>0</v>
      </c>
      <c r="DA31" s="192">
        <f t="shared" si="30"/>
        <v>0</v>
      </c>
      <c r="DB31" s="192">
        <f t="shared" si="30"/>
        <v>0</v>
      </c>
      <c r="DC31" s="192">
        <f t="shared" si="30"/>
        <v>0</v>
      </c>
      <c r="DD31" s="192">
        <f t="shared" si="30"/>
        <v>0</v>
      </c>
      <c r="DE31" s="192">
        <f t="shared" si="30"/>
        <v>0</v>
      </c>
      <c r="DF31" s="192">
        <f t="shared" si="30"/>
        <v>0</v>
      </c>
      <c r="DG31" s="192">
        <f t="shared" si="30"/>
        <v>0</v>
      </c>
      <c r="DH31" s="192">
        <f t="shared" si="30"/>
        <v>0</v>
      </c>
      <c r="DI31" s="192">
        <f t="shared" si="30"/>
        <v>0</v>
      </c>
      <c r="DJ31" s="192">
        <f t="shared" si="30"/>
        <v>0</v>
      </c>
      <c r="DK31" s="192">
        <f t="shared" si="30"/>
        <v>0</v>
      </c>
      <c r="DL31" s="192">
        <f t="shared" si="30"/>
        <v>0</v>
      </c>
      <c r="DM31" s="192">
        <f t="shared" si="30"/>
        <v>0</v>
      </c>
      <c r="DN31" s="192">
        <f t="shared" si="30"/>
        <v>0</v>
      </c>
      <c r="DO31" s="192">
        <f t="shared" si="30"/>
        <v>0</v>
      </c>
      <c r="DP31" s="192">
        <f t="shared" si="30"/>
        <v>0</v>
      </c>
      <c r="DQ31" s="192">
        <f t="shared" si="30"/>
        <v>0</v>
      </c>
      <c r="DR31" s="192">
        <f t="shared" si="30"/>
        <v>0</v>
      </c>
      <c r="DS31" s="192">
        <f t="shared" si="30"/>
        <v>0</v>
      </c>
      <c r="DT31" s="192">
        <f t="shared" si="30"/>
        <v>0</v>
      </c>
      <c r="DU31" s="192">
        <f t="shared" si="30"/>
        <v>0</v>
      </c>
      <c r="DV31" s="192">
        <f t="shared" si="30"/>
        <v>0</v>
      </c>
      <c r="DW31" s="192">
        <f t="shared" si="30"/>
        <v>0</v>
      </c>
      <c r="DX31" s="192">
        <f t="shared" si="30"/>
        <v>0</v>
      </c>
      <c r="DY31" s="192">
        <f t="shared" si="30"/>
        <v>0</v>
      </c>
      <c r="DZ31" s="192">
        <f t="shared" si="30"/>
        <v>0</v>
      </c>
      <c r="EA31" s="192">
        <f t="shared" si="30"/>
        <v>0</v>
      </c>
      <c r="EB31" s="192">
        <f t="shared" si="30"/>
        <v>0</v>
      </c>
      <c r="EC31" s="192">
        <f t="shared" si="30"/>
        <v>0</v>
      </c>
      <c r="ED31" s="192">
        <f t="shared" si="30"/>
        <v>0</v>
      </c>
      <c r="EE31" s="192">
        <f t="shared" si="30"/>
        <v>0</v>
      </c>
      <c r="EF31" s="192">
        <f t="shared" si="30"/>
        <v>0</v>
      </c>
      <c r="EG31" s="192">
        <f t="shared" ref="EG31:FA31" si="31">EG27</f>
        <v>0</v>
      </c>
      <c r="EH31" s="192">
        <f t="shared" si="31"/>
        <v>0</v>
      </c>
      <c r="EI31" s="192">
        <f t="shared" si="31"/>
        <v>0</v>
      </c>
      <c r="EJ31" s="192">
        <f t="shared" si="31"/>
        <v>0</v>
      </c>
      <c r="EK31" s="192">
        <f t="shared" si="31"/>
        <v>0</v>
      </c>
      <c r="EL31" s="192">
        <f t="shared" si="31"/>
        <v>0</v>
      </c>
      <c r="EM31" s="192">
        <f t="shared" si="31"/>
        <v>0</v>
      </c>
      <c r="EN31" s="192">
        <f t="shared" si="31"/>
        <v>0</v>
      </c>
      <c r="EO31" s="192">
        <f t="shared" si="31"/>
        <v>0</v>
      </c>
      <c r="EP31" s="192">
        <f t="shared" si="31"/>
        <v>0</v>
      </c>
      <c r="EQ31" s="192">
        <f t="shared" si="31"/>
        <v>0</v>
      </c>
      <c r="ER31" s="192">
        <f t="shared" si="31"/>
        <v>0</v>
      </c>
      <c r="ES31" s="192">
        <f t="shared" si="31"/>
        <v>0</v>
      </c>
      <c r="ET31" s="192">
        <f t="shared" si="31"/>
        <v>0</v>
      </c>
      <c r="EU31" s="192">
        <f t="shared" si="31"/>
        <v>0</v>
      </c>
      <c r="EV31" s="192">
        <f t="shared" si="31"/>
        <v>0</v>
      </c>
      <c r="EW31" s="192">
        <f t="shared" si="31"/>
        <v>0</v>
      </c>
      <c r="EX31" s="192">
        <f t="shared" si="31"/>
        <v>0</v>
      </c>
      <c r="EY31" s="192">
        <f t="shared" si="31"/>
        <v>0</v>
      </c>
      <c r="EZ31" s="192">
        <f t="shared" si="31"/>
        <v>0</v>
      </c>
      <c r="FA31" s="192">
        <f t="shared" si="31"/>
        <v>0</v>
      </c>
    </row>
    <row r="32" spans="2:157" ht="28.8" x14ac:dyDescent="0.3">
      <c r="B32" s="418">
        <f t="shared" ref="B32:B35" si="32">B31+1</f>
        <v>16</v>
      </c>
      <c r="C32" s="465" t="s">
        <v>2747</v>
      </c>
      <c r="D32" s="468"/>
      <c r="E32" s="469" t="s">
        <v>2748</v>
      </c>
      <c r="F32" s="892"/>
      <c r="G32" s="457">
        <f>G31*D32</f>
        <v>0</v>
      </c>
      <c r="H32" s="466">
        <f>H31*$D$32</f>
        <v>0</v>
      </c>
      <c r="I32" s="466">
        <f t="shared" ref="I32:BT32" si="33">I31*$D$32</f>
        <v>0</v>
      </c>
      <c r="J32" s="466">
        <f t="shared" si="33"/>
        <v>0</v>
      </c>
      <c r="K32" s="466">
        <f t="shared" si="33"/>
        <v>0</v>
      </c>
      <c r="L32" s="466">
        <f t="shared" si="33"/>
        <v>0</v>
      </c>
      <c r="M32" s="466">
        <f t="shared" si="33"/>
        <v>0</v>
      </c>
      <c r="N32" s="466">
        <f t="shared" si="33"/>
        <v>0</v>
      </c>
      <c r="O32" s="466">
        <f t="shared" si="33"/>
        <v>0</v>
      </c>
      <c r="P32" s="466">
        <f t="shared" si="33"/>
        <v>0</v>
      </c>
      <c r="Q32" s="466">
        <f t="shared" si="33"/>
        <v>0</v>
      </c>
      <c r="R32" s="466">
        <f t="shared" si="33"/>
        <v>0</v>
      </c>
      <c r="S32" s="466">
        <f t="shared" si="33"/>
        <v>0</v>
      </c>
      <c r="T32" s="466">
        <f t="shared" si="33"/>
        <v>0</v>
      </c>
      <c r="U32" s="466">
        <f t="shared" si="33"/>
        <v>0</v>
      </c>
      <c r="V32" s="466">
        <f t="shared" si="33"/>
        <v>0</v>
      </c>
      <c r="W32" s="466">
        <f t="shared" si="33"/>
        <v>0</v>
      </c>
      <c r="X32" s="466">
        <f t="shared" si="33"/>
        <v>0</v>
      </c>
      <c r="Y32" s="466">
        <f t="shared" si="33"/>
        <v>0</v>
      </c>
      <c r="Z32" s="466">
        <f t="shared" si="33"/>
        <v>0</v>
      </c>
      <c r="AA32" s="466">
        <f t="shared" si="33"/>
        <v>0</v>
      </c>
      <c r="AB32" s="466">
        <f t="shared" si="33"/>
        <v>0</v>
      </c>
      <c r="AC32" s="466">
        <f t="shared" si="33"/>
        <v>0</v>
      </c>
      <c r="AD32" s="466">
        <f t="shared" si="33"/>
        <v>0</v>
      </c>
      <c r="AE32" s="466">
        <f t="shared" si="33"/>
        <v>0</v>
      </c>
      <c r="AF32" s="466">
        <f t="shared" si="33"/>
        <v>0</v>
      </c>
      <c r="AG32" s="466">
        <f t="shared" si="33"/>
        <v>0</v>
      </c>
      <c r="AH32" s="466">
        <f t="shared" si="33"/>
        <v>0</v>
      </c>
      <c r="AI32" s="466">
        <f t="shared" si="33"/>
        <v>0</v>
      </c>
      <c r="AJ32" s="466">
        <f t="shared" si="33"/>
        <v>0</v>
      </c>
      <c r="AK32" s="466">
        <f t="shared" si="33"/>
        <v>0</v>
      </c>
      <c r="AL32" s="466">
        <f t="shared" si="33"/>
        <v>0</v>
      </c>
      <c r="AM32" s="466">
        <f t="shared" si="33"/>
        <v>0</v>
      </c>
      <c r="AN32" s="466">
        <f t="shared" si="33"/>
        <v>0</v>
      </c>
      <c r="AO32" s="466">
        <f t="shared" si="33"/>
        <v>0</v>
      </c>
      <c r="AP32" s="466">
        <f t="shared" si="33"/>
        <v>0</v>
      </c>
      <c r="AQ32" s="466">
        <f t="shared" si="33"/>
        <v>0</v>
      </c>
      <c r="AR32" s="466">
        <f t="shared" si="33"/>
        <v>0</v>
      </c>
      <c r="AS32" s="466">
        <f t="shared" si="33"/>
        <v>0</v>
      </c>
      <c r="AT32" s="466">
        <f t="shared" si="33"/>
        <v>0</v>
      </c>
      <c r="AU32" s="466">
        <f t="shared" si="33"/>
        <v>0</v>
      </c>
      <c r="AV32" s="466">
        <f t="shared" si="33"/>
        <v>0</v>
      </c>
      <c r="AW32" s="466">
        <f t="shared" si="33"/>
        <v>0</v>
      </c>
      <c r="AX32" s="466">
        <f t="shared" si="33"/>
        <v>0</v>
      </c>
      <c r="AY32" s="466">
        <f t="shared" si="33"/>
        <v>0</v>
      </c>
      <c r="AZ32" s="466">
        <f t="shared" si="33"/>
        <v>0</v>
      </c>
      <c r="BA32" s="466">
        <f t="shared" si="33"/>
        <v>0</v>
      </c>
      <c r="BB32" s="466">
        <f t="shared" si="33"/>
        <v>0</v>
      </c>
      <c r="BC32" s="466">
        <f t="shared" si="33"/>
        <v>0</v>
      </c>
      <c r="BD32" s="466">
        <f t="shared" si="33"/>
        <v>0</v>
      </c>
      <c r="BE32" s="466">
        <f t="shared" si="33"/>
        <v>0</v>
      </c>
      <c r="BF32" s="466">
        <f t="shared" si="33"/>
        <v>0</v>
      </c>
      <c r="BG32" s="466">
        <f t="shared" si="33"/>
        <v>0</v>
      </c>
      <c r="BH32" s="466">
        <f t="shared" si="33"/>
        <v>0</v>
      </c>
      <c r="BI32" s="466">
        <f t="shared" si="33"/>
        <v>0</v>
      </c>
      <c r="BJ32" s="466">
        <f t="shared" si="33"/>
        <v>0</v>
      </c>
      <c r="BK32" s="466">
        <f t="shared" si="33"/>
        <v>0</v>
      </c>
      <c r="BL32" s="466">
        <f t="shared" si="33"/>
        <v>0</v>
      </c>
      <c r="BM32" s="466">
        <f t="shared" si="33"/>
        <v>0</v>
      </c>
      <c r="BN32" s="466">
        <f t="shared" si="33"/>
        <v>0</v>
      </c>
      <c r="BO32" s="466">
        <f t="shared" si="33"/>
        <v>0</v>
      </c>
      <c r="BP32" s="466">
        <f t="shared" si="33"/>
        <v>0</v>
      </c>
      <c r="BQ32" s="466">
        <f t="shared" si="33"/>
        <v>0</v>
      </c>
      <c r="BR32" s="466">
        <f t="shared" si="33"/>
        <v>0</v>
      </c>
      <c r="BS32" s="466">
        <f t="shared" si="33"/>
        <v>0</v>
      </c>
      <c r="BT32" s="466">
        <f t="shared" si="33"/>
        <v>0</v>
      </c>
      <c r="BU32" s="466">
        <f t="shared" ref="BU32:EF32" si="34">BU31*$D$32</f>
        <v>0</v>
      </c>
      <c r="BV32" s="466">
        <f t="shared" si="34"/>
        <v>0</v>
      </c>
      <c r="BW32" s="466">
        <f t="shared" si="34"/>
        <v>0</v>
      </c>
      <c r="BX32" s="466">
        <f t="shared" si="34"/>
        <v>0</v>
      </c>
      <c r="BY32" s="466">
        <f t="shared" si="34"/>
        <v>0</v>
      </c>
      <c r="BZ32" s="466">
        <f t="shared" si="34"/>
        <v>0</v>
      </c>
      <c r="CA32" s="466">
        <f t="shared" si="34"/>
        <v>0</v>
      </c>
      <c r="CB32" s="466">
        <f t="shared" si="34"/>
        <v>0</v>
      </c>
      <c r="CC32" s="466">
        <f t="shared" si="34"/>
        <v>0</v>
      </c>
      <c r="CD32" s="466">
        <f t="shared" si="34"/>
        <v>0</v>
      </c>
      <c r="CE32" s="466">
        <f t="shared" si="34"/>
        <v>0</v>
      </c>
      <c r="CF32" s="466">
        <f t="shared" si="34"/>
        <v>0</v>
      </c>
      <c r="CG32" s="466">
        <f t="shared" si="34"/>
        <v>0</v>
      </c>
      <c r="CH32" s="466">
        <f t="shared" si="34"/>
        <v>0</v>
      </c>
      <c r="CI32" s="466">
        <f t="shared" si="34"/>
        <v>0</v>
      </c>
      <c r="CJ32" s="466">
        <f t="shared" si="34"/>
        <v>0</v>
      </c>
      <c r="CK32" s="466">
        <f t="shared" si="34"/>
        <v>0</v>
      </c>
      <c r="CL32" s="466">
        <f t="shared" si="34"/>
        <v>0</v>
      </c>
      <c r="CM32" s="466">
        <f t="shared" si="34"/>
        <v>0</v>
      </c>
      <c r="CN32" s="466">
        <f t="shared" si="34"/>
        <v>0</v>
      </c>
      <c r="CO32" s="466">
        <f t="shared" si="34"/>
        <v>0</v>
      </c>
      <c r="CP32" s="466">
        <f t="shared" si="34"/>
        <v>0</v>
      </c>
      <c r="CQ32" s="466">
        <f t="shared" si="34"/>
        <v>0</v>
      </c>
      <c r="CR32" s="466">
        <f t="shared" si="34"/>
        <v>0</v>
      </c>
      <c r="CS32" s="466">
        <f t="shared" si="34"/>
        <v>0</v>
      </c>
      <c r="CT32" s="466">
        <f t="shared" si="34"/>
        <v>0</v>
      </c>
      <c r="CU32" s="466">
        <f t="shared" si="34"/>
        <v>0</v>
      </c>
      <c r="CV32" s="466">
        <f t="shared" si="34"/>
        <v>0</v>
      </c>
      <c r="CW32" s="466">
        <f t="shared" si="34"/>
        <v>0</v>
      </c>
      <c r="CX32" s="466">
        <f t="shared" si="34"/>
        <v>0</v>
      </c>
      <c r="CY32" s="466">
        <f t="shared" si="34"/>
        <v>0</v>
      </c>
      <c r="CZ32" s="466">
        <f t="shared" si="34"/>
        <v>0</v>
      </c>
      <c r="DA32" s="466">
        <f t="shared" si="34"/>
        <v>0</v>
      </c>
      <c r="DB32" s="466">
        <f t="shared" si="34"/>
        <v>0</v>
      </c>
      <c r="DC32" s="466">
        <f t="shared" si="34"/>
        <v>0</v>
      </c>
      <c r="DD32" s="466">
        <f t="shared" si="34"/>
        <v>0</v>
      </c>
      <c r="DE32" s="466">
        <f t="shared" si="34"/>
        <v>0</v>
      </c>
      <c r="DF32" s="466">
        <f t="shared" si="34"/>
        <v>0</v>
      </c>
      <c r="DG32" s="466">
        <f t="shared" si="34"/>
        <v>0</v>
      </c>
      <c r="DH32" s="466">
        <f t="shared" si="34"/>
        <v>0</v>
      </c>
      <c r="DI32" s="466">
        <f t="shared" si="34"/>
        <v>0</v>
      </c>
      <c r="DJ32" s="466">
        <f t="shared" si="34"/>
        <v>0</v>
      </c>
      <c r="DK32" s="466">
        <f t="shared" si="34"/>
        <v>0</v>
      </c>
      <c r="DL32" s="466">
        <f t="shared" si="34"/>
        <v>0</v>
      </c>
      <c r="DM32" s="466">
        <f t="shared" si="34"/>
        <v>0</v>
      </c>
      <c r="DN32" s="466">
        <f t="shared" si="34"/>
        <v>0</v>
      </c>
      <c r="DO32" s="466">
        <f t="shared" si="34"/>
        <v>0</v>
      </c>
      <c r="DP32" s="466">
        <f t="shared" si="34"/>
        <v>0</v>
      </c>
      <c r="DQ32" s="466">
        <f t="shared" si="34"/>
        <v>0</v>
      </c>
      <c r="DR32" s="466">
        <f t="shared" si="34"/>
        <v>0</v>
      </c>
      <c r="DS32" s="466">
        <f t="shared" si="34"/>
        <v>0</v>
      </c>
      <c r="DT32" s="466">
        <f t="shared" si="34"/>
        <v>0</v>
      </c>
      <c r="DU32" s="466">
        <f t="shared" si="34"/>
        <v>0</v>
      </c>
      <c r="DV32" s="466">
        <f t="shared" si="34"/>
        <v>0</v>
      </c>
      <c r="DW32" s="466">
        <f t="shared" si="34"/>
        <v>0</v>
      </c>
      <c r="DX32" s="466">
        <f t="shared" si="34"/>
        <v>0</v>
      </c>
      <c r="DY32" s="466">
        <f t="shared" si="34"/>
        <v>0</v>
      </c>
      <c r="DZ32" s="466">
        <f t="shared" si="34"/>
        <v>0</v>
      </c>
      <c r="EA32" s="466">
        <f t="shared" si="34"/>
        <v>0</v>
      </c>
      <c r="EB32" s="466">
        <f t="shared" si="34"/>
        <v>0</v>
      </c>
      <c r="EC32" s="466">
        <f t="shared" si="34"/>
        <v>0</v>
      </c>
      <c r="ED32" s="466">
        <f t="shared" si="34"/>
        <v>0</v>
      </c>
      <c r="EE32" s="466">
        <f t="shared" si="34"/>
        <v>0</v>
      </c>
      <c r="EF32" s="466">
        <f t="shared" si="34"/>
        <v>0</v>
      </c>
      <c r="EG32" s="466">
        <f t="shared" ref="EG32:FA32" si="35">EG31*$D$32</f>
        <v>0</v>
      </c>
      <c r="EH32" s="466">
        <f t="shared" si="35"/>
        <v>0</v>
      </c>
      <c r="EI32" s="466">
        <f t="shared" si="35"/>
        <v>0</v>
      </c>
      <c r="EJ32" s="466">
        <f t="shared" si="35"/>
        <v>0</v>
      </c>
      <c r="EK32" s="466">
        <f t="shared" si="35"/>
        <v>0</v>
      </c>
      <c r="EL32" s="466">
        <f t="shared" si="35"/>
        <v>0</v>
      </c>
      <c r="EM32" s="466">
        <f t="shared" si="35"/>
        <v>0</v>
      </c>
      <c r="EN32" s="466">
        <f t="shared" si="35"/>
        <v>0</v>
      </c>
      <c r="EO32" s="466">
        <f t="shared" si="35"/>
        <v>0</v>
      </c>
      <c r="EP32" s="466">
        <f t="shared" si="35"/>
        <v>0</v>
      </c>
      <c r="EQ32" s="466">
        <f t="shared" si="35"/>
        <v>0</v>
      </c>
      <c r="ER32" s="466">
        <f t="shared" si="35"/>
        <v>0</v>
      </c>
      <c r="ES32" s="466">
        <f t="shared" si="35"/>
        <v>0</v>
      </c>
      <c r="ET32" s="466">
        <f t="shared" si="35"/>
        <v>0</v>
      </c>
      <c r="EU32" s="466">
        <f t="shared" si="35"/>
        <v>0</v>
      </c>
      <c r="EV32" s="466">
        <f t="shared" si="35"/>
        <v>0</v>
      </c>
      <c r="EW32" s="466">
        <f t="shared" si="35"/>
        <v>0</v>
      </c>
      <c r="EX32" s="466">
        <f t="shared" si="35"/>
        <v>0</v>
      </c>
      <c r="EY32" s="466">
        <f t="shared" si="35"/>
        <v>0</v>
      </c>
      <c r="EZ32" s="466">
        <f t="shared" si="35"/>
        <v>0</v>
      </c>
      <c r="FA32" s="466">
        <f t="shared" si="35"/>
        <v>0</v>
      </c>
    </row>
    <row r="33" spans="2:157" x14ac:dyDescent="0.3">
      <c r="B33" s="418">
        <f>B32+1</f>
        <v>17</v>
      </c>
      <c r="C33" s="899" t="s">
        <v>3481</v>
      </c>
      <c r="D33" s="899"/>
      <c r="E33" s="469" t="s">
        <v>2752</v>
      </c>
      <c r="F33" s="891" t="s">
        <v>2753</v>
      </c>
      <c r="G33" s="456">
        <f>SUM(H33:FA33)</f>
        <v>0</v>
      </c>
      <c r="H33" s="192">
        <f>H25</f>
        <v>0</v>
      </c>
      <c r="I33" s="192">
        <f t="shared" ref="I33:BT33" si="36">I25</f>
        <v>0</v>
      </c>
      <c r="J33" s="192">
        <f t="shared" si="36"/>
        <v>0</v>
      </c>
      <c r="K33" s="192">
        <f t="shared" si="36"/>
        <v>0</v>
      </c>
      <c r="L33" s="192">
        <f t="shared" si="36"/>
        <v>0</v>
      </c>
      <c r="M33" s="192">
        <f t="shared" si="36"/>
        <v>0</v>
      </c>
      <c r="N33" s="192">
        <f t="shared" si="36"/>
        <v>0</v>
      </c>
      <c r="O33" s="192">
        <f t="shared" si="36"/>
        <v>0</v>
      </c>
      <c r="P33" s="192">
        <f t="shared" si="36"/>
        <v>0</v>
      </c>
      <c r="Q33" s="192">
        <f t="shared" si="36"/>
        <v>0</v>
      </c>
      <c r="R33" s="192">
        <f t="shared" si="36"/>
        <v>0</v>
      </c>
      <c r="S33" s="192">
        <f t="shared" si="36"/>
        <v>0</v>
      </c>
      <c r="T33" s="192">
        <f t="shared" si="36"/>
        <v>0</v>
      </c>
      <c r="U33" s="192">
        <f t="shared" si="36"/>
        <v>0</v>
      </c>
      <c r="V33" s="192">
        <f t="shared" si="36"/>
        <v>0</v>
      </c>
      <c r="W33" s="192">
        <f t="shared" si="36"/>
        <v>0</v>
      </c>
      <c r="X33" s="192">
        <f t="shared" si="36"/>
        <v>0</v>
      </c>
      <c r="Y33" s="192">
        <f t="shared" si="36"/>
        <v>0</v>
      </c>
      <c r="Z33" s="192">
        <f t="shared" si="36"/>
        <v>0</v>
      </c>
      <c r="AA33" s="192">
        <f t="shared" si="36"/>
        <v>0</v>
      </c>
      <c r="AB33" s="192">
        <f t="shared" si="36"/>
        <v>0</v>
      </c>
      <c r="AC33" s="192">
        <f t="shared" si="36"/>
        <v>0</v>
      </c>
      <c r="AD33" s="192">
        <f t="shared" si="36"/>
        <v>0</v>
      </c>
      <c r="AE33" s="192">
        <f t="shared" si="36"/>
        <v>0</v>
      </c>
      <c r="AF33" s="192">
        <f t="shared" si="36"/>
        <v>0</v>
      </c>
      <c r="AG33" s="192">
        <f t="shared" si="36"/>
        <v>0</v>
      </c>
      <c r="AH33" s="192">
        <f t="shared" si="36"/>
        <v>0</v>
      </c>
      <c r="AI33" s="192">
        <f t="shared" si="36"/>
        <v>0</v>
      </c>
      <c r="AJ33" s="192">
        <f t="shared" si="36"/>
        <v>0</v>
      </c>
      <c r="AK33" s="192">
        <f t="shared" si="36"/>
        <v>0</v>
      </c>
      <c r="AL33" s="192">
        <f t="shared" si="36"/>
        <v>0</v>
      </c>
      <c r="AM33" s="192">
        <f t="shared" si="36"/>
        <v>0</v>
      </c>
      <c r="AN33" s="192">
        <f t="shared" si="36"/>
        <v>0</v>
      </c>
      <c r="AO33" s="192">
        <f t="shared" si="36"/>
        <v>0</v>
      </c>
      <c r="AP33" s="192">
        <f t="shared" si="36"/>
        <v>0</v>
      </c>
      <c r="AQ33" s="192">
        <f t="shared" si="36"/>
        <v>0</v>
      </c>
      <c r="AR33" s="192">
        <f t="shared" si="36"/>
        <v>0</v>
      </c>
      <c r="AS33" s="192">
        <f t="shared" si="36"/>
        <v>0</v>
      </c>
      <c r="AT33" s="192">
        <f t="shared" si="36"/>
        <v>0</v>
      </c>
      <c r="AU33" s="192">
        <f t="shared" si="36"/>
        <v>0</v>
      </c>
      <c r="AV33" s="192">
        <f t="shared" si="36"/>
        <v>0</v>
      </c>
      <c r="AW33" s="192">
        <f t="shared" si="36"/>
        <v>0</v>
      </c>
      <c r="AX33" s="192">
        <f t="shared" si="36"/>
        <v>0</v>
      </c>
      <c r="AY33" s="192">
        <f t="shared" si="36"/>
        <v>0</v>
      </c>
      <c r="AZ33" s="192">
        <f t="shared" si="36"/>
        <v>0</v>
      </c>
      <c r="BA33" s="192">
        <f t="shared" si="36"/>
        <v>0</v>
      </c>
      <c r="BB33" s="192">
        <f t="shared" si="36"/>
        <v>0</v>
      </c>
      <c r="BC33" s="192">
        <f t="shared" si="36"/>
        <v>0</v>
      </c>
      <c r="BD33" s="192">
        <f t="shared" si="36"/>
        <v>0</v>
      </c>
      <c r="BE33" s="192">
        <f t="shared" si="36"/>
        <v>0</v>
      </c>
      <c r="BF33" s="192">
        <f t="shared" si="36"/>
        <v>0</v>
      </c>
      <c r="BG33" s="192">
        <f t="shared" si="36"/>
        <v>0</v>
      </c>
      <c r="BH33" s="192">
        <f t="shared" si="36"/>
        <v>0</v>
      </c>
      <c r="BI33" s="192">
        <f t="shared" si="36"/>
        <v>0</v>
      </c>
      <c r="BJ33" s="192">
        <f t="shared" si="36"/>
        <v>0</v>
      </c>
      <c r="BK33" s="192">
        <f t="shared" si="36"/>
        <v>0</v>
      </c>
      <c r="BL33" s="192">
        <f t="shared" si="36"/>
        <v>0</v>
      </c>
      <c r="BM33" s="192">
        <f t="shared" si="36"/>
        <v>0</v>
      </c>
      <c r="BN33" s="192">
        <f t="shared" si="36"/>
        <v>0</v>
      </c>
      <c r="BO33" s="192">
        <f t="shared" si="36"/>
        <v>0</v>
      </c>
      <c r="BP33" s="192">
        <f t="shared" si="36"/>
        <v>0</v>
      </c>
      <c r="BQ33" s="192">
        <f t="shared" si="36"/>
        <v>0</v>
      </c>
      <c r="BR33" s="192">
        <f t="shared" si="36"/>
        <v>0</v>
      </c>
      <c r="BS33" s="192">
        <f t="shared" si="36"/>
        <v>0</v>
      </c>
      <c r="BT33" s="192">
        <f t="shared" si="36"/>
        <v>0</v>
      </c>
      <c r="BU33" s="192">
        <f t="shared" ref="BU33:EF33" si="37">BU25</f>
        <v>0</v>
      </c>
      <c r="BV33" s="192">
        <f t="shared" si="37"/>
        <v>0</v>
      </c>
      <c r="BW33" s="192">
        <f t="shared" si="37"/>
        <v>0</v>
      </c>
      <c r="BX33" s="192">
        <f t="shared" si="37"/>
        <v>0</v>
      </c>
      <c r="BY33" s="192">
        <f t="shared" si="37"/>
        <v>0</v>
      </c>
      <c r="BZ33" s="192">
        <f t="shared" si="37"/>
        <v>0</v>
      </c>
      <c r="CA33" s="192">
        <f t="shared" si="37"/>
        <v>0</v>
      </c>
      <c r="CB33" s="192">
        <f t="shared" si="37"/>
        <v>0</v>
      </c>
      <c r="CC33" s="192">
        <f t="shared" si="37"/>
        <v>0</v>
      </c>
      <c r="CD33" s="192">
        <f t="shared" si="37"/>
        <v>0</v>
      </c>
      <c r="CE33" s="192">
        <f t="shared" si="37"/>
        <v>0</v>
      </c>
      <c r="CF33" s="192">
        <f t="shared" si="37"/>
        <v>0</v>
      </c>
      <c r="CG33" s="192">
        <f t="shared" si="37"/>
        <v>0</v>
      </c>
      <c r="CH33" s="192">
        <f t="shared" si="37"/>
        <v>0</v>
      </c>
      <c r="CI33" s="192">
        <f t="shared" si="37"/>
        <v>0</v>
      </c>
      <c r="CJ33" s="192">
        <f t="shared" si="37"/>
        <v>0</v>
      </c>
      <c r="CK33" s="192">
        <f t="shared" si="37"/>
        <v>0</v>
      </c>
      <c r="CL33" s="192">
        <f t="shared" si="37"/>
        <v>0</v>
      </c>
      <c r="CM33" s="192">
        <f t="shared" si="37"/>
        <v>0</v>
      </c>
      <c r="CN33" s="192">
        <f t="shared" si="37"/>
        <v>0</v>
      </c>
      <c r="CO33" s="192">
        <f t="shared" si="37"/>
        <v>0</v>
      </c>
      <c r="CP33" s="192">
        <f t="shared" si="37"/>
        <v>0</v>
      </c>
      <c r="CQ33" s="192">
        <f t="shared" si="37"/>
        <v>0</v>
      </c>
      <c r="CR33" s="192">
        <f t="shared" si="37"/>
        <v>0</v>
      </c>
      <c r="CS33" s="192">
        <f t="shared" si="37"/>
        <v>0</v>
      </c>
      <c r="CT33" s="192">
        <f t="shared" si="37"/>
        <v>0</v>
      </c>
      <c r="CU33" s="192">
        <f t="shared" si="37"/>
        <v>0</v>
      </c>
      <c r="CV33" s="192">
        <f t="shared" si="37"/>
        <v>0</v>
      </c>
      <c r="CW33" s="192">
        <f t="shared" si="37"/>
        <v>0</v>
      </c>
      <c r="CX33" s="192">
        <f t="shared" si="37"/>
        <v>0</v>
      </c>
      <c r="CY33" s="192">
        <f t="shared" si="37"/>
        <v>0</v>
      </c>
      <c r="CZ33" s="192">
        <f t="shared" si="37"/>
        <v>0</v>
      </c>
      <c r="DA33" s="192">
        <f t="shared" si="37"/>
        <v>0</v>
      </c>
      <c r="DB33" s="192">
        <f t="shared" si="37"/>
        <v>0</v>
      </c>
      <c r="DC33" s="192">
        <f t="shared" si="37"/>
        <v>0</v>
      </c>
      <c r="DD33" s="192">
        <f t="shared" si="37"/>
        <v>0</v>
      </c>
      <c r="DE33" s="192">
        <f t="shared" si="37"/>
        <v>0</v>
      </c>
      <c r="DF33" s="192">
        <f t="shared" si="37"/>
        <v>0</v>
      </c>
      <c r="DG33" s="192">
        <f t="shared" si="37"/>
        <v>0</v>
      </c>
      <c r="DH33" s="192">
        <f t="shared" si="37"/>
        <v>0</v>
      </c>
      <c r="DI33" s="192">
        <f t="shared" si="37"/>
        <v>0</v>
      </c>
      <c r="DJ33" s="192">
        <f t="shared" si="37"/>
        <v>0</v>
      </c>
      <c r="DK33" s="192">
        <f t="shared" si="37"/>
        <v>0</v>
      </c>
      <c r="DL33" s="192">
        <f t="shared" si="37"/>
        <v>0</v>
      </c>
      <c r="DM33" s="192">
        <f t="shared" si="37"/>
        <v>0</v>
      </c>
      <c r="DN33" s="192">
        <f t="shared" si="37"/>
        <v>0</v>
      </c>
      <c r="DO33" s="192">
        <f t="shared" si="37"/>
        <v>0</v>
      </c>
      <c r="DP33" s="192">
        <f t="shared" si="37"/>
        <v>0</v>
      </c>
      <c r="DQ33" s="192">
        <f t="shared" si="37"/>
        <v>0</v>
      </c>
      <c r="DR33" s="192">
        <f t="shared" si="37"/>
        <v>0</v>
      </c>
      <c r="DS33" s="192">
        <f t="shared" si="37"/>
        <v>0</v>
      </c>
      <c r="DT33" s="192">
        <f t="shared" si="37"/>
        <v>0</v>
      </c>
      <c r="DU33" s="192">
        <f t="shared" si="37"/>
        <v>0</v>
      </c>
      <c r="DV33" s="192">
        <f t="shared" si="37"/>
        <v>0</v>
      </c>
      <c r="DW33" s="192">
        <f t="shared" si="37"/>
        <v>0</v>
      </c>
      <c r="DX33" s="192">
        <f t="shared" si="37"/>
        <v>0</v>
      </c>
      <c r="DY33" s="192">
        <f t="shared" si="37"/>
        <v>0</v>
      </c>
      <c r="DZ33" s="192">
        <f t="shared" si="37"/>
        <v>0</v>
      </c>
      <c r="EA33" s="192">
        <f t="shared" si="37"/>
        <v>0</v>
      </c>
      <c r="EB33" s="192">
        <f t="shared" si="37"/>
        <v>0</v>
      </c>
      <c r="EC33" s="192">
        <f t="shared" si="37"/>
        <v>0</v>
      </c>
      <c r="ED33" s="192">
        <f t="shared" si="37"/>
        <v>0</v>
      </c>
      <c r="EE33" s="192">
        <f t="shared" si="37"/>
        <v>0</v>
      </c>
      <c r="EF33" s="192">
        <f t="shared" si="37"/>
        <v>0</v>
      </c>
      <c r="EG33" s="192">
        <f t="shared" ref="EG33:FA33" si="38">EG25</f>
        <v>0</v>
      </c>
      <c r="EH33" s="192">
        <f t="shared" si="38"/>
        <v>0</v>
      </c>
      <c r="EI33" s="192">
        <f t="shared" si="38"/>
        <v>0</v>
      </c>
      <c r="EJ33" s="192">
        <f t="shared" si="38"/>
        <v>0</v>
      </c>
      <c r="EK33" s="192">
        <f t="shared" si="38"/>
        <v>0</v>
      </c>
      <c r="EL33" s="192">
        <f t="shared" si="38"/>
        <v>0</v>
      </c>
      <c r="EM33" s="192">
        <f t="shared" si="38"/>
        <v>0</v>
      </c>
      <c r="EN33" s="192">
        <f t="shared" si="38"/>
        <v>0</v>
      </c>
      <c r="EO33" s="192">
        <f t="shared" si="38"/>
        <v>0</v>
      </c>
      <c r="EP33" s="192">
        <f t="shared" si="38"/>
        <v>0</v>
      </c>
      <c r="EQ33" s="192">
        <f t="shared" si="38"/>
        <v>0</v>
      </c>
      <c r="ER33" s="192">
        <f t="shared" si="38"/>
        <v>0</v>
      </c>
      <c r="ES33" s="192">
        <f t="shared" si="38"/>
        <v>0</v>
      </c>
      <c r="ET33" s="192">
        <f t="shared" si="38"/>
        <v>0</v>
      </c>
      <c r="EU33" s="192">
        <f t="shared" si="38"/>
        <v>0</v>
      </c>
      <c r="EV33" s="192">
        <f t="shared" si="38"/>
        <v>0</v>
      </c>
      <c r="EW33" s="192">
        <f t="shared" si="38"/>
        <v>0</v>
      </c>
      <c r="EX33" s="192">
        <f t="shared" si="38"/>
        <v>0</v>
      </c>
      <c r="EY33" s="192">
        <f t="shared" si="38"/>
        <v>0</v>
      </c>
      <c r="EZ33" s="192">
        <f t="shared" si="38"/>
        <v>0</v>
      </c>
      <c r="FA33" s="192">
        <f t="shared" si="38"/>
        <v>0</v>
      </c>
    </row>
    <row r="34" spans="2:157" ht="28.8" x14ac:dyDescent="0.3">
      <c r="B34" s="418">
        <f t="shared" si="32"/>
        <v>18</v>
      </c>
      <c r="C34" s="465" t="s">
        <v>2754</v>
      </c>
      <c r="D34" s="468"/>
      <c r="E34" s="469" t="s">
        <v>2755</v>
      </c>
      <c r="F34" s="892"/>
      <c r="G34" s="457">
        <f>G33*D34</f>
        <v>0</v>
      </c>
      <c r="H34" s="466">
        <f>H33*$D$34</f>
        <v>0</v>
      </c>
      <c r="I34" s="466">
        <f t="shared" ref="I34:BT34" si="39">I33*$D$34</f>
        <v>0</v>
      </c>
      <c r="J34" s="466">
        <f t="shared" si="39"/>
        <v>0</v>
      </c>
      <c r="K34" s="466">
        <f t="shared" si="39"/>
        <v>0</v>
      </c>
      <c r="L34" s="466">
        <f t="shared" si="39"/>
        <v>0</v>
      </c>
      <c r="M34" s="466">
        <f t="shared" si="39"/>
        <v>0</v>
      </c>
      <c r="N34" s="466">
        <f t="shared" si="39"/>
        <v>0</v>
      </c>
      <c r="O34" s="466">
        <f t="shared" si="39"/>
        <v>0</v>
      </c>
      <c r="P34" s="466">
        <f t="shared" si="39"/>
        <v>0</v>
      </c>
      <c r="Q34" s="466">
        <f t="shared" si="39"/>
        <v>0</v>
      </c>
      <c r="R34" s="466">
        <f t="shared" si="39"/>
        <v>0</v>
      </c>
      <c r="S34" s="466">
        <f t="shared" si="39"/>
        <v>0</v>
      </c>
      <c r="T34" s="466">
        <f t="shared" si="39"/>
        <v>0</v>
      </c>
      <c r="U34" s="466">
        <f t="shared" si="39"/>
        <v>0</v>
      </c>
      <c r="V34" s="466">
        <f t="shared" si="39"/>
        <v>0</v>
      </c>
      <c r="W34" s="466">
        <f t="shared" si="39"/>
        <v>0</v>
      </c>
      <c r="X34" s="466">
        <f t="shared" si="39"/>
        <v>0</v>
      </c>
      <c r="Y34" s="466">
        <f t="shared" si="39"/>
        <v>0</v>
      </c>
      <c r="Z34" s="466">
        <f t="shared" si="39"/>
        <v>0</v>
      </c>
      <c r="AA34" s="466">
        <f t="shared" si="39"/>
        <v>0</v>
      </c>
      <c r="AB34" s="466">
        <f t="shared" si="39"/>
        <v>0</v>
      </c>
      <c r="AC34" s="466">
        <f t="shared" si="39"/>
        <v>0</v>
      </c>
      <c r="AD34" s="466">
        <f t="shared" si="39"/>
        <v>0</v>
      </c>
      <c r="AE34" s="466">
        <f t="shared" si="39"/>
        <v>0</v>
      </c>
      <c r="AF34" s="466">
        <f t="shared" si="39"/>
        <v>0</v>
      </c>
      <c r="AG34" s="466">
        <f t="shared" si="39"/>
        <v>0</v>
      </c>
      <c r="AH34" s="466">
        <f t="shared" si="39"/>
        <v>0</v>
      </c>
      <c r="AI34" s="466">
        <f t="shared" si="39"/>
        <v>0</v>
      </c>
      <c r="AJ34" s="466">
        <f t="shared" si="39"/>
        <v>0</v>
      </c>
      <c r="AK34" s="466">
        <f t="shared" si="39"/>
        <v>0</v>
      </c>
      <c r="AL34" s="466">
        <f t="shared" si="39"/>
        <v>0</v>
      </c>
      <c r="AM34" s="466">
        <f t="shared" si="39"/>
        <v>0</v>
      </c>
      <c r="AN34" s="466">
        <f t="shared" si="39"/>
        <v>0</v>
      </c>
      <c r="AO34" s="466">
        <f t="shared" si="39"/>
        <v>0</v>
      </c>
      <c r="AP34" s="466">
        <f t="shared" si="39"/>
        <v>0</v>
      </c>
      <c r="AQ34" s="466">
        <f t="shared" si="39"/>
        <v>0</v>
      </c>
      <c r="AR34" s="466">
        <f t="shared" si="39"/>
        <v>0</v>
      </c>
      <c r="AS34" s="466">
        <f t="shared" si="39"/>
        <v>0</v>
      </c>
      <c r="AT34" s="466">
        <f t="shared" si="39"/>
        <v>0</v>
      </c>
      <c r="AU34" s="466">
        <f t="shared" si="39"/>
        <v>0</v>
      </c>
      <c r="AV34" s="466">
        <f t="shared" si="39"/>
        <v>0</v>
      </c>
      <c r="AW34" s="466">
        <f t="shared" si="39"/>
        <v>0</v>
      </c>
      <c r="AX34" s="466">
        <f t="shared" si="39"/>
        <v>0</v>
      </c>
      <c r="AY34" s="466">
        <f t="shared" si="39"/>
        <v>0</v>
      </c>
      <c r="AZ34" s="466">
        <f t="shared" si="39"/>
        <v>0</v>
      </c>
      <c r="BA34" s="466">
        <f t="shared" si="39"/>
        <v>0</v>
      </c>
      <c r="BB34" s="466">
        <f t="shared" si="39"/>
        <v>0</v>
      </c>
      <c r="BC34" s="466">
        <f t="shared" si="39"/>
        <v>0</v>
      </c>
      <c r="BD34" s="466">
        <f t="shared" si="39"/>
        <v>0</v>
      </c>
      <c r="BE34" s="466">
        <f t="shared" si="39"/>
        <v>0</v>
      </c>
      <c r="BF34" s="466">
        <f t="shared" si="39"/>
        <v>0</v>
      </c>
      <c r="BG34" s="466">
        <f t="shared" si="39"/>
        <v>0</v>
      </c>
      <c r="BH34" s="466">
        <f t="shared" si="39"/>
        <v>0</v>
      </c>
      <c r="BI34" s="466">
        <f t="shared" si="39"/>
        <v>0</v>
      </c>
      <c r="BJ34" s="466">
        <f t="shared" si="39"/>
        <v>0</v>
      </c>
      <c r="BK34" s="466">
        <f t="shared" si="39"/>
        <v>0</v>
      </c>
      <c r="BL34" s="466">
        <f t="shared" si="39"/>
        <v>0</v>
      </c>
      <c r="BM34" s="466">
        <f t="shared" si="39"/>
        <v>0</v>
      </c>
      <c r="BN34" s="466">
        <f t="shared" si="39"/>
        <v>0</v>
      </c>
      <c r="BO34" s="466">
        <f t="shared" si="39"/>
        <v>0</v>
      </c>
      <c r="BP34" s="466">
        <f t="shared" si="39"/>
        <v>0</v>
      </c>
      <c r="BQ34" s="466">
        <f t="shared" si="39"/>
        <v>0</v>
      </c>
      <c r="BR34" s="466">
        <f t="shared" si="39"/>
        <v>0</v>
      </c>
      <c r="BS34" s="466">
        <f t="shared" si="39"/>
        <v>0</v>
      </c>
      <c r="BT34" s="466">
        <f t="shared" si="39"/>
        <v>0</v>
      </c>
      <c r="BU34" s="466">
        <f t="shared" ref="BU34:EF34" si="40">BU33*$D$34</f>
        <v>0</v>
      </c>
      <c r="BV34" s="466">
        <f t="shared" si="40"/>
        <v>0</v>
      </c>
      <c r="BW34" s="466">
        <f t="shared" si="40"/>
        <v>0</v>
      </c>
      <c r="BX34" s="466">
        <f t="shared" si="40"/>
        <v>0</v>
      </c>
      <c r="BY34" s="466">
        <f t="shared" si="40"/>
        <v>0</v>
      </c>
      <c r="BZ34" s="466">
        <f t="shared" si="40"/>
        <v>0</v>
      </c>
      <c r="CA34" s="466">
        <f t="shared" si="40"/>
        <v>0</v>
      </c>
      <c r="CB34" s="466">
        <f t="shared" si="40"/>
        <v>0</v>
      </c>
      <c r="CC34" s="466">
        <f t="shared" si="40"/>
        <v>0</v>
      </c>
      <c r="CD34" s="466">
        <f t="shared" si="40"/>
        <v>0</v>
      </c>
      <c r="CE34" s="466">
        <f t="shared" si="40"/>
        <v>0</v>
      </c>
      <c r="CF34" s="466">
        <f t="shared" si="40"/>
        <v>0</v>
      </c>
      <c r="CG34" s="466">
        <f t="shared" si="40"/>
        <v>0</v>
      </c>
      <c r="CH34" s="466">
        <f t="shared" si="40"/>
        <v>0</v>
      </c>
      <c r="CI34" s="466">
        <f t="shared" si="40"/>
        <v>0</v>
      </c>
      <c r="CJ34" s="466">
        <f t="shared" si="40"/>
        <v>0</v>
      </c>
      <c r="CK34" s="466">
        <f t="shared" si="40"/>
        <v>0</v>
      </c>
      <c r="CL34" s="466">
        <f t="shared" si="40"/>
        <v>0</v>
      </c>
      <c r="CM34" s="466">
        <f t="shared" si="40"/>
        <v>0</v>
      </c>
      <c r="CN34" s="466">
        <f t="shared" si="40"/>
        <v>0</v>
      </c>
      <c r="CO34" s="466">
        <f t="shared" si="40"/>
        <v>0</v>
      </c>
      <c r="CP34" s="466">
        <f t="shared" si="40"/>
        <v>0</v>
      </c>
      <c r="CQ34" s="466">
        <f t="shared" si="40"/>
        <v>0</v>
      </c>
      <c r="CR34" s="466">
        <f t="shared" si="40"/>
        <v>0</v>
      </c>
      <c r="CS34" s="466">
        <f t="shared" si="40"/>
        <v>0</v>
      </c>
      <c r="CT34" s="466">
        <f t="shared" si="40"/>
        <v>0</v>
      </c>
      <c r="CU34" s="466">
        <f t="shared" si="40"/>
        <v>0</v>
      </c>
      <c r="CV34" s="466">
        <f t="shared" si="40"/>
        <v>0</v>
      </c>
      <c r="CW34" s="466">
        <f t="shared" si="40"/>
        <v>0</v>
      </c>
      <c r="CX34" s="466">
        <f t="shared" si="40"/>
        <v>0</v>
      </c>
      <c r="CY34" s="466">
        <f t="shared" si="40"/>
        <v>0</v>
      </c>
      <c r="CZ34" s="466">
        <f t="shared" si="40"/>
        <v>0</v>
      </c>
      <c r="DA34" s="466">
        <f t="shared" si="40"/>
        <v>0</v>
      </c>
      <c r="DB34" s="466">
        <f t="shared" si="40"/>
        <v>0</v>
      </c>
      <c r="DC34" s="466">
        <f t="shared" si="40"/>
        <v>0</v>
      </c>
      <c r="DD34" s="466">
        <f t="shared" si="40"/>
        <v>0</v>
      </c>
      <c r="DE34" s="466">
        <f t="shared" si="40"/>
        <v>0</v>
      </c>
      <c r="DF34" s="466">
        <f t="shared" si="40"/>
        <v>0</v>
      </c>
      <c r="DG34" s="466">
        <f t="shared" si="40"/>
        <v>0</v>
      </c>
      <c r="DH34" s="466">
        <f t="shared" si="40"/>
        <v>0</v>
      </c>
      <c r="DI34" s="466">
        <f t="shared" si="40"/>
        <v>0</v>
      </c>
      <c r="DJ34" s="466">
        <f t="shared" si="40"/>
        <v>0</v>
      </c>
      <c r="DK34" s="466">
        <f t="shared" si="40"/>
        <v>0</v>
      </c>
      <c r="DL34" s="466">
        <f t="shared" si="40"/>
        <v>0</v>
      </c>
      <c r="DM34" s="466">
        <f t="shared" si="40"/>
        <v>0</v>
      </c>
      <c r="DN34" s="466">
        <f t="shared" si="40"/>
        <v>0</v>
      </c>
      <c r="DO34" s="466">
        <f t="shared" si="40"/>
        <v>0</v>
      </c>
      <c r="DP34" s="466">
        <f t="shared" si="40"/>
        <v>0</v>
      </c>
      <c r="DQ34" s="466">
        <f t="shared" si="40"/>
        <v>0</v>
      </c>
      <c r="DR34" s="466">
        <f t="shared" si="40"/>
        <v>0</v>
      </c>
      <c r="DS34" s="466">
        <f t="shared" si="40"/>
        <v>0</v>
      </c>
      <c r="DT34" s="466">
        <f t="shared" si="40"/>
        <v>0</v>
      </c>
      <c r="DU34" s="466">
        <f t="shared" si="40"/>
        <v>0</v>
      </c>
      <c r="DV34" s="466">
        <f t="shared" si="40"/>
        <v>0</v>
      </c>
      <c r="DW34" s="466">
        <f t="shared" si="40"/>
        <v>0</v>
      </c>
      <c r="DX34" s="466">
        <f t="shared" si="40"/>
        <v>0</v>
      </c>
      <c r="DY34" s="466">
        <f t="shared" si="40"/>
        <v>0</v>
      </c>
      <c r="DZ34" s="466">
        <f t="shared" si="40"/>
        <v>0</v>
      </c>
      <c r="EA34" s="466">
        <f t="shared" si="40"/>
        <v>0</v>
      </c>
      <c r="EB34" s="466">
        <f t="shared" si="40"/>
        <v>0</v>
      </c>
      <c r="EC34" s="466">
        <f t="shared" si="40"/>
        <v>0</v>
      </c>
      <c r="ED34" s="466">
        <f t="shared" si="40"/>
        <v>0</v>
      </c>
      <c r="EE34" s="466">
        <f t="shared" si="40"/>
        <v>0</v>
      </c>
      <c r="EF34" s="466">
        <f t="shared" si="40"/>
        <v>0</v>
      </c>
      <c r="EG34" s="466">
        <f t="shared" ref="EG34:FA34" si="41">EG33*$D$34</f>
        <v>0</v>
      </c>
      <c r="EH34" s="466">
        <f t="shared" si="41"/>
        <v>0</v>
      </c>
      <c r="EI34" s="466">
        <f t="shared" si="41"/>
        <v>0</v>
      </c>
      <c r="EJ34" s="466">
        <f t="shared" si="41"/>
        <v>0</v>
      </c>
      <c r="EK34" s="466">
        <f t="shared" si="41"/>
        <v>0</v>
      </c>
      <c r="EL34" s="466">
        <f t="shared" si="41"/>
        <v>0</v>
      </c>
      <c r="EM34" s="466">
        <f t="shared" si="41"/>
        <v>0</v>
      </c>
      <c r="EN34" s="466">
        <f t="shared" si="41"/>
        <v>0</v>
      </c>
      <c r="EO34" s="466">
        <f t="shared" si="41"/>
        <v>0</v>
      </c>
      <c r="EP34" s="466">
        <f t="shared" si="41"/>
        <v>0</v>
      </c>
      <c r="EQ34" s="466">
        <f t="shared" si="41"/>
        <v>0</v>
      </c>
      <c r="ER34" s="466">
        <f t="shared" si="41"/>
        <v>0</v>
      </c>
      <c r="ES34" s="466">
        <f t="shared" si="41"/>
        <v>0</v>
      </c>
      <c r="ET34" s="466">
        <f t="shared" si="41"/>
        <v>0</v>
      </c>
      <c r="EU34" s="466">
        <f t="shared" si="41"/>
        <v>0</v>
      </c>
      <c r="EV34" s="466">
        <f t="shared" si="41"/>
        <v>0</v>
      </c>
      <c r="EW34" s="466">
        <f t="shared" si="41"/>
        <v>0</v>
      </c>
      <c r="EX34" s="466">
        <f t="shared" si="41"/>
        <v>0</v>
      </c>
      <c r="EY34" s="466">
        <f t="shared" si="41"/>
        <v>0</v>
      </c>
      <c r="EZ34" s="466">
        <f t="shared" si="41"/>
        <v>0</v>
      </c>
      <c r="FA34" s="466">
        <f t="shared" si="41"/>
        <v>0</v>
      </c>
    </row>
    <row r="35" spans="2:157" ht="15.6" x14ac:dyDescent="0.3">
      <c r="B35" s="418">
        <f t="shared" si="32"/>
        <v>19</v>
      </c>
      <c r="C35" s="459" t="s">
        <v>3406</v>
      </c>
      <c r="D35" s="459"/>
      <c r="E35" s="455" t="s">
        <v>2752</v>
      </c>
      <c r="F35" s="427" t="s">
        <v>1598</v>
      </c>
      <c r="G35" s="456">
        <f>SUM(H35:FA35)</f>
        <v>0</v>
      </c>
      <c r="H35" s="466">
        <f t="shared" ref="H35:AM35" si="42">H33</f>
        <v>0</v>
      </c>
      <c r="I35" s="466">
        <f t="shared" si="42"/>
        <v>0</v>
      </c>
      <c r="J35" s="466">
        <f t="shared" si="42"/>
        <v>0</v>
      </c>
      <c r="K35" s="466">
        <f t="shared" si="42"/>
        <v>0</v>
      </c>
      <c r="L35" s="466">
        <f t="shared" si="42"/>
        <v>0</v>
      </c>
      <c r="M35" s="466">
        <f t="shared" si="42"/>
        <v>0</v>
      </c>
      <c r="N35" s="466">
        <f t="shared" si="42"/>
        <v>0</v>
      </c>
      <c r="O35" s="466">
        <f t="shared" si="42"/>
        <v>0</v>
      </c>
      <c r="P35" s="466">
        <f t="shared" si="42"/>
        <v>0</v>
      </c>
      <c r="Q35" s="466">
        <f t="shared" si="42"/>
        <v>0</v>
      </c>
      <c r="R35" s="466">
        <f t="shared" si="42"/>
        <v>0</v>
      </c>
      <c r="S35" s="466">
        <f t="shared" si="42"/>
        <v>0</v>
      </c>
      <c r="T35" s="466">
        <f t="shared" si="42"/>
        <v>0</v>
      </c>
      <c r="U35" s="466">
        <f t="shared" si="42"/>
        <v>0</v>
      </c>
      <c r="V35" s="466">
        <f t="shared" si="42"/>
        <v>0</v>
      </c>
      <c r="W35" s="466">
        <f t="shared" si="42"/>
        <v>0</v>
      </c>
      <c r="X35" s="466">
        <f t="shared" si="42"/>
        <v>0</v>
      </c>
      <c r="Y35" s="466">
        <f t="shared" si="42"/>
        <v>0</v>
      </c>
      <c r="Z35" s="466">
        <f t="shared" si="42"/>
        <v>0</v>
      </c>
      <c r="AA35" s="466">
        <f t="shared" si="42"/>
        <v>0</v>
      </c>
      <c r="AB35" s="466">
        <f t="shared" si="42"/>
        <v>0</v>
      </c>
      <c r="AC35" s="466">
        <f t="shared" si="42"/>
        <v>0</v>
      </c>
      <c r="AD35" s="466">
        <f t="shared" si="42"/>
        <v>0</v>
      </c>
      <c r="AE35" s="466">
        <f t="shared" si="42"/>
        <v>0</v>
      </c>
      <c r="AF35" s="466">
        <f t="shared" si="42"/>
        <v>0</v>
      </c>
      <c r="AG35" s="466">
        <f t="shared" si="42"/>
        <v>0</v>
      </c>
      <c r="AH35" s="466">
        <f t="shared" si="42"/>
        <v>0</v>
      </c>
      <c r="AI35" s="466">
        <f t="shared" si="42"/>
        <v>0</v>
      </c>
      <c r="AJ35" s="466">
        <f t="shared" si="42"/>
        <v>0</v>
      </c>
      <c r="AK35" s="466">
        <f t="shared" si="42"/>
        <v>0</v>
      </c>
      <c r="AL35" s="466">
        <f t="shared" si="42"/>
        <v>0</v>
      </c>
      <c r="AM35" s="466">
        <f t="shared" si="42"/>
        <v>0</v>
      </c>
      <c r="AN35" s="466">
        <f t="shared" ref="AN35:BS35" si="43">AN33</f>
        <v>0</v>
      </c>
      <c r="AO35" s="466">
        <f t="shared" si="43"/>
        <v>0</v>
      </c>
      <c r="AP35" s="466">
        <f t="shared" si="43"/>
        <v>0</v>
      </c>
      <c r="AQ35" s="466">
        <f t="shared" si="43"/>
        <v>0</v>
      </c>
      <c r="AR35" s="466">
        <f t="shared" si="43"/>
        <v>0</v>
      </c>
      <c r="AS35" s="466">
        <f t="shared" si="43"/>
        <v>0</v>
      </c>
      <c r="AT35" s="466">
        <f t="shared" si="43"/>
        <v>0</v>
      </c>
      <c r="AU35" s="466">
        <f t="shared" si="43"/>
        <v>0</v>
      </c>
      <c r="AV35" s="466">
        <f t="shared" si="43"/>
        <v>0</v>
      </c>
      <c r="AW35" s="466">
        <f t="shared" si="43"/>
        <v>0</v>
      </c>
      <c r="AX35" s="466">
        <f t="shared" si="43"/>
        <v>0</v>
      </c>
      <c r="AY35" s="466">
        <f t="shared" si="43"/>
        <v>0</v>
      </c>
      <c r="AZ35" s="466">
        <f t="shared" si="43"/>
        <v>0</v>
      </c>
      <c r="BA35" s="466">
        <f t="shared" si="43"/>
        <v>0</v>
      </c>
      <c r="BB35" s="466">
        <f t="shared" si="43"/>
        <v>0</v>
      </c>
      <c r="BC35" s="466">
        <f t="shared" si="43"/>
        <v>0</v>
      </c>
      <c r="BD35" s="466">
        <f t="shared" si="43"/>
        <v>0</v>
      </c>
      <c r="BE35" s="466">
        <f t="shared" si="43"/>
        <v>0</v>
      </c>
      <c r="BF35" s="466">
        <f t="shared" si="43"/>
        <v>0</v>
      </c>
      <c r="BG35" s="466">
        <f t="shared" si="43"/>
        <v>0</v>
      </c>
      <c r="BH35" s="466">
        <f t="shared" si="43"/>
        <v>0</v>
      </c>
      <c r="BI35" s="466">
        <f t="shared" si="43"/>
        <v>0</v>
      </c>
      <c r="BJ35" s="466">
        <f t="shared" si="43"/>
        <v>0</v>
      </c>
      <c r="BK35" s="466">
        <f t="shared" si="43"/>
        <v>0</v>
      </c>
      <c r="BL35" s="466">
        <f t="shared" si="43"/>
        <v>0</v>
      </c>
      <c r="BM35" s="466">
        <f t="shared" si="43"/>
        <v>0</v>
      </c>
      <c r="BN35" s="466">
        <f t="shared" si="43"/>
        <v>0</v>
      </c>
      <c r="BO35" s="466">
        <f t="shared" si="43"/>
        <v>0</v>
      </c>
      <c r="BP35" s="466">
        <f t="shared" si="43"/>
        <v>0</v>
      </c>
      <c r="BQ35" s="466">
        <f t="shared" si="43"/>
        <v>0</v>
      </c>
      <c r="BR35" s="466">
        <f t="shared" si="43"/>
        <v>0</v>
      </c>
      <c r="BS35" s="466">
        <f t="shared" si="43"/>
        <v>0</v>
      </c>
      <c r="BT35" s="466">
        <f t="shared" ref="BT35:CY35" si="44">BT33</f>
        <v>0</v>
      </c>
      <c r="BU35" s="466">
        <f t="shared" si="44"/>
        <v>0</v>
      </c>
      <c r="BV35" s="466">
        <f t="shared" si="44"/>
        <v>0</v>
      </c>
      <c r="BW35" s="466">
        <f t="shared" si="44"/>
        <v>0</v>
      </c>
      <c r="BX35" s="466">
        <f t="shared" si="44"/>
        <v>0</v>
      </c>
      <c r="BY35" s="466">
        <f t="shared" si="44"/>
        <v>0</v>
      </c>
      <c r="BZ35" s="466">
        <f t="shared" si="44"/>
        <v>0</v>
      </c>
      <c r="CA35" s="466">
        <f t="shared" si="44"/>
        <v>0</v>
      </c>
      <c r="CB35" s="466">
        <f t="shared" si="44"/>
        <v>0</v>
      </c>
      <c r="CC35" s="466">
        <f t="shared" si="44"/>
        <v>0</v>
      </c>
      <c r="CD35" s="466">
        <f t="shared" si="44"/>
        <v>0</v>
      </c>
      <c r="CE35" s="466">
        <f t="shared" si="44"/>
        <v>0</v>
      </c>
      <c r="CF35" s="466">
        <f t="shared" si="44"/>
        <v>0</v>
      </c>
      <c r="CG35" s="466">
        <f t="shared" si="44"/>
        <v>0</v>
      </c>
      <c r="CH35" s="466">
        <f t="shared" si="44"/>
        <v>0</v>
      </c>
      <c r="CI35" s="466">
        <f t="shared" si="44"/>
        <v>0</v>
      </c>
      <c r="CJ35" s="466">
        <f t="shared" si="44"/>
        <v>0</v>
      </c>
      <c r="CK35" s="466">
        <f t="shared" si="44"/>
        <v>0</v>
      </c>
      <c r="CL35" s="466">
        <f t="shared" si="44"/>
        <v>0</v>
      </c>
      <c r="CM35" s="466">
        <f t="shared" si="44"/>
        <v>0</v>
      </c>
      <c r="CN35" s="466">
        <f t="shared" si="44"/>
        <v>0</v>
      </c>
      <c r="CO35" s="466">
        <f t="shared" si="44"/>
        <v>0</v>
      </c>
      <c r="CP35" s="466">
        <f t="shared" si="44"/>
        <v>0</v>
      </c>
      <c r="CQ35" s="466">
        <f t="shared" si="44"/>
        <v>0</v>
      </c>
      <c r="CR35" s="466">
        <f t="shared" si="44"/>
        <v>0</v>
      </c>
      <c r="CS35" s="466">
        <f t="shared" si="44"/>
        <v>0</v>
      </c>
      <c r="CT35" s="466">
        <f t="shared" si="44"/>
        <v>0</v>
      </c>
      <c r="CU35" s="466">
        <f t="shared" si="44"/>
        <v>0</v>
      </c>
      <c r="CV35" s="466">
        <f t="shared" si="44"/>
        <v>0</v>
      </c>
      <c r="CW35" s="466">
        <f t="shared" si="44"/>
        <v>0</v>
      </c>
      <c r="CX35" s="466">
        <f t="shared" si="44"/>
        <v>0</v>
      </c>
      <c r="CY35" s="466">
        <f t="shared" si="44"/>
        <v>0</v>
      </c>
      <c r="CZ35" s="466">
        <f t="shared" ref="CZ35:EE35" si="45">CZ33</f>
        <v>0</v>
      </c>
      <c r="DA35" s="466">
        <f t="shared" si="45"/>
        <v>0</v>
      </c>
      <c r="DB35" s="466">
        <f t="shared" si="45"/>
        <v>0</v>
      </c>
      <c r="DC35" s="466">
        <f t="shared" si="45"/>
        <v>0</v>
      </c>
      <c r="DD35" s="466">
        <f t="shared" si="45"/>
        <v>0</v>
      </c>
      <c r="DE35" s="466">
        <f t="shared" si="45"/>
        <v>0</v>
      </c>
      <c r="DF35" s="466">
        <f t="shared" si="45"/>
        <v>0</v>
      </c>
      <c r="DG35" s="466">
        <f t="shared" si="45"/>
        <v>0</v>
      </c>
      <c r="DH35" s="466">
        <f t="shared" si="45"/>
        <v>0</v>
      </c>
      <c r="DI35" s="466">
        <f t="shared" si="45"/>
        <v>0</v>
      </c>
      <c r="DJ35" s="466">
        <f t="shared" si="45"/>
        <v>0</v>
      </c>
      <c r="DK35" s="466">
        <f t="shared" si="45"/>
        <v>0</v>
      </c>
      <c r="DL35" s="466">
        <f t="shared" si="45"/>
        <v>0</v>
      </c>
      <c r="DM35" s="466">
        <f t="shared" si="45"/>
        <v>0</v>
      </c>
      <c r="DN35" s="466">
        <f t="shared" si="45"/>
        <v>0</v>
      </c>
      <c r="DO35" s="466">
        <f t="shared" si="45"/>
        <v>0</v>
      </c>
      <c r="DP35" s="466">
        <f t="shared" si="45"/>
        <v>0</v>
      </c>
      <c r="DQ35" s="466">
        <f t="shared" si="45"/>
        <v>0</v>
      </c>
      <c r="DR35" s="466">
        <f t="shared" si="45"/>
        <v>0</v>
      </c>
      <c r="DS35" s="466">
        <f t="shared" si="45"/>
        <v>0</v>
      </c>
      <c r="DT35" s="466">
        <f t="shared" si="45"/>
        <v>0</v>
      </c>
      <c r="DU35" s="466">
        <f t="shared" si="45"/>
        <v>0</v>
      </c>
      <c r="DV35" s="466">
        <f t="shared" si="45"/>
        <v>0</v>
      </c>
      <c r="DW35" s="466">
        <f t="shared" si="45"/>
        <v>0</v>
      </c>
      <c r="DX35" s="466">
        <f t="shared" si="45"/>
        <v>0</v>
      </c>
      <c r="DY35" s="466">
        <f t="shared" si="45"/>
        <v>0</v>
      </c>
      <c r="DZ35" s="466">
        <f t="shared" si="45"/>
        <v>0</v>
      </c>
      <c r="EA35" s="466">
        <f t="shared" si="45"/>
        <v>0</v>
      </c>
      <c r="EB35" s="466">
        <f t="shared" si="45"/>
        <v>0</v>
      </c>
      <c r="EC35" s="466">
        <f t="shared" si="45"/>
        <v>0</v>
      </c>
      <c r="ED35" s="466">
        <f t="shared" si="45"/>
        <v>0</v>
      </c>
      <c r="EE35" s="466">
        <f t="shared" si="45"/>
        <v>0</v>
      </c>
      <c r="EF35" s="466">
        <f t="shared" ref="EF35:FA35" si="46">EF33</f>
        <v>0</v>
      </c>
      <c r="EG35" s="466">
        <f t="shared" si="46"/>
        <v>0</v>
      </c>
      <c r="EH35" s="466">
        <f t="shared" si="46"/>
        <v>0</v>
      </c>
      <c r="EI35" s="466">
        <f t="shared" si="46"/>
        <v>0</v>
      </c>
      <c r="EJ35" s="466">
        <f t="shared" si="46"/>
        <v>0</v>
      </c>
      <c r="EK35" s="466">
        <f t="shared" si="46"/>
        <v>0</v>
      </c>
      <c r="EL35" s="466">
        <f t="shared" si="46"/>
        <v>0</v>
      </c>
      <c r="EM35" s="466">
        <f t="shared" si="46"/>
        <v>0</v>
      </c>
      <c r="EN35" s="466">
        <f t="shared" si="46"/>
        <v>0</v>
      </c>
      <c r="EO35" s="466">
        <f t="shared" si="46"/>
        <v>0</v>
      </c>
      <c r="EP35" s="466">
        <f t="shared" si="46"/>
        <v>0</v>
      </c>
      <c r="EQ35" s="466">
        <f t="shared" si="46"/>
        <v>0</v>
      </c>
      <c r="ER35" s="466">
        <f t="shared" si="46"/>
        <v>0</v>
      </c>
      <c r="ES35" s="466">
        <f t="shared" si="46"/>
        <v>0</v>
      </c>
      <c r="ET35" s="466">
        <f t="shared" si="46"/>
        <v>0</v>
      </c>
      <c r="EU35" s="466">
        <f t="shared" si="46"/>
        <v>0</v>
      </c>
      <c r="EV35" s="466">
        <f t="shared" si="46"/>
        <v>0</v>
      </c>
      <c r="EW35" s="466">
        <f t="shared" si="46"/>
        <v>0</v>
      </c>
      <c r="EX35" s="466">
        <f t="shared" si="46"/>
        <v>0</v>
      </c>
      <c r="EY35" s="466">
        <f t="shared" si="46"/>
        <v>0</v>
      </c>
      <c r="EZ35" s="466">
        <f t="shared" si="46"/>
        <v>0</v>
      </c>
      <c r="FA35" s="466">
        <f t="shared" si="46"/>
        <v>0</v>
      </c>
    </row>
    <row r="36" spans="2:157" ht="15.6" x14ac:dyDescent="0.3">
      <c r="B36" s="202"/>
      <c r="C36" s="203" t="s">
        <v>3376</v>
      </c>
      <c r="D36" s="203"/>
      <c r="E36" s="204" t="s">
        <v>1601</v>
      </c>
      <c r="F36" s="205" t="s">
        <v>1773</v>
      </c>
      <c r="G36" s="206">
        <f>SUM(H36:FA36)</f>
        <v>0</v>
      </c>
      <c r="H36" s="207">
        <f>SUM(H32,H34)</f>
        <v>0</v>
      </c>
      <c r="I36" s="207">
        <f t="shared" ref="I36:BT36" si="47">SUM(I32,I34)</f>
        <v>0</v>
      </c>
      <c r="J36" s="207">
        <f t="shared" si="47"/>
        <v>0</v>
      </c>
      <c r="K36" s="207">
        <f t="shared" si="47"/>
        <v>0</v>
      </c>
      <c r="L36" s="207">
        <f t="shared" si="47"/>
        <v>0</v>
      </c>
      <c r="M36" s="207">
        <f t="shared" si="47"/>
        <v>0</v>
      </c>
      <c r="N36" s="207">
        <f t="shared" si="47"/>
        <v>0</v>
      </c>
      <c r="O36" s="207">
        <f t="shared" si="47"/>
        <v>0</v>
      </c>
      <c r="P36" s="207">
        <f t="shared" si="47"/>
        <v>0</v>
      </c>
      <c r="Q36" s="207">
        <f t="shared" si="47"/>
        <v>0</v>
      </c>
      <c r="R36" s="207">
        <f t="shared" si="47"/>
        <v>0</v>
      </c>
      <c r="S36" s="207">
        <f t="shared" si="47"/>
        <v>0</v>
      </c>
      <c r="T36" s="207">
        <f t="shared" si="47"/>
        <v>0</v>
      </c>
      <c r="U36" s="207">
        <f t="shared" si="47"/>
        <v>0</v>
      </c>
      <c r="V36" s="207">
        <f t="shared" si="47"/>
        <v>0</v>
      </c>
      <c r="W36" s="207">
        <f t="shared" si="47"/>
        <v>0</v>
      </c>
      <c r="X36" s="207">
        <f t="shared" si="47"/>
        <v>0</v>
      </c>
      <c r="Y36" s="207">
        <f t="shared" si="47"/>
        <v>0</v>
      </c>
      <c r="Z36" s="207">
        <f t="shared" si="47"/>
        <v>0</v>
      </c>
      <c r="AA36" s="207">
        <f t="shared" si="47"/>
        <v>0</v>
      </c>
      <c r="AB36" s="207">
        <f t="shared" si="47"/>
        <v>0</v>
      </c>
      <c r="AC36" s="207">
        <f t="shared" si="47"/>
        <v>0</v>
      </c>
      <c r="AD36" s="207">
        <f t="shared" si="47"/>
        <v>0</v>
      </c>
      <c r="AE36" s="207">
        <f t="shared" si="47"/>
        <v>0</v>
      </c>
      <c r="AF36" s="207">
        <f t="shared" si="47"/>
        <v>0</v>
      </c>
      <c r="AG36" s="207">
        <f t="shared" si="47"/>
        <v>0</v>
      </c>
      <c r="AH36" s="207">
        <f t="shared" si="47"/>
        <v>0</v>
      </c>
      <c r="AI36" s="207">
        <f t="shared" si="47"/>
        <v>0</v>
      </c>
      <c r="AJ36" s="207">
        <f t="shared" si="47"/>
        <v>0</v>
      </c>
      <c r="AK36" s="207">
        <f t="shared" si="47"/>
        <v>0</v>
      </c>
      <c r="AL36" s="207">
        <f t="shared" si="47"/>
        <v>0</v>
      </c>
      <c r="AM36" s="207">
        <f t="shared" si="47"/>
        <v>0</v>
      </c>
      <c r="AN36" s="207">
        <f t="shared" si="47"/>
        <v>0</v>
      </c>
      <c r="AO36" s="207">
        <f t="shared" si="47"/>
        <v>0</v>
      </c>
      <c r="AP36" s="207">
        <f t="shared" si="47"/>
        <v>0</v>
      </c>
      <c r="AQ36" s="207">
        <f t="shared" si="47"/>
        <v>0</v>
      </c>
      <c r="AR36" s="207">
        <f t="shared" si="47"/>
        <v>0</v>
      </c>
      <c r="AS36" s="207">
        <f t="shared" si="47"/>
        <v>0</v>
      </c>
      <c r="AT36" s="207">
        <f t="shared" si="47"/>
        <v>0</v>
      </c>
      <c r="AU36" s="207">
        <f t="shared" si="47"/>
        <v>0</v>
      </c>
      <c r="AV36" s="207">
        <f t="shared" si="47"/>
        <v>0</v>
      </c>
      <c r="AW36" s="207">
        <f t="shared" si="47"/>
        <v>0</v>
      </c>
      <c r="AX36" s="207">
        <f t="shared" si="47"/>
        <v>0</v>
      </c>
      <c r="AY36" s="207">
        <f t="shared" si="47"/>
        <v>0</v>
      </c>
      <c r="AZ36" s="207">
        <f t="shared" si="47"/>
        <v>0</v>
      </c>
      <c r="BA36" s="207">
        <f t="shared" si="47"/>
        <v>0</v>
      </c>
      <c r="BB36" s="207">
        <f t="shared" si="47"/>
        <v>0</v>
      </c>
      <c r="BC36" s="207">
        <f t="shared" si="47"/>
        <v>0</v>
      </c>
      <c r="BD36" s="207">
        <f t="shared" si="47"/>
        <v>0</v>
      </c>
      <c r="BE36" s="207">
        <f t="shared" si="47"/>
        <v>0</v>
      </c>
      <c r="BF36" s="207">
        <f t="shared" si="47"/>
        <v>0</v>
      </c>
      <c r="BG36" s="207">
        <f t="shared" si="47"/>
        <v>0</v>
      </c>
      <c r="BH36" s="207">
        <f t="shared" si="47"/>
        <v>0</v>
      </c>
      <c r="BI36" s="207">
        <f t="shared" si="47"/>
        <v>0</v>
      </c>
      <c r="BJ36" s="207">
        <f t="shared" si="47"/>
        <v>0</v>
      </c>
      <c r="BK36" s="207">
        <f t="shared" si="47"/>
        <v>0</v>
      </c>
      <c r="BL36" s="207">
        <f t="shared" si="47"/>
        <v>0</v>
      </c>
      <c r="BM36" s="207">
        <f t="shared" si="47"/>
        <v>0</v>
      </c>
      <c r="BN36" s="207">
        <f t="shared" si="47"/>
        <v>0</v>
      </c>
      <c r="BO36" s="207">
        <f t="shared" si="47"/>
        <v>0</v>
      </c>
      <c r="BP36" s="207">
        <f t="shared" si="47"/>
        <v>0</v>
      </c>
      <c r="BQ36" s="207">
        <f t="shared" si="47"/>
        <v>0</v>
      </c>
      <c r="BR36" s="207">
        <f t="shared" si="47"/>
        <v>0</v>
      </c>
      <c r="BS36" s="207">
        <f t="shared" si="47"/>
        <v>0</v>
      </c>
      <c r="BT36" s="207">
        <f t="shared" si="47"/>
        <v>0</v>
      </c>
      <c r="BU36" s="207">
        <f t="shared" ref="BU36:EF36" si="48">SUM(BU32,BU34)</f>
        <v>0</v>
      </c>
      <c r="BV36" s="207">
        <f t="shared" si="48"/>
        <v>0</v>
      </c>
      <c r="BW36" s="207">
        <f t="shared" si="48"/>
        <v>0</v>
      </c>
      <c r="BX36" s="207">
        <f t="shared" si="48"/>
        <v>0</v>
      </c>
      <c r="BY36" s="207">
        <f t="shared" si="48"/>
        <v>0</v>
      </c>
      <c r="BZ36" s="207">
        <f t="shared" si="48"/>
        <v>0</v>
      </c>
      <c r="CA36" s="207">
        <f t="shared" si="48"/>
        <v>0</v>
      </c>
      <c r="CB36" s="207">
        <f t="shared" si="48"/>
        <v>0</v>
      </c>
      <c r="CC36" s="207">
        <f t="shared" si="48"/>
        <v>0</v>
      </c>
      <c r="CD36" s="207">
        <f t="shared" si="48"/>
        <v>0</v>
      </c>
      <c r="CE36" s="207">
        <f t="shared" si="48"/>
        <v>0</v>
      </c>
      <c r="CF36" s="207">
        <f t="shared" si="48"/>
        <v>0</v>
      </c>
      <c r="CG36" s="207">
        <f t="shared" si="48"/>
        <v>0</v>
      </c>
      <c r="CH36" s="207">
        <f t="shared" si="48"/>
        <v>0</v>
      </c>
      <c r="CI36" s="207">
        <f t="shared" si="48"/>
        <v>0</v>
      </c>
      <c r="CJ36" s="207">
        <f t="shared" si="48"/>
        <v>0</v>
      </c>
      <c r="CK36" s="207">
        <f t="shared" si="48"/>
        <v>0</v>
      </c>
      <c r="CL36" s="207">
        <f t="shared" si="48"/>
        <v>0</v>
      </c>
      <c r="CM36" s="207">
        <f t="shared" si="48"/>
        <v>0</v>
      </c>
      <c r="CN36" s="207">
        <f t="shared" si="48"/>
        <v>0</v>
      </c>
      <c r="CO36" s="207">
        <f t="shared" si="48"/>
        <v>0</v>
      </c>
      <c r="CP36" s="207">
        <f t="shared" si="48"/>
        <v>0</v>
      </c>
      <c r="CQ36" s="207">
        <f t="shared" si="48"/>
        <v>0</v>
      </c>
      <c r="CR36" s="207">
        <f t="shared" si="48"/>
        <v>0</v>
      </c>
      <c r="CS36" s="207">
        <f t="shared" si="48"/>
        <v>0</v>
      </c>
      <c r="CT36" s="207">
        <f t="shared" si="48"/>
        <v>0</v>
      </c>
      <c r="CU36" s="207">
        <f t="shared" si="48"/>
        <v>0</v>
      </c>
      <c r="CV36" s="207">
        <f t="shared" si="48"/>
        <v>0</v>
      </c>
      <c r="CW36" s="207">
        <f t="shared" si="48"/>
        <v>0</v>
      </c>
      <c r="CX36" s="207">
        <f t="shared" si="48"/>
        <v>0</v>
      </c>
      <c r="CY36" s="207">
        <f t="shared" si="48"/>
        <v>0</v>
      </c>
      <c r="CZ36" s="207">
        <f t="shared" si="48"/>
        <v>0</v>
      </c>
      <c r="DA36" s="207">
        <f t="shared" si="48"/>
        <v>0</v>
      </c>
      <c r="DB36" s="207">
        <f t="shared" si="48"/>
        <v>0</v>
      </c>
      <c r="DC36" s="207">
        <f t="shared" si="48"/>
        <v>0</v>
      </c>
      <c r="DD36" s="207">
        <f t="shared" si="48"/>
        <v>0</v>
      </c>
      <c r="DE36" s="207">
        <f t="shared" si="48"/>
        <v>0</v>
      </c>
      <c r="DF36" s="207">
        <f t="shared" si="48"/>
        <v>0</v>
      </c>
      <c r="DG36" s="207">
        <f t="shared" si="48"/>
        <v>0</v>
      </c>
      <c r="DH36" s="207">
        <f t="shared" si="48"/>
        <v>0</v>
      </c>
      <c r="DI36" s="207">
        <f t="shared" si="48"/>
        <v>0</v>
      </c>
      <c r="DJ36" s="207">
        <f t="shared" si="48"/>
        <v>0</v>
      </c>
      <c r="DK36" s="207">
        <f t="shared" si="48"/>
        <v>0</v>
      </c>
      <c r="DL36" s="207">
        <f t="shared" si="48"/>
        <v>0</v>
      </c>
      <c r="DM36" s="207">
        <f t="shared" si="48"/>
        <v>0</v>
      </c>
      <c r="DN36" s="207">
        <f t="shared" si="48"/>
        <v>0</v>
      </c>
      <c r="DO36" s="207">
        <f t="shared" si="48"/>
        <v>0</v>
      </c>
      <c r="DP36" s="207">
        <f t="shared" si="48"/>
        <v>0</v>
      </c>
      <c r="DQ36" s="207">
        <f t="shared" si="48"/>
        <v>0</v>
      </c>
      <c r="DR36" s="207">
        <f t="shared" si="48"/>
        <v>0</v>
      </c>
      <c r="DS36" s="207">
        <f t="shared" si="48"/>
        <v>0</v>
      </c>
      <c r="DT36" s="207">
        <f t="shared" si="48"/>
        <v>0</v>
      </c>
      <c r="DU36" s="207">
        <f t="shared" si="48"/>
        <v>0</v>
      </c>
      <c r="DV36" s="207">
        <f t="shared" si="48"/>
        <v>0</v>
      </c>
      <c r="DW36" s="207">
        <f t="shared" si="48"/>
        <v>0</v>
      </c>
      <c r="DX36" s="207">
        <f t="shared" si="48"/>
        <v>0</v>
      </c>
      <c r="DY36" s="207">
        <f t="shared" si="48"/>
        <v>0</v>
      </c>
      <c r="DZ36" s="207">
        <f t="shared" si="48"/>
        <v>0</v>
      </c>
      <c r="EA36" s="207">
        <f t="shared" si="48"/>
        <v>0</v>
      </c>
      <c r="EB36" s="207">
        <f t="shared" si="48"/>
        <v>0</v>
      </c>
      <c r="EC36" s="207">
        <f t="shared" si="48"/>
        <v>0</v>
      </c>
      <c r="ED36" s="207">
        <f t="shared" si="48"/>
        <v>0</v>
      </c>
      <c r="EE36" s="207">
        <f t="shared" si="48"/>
        <v>0</v>
      </c>
      <c r="EF36" s="207">
        <f t="shared" si="48"/>
        <v>0</v>
      </c>
      <c r="EG36" s="207">
        <f t="shared" ref="EG36:FA36" si="49">SUM(EG32,EG34)</f>
        <v>0</v>
      </c>
      <c r="EH36" s="207">
        <f t="shared" si="49"/>
        <v>0</v>
      </c>
      <c r="EI36" s="207">
        <f t="shared" si="49"/>
        <v>0</v>
      </c>
      <c r="EJ36" s="207">
        <f t="shared" si="49"/>
        <v>0</v>
      </c>
      <c r="EK36" s="207">
        <f t="shared" si="49"/>
        <v>0</v>
      </c>
      <c r="EL36" s="207">
        <f t="shared" si="49"/>
        <v>0</v>
      </c>
      <c r="EM36" s="207">
        <f t="shared" si="49"/>
        <v>0</v>
      </c>
      <c r="EN36" s="207">
        <f t="shared" si="49"/>
        <v>0</v>
      </c>
      <c r="EO36" s="207">
        <f t="shared" si="49"/>
        <v>0</v>
      </c>
      <c r="EP36" s="207">
        <f t="shared" si="49"/>
        <v>0</v>
      </c>
      <c r="EQ36" s="207">
        <f t="shared" si="49"/>
        <v>0</v>
      </c>
      <c r="ER36" s="207">
        <f t="shared" si="49"/>
        <v>0</v>
      </c>
      <c r="ES36" s="207">
        <f t="shared" si="49"/>
        <v>0</v>
      </c>
      <c r="ET36" s="207">
        <f t="shared" si="49"/>
        <v>0</v>
      </c>
      <c r="EU36" s="207">
        <f t="shared" si="49"/>
        <v>0</v>
      </c>
      <c r="EV36" s="207">
        <f t="shared" si="49"/>
        <v>0</v>
      </c>
      <c r="EW36" s="207">
        <f t="shared" si="49"/>
        <v>0</v>
      </c>
      <c r="EX36" s="207">
        <f t="shared" si="49"/>
        <v>0</v>
      </c>
      <c r="EY36" s="207">
        <f t="shared" si="49"/>
        <v>0</v>
      </c>
      <c r="EZ36" s="207">
        <f t="shared" si="49"/>
        <v>0</v>
      </c>
      <c r="FA36" s="207">
        <f t="shared" si="49"/>
        <v>0</v>
      </c>
    </row>
    <row r="38" spans="2:157" ht="15" customHeight="1" x14ac:dyDescent="0.35">
      <c r="F38" s="158" t="s">
        <v>2466</v>
      </c>
      <c r="G38" s="159">
        <f>RCB!$G$17</f>
        <v>0</v>
      </c>
      <c r="H38" s="38"/>
      <c r="K38" s="638"/>
    </row>
    <row r="39" spans="2:157" ht="15" customHeight="1" x14ac:dyDescent="0.35">
      <c r="F39" s="158" t="s">
        <v>2467</v>
      </c>
      <c r="G39" s="159">
        <f>RCB!$H$9</f>
        <v>0</v>
      </c>
      <c r="H39" s="38"/>
      <c r="K39" s="638"/>
    </row>
    <row r="40" spans="2:157" ht="15" customHeight="1" x14ac:dyDescent="0.3">
      <c r="H40" s="560"/>
      <c r="I40" s="560"/>
      <c r="J40" s="560"/>
    </row>
    <row r="41" spans="2:157" ht="15" hidden="1" customHeight="1" x14ac:dyDescent="0.3">
      <c r="B41" s="901" t="s">
        <v>2468</v>
      </c>
      <c r="C41" s="902"/>
      <c r="D41" s="902"/>
      <c r="E41" s="902"/>
      <c r="F41" s="903"/>
      <c r="G41" s="561"/>
      <c r="H41" s="561"/>
      <c r="I41" s="561"/>
      <c r="J41" s="561"/>
      <c r="K41" s="561"/>
      <c r="L41" s="561"/>
      <c r="M41" s="561"/>
      <c r="N41" s="561"/>
      <c r="O41" s="561"/>
      <c r="P41" s="561"/>
      <c r="Q41" s="561"/>
      <c r="R41" s="561"/>
      <c r="S41" s="561"/>
      <c r="T41" s="561"/>
      <c r="U41" s="561"/>
      <c r="V41" s="561"/>
      <c r="W41" s="561"/>
      <c r="X41" s="561"/>
      <c r="Y41" s="561"/>
      <c r="Z41" s="561"/>
      <c r="AA41" s="561"/>
    </row>
    <row r="42" spans="2:157" ht="15" hidden="1" customHeight="1" x14ac:dyDescent="0.3">
      <c r="B42" s="562"/>
      <c r="C42" s="563"/>
      <c r="D42" s="563"/>
      <c r="E42" s="563"/>
      <c r="F42" s="564"/>
      <c r="G42" s="565" t="s">
        <v>353</v>
      </c>
      <c r="H42" s="566" t="s">
        <v>2293</v>
      </c>
      <c r="I42" s="566" t="s">
        <v>2294</v>
      </c>
      <c r="J42" s="566" t="s">
        <v>2295</v>
      </c>
      <c r="K42" s="566" t="s">
        <v>2296</v>
      </c>
      <c r="L42" s="566" t="s">
        <v>2297</v>
      </c>
      <c r="M42" s="566" t="s">
        <v>2298</v>
      </c>
      <c r="N42" s="566" t="s">
        <v>2299</v>
      </c>
      <c r="O42" s="566" t="s">
        <v>2300</v>
      </c>
      <c r="P42" s="566" t="s">
        <v>2301</v>
      </c>
      <c r="Q42" s="566" t="s">
        <v>2302</v>
      </c>
      <c r="R42" s="566" t="s">
        <v>2303</v>
      </c>
      <c r="S42" s="566" t="s">
        <v>2304</v>
      </c>
      <c r="T42" s="566" t="s">
        <v>2305</v>
      </c>
      <c r="U42" s="566" t="s">
        <v>2306</v>
      </c>
      <c r="V42" s="566" t="s">
        <v>2307</v>
      </c>
      <c r="W42" s="566" t="s">
        <v>2308</v>
      </c>
      <c r="X42" s="566" t="s">
        <v>2309</v>
      </c>
      <c r="Y42" s="566" t="s">
        <v>2310</v>
      </c>
      <c r="Z42" s="566" t="s">
        <v>2311</v>
      </c>
      <c r="AA42" s="566" t="s">
        <v>2312</v>
      </c>
    </row>
    <row r="43" spans="2:157" ht="15" hidden="1" customHeight="1" x14ac:dyDescent="0.3">
      <c r="B43" s="562">
        <v>17</v>
      </c>
      <c r="C43" s="567" t="s">
        <v>2443</v>
      </c>
      <c r="D43" s="563"/>
      <c r="E43" s="563"/>
      <c r="F43" s="564"/>
      <c r="G43" s="565"/>
      <c r="H43" s="511"/>
      <c r="I43" s="511"/>
      <c r="J43" s="511"/>
      <c r="K43" s="511"/>
      <c r="L43" s="511"/>
      <c r="M43" s="511"/>
      <c r="N43" s="511"/>
      <c r="O43" s="511"/>
      <c r="P43" s="511"/>
      <c r="Q43" s="511"/>
      <c r="R43" s="511"/>
      <c r="S43" s="511"/>
      <c r="T43" s="511"/>
      <c r="U43" s="511"/>
      <c r="V43" s="511"/>
      <c r="W43" s="511"/>
      <c r="X43" s="511"/>
      <c r="Y43" s="511"/>
      <c r="Z43" s="511"/>
      <c r="AA43" s="511"/>
    </row>
    <row r="44" spans="2:157" ht="15" hidden="1" customHeight="1" x14ac:dyDescent="0.3">
      <c r="B44" s="562">
        <v>18</v>
      </c>
      <c r="C44" s="568" t="s">
        <v>1392</v>
      </c>
      <c r="D44" s="568"/>
      <c r="E44" s="569"/>
      <c r="F44" s="570"/>
      <c r="G44" s="571"/>
      <c r="H44" s="292"/>
      <c r="I44" s="292"/>
      <c r="J44" s="292"/>
      <c r="K44" s="292"/>
      <c r="L44" s="292"/>
      <c r="M44" s="292"/>
      <c r="N44" s="292"/>
      <c r="O44" s="292"/>
      <c r="P44" s="292"/>
      <c r="Q44" s="292"/>
      <c r="R44" s="292"/>
      <c r="S44" s="292"/>
      <c r="T44" s="292"/>
      <c r="U44" s="292"/>
      <c r="V44" s="292"/>
      <c r="W44" s="292"/>
      <c r="X44" s="292"/>
      <c r="Y44" s="292"/>
      <c r="Z44" s="292"/>
      <c r="AA44" s="292"/>
    </row>
    <row r="45" spans="2:157" ht="15" hidden="1" customHeight="1" x14ac:dyDescent="0.3">
      <c r="B45" s="562">
        <v>19</v>
      </c>
      <c r="C45" s="572" t="s">
        <v>2444</v>
      </c>
      <c r="D45" s="568"/>
      <c r="E45" s="569" t="s">
        <v>2445</v>
      </c>
      <c r="F45" s="573"/>
      <c r="G45" s="571"/>
      <c r="H45" s="292"/>
      <c r="I45" s="292"/>
      <c r="J45" s="292"/>
      <c r="K45" s="292"/>
      <c r="L45" s="292"/>
      <c r="M45" s="292"/>
      <c r="N45" s="292"/>
      <c r="O45" s="292"/>
      <c r="P45" s="292"/>
      <c r="Q45" s="292"/>
      <c r="R45" s="292"/>
      <c r="S45" s="292"/>
      <c r="T45" s="292"/>
      <c r="U45" s="292"/>
      <c r="V45" s="292"/>
      <c r="W45" s="292"/>
      <c r="X45" s="292"/>
      <c r="Y45" s="292"/>
      <c r="Z45" s="292"/>
      <c r="AA45" s="292"/>
    </row>
    <row r="46" spans="2:157" ht="15" hidden="1" customHeight="1" x14ac:dyDescent="0.3">
      <c r="B46" s="562">
        <v>20</v>
      </c>
      <c r="C46" s="572" t="s">
        <v>2469</v>
      </c>
      <c r="D46" s="574"/>
      <c r="E46" s="575" t="s">
        <v>1195</v>
      </c>
      <c r="F46" s="576" t="s">
        <v>2470</v>
      </c>
      <c r="G46" s="577">
        <f>IF((SUM(H46:AA46))&gt;((SUM(H45:AA45)/3)),"AVISO-Oversizing  inversor",SUM(H46:AA46))</f>
        <v>0</v>
      </c>
      <c r="H46" s="578"/>
      <c r="I46" s="578"/>
      <c r="J46" s="578"/>
      <c r="K46" s="578"/>
      <c r="L46" s="578"/>
      <c r="M46" s="578"/>
      <c r="N46" s="578"/>
      <c r="O46" s="578"/>
      <c r="P46" s="578"/>
      <c r="Q46" s="578"/>
      <c r="R46" s="578"/>
      <c r="S46" s="578"/>
      <c r="T46" s="578"/>
      <c r="U46" s="578"/>
      <c r="V46" s="578"/>
      <c r="W46" s="578"/>
      <c r="X46" s="578"/>
      <c r="Y46" s="578"/>
      <c r="Z46" s="578"/>
      <c r="AA46" s="578"/>
    </row>
    <row r="47" spans="2:157" ht="15" hidden="1" customHeight="1" x14ac:dyDescent="0.3">
      <c r="B47" s="901" t="s">
        <v>2447</v>
      </c>
      <c r="C47" s="902"/>
      <c r="D47" s="902"/>
      <c r="E47" s="902"/>
      <c r="F47" s="903"/>
      <c r="G47" s="561"/>
      <c r="H47" s="561"/>
      <c r="I47" s="561"/>
      <c r="J47" s="561"/>
      <c r="K47" s="561"/>
      <c r="L47" s="561"/>
      <c r="M47" s="561"/>
      <c r="N47" s="561"/>
      <c r="O47" s="561"/>
      <c r="P47" s="561"/>
      <c r="Q47" s="561"/>
      <c r="R47" s="561"/>
      <c r="S47" s="561"/>
      <c r="T47" s="561"/>
      <c r="U47" s="561"/>
      <c r="V47" s="561"/>
      <c r="W47" s="561"/>
      <c r="X47" s="561"/>
      <c r="Y47" s="561"/>
      <c r="Z47" s="561"/>
      <c r="AA47" s="561"/>
    </row>
    <row r="48" spans="2:157" ht="15" hidden="1" customHeight="1" x14ac:dyDescent="0.3">
      <c r="B48" s="904">
        <v>21</v>
      </c>
      <c r="C48" s="579" t="s">
        <v>2471</v>
      </c>
      <c r="D48" s="568"/>
      <c r="E48" s="580" t="s">
        <v>1195</v>
      </c>
      <c r="F48" s="576"/>
      <c r="G48" s="581"/>
      <c r="H48" s="297"/>
      <c r="I48" s="297"/>
      <c r="J48" s="297"/>
      <c r="K48" s="297"/>
      <c r="L48" s="297"/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</row>
    <row r="49" spans="2:27" ht="15" hidden="1" customHeight="1" x14ac:dyDescent="0.3">
      <c r="B49" s="905"/>
      <c r="C49" s="568" t="s">
        <v>1404</v>
      </c>
      <c r="D49" s="568"/>
      <c r="E49" s="575" t="s">
        <v>1405</v>
      </c>
      <c r="F49" s="576"/>
      <c r="G49" s="581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</row>
    <row r="50" spans="2:27" ht="15" hidden="1" customHeight="1" x14ac:dyDescent="0.3">
      <c r="B50" s="905"/>
      <c r="C50" s="582" t="s">
        <v>1406</v>
      </c>
      <c r="D50" s="582"/>
      <c r="E50" s="583" t="s">
        <v>1407</v>
      </c>
      <c r="F50" s="576"/>
      <c r="G50" s="581" t="str">
        <f>IF(COUNTA(H50:DC50)=0,"",IF(OR(LARGE(H50:DC50,1)&gt;365,SMALL(H50:DC50,1)&lt;0),"ERRO",""))</f>
        <v/>
      </c>
      <c r="H50" s="298"/>
      <c r="I50" s="298"/>
      <c r="J50" s="298"/>
      <c r="K50" s="298"/>
      <c r="L50" s="298"/>
      <c r="M50" s="298"/>
      <c r="N50" s="298"/>
      <c r="O50" s="298"/>
      <c r="P50" s="298"/>
      <c r="Q50" s="298"/>
      <c r="R50" s="298"/>
      <c r="S50" s="298"/>
      <c r="T50" s="298"/>
      <c r="U50" s="298"/>
      <c r="V50" s="298"/>
      <c r="W50" s="298"/>
      <c r="X50" s="298"/>
      <c r="Y50" s="298"/>
      <c r="Z50" s="298"/>
      <c r="AA50" s="298"/>
    </row>
    <row r="51" spans="2:27" ht="15" hidden="1" customHeight="1" x14ac:dyDescent="0.3">
      <c r="B51" s="584">
        <v>22</v>
      </c>
      <c r="C51" s="568" t="s">
        <v>1408</v>
      </c>
      <c r="D51" s="568"/>
      <c r="E51" s="575" t="s">
        <v>1409</v>
      </c>
      <c r="F51" s="576" t="s">
        <v>2448</v>
      </c>
      <c r="G51" s="581" t="str">
        <f>IF(COUNTA(H51:DC51)=0,"",IF(OR(LARGE(H51:DC51,1)&gt;8760,SMALL(H51:DC51,1)&lt;0),"ERRO",""))</f>
        <v/>
      </c>
      <c r="H51" s="585">
        <f>H49*H50</f>
        <v>0</v>
      </c>
      <c r="I51" s="585">
        <f t="shared" ref="I51:AA51" si="50">I49*I50</f>
        <v>0</v>
      </c>
      <c r="J51" s="585">
        <f t="shared" si="50"/>
        <v>0</v>
      </c>
      <c r="K51" s="585">
        <f t="shared" si="50"/>
        <v>0</v>
      </c>
      <c r="L51" s="585">
        <f t="shared" si="50"/>
        <v>0</v>
      </c>
      <c r="M51" s="585">
        <f t="shared" si="50"/>
        <v>0</v>
      </c>
      <c r="N51" s="585">
        <f t="shared" si="50"/>
        <v>0</v>
      </c>
      <c r="O51" s="585">
        <f t="shared" si="50"/>
        <v>0</v>
      </c>
      <c r="P51" s="585">
        <f t="shared" si="50"/>
        <v>0</v>
      </c>
      <c r="Q51" s="585">
        <f t="shared" si="50"/>
        <v>0</v>
      </c>
      <c r="R51" s="585">
        <f t="shared" si="50"/>
        <v>0</v>
      </c>
      <c r="S51" s="585">
        <f t="shared" si="50"/>
        <v>0</v>
      </c>
      <c r="T51" s="585">
        <f t="shared" si="50"/>
        <v>0</v>
      </c>
      <c r="U51" s="585">
        <f t="shared" si="50"/>
        <v>0</v>
      </c>
      <c r="V51" s="585">
        <f t="shared" si="50"/>
        <v>0</v>
      </c>
      <c r="W51" s="585">
        <f t="shared" si="50"/>
        <v>0</v>
      </c>
      <c r="X51" s="585">
        <f t="shared" si="50"/>
        <v>0</v>
      </c>
      <c r="Y51" s="585">
        <f t="shared" si="50"/>
        <v>0</v>
      </c>
      <c r="Z51" s="585">
        <f t="shared" si="50"/>
        <v>0</v>
      </c>
      <c r="AA51" s="585">
        <f t="shared" si="50"/>
        <v>0</v>
      </c>
    </row>
    <row r="52" spans="2:27" ht="15" hidden="1" customHeight="1" x14ac:dyDescent="0.3">
      <c r="B52" s="584">
        <v>23</v>
      </c>
      <c r="C52" s="568" t="s">
        <v>1423</v>
      </c>
      <c r="D52" s="568"/>
      <c r="E52" s="575" t="s">
        <v>298</v>
      </c>
      <c r="F52" s="576" t="s">
        <v>2449</v>
      </c>
      <c r="G52" s="581"/>
      <c r="H52" s="585">
        <f>((H48*H51)/1000)*-1</f>
        <v>0</v>
      </c>
      <c r="I52" s="585">
        <f t="shared" ref="I52:AA52" si="51">((I48*I51)/1000)*-1</f>
        <v>0</v>
      </c>
      <c r="J52" s="585">
        <f t="shared" si="51"/>
        <v>0</v>
      </c>
      <c r="K52" s="585">
        <f t="shared" si="51"/>
        <v>0</v>
      </c>
      <c r="L52" s="585">
        <f t="shared" si="51"/>
        <v>0</v>
      </c>
      <c r="M52" s="585">
        <f t="shared" si="51"/>
        <v>0</v>
      </c>
      <c r="N52" s="585">
        <f t="shared" si="51"/>
        <v>0</v>
      </c>
      <c r="O52" s="585">
        <f t="shared" si="51"/>
        <v>0</v>
      </c>
      <c r="P52" s="585">
        <f t="shared" si="51"/>
        <v>0</v>
      </c>
      <c r="Q52" s="585">
        <f t="shared" si="51"/>
        <v>0</v>
      </c>
      <c r="R52" s="585">
        <f t="shared" si="51"/>
        <v>0</v>
      </c>
      <c r="S52" s="585">
        <f t="shared" si="51"/>
        <v>0</v>
      </c>
      <c r="T52" s="585">
        <f t="shared" si="51"/>
        <v>0</v>
      </c>
      <c r="U52" s="585">
        <f t="shared" si="51"/>
        <v>0</v>
      </c>
      <c r="V52" s="585">
        <f t="shared" si="51"/>
        <v>0</v>
      </c>
      <c r="W52" s="585">
        <f t="shared" si="51"/>
        <v>0</v>
      </c>
      <c r="X52" s="585">
        <f t="shared" si="51"/>
        <v>0</v>
      </c>
      <c r="Y52" s="585">
        <f t="shared" si="51"/>
        <v>0</v>
      </c>
      <c r="Z52" s="585">
        <f t="shared" si="51"/>
        <v>0</v>
      </c>
      <c r="AA52" s="585">
        <f t="shared" si="51"/>
        <v>0</v>
      </c>
    </row>
    <row r="53" spans="2:27" ht="15" hidden="1" customHeight="1" x14ac:dyDescent="0.3">
      <c r="B53" s="901" t="s">
        <v>2450</v>
      </c>
      <c r="C53" s="902"/>
      <c r="D53" s="902"/>
      <c r="E53" s="902"/>
      <c r="F53" s="903"/>
      <c r="G53" s="561"/>
      <c r="H53" s="561"/>
      <c r="I53" s="561"/>
      <c r="J53" s="561"/>
      <c r="K53" s="561"/>
      <c r="L53" s="561"/>
      <c r="M53" s="561"/>
      <c r="N53" s="561"/>
      <c r="O53" s="561"/>
      <c r="P53" s="561"/>
      <c r="Q53" s="561"/>
      <c r="R53" s="561"/>
      <c r="S53" s="561"/>
      <c r="T53" s="561"/>
      <c r="U53" s="561"/>
      <c r="V53" s="561"/>
      <c r="W53" s="561"/>
      <c r="X53" s="561"/>
      <c r="Y53" s="561"/>
      <c r="Z53" s="561"/>
      <c r="AA53" s="561"/>
    </row>
    <row r="54" spans="2:27" ht="15" hidden="1" customHeight="1" x14ac:dyDescent="0.3">
      <c r="B54" s="904">
        <v>24</v>
      </c>
      <c r="C54" s="568" t="s">
        <v>1411</v>
      </c>
      <c r="D54" s="568"/>
      <c r="E54" s="575" t="s">
        <v>1405</v>
      </c>
      <c r="F54" s="576" t="s">
        <v>2451</v>
      </c>
      <c r="G54" s="581">
        <v>3</v>
      </c>
      <c r="H54" s="295"/>
      <c r="I54" s="295"/>
      <c r="J54" s="295"/>
      <c r="K54" s="295"/>
      <c r="L54" s="295"/>
      <c r="M54" s="295"/>
      <c r="N54" s="295"/>
      <c r="O54" s="295"/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</row>
    <row r="55" spans="2:27" ht="15" hidden="1" customHeight="1" x14ac:dyDescent="0.3">
      <c r="B55" s="905"/>
      <c r="C55" s="568" t="s">
        <v>1413</v>
      </c>
      <c r="D55" s="568"/>
      <c r="E55" s="569" t="s">
        <v>1414</v>
      </c>
      <c r="F55" s="576" t="s">
        <v>2452</v>
      </c>
      <c r="G55" s="581">
        <v>22</v>
      </c>
      <c r="H55" s="295"/>
      <c r="I55" s="295"/>
      <c r="J55" s="295"/>
      <c r="K55" s="295"/>
      <c r="L55" s="295"/>
      <c r="M55" s="295"/>
      <c r="N55" s="295"/>
      <c r="O55" s="295"/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</row>
    <row r="56" spans="2:27" ht="15" hidden="1" customHeight="1" x14ac:dyDescent="0.3">
      <c r="B56" s="905"/>
      <c r="C56" s="568" t="s">
        <v>1416</v>
      </c>
      <c r="D56" s="568"/>
      <c r="E56" s="569" t="s">
        <v>1417</v>
      </c>
      <c r="F56" s="576" t="s">
        <v>2453</v>
      </c>
      <c r="G56" s="581">
        <v>12</v>
      </c>
      <c r="H56" s="295"/>
      <c r="I56" s="295"/>
      <c r="J56" s="295"/>
      <c r="K56" s="295"/>
      <c r="L56" s="295"/>
      <c r="M56" s="295"/>
      <c r="N56" s="295"/>
      <c r="O56" s="295"/>
      <c r="P56" s="295"/>
      <c r="Q56" s="295"/>
      <c r="R56" s="295"/>
      <c r="S56" s="295"/>
      <c r="T56" s="295"/>
      <c r="U56" s="295"/>
      <c r="V56" s="295"/>
      <c r="W56" s="295"/>
      <c r="X56" s="295"/>
      <c r="Y56" s="295"/>
      <c r="Z56" s="295"/>
      <c r="AA56" s="295"/>
    </row>
    <row r="57" spans="2:27" ht="15" hidden="1" customHeight="1" x14ac:dyDescent="0.3">
      <c r="B57" s="586">
        <v>25</v>
      </c>
      <c r="C57" s="568" t="s">
        <v>2454</v>
      </c>
      <c r="D57" s="568"/>
      <c r="E57" s="575" t="s">
        <v>1195</v>
      </c>
      <c r="F57" s="576" t="s">
        <v>2455</v>
      </c>
      <c r="G57" s="577">
        <f>SUM(H57:DC57)</f>
        <v>0</v>
      </c>
      <c r="H57" s="587"/>
      <c r="I57" s="587"/>
      <c r="J57" s="587"/>
      <c r="K57" s="587"/>
      <c r="L57" s="587"/>
      <c r="M57" s="587"/>
      <c r="N57" s="587"/>
      <c r="O57" s="587"/>
      <c r="P57" s="587"/>
      <c r="Q57" s="587"/>
      <c r="R57" s="587"/>
      <c r="S57" s="587"/>
      <c r="T57" s="587"/>
      <c r="U57" s="587"/>
      <c r="V57" s="587"/>
      <c r="W57" s="587"/>
      <c r="X57" s="587"/>
      <c r="Y57" s="587"/>
      <c r="Z57" s="587"/>
      <c r="AA57" s="587"/>
    </row>
    <row r="58" spans="2:27" ht="15" hidden="1" customHeight="1" x14ac:dyDescent="0.3">
      <c r="B58" s="588">
        <v>26</v>
      </c>
      <c r="C58" s="568" t="s">
        <v>1421</v>
      </c>
      <c r="D58" s="568"/>
      <c r="E58" s="575"/>
      <c r="F58" s="576" t="s">
        <v>2456</v>
      </c>
      <c r="G58" s="581" t="str">
        <f>IF(COUNTA(H58:DC58)=0,"",IF(OR(LARGE(H58:DC58,1)&gt;1,SMALL(H58:DC58,1)&lt;0),"ERRO",""))</f>
        <v/>
      </c>
      <c r="H58" s="589">
        <f>(H54*H55*H56)/($G$54*$G$55*$G$56)</f>
        <v>0</v>
      </c>
      <c r="I58" s="589">
        <f t="shared" ref="I58:AA58" si="52">(I54*I55*I56)/($G$54*$G$55*$G$56)</f>
        <v>0</v>
      </c>
      <c r="J58" s="589">
        <f t="shared" si="52"/>
        <v>0</v>
      </c>
      <c r="K58" s="589">
        <f t="shared" si="52"/>
        <v>0</v>
      </c>
      <c r="L58" s="589">
        <f t="shared" si="52"/>
        <v>0</v>
      </c>
      <c r="M58" s="589">
        <f t="shared" si="52"/>
        <v>0</v>
      </c>
      <c r="N58" s="589">
        <f t="shared" si="52"/>
        <v>0</v>
      </c>
      <c r="O58" s="589">
        <f t="shared" si="52"/>
        <v>0</v>
      </c>
      <c r="P58" s="589">
        <f t="shared" si="52"/>
        <v>0</v>
      </c>
      <c r="Q58" s="589">
        <f t="shared" si="52"/>
        <v>0</v>
      </c>
      <c r="R58" s="589">
        <f t="shared" si="52"/>
        <v>0</v>
      </c>
      <c r="S58" s="589">
        <f t="shared" si="52"/>
        <v>0</v>
      </c>
      <c r="T58" s="589">
        <f t="shared" si="52"/>
        <v>0</v>
      </c>
      <c r="U58" s="589">
        <f t="shared" si="52"/>
        <v>0</v>
      </c>
      <c r="V58" s="589">
        <f t="shared" si="52"/>
        <v>0</v>
      </c>
      <c r="W58" s="589">
        <f t="shared" si="52"/>
        <v>0</v>
      </c>
      <c r="X58" s="589">
        <f t="shared" si="52"/>
        <v>0</v>
      </c>
      <c r="Y58" s="589">
        <f t="shared" si="52"/>
        <v>0</v>
      </c>
      <c r="Z58" s="589">
        <f t="shared" si="52"/>
        <v>0</v>
      </c>
      <c r="AA58" s="589">
        <f t="shared" si="52"/>
        <v>0</v>
      </c>
    </row>
    <row r="59" spans="2:27" ht="15" hidden="1" customHeight="1" x14ac:dyDescent="0.3">
      <c r="B59" s="562">
        <v>27</v>
      </c>
      <c r="C59" s="568" t="s">
        <v>1425</v>
      </c>
      <c r="D59" s="568"/>
      <c r="E59" s="575" t="s">
        <v>1195</v>
      </c>
      <c r="F59" s="576" t="s">
        <v>2457</v>
      </c>
      <c r="G59" s="581"/>
      <c r="H59" s="590">
        <f t="shared" ref="H59:AA59" si="53">IFERROR(H57/H46,)</f>
        <v>0</v>
      </c>
      <c r="I59" s="590">
        <f t="shared" si="53"/>
        <v>0</v>
      </c>
      <c r="J59" s="590">
        <f t="shared" si="53"/>
        <v>0</v>
      </c>
      <c r="K59" s="590">
        <f t="shared" si="53"/>
        <v>0</v>
      </c>
      <c r="L59" s="590">
        <f t="shared" si="53"/>
        <v>0</v>
      </c>
      <c r="M59" s="590">
        <f t="shared" si="53"/>
        <v>0</v>
      </c>
      <c r="N59" s="590">
        <f t="shared" si="53"/>
        <v>0</v>
      </c>
      <c r="O59" s="590">
        <f t="shared" si="53"/>
        <v>0</v>
      </c>
      <c r="P59" s="590">
        <f t="shared" si="53"/>
        <v>0</v>
      </c>
      <c r="Q59" s="590">
        <f t="shared" si="53"/>
        <v>0</v>
      </c>
      <c r="R59" s="590">
        <f t="shared" si="53"/>
        <v>0</v>
      </c>
      <c r="S59" s="590">
        <f t="shared" si="53"/>
        <v>0</v>
      </c>
      <c r="T59" s="590">
        <f t="shared" si="53"/>
        <v>0</v>
      </c>
      <c r="U59" s="590">
        <f t="shared" si="53"/>
        <v>0</v>
      </c>
      <c r="V59" s="590">
        <f t="shared" si="53"/>
        <v>0</v>
      </c>
      <c r="W59" s="590">
        <f t="shared" si="53"/>
        <v>0</v>
      </c>
      <c r="X59" s="590">
        <f t="shared" si="53"/>
        <v>0</v>
      </c>
      <c r="Y59" s="590">
        <f t="shared" si="53"/>
        <v>0</v>
      </c>
      <c r="Z59" s="590">
        <f t="shared" si="53"/>
        <v>0</v>
      </c>
      <c r="AA59" s="590">
        <f t="shared" si="53"/>
        <v>0</v>
      </c>
    </row>
    <row r="60" spans="2:27" hidden="1" x14ac:dyDescent="0.3">
      <c r="B60" s="26"/>
      <c r="C60" s="38"/>
      <c r="D60" s="38"/>
      <c r="E60" s="168"/>
      <c r="F60" s="16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</row>
    <row r="61" spans="2:27" ht="15" hidden="1" customHeight="1" x14ac:dyDescent="0.3">
      <c r="B61" s="900" t="s">
        <v>2472</v>
      </c>
      <c r="C61" s="900"/>
      <c r="D61" s="900"/>
      <c r="E61" s="900"/>
      <c r="F61" s="900"/>
      <c r="G61" s="561"/>
      <c r="H61" s="561"/>
      <c r="I61" s="561"/>
      <c r="J61" s="561"/>
      <c r="K61" s="561"/>
      <c r="L61" s="561"/>
      <c r="M61" s="561"/>
      <c r="N61" s="561"/>
      <c r="O61" s="561"/>
      <c r="P61" s="561"/>
      <c r="Q61" s="561"/>
      <c r="R61" s="561"/>
      <c r="S61" s="561"/>
      <c r="T61" s="561"/>
      <c r="U61" s="561"/>
      <c r="V61" s="561"/>
      <c r="W61" s="561"/>
      <c r="X61" s="561"/>
      <c r="Y61" s="561"/>
      <c r="Z61" s="561"/>
      <c r="AA61" s="561"/>
    </row>
    <row r="62" spans="2:27" ht="15" hidden="1" customHeight="1" x14ac:dyDescent="0.3">
      <c r="B62" s="562"/>
      <c r="C62" s="563"/>
      <c r="D62" s="563"/>
      <c r="E62" s="563"/>
      <c r="F62" s="564"/>
      <c r="G62" s="565" t="s">
        <v>353</v>
      </c>
      <c r="H62" s="566" t="s">
        <v>2293</v>
      </c>
      <c r="I62" s="566" t="s">
        <v>2294</v>
      </c>
      <c r="J62" s="566" t="s">
        <v>2295</v>
      </c>
      <c r="K62" s="566" t="s">
        <v>2296</v>
      </c>
      <c r="L62" s="566" t="s">
        <v>2297</v>
      </c>
      <c r="M62" s="566" t="s">
        <v>2298</v>
      </c>
      <c r="N62" s="566" t="s">
        <v>2299</v>
      </c>
      <c r="O62" s="566" t="s">
        <v>2300</v>
      </c>
      <c r="P62" s="566" t="s">
        <v>2301</v>
      </c>
      <c r="Q62" s="566" t="s">
        <v>2302</v>
      </c>
      <c r="R62" s="566" t="s">
        <v>2303</v>
      </c>
      <c r="S62" s="566" t="s">
        <v>2304</v>
      </c>
      <c r="T62" s="566" t="s">
        <v>2305</v>
      </c>
      <c r="U62" s="566" t="s">
        <v>2306</v>
      </c>
      <c r="V62" s="566" t="s">
        <v>2307</v>
      </c>
      <c r="W62" s="566" t="s">
        <v>2308</v>
      </c>
      <c r="X62" s="566" t="s">
        <v>2309</v>
      </c>
      <c r="Y62" s="566" t="s">
        <v>2310</v>
      </c>
      <c r="Z62" s="566" t="s">
        <v>2311</v>
      </c>
      <c r="AA62" s="566" t="s">
        <v>2312</v>
      </c>
    </row>
    <row r="63" spans="2:27" ht="15" hidden="1" customHeight="1" x14ac:dyDescent="0.3">
      <c r="B63" s="562">
        <v>28</v>
      </c>
      <c r="C63" s="591" t="s">
        <v>2459</v>
      </c>
      <c r="D63" s="592">
        <v>2668.4784624000004</v>
      </c>
      <c r="E63" s="580" t="s">
        <v>1195</v>
      </c>
      <c r="F63" s="593" t="s">
        <v>2460</v>
      </c>
      <c r="G63" s="594">
        <f>SUM(H63:DC63)</f>
        <v>0</v>
      </c>
      <c r="H63" s="595">
        <f>H57</f>
        <v>0</v>
      </c>
      <c r="I63" s="595">
        <f t="shared" ref="I63:AA63" si="54">I57</f>
        <v>0</v>
      </c>
      <c r="J63" s="595">
        <f t="shared" si="54"/>
        <v>0</v>
      </c>
      <c r="K63" s="595">
        <f t="shared" si="54"/>
        <v>0</v>
      </c>
      <c r="L63" s="595">
        <f t="shared" si="54"/>
        <v>0</v>
      </c>
      <c r="M63" s="595">
        <f t="shared" si="54"/>
        <v>0</v>
      </c>
      <c r="N63" s="595">
        <f t="shared" si="54"/>
        <v>0</v>
      </c>
      <c r="O63" s="595">
        <f t="shared" si="54"/>
        <v>0</v>
      </c>
      <c r="P63" s="595">
        <f t="shared" si="54"/>
        <v>0</v>
      </c>
      <c r="Q63" s="595">
        <f t="shared" si="54"/>
        <v>0</v>
      </c>
      <c r="R63" s="595">
        <f t="shared" si="54"/>
        <v>0</v>
      </c>
      <c r="S63" s="595">
        <f t="shared" si="54"/>
        <v>0</v>
      </c>
      <c r="T63" s="595">
        <f t="shared" si="54"/>
        <v>0</v>
      </c>
      <c r="U63" s="595">
        <f t="shared" si="54"/>
        <v>0</v>
      </c>
      <c r="V63" s="595">
        <f t="shared" si="54"/>
        <v>0</v>
      </c>
      <c r="W63" s="595">
        <f t="shared" si="54"/>
        <v>0</v>
      </c>
      <c r="X63" s="595">
        <f t="shared" si="54"/>
        <v>0</v>
      </c>
      <c r="Y63" s="595">
        <f t="shared" si="54"/>
        <v>0</v>
      </c>
      <c r="Z63" s="595">
        <f t="shared" si="54"/>
        <v>0</v>
      </c>
      <c r="AA63" s="595">
        <f t="shared" si="54"/>
        <v>0</v>
      </c>
    </row>
    <row r="64" spans="2:27" ht="15" hidden="1" customHeight="1" x14ac:dyDescent="0.3">
      <c r="B64" s="562">
        <v>29</v>
      </c>
      <c r="C64" s="591" t="s">
        <v>2461</v>
      </c>
      <c r="D64" s="592">
        <v>924.10883683013355</v>
      </c>
      <c r="E64" s="596" t="s">
        <v>298</v>
      </c>
      <c r="F64" s="597" t="s">
        <v>2462</v>
      </c>
      <c r="G64" s="594">
        <f>SUM(H64:DC64)</f>
        <v>0</v>
      </c>
      <c r="H64" s="595">
        <f>H52</f>
        <v>0</v>
      </c>
      <c r="I64" s="595">
        <f t="shared" ref="I64:AA64" si="55">I52</f>
        <v>0</v>
      </c>
      <c r="J64" s="595">
        <f t="shared" si="55"/>
        <v>0</v>
      </c>
      <c r="K64" s="595">
        <f t="shared" si="55"/>
        <v>0</v>
      </c>
      <c r="L64" s="595">
        <f t="shared" si="55"/>
        <v>0</v>
      </c>
      <c r="M64" s="595">
        <f t="shared" si="55"/>
        <v>0</v>
      </c>
      <c r="N64" s="595">
        <f t="shared" si="55"/>
        <v>0</v>
      </c>
      <c r="O64" s="595">
        <f t="shared" si="55"/>
        <v>0</v>
      </c>
      <c r="P64" s="595">
        <f t="shared" si="55"/>
        <v>0</v>
      </c>
      <c r="Q64" s="595">
        <f t="shared" si="55"/>
        <v>0</v>
      </c>
      <c r="R64" s="595">
        <f t="shared" si="55"/>
        <v>0</v>
      </c>
      <c r="S64" s="595">
        <f t="shared" si="55"/>
        <v>0</v>
      </c>
      <c r="T64" s="595">
        <f t="shared" si="55"/>
        <v>0</v>
      </c>
      <c r="U64" s="595">
        <f t="shared" si="55"/>
        <v>0</v>
      </c>
      <c r="V64" s="595">
        <f t="shared" si="55"/>
        <v>0</v>
      </c>
      <c r="W64" s="595">
        <f t="shared" si="55"/>
        <v>0</v>
      </c>
      <c r="X64" s="595">
        <f t="shared" si="55"/>
        <v>0</v>
      </c>
      <c r="Y64" s="595">
        <f t="shared" si="55"/>
        <v>0</v>
      </c>
      <c r="Z64" s="595">
        <f t="shared" si="55"/>
        <v>0</v>
      </c>
      <c r="AA64" s="595">
        <f t="shared" si="55"/>
        <v>0</v>
      </c>
    </row>
    <row r="65" spans="2:27" ht="15" hidden="1" customHeight="1" x14ac:dyDescent="0.3">
      <c r="B65" s="598"/>
      <c r="C65" s="599" t="s">
        <v>2473</v>
      </c>
      <c r="D65" s="599"/>
      <c r="E65" s="600" t="s">
        <v>1601</v>
      </c>
      <c r="F65" s="601" t="s">
        <v>2474</v>
      </c>
      <c r="G65" s="602">
        <f>SUM(H65:DC65)</f>
        <v>0</v>
      </c>
      <c r="H65" s="603">
        <f>H63*$D$63+H64*$D$64</f>
        <v>0</v>
      </c>
      <c r="I65" s="603">
        <f t="shared" ref="I65:AA65" si="56">I63*$D$63+I64*$D$64</f>
        <v>0</v>
      </c>
      <c r="J65" s="603">
        <f t="shared" si="56"/>
        <v>0</v>
      </c>
      <c r="K65" s="603">
        <f t="shared" si="56"/>
        <v>0</v>
      </c>
      <c r="L65" s="603">
        <f t="shared" si="56"/>
        <v>0</v>
      </c>
      <c r="M65" s="603">
        <f t="shared" si="56"/>
        <v>0</v>
      </c>
      <c r="N65" s="603">
        <f t="shared" si="56"/>
        <v>0</v>
      </c>
      <c r="O65" s="603">
        <f t="shared" si="56"/>
        <v>0</v>
      </c>
      <c r="P65" s="603">
        <f t="shared" si="56"/>
        <v>0</v>
      </c>
      <c r="Q65" s="603">
        <f t="shared" si="56"/>
        <v>0</v>
      </c>
      <c r="R65" s="603">
        <f t="shared" si="56"/>
        <v>0</v>
      </c>
      <c r="S65" s="603">
        <f t="shared" si="56"/>
        <v>0</v>
      </c>
      <c r="T65" s="603">
        <f t="shared" si="56"/>
        <v>0</v>
      </c>
      <c r="U65" s="603">
        <f t="shared" si="56"/>
        <v>0</v>
      </c>
      <c r="V65" s="603">
        <f t="shared" si="56"/>
        <v>0</v>
      </c>
      <c r="W65" s="603">
        <f t="shared" si="56"/>
        <v>0</v>
      </c>
      <c r="X65" s="603">
        <f t="shared" si="56"/>
        <v>0</v>
      </c>
      <c r="Y65" s="603">
        <f t="shared" si="56"/>
        <v>0</v>
      </c>
      <c r="Z65" s="603">
        <f t="shared" si="56"/>
        <v>0</v>
      </c>
      <c r="AA65" s="603">
        <f t="shared" si="56"/>
        <v>0</v>
      </c>
    </row>
    <row r="66" spans="2:27" ht="15" hidden="1" customHeight="1" x14ac:dyDescent="0.3">
      <c r="B66" s="598"/>
      <c r="C66" s="599" t="s">
        <v>2475</v>
      </c>
      <c r="D66" s="599"/>
      <c r="E66" s="600" t="s">
        <v>1601</v>
      </c>
      <c r="F66" s="601" t="s">
        <v>2476</v>
      </c>
      <c r="G66" s="602">
        <f>G64*D64</f>
        <v>0</v>
      </c>
      <c r="H66" s="603">
        <f>H64*$D$64</f>
        <v>0</v>
      </c>
      <c r="I66" s="603">
        <f t="shared" ref="I66:AA66" si="57">I64*$D$64</f>
        <v>0</v>
      </c>
      <c r="J66" s="603">
        <f t="shared" si="57"/>
        <v>0</v>
      </c>
      <c r="K66" s="603">
        <f t="shared" si="57"/>
        <v>0</v>
      </c>
      <c r="L66" s="603">
        <f t="shared" si="57"/>
        <v>0</v>
      </c>
      <c r="M66" s="603">
        <f t="shared" si="57"/>
        <v>0</v>
      </c>
      <c r="N66" s="603">
        <f t="shared" si="57"/>
        <v>0</v>
      </c>
      <c r="O66" s="603">
        <f t="shared" si="57"/>
        <v>0</v>
      </c>
      <c r="P66" s="603">
        <f t="shared" si="57"/>
        <v>0</v>
      </c>
      <c r="Q66" s="603">
        <f t="shared" si="57"/>
        <v>0</v>
      </c>
      <c r="R66" s="603">
        <f t="shared" si="57"/>
        <v>0</v>
      </c>
      <c r="S66" s="603">
        <f t="shared" si="57"/>
        <v>0</v>
      </c>
      <c r="T66" s="603">
        <f t="shared" si="57"/>
        <v>0</v>
      </c>
      <c r="U66" s="603">
        <f t="shared" si="57"/>
        <v>0</v>
      </c>
      <c r="V66" s="603">
        <f t="shared" si="57"/>
        <v>0</v>
      </c>
      <c r="W66" s="603">
        <f t="shared" si="57"/>
        <v>0</v>
      </c>
      <c r="X66" s="603">
        <f t="shared" si="57"/>
        <v>0</v>
      </c>
      <c r="Y66" s="603">
        <f t="shared" si="57"/>
        <v>0</v>
      </c>
      <c r="Z66" s="603">
        <f t="shared" si="57"/>
        <v>0</v>
      </c>
      <c r="AA66" s="603">
        <f t="shared" si="57"/>
        <v>0</v>
      </c>
    </row>
    <row r="67" spans="2:27" ht="15" hidden="1" customHeight="1" x14ac:dyDescent="0.3">
      <c r="B67" s="598"/>
      <c r="C67" s="599" t="s">
        <v>2477</v>
      </c>
      <c r="D67" s="599"/>
      <c r="E67" s="600" t="s">
        <v>1601</v>
      </c>
      <c r="F67" s="601" t="s">
        <v>2478</v>
      </c>
      <c r="G67" s="602">
        <f>G63*D63</f>
        <v>0</v>
      </c>
      <c r="H67" s="603">
        <f>H63*$D$63</f>
        <v>0</v>
      </c>
      <c r="I67" s="603">
        <f t="shared" ref="I67:AA67" si="58">I63*$D$63</f>
        <v>0</v>
      </c>
      <c r="J67" s="603">
        <f t="shared" si="58"/>
        <v>0</v>
      </c>
      <c r="K67" s="603">
        <f t="shared" si="58"/>
        <v>0</v>
      </c>
      <c r="L67" s="603">
        <f t="shared" si="58"/>
        <v>0</v>
      </c>
      <c r="M67" s="603">
        <f t="shared" si="58"/>
        <v>0</v>
      </c>
      <c r="N67" s="603">
        <f t="shared" si="58"/>
        <v>0</v>
      </c>
      <c r="O67" s="603">
        <f t="shared" si="58"/>
        <v>0</v>
      </c>
      <c r="P67" s="603">
        <f t="shared" si="58"/>
        <v>0</v>
      </c>
      <c r="Q67" s="603">
        <f t="shared" si="58"/>
        <v>0</v>
      </c>
      <c r="R67" s="603">
        <f t="shared" si="58"/>
        <v>0</v>
      </c>
      <c r="S67" s="603">
        <f t="shared" si="58"/>
        <v>0</v>
      </c>
      <c r="T67" s="603">
        <f t="shared" si="58"/>
        <v>0</v>
      </c>
      <c r="U67" s="603">
        <f t="shared" si="58"/>
        <v>0</v>
      </c>
      <c r="V67" s="603">
        <f t="shared" si="58"/>
        <v>0</v>
      </c>
      <c r="W67" s="603">
        <f t="shared" si="58"/>
        <v>0</v>
      </c>
      <c r="X67" s="603">
        <f t="shared" si="58"/>
        <v>0</v>
      </c>
      <c r="Y67" s="603">
        <f t="shared" si="58"/>
        <v>0</v>
      </c>
      <c r="Z67" s="603">
        <f t="shared" si="58"/>
        <v>0</v>
      </c>
      <c r="AA67" s="603">
        <f t="shared" si="58"/>
        <v>0</v>
      </c>
    </row>
    <row r="68" spans="2:27" hidden="1" x14ac:dyDescent="0.3"/>
    <row r="69" spans="2:27" ht="15" hidden="1" customHeight="1" x14ac:dyDescent="0.3"/>
    <row r="70" spans="2:27" ht="15" hidden="1" customHeight="1" x14ac:dyDescent="0.35">
      <c r="E70" s="604" t="s">
        <v>2479</v>
      </c>
      <c r="F70" s="605"/>
      <c r="G70" s="606">
        <v>0</v>
      </c>
      <c r="H70" s="38"/>
      <c r="I70" s="604" t="s">
        <v>2480</v>
      </c>
      <c r="J70" s="605"/>
      <c r="K70" s="606">
        <v>0</v>
      </c>
    </row>
    <row r="71" spans="2:27" ht="15" hidden="1" customHeight="1" x14ac:dyDescent="0.35">
      <c r="E71" s="604" t="s">
        <v>2481</v>
      </c>
      <c r="F71" s="605"/>
      <c r="G71" s="606">
        <v>0</v>
      </c>
      <c r="H71" s="38"/>
      <c r="I71" s="604" t="s">
        <v>2482</v>
      </c>
      <c r="J71" s="605"/>
      <c r="K71" s="606">
        <v>0</v>
      </c>
    </row>
    <row r="72" spans="2:27" hidden="1" x14ac:dyDescent="0.3"/>
    <row r="73" spans="2:27" ht="15" hidden="1" customHeight="1" x14ac:dyDescent="0.3">
      <c r="B73" s="900" t="s">
        <v>2483</v>
      </c>
      <c r="C73" s="900"/>
      <c r="D73" s="900"/>
      <c r="E73" s="900"/>
      <c r="F73" s="900"/>
      <c r="G73" s="561"/>
      <c r="H73" s="561"/>
      <c r="I73" s="561"/>
      <c r="J73" s="561"/>
      <c r="K73" s="561"/>
      <c r="L73" s="561"/>
      <c r="M73" s="561"/>
      <c r="N73" s="561"/>
      <c r="O73" s="561"/>
      <c r="P73" s="561"/>
      <c r="Q73" s="561"/>
      <c r="R73" s="561"/>
      <c r="S73" s="561"/>
      <c r="T73" s="561"/>
      <c r="U73" s="561"/>
      <c r="V73" s="561"/>
      <c r="W73" s="561"/>
      <c r="X73" s="561"/>
      <c r="Y73" s="561"/>
      <c r="Z73" s="561"/>
      <c r="AA73" s="561"/>
    </row>
    <row r="74" spans="2:27" ht="15" hidden="1" customHeight="1" x14ac:dyDescent="0.3">
      <c r="B74" s="562"/>
      <c r="C74" s="563"/>
      <c r="D74" s="563"/>
      <c r="E74" s="563"/>
      <c r="F74" s="564"/>
      <c r="G74" s="565" t="s">
        <v>353</v>
      </c>
      <c r="H74" s="566" t="s">
        <v>2484</v>
      </c>
      <c r="I74" s="566" t="s">
        <v>2485</v>
      </c>
      <c r="J74" s="566" t="s">
        <v>2486</v>
      </c>
      <c r="K74" s="566" t="s">
        <v>2487</v>
      </c>
      <c r="L74" s="566" t="s">
        <v>2488</v>
      </c>
      <c r="M74" s="566" t="s">
        <v>2489</v>
      </c>
      <c r="N74" s="566" t="s">
        <v>2490</v>
      </c>
      <c r="O74" s="566" t="s">
        <v>2491</v>
      </c>
      <c r="P74" s="566" t="s">
        <v>2492</v>
      </c>
      <c r="Q74" s="566" t="s">
        <v>2493</v>
      </c>
      <c r="R74" s="566" t="s">
        <v>2494</v>
      </c>
      <c r="S74" s="566" t="s">
        <v>2495</v>
      </c>
      <c r="T74" s="566" t="s">
        <v>2496</v>
      </c>
      <c r="U74" s="566" t="s">
        <v>2497</v>
      </c>
      <c r="V74" s="566" t="s">
        <v>2498</v>
      </c>
      <c r="W74" s="566" t="s">
        <v>2499</v>
      </c>
      <c r="X74" s="566" t="s">
        <v>2500</v>
      </c>
      <c r="Y74" s="566" t="s">
        <v>2501</v>
      </c>
      <c r="Z74" s="566" t="s">
        <v>2502</v>
      </c>
      <c r="AA74" s="566" t="s">
        <v>2503</v>
      </c>
    </row>
    <row r="75" spans="2:27" ht="15" hidden="1" customHeight="1" x14ac:dyDescent="0.3">
      <c r="B75" s="562">
        <v>30</v>
      </c>
      <c r="C75" s="591" t="s">
        <v>2459</v>
      </c>
      <c r="D75" s="592">
        <v>2819.9819950859955</v>
      </c>
      <c r="E75" s="580" t="s">
        <v>1195</v>
      </c>
      <c r="F75" s="593" t="s">
        <v>2460</v>
      </c>
      <c r="G75" s="594">
        <f>SUM(H75:DC75)</f>
        <v>0</v>
      </c>
      <c r="H75" s="595">
        <f>H63</f>
        <v>0</v>
      </c>
      <c r="I75" s="595">
        <f t="shared" ref="I75:AA76" si="59">I63</f>
        <v>0</v>
      </c>
      <c r="J75" s="595">
        <f t="shared" si="59"/>
        <v>0</v>
      </c>
      <c r="K75" s="595">
        <f t="shared" si="59"/>
        <v>0</v>
      </c>
      <c r="L75" s="595">
        <f t="shared" si="59"/>
        <v>0</v>
      </c>
      <c r="M75" s="595">
        <f t="shared" si="59"/>
        <v>0</v>
      </c>
      <c r="N75" s="595">
        <f t="shared" si="59"/>
        <v>0</v>
      </c>
      <c r="O75" s="595">
        <f t="shared" si="59"/>
        <v>0</v>
      </c>
      <c r="P75" s="595">
        <f t="shared" si="59"/>
        <v>0</v>
      </c>
      <c r="Q75" s="595">
        <f t="shared" si="59"/>
        <v>0</v>
      </c>
      <c r="R75" s="595">
        <f t="shared" si="59"/>
        <v>0</v>
      </c>
      <c r="S75" s="595">
        <f t="shared" si="59"/>
        <v>0</v>
      </c>
      <c r="T75" s="595">
        <f t="shared" si="59"/>
        <v>0</v>
      </c>
      <c r="U75" s="595">
        <f t="shared" si="59"/>
        <v>0</v>
      </c>
      <c r="V75" s="595">
        <f t="shared" si="59"/>
        <v>0</v>
      </c>
      <c r="W75" s="595">
        <f t="shared" si="59"/>
        <v>0</v>
      </c>
      <c r="X75" s="595">
        <f t="shared" si="59"/>
        <v>0</v>
      </c>
      <c r="Y75" s="595">
        <f t="shared" si="59"/>
        <v>0</v>
      </c>
      <c r="Z75" s="595">
        <f t="shared" si="59"/>
        <v>0</v>
      </c>
      <c r="AA75" s="595">
        <f t="shared" si="59"/>
        <v>0</v>
      </c>
    </row>
    <row r="76" spans="2:27" ht="15" hidden="1" customHeight="1" x14ac:dyDescent="0.3">
      <c r="B76" s="562">
        <v>31</v>
      </c>
      <c r="C76" s="591" t="s">
        <v>2461</v>
      </c>
      <c r="D76" s="592">
        <v>976.57534736744981</v>
      </c>
      <c r="E76" s="596" t="s">
        <v>298</v>
      </c>
      <c r="F76" s="597" t="s">
        <v>2462</v>
      </c>
      <c r="G76" s="594">
        <f>SUM(H76:DC76)</f>
        <v>0</v>
      </c>
      <c r="H76" s="595">
        <f>H64</f>
        <v>0</v>
      </c>
      <c r="I76" s="595">
        <f t="shared" si="59"/>
        <v>0</v>
      </c>
      <c r="J76" s="595">
        <f t="shared" si="59"/>
        <v>0</v>
      </c>
      <c r="K76" s="595">
        <f t="shared" si="59"/>
        <v>0</v>
      </c>
      <c r="L76" s="595">
        <f t="shared" si="59"/>
        <v>0</v>
      </c>
      <c r="M76" s="595">
        <f t="shared" si="59"/>
        <v>0</v>
      </c>
      <c r="N76" s="595">
        <f t="shared" si="59"/>
        <v>0</v>
      </c>
      <c r="O76" s="595">
        <f t="shared" si="59"/>
        <v>0</v>
      </c>
      <c r="P76" s="595">
        <f t="shared" si="59"/>
        <v>0</v>
      </c>
      <c r="Q76" s="595">
        <f t="shared" si="59"/>
        <v>0</v>
      </c>
      <c r="R76" s="595">
        <f t="shared" si="59"/>
        <v>0</v>
      </c>
      <c r="S76" s="595">
        <f t="shared" si="59"/>
        <v>0</v>
      </c>
      <c r="T76" s="595">
        <f t="shared" si="59"/>
        <v>0</v>
      </c>
      <c r="U76" s="595">
        <f t="shared" si="59"/>
        <v>0</v>
      </c>
      <c r="V76" s="595">
        <f t="shared" si="59"/>
        <v>0</v>
      </c>
      <c r="W76" s="595">
        <f t="shared" si="59"/>
        <v>0</v>
      </c>
      <c r="X76" s="595">
        <f t="shared" si="59"/>
        <v>0</v>
      </c>
      <c r="Y76" s="595">
        <f t="shared" si="59"/>
        <v>0</v>
      </c>
      <c r="Z76" s="595">
        <f t="shared" si="59"/>
        <v>0</v>
      </c>
      <c r="AA76" s="595">
        <f t="shared" si="59"/>
        <v>0</v>
      </c>
    </row>
    <row r="77" spans="2:27" ht="15" hidden="1" customHeight="1" x14ac:dyDescent="0.3">
      <c r="B77" s="598"/>
      <c r="C77" s="607" t="s">
        <v>2473</v>
      </c>
      <c r="D77" s="599"/>
      <c r="E77" s="600" t="s">
        <v>1601</v>
      </c>
      <c r="F77" s="601" t="s">
        <v>2463</v>
      </c>
      <c r="G77" s="602">
        <f>SUM(H77:DC77)</f>
        <v>0</v>
      </c>
      <c r="H77" s="603">
        <f>H75*$D$75+H76*$D$76</f>
        <v>0</v>
      </c>
      <c r="I77" s="603">
        <f t="shared" ref="I77:AA77" si="60">I75*$D$75+I76*$D$76</f>
        <v>0</v>
      </c>
      <c r="J77" s="603">
        <f t="shared" si="60"/>
        <v>0</v>
      </c>
      <c r="K77" s="603">
        <f t="shared" si="60"/>
        <v>0</v>
      </c>
      <c r="L77" s="603">
        <f t="shared" si="60"/>
        <v>0</v>
      </c>
      <c r="M77" s="603">
        <f t="shared" si="60"/>
        <v>0</v>
      </c>
      <c r="N77" s="603">
        <f t="shared" si="60"/>
        <v>0</v>
      </c>
      <c r="O77" s="603">
        <f t="shared" si="60"/>
        <v>0</v>
      </c>
      <c r="P77" s="603">
        <f t="shared" si="60"/>
        <v>0</v>
      </c>
      <c r="Q77" s="603">
        <f t="shared" si="60"/>
        <v>0</v>
      </c>
      <c r="R77" s="603">
        <f t="shared" si="60"/>
        <v>0</v>
      </c>
      <c r="S77" s="603">
        <f t="shared" si="60"/>
        <v>0</v>
      </c>
      <c r="T77" s="603">
        <f t="shared" si="60"/>
        <v>0</v>
      </c>
      <c r="U77" s="603">
        <f t="shared" si="60"/>
        <v>0</v>
      </c>
      <c r="V77" s="603">
        <f t="shared" si="60"/>
        <v>0</v>
      </c>
      <c r="W77" s="603">
        <f t="shared" si="60"/>
        <v>0</v>
      </c>
      <c r="X77" s="603">
        <f t="shared" si="60"/>
        <v>0</v>
      </c>
      <c r="Y77" s="603">
        <f t="shared" si="60"/>
        <v>0</v>
      </c>
      <c r="Z77" s="603">
        <f t="shared" si="60"/>
        <v>0</v>
      </c>
      <c r="AA77" s="603">
        <f t="shared" si="60"/>
        <v>0</v>
      </c>
    </row>
    <row r="78" spans="2:27" ht="15" hidden="1" customHeight="1" x14ac:dyDescent="0.3">
      <c r="B78" s="598"/>
      <c r="C78" s="607" t="s">
        <v>2475</v>
      </c>
      <c r="D78" s="599"/>
      <c r="E78" s="600" t="s">
        <v>1601</v>
      </c>
      <c r="F78" s="601" t="s">
        <v>2464</v>
      </c>
      <c r="G78" s="602">
        <f>G76*D76</f>
        <v>0</v>
      </c>
      <c r="H78" s="603">
        <f>H76*$D$76</f>
        <v>0</v>
      </c>
      <c r="I78" s="603">
        <f t="shared" ref="I78:AA78" si="61">I76*$D$76</f>
        <v>0</v>
      </c>
      <c r="J78" s="603">
        <f t="shared" si="61"/>
        <v>0</v>
      </c>
      <c r="K78" s="603">
        <f t="shared" si="61"/>
        <v>0</v>
      </c>
      <c r="L78" s="603">
        <f t="shared" si="61"/>
        <v>0</v>
      </c>
      <c r="M78" s="603">
        <f t="shared" si="61"/>
        <v>0</v>
      </c>
      <c r="N78" s="603">
        <f t="shared" si="61"/>
        <v>0</v>
      </c>
      <c r="O78" s="603">
        <f t="shared" si="61"/>
        <v>0</v>
      </c>
      <c r="P78" s="603">
        <f t="shared" si="61"/>
        <v>0</v>
      </c>
      <c r="Q78" s="603">
        <f t="shared" si="61"/>
        <v>0</v>
      </c>
      <c r="R78" s="603">
        <f t="shared" si="61"/>
        <v>0</v>
      </c>
      <c r="S78" s="603">
        <f t="shared" si="61"/>
        <v>0</v>
      </c>
      <c r="T78" s="603">
        <f t="shared" si="61"/>
        <v>0</v>
      </c>
      <c r="U78" s="603">
        <f t="shared" si="61"/>
        <v>0</v>
      </c>
      <c r="V78" s="603">
        <f t="shared" si="61"/>
        <v>0</v>
      </c>
      <c r="W78" s="603">
        <f t="shared" si="61"/>
        <v>0</v>
      </c>
      <c r="X78" s="603">
        <f t="shared" si="61"/>
        <v>0</v>
      </c>
      <c r="Y78" s="603">
        <f t="shared" si="61"/>
        <v>0</v>
      </c>
      <c r="Z78" s="603">
        <f t="shared" si="61"/>
        <v>0</v>
      </c>
      <c r="AA78" s="603">
        <f t="shared" si="61"/>
        <v>0</v>
      </c>
    </row>
    <row r="79" spans="2:27" ht="15" hidden="1" customHeight="1" x14ac:dyDescent="0.3">
      <c r="B79" s="598"/>
      <c r="C79" s="607" t="s">
        <v>2477</v>
      </c>
      <c r="D79" s="599"/>
      <c r="E79" s="600" t="s">
        <v>1601</v>
      </c>
      <c r="F79" s="601" t="s">
        <v>2465</v>
      </c>
      <c r="G79" s="602">
        <f>G75*D75</f>
        <v>0</v>
      </c>
      <c r="H79" s="603">
        <f>H75*$D$75</f>
        <v>0</v>
      </c>
      <c r="I79" s="603">
        <f t="shared" ref="I79:AA79" si="62">I75*$D$75</f>
        <v>0</v>
      </c>
      <c r="J79" s="603">
        <f t="shared" si="62"/>
        <v>0</v>
      </c>
      <c r="K79" s="603">
        <f t="shared" si="62"/>
        <v>0</v>
      </c>
      <c r="L79" s="603">
        <f t="shared" si="62"/>
        <v>0</v>
      </c>
      <c r="M79" s="603">
        <f t="shared" si="62"/>
        <v>0</v>
      </c>
      <c r="N79" s="603">
        <f t="shared" si="62"/>
        <v>0</v>
      </c>
      <c r="O79" s="603">
        <f t="shared" si="62"/>
        <v>0</v>
      </c>
      <c r="P79" s="603">
        <f t="shared" si="62"/>
        <v>0</v>
      </c>
      <c r="Q79" s="603">
        <f t="shared" si="62"/>
        <v>0</v>
      </c>
      <c r="R79" s="603">
        <f t="shared" si="62"/>
        <v>0</v>
      </c>
      <c r="S79" s="603">
        <f t="shared" si="62"/>
        <v>0</v>
      </c>
      <c r="T79" s="603">
        <f t="shared" si="62"/>
        <v>0</v>
      </c>
      <c r="U79" s="603">
        <f t="shared" si="62"/>
        <v>0</v>
      </c>
      <c r="V79" s="603">
        <f t="shared" si="62"/>
        <v>0</v>
      </c>
      <c r="W79" s="603">
        <f t="shared" si="62"/>
        <v>0</v>
      </c>
      <c r="X79" s="603">
        <f t="shared" si="62"/>
        <v>0</v>
      </c>
      <c r="Y79" s="603">
        <f t="shared" si="62"/>
        <v>0</v>
      </c>
      <c r="Z79" s="603">
        <f t="shared" si="62"/>
        <v>0</v>
      </c>
      <c r="AA79" s="603">
        <f t="shared" si="62"/>
        <v>0</v>
      </c>
    </row>
    <row r="80" spans="2:27" hidden="1" x14ac:dyDescent="0.3"/>
    <row r="81" spans="2:27" hidden="1" x14ac:dyDescent="0.3"/>
    <row r="82" spans="2:27" ht="15" hidden="1" customHeight="1" x14ac:dyDescent="0.35">
      <c r="E82" s="604" t="s">
        <v>2504</v>
      </c>
      <c r="F82" s="605"/>
      <c r="G82" s="606">
        <v>0</v>
      </c>
      <c r="H82" s="38"/>
      <c r="I82" s="604" t="s">
        <v>2505</v>
      </c>
      <c r="J82" s="605"/>
      <c r="K82" s="606">
        <v>0</v>
      </c>
    </row>
    <row r="83" spans="2:27" ht="15" hidden="1" customHeight="1" x14ac:dyDescent="0.35">
      <c r="E83" s="604" t="s">
        <v>2506</v>
      </c>
      <c r="F83" s="605"/>
      <c r="G83" s="606">
        <v>0</v>
      </c>
      <c r="H83" s="38"/>
      <c r="I83" s="604" t="s">
        <v>2507</v>
      </c>
      <c r="J83" s="605"/>
      <c r="K83" s="606">
        <v>0</v>
      </c>
    </row>
    <row r="84" spans="2:27" hidden="1" x14ac:dyDescent="0.3"/>
    <row r="85" spans="2:27" hidden="1" x14ac:dyDescent="0.3"/>
    <row r="86" spans="2:27" hidden="1" x14ac:dyDescent="0.3"/>
    <row r="87" spans="2:27" hidden="1" x14ac:dyDescent="0.3"/>
    <row r="88" spans="2:27" hidden="1" x14ac:dyDescent="0.3"/>
    <row r="89" spans="2:27" hidden="1" x14ac:dyDescent="0.3">
      <c r="B89" s="608"/>
      <c r="C89" s="609" t="s">
        <v>2508</v>
      </c>
      <c r="D89" s="38"/>
      <c r="E89" s="610" t="s">
        <v>2509</v>
      </c>
      <c r="G89" s="611" t="s">
        <v>350</v>
      </c>
    </row>
    <row r="90" spans="2:27" hidden="1" x14ac:dyDescent="0.3">
      <c r="B90" s="612"/>
      <c r="C90" s="613" t="s">
        <v>2510</v>
      </c>
      <c r="D90" s="38"/>
    </row>
    <row r="91" spans="2:27" hidden="1" x14ac:dyDescent="0.3">
      <c r="B91" s="614">
        <v>1</v>
      </c>
      <c r="C91" s="615" t="s">
        <v>2511</v>
      </c>
      <c r="D91" s="38"/>
      <c r="E91" s="615" t="s">
        <v>2512</v>
      </c>
      <c r="G91" s="616">
        <v>0</v>
      </c>
      <c r="H91" s="617">
        <v>0</v>
      </c>
      <c r="I91" s="617">
        <v>0</v>
      </c>
      <c r="J91" s="617">
        <v>0</v>
      </c>
      <c r="K91" s="617">
        <v>0</v>
      </c>
      <c r="L91" s="617">
        <v>0</v>
      </c>
      <c r="M91" s="617">
        <v>0</v>
      </c>
      <c r="N91" s="617">
        <v>0</v>
      </c>
      <c r="O91" s="617">
        <v>0</v>
      </c>
      <c r="P91" s="617">
        <v>0</v>
      </c>
      <c r="Q91" s="617">
        <v>0</v>
      </c>
      <c r="R91" s="617">
        <v>0</v>
      </c>
      <c r="S91" s="617">
        <v>0</v>
      </c>
      <c r="T91" s="617">
        <v>0</v>
      </c>
      <c r="U91" s="617">
        <v>0</v>
      </c>
      <c r="V91" s="617">
        <v>0</v>
      </c>
      <c r="W91" s="617">
        <v>0</v>
      </c>
      <c r="X91" s="617">
        <v>0</v>
      </c>
      <c r="Y91" s="617">
        <v>0</v>
      </c>
      <c r="Z91" s="617">
        <v>0</v>
      </c>
      <c r="AA91" s="617">
        <v>0</v>
      </c>
    </row>
    <row r="92" spans="2:27" hidden="1" x14ac:dyDescent="0.3">
      <c r="B92" s="618">
        <v>2</v>
      </c>
      <c r="C92" s="615" t="s">
        <v>2513</v>
      </c>
      <c r="D92" s="38"/>
      <c r="E92" s="615" t="s">
        <v>2269</v>
      </c>
      <c r="G92" s="619">
        <v>0</v>
      </c>
      <c r="H92" s="620">
        <v>0</v>
      </c>
      <c r="I92" s="620">
        <v>0</v>
      </c>
      <c r="J92" s="620">
        <v>0</v>
      </c>
      <c r="K92" s="620">
        <v>0</v>
      </c>
      <c r="L92" s="620">
        <v>0</v>
      </c>
      <c r="M92" s="620">
        <v>0</v>
      </c>
      <c r="N92" s="620">
        <v>0</v>
      </c>
      <c r="O92" s="620">
        <v>0</v>
      </c>
      <c r="P92" s="620">
        <v>0</v>
      </c>
      <c r="Q92" s="620">
        <v>0</v>
      </c>
      <c r="R92" s="620">
        <v>0</v>
      </c>
      <c r="S92" s="620">
        <v>0</v>
      </c>
      <c r="T92" s="620">
        <v>0</v>
      </c>
      <c r="U92" s="620">
        <v>0</v>
      </c>
      <c r="V92" s="620">
        <v>0</v>
      </c>
      <c r="W92" s="620">
        <v>0</v>
      </c>
      <c r="X92" s="620">
        <v>0</v>
      </c>
      <c r="Y92" s="620">
        <v>0</v>
      </c>
      <c r="Z92" s="620">
        <v>0</v>
      </c>
      <c r="AA92" s="620">
        <v>0</v>
      </c>
    </row>
    <row r="93" spans="2:27" hidden="1" x14ac:dyDescent="0.3">
      <c r="B93" s="618">
        <v>3</v>
      </c>
      <c r="C93" s="615" t="s">
        <v>2514</v>
      </c>
      <c r="D93" s="38"/>
      <c r="E93" s="615" t="s">
        <v>298</v>
      </c>
      <c r="G93" s="616">
        <v>0</v>
      </c>
      <c r="H93" s="617">
        <v>0</v>
      </c>
      <c r="I93" s="617">
        <v>0</v>
      </c>
      <c r="J93" s="617">
        <v>0</v>
      </c>
      <c r="K93" s="617">
        <v>0</v>
      </c>
      <c r="L93" s="617">
        <v>0</v>
      </c>
      <c r="M93" s="617">
        <v>0</v>
      </c>
      <c r="N93" s="617">
        <v>0</v>
      </c>
      <c r="O93" s="617">
        <v>0</v>
      </c>
      <c r="P93" s="617">
        <v>0</v>
      </c>
      <c r="Q93" s="617">
        <v>0</v>
      </c>
      <c r="R93" s="617">
        <v>0</v>
      </c>
      <c r="S93" s="617">
        <v>0</v>
      </c>
      <c r="T93" s="617">
        <v>0</v>
      </c>
      <c r="U93" s="617">
        <v>0</v>
      </c>
      <c r="V93" s="617">
        <v>0</v>
      </c>
      <c r="W93" s="617">
        <v>0</v>
      </c>
      <c r="X93" s="617">
        <v>0</v>
      </c>
      <c r="Y93" s="617">
        <v>0</v>
      </c>
      <c r="Z93" s="617">
        <v>0</v>
      </c>
      <c r="AA93" s="617">
        <v>0</v>
      </c>
    </row>
    <row r="94" spans="2:27" hidden="1" x14ac:dyDescent="0.3">
      <c r="B94" s="614">
        <v>4</v>
      </c>
      <c r="C94" s="615" t="s">
        <v>2515</v>
      </c>
      <c r="D94" s="38"/>
      <c r="E94" s="615" t="s">
        <v>1195</v>
      </c>
      <c r="G94" s="619">
        <v>0</v>
      </c>
      <c r="H94" s="621">
        <v>0</v>
      </c>
      <c r="I94" s="621">
        <v>0</v>
      </c>
      <c r="J94" s="621">
        <v>0</v>
      </c>
      <c r="K94" s="621">
        <v>0</v>
      </c>
      <c r="L94" s="621">
        <v>0</v>
      </c>
      <c r="M94" s="621">
        <v>0</v>
      </c>
      <c r="N94" s="621">
        <v>0</v>
      </c>
      <c r="O94" s="621">
        <v>0</v>
      </c>
      <c r="P94" s="621">
        <v>0</v>
      </c>
      <c r="Q94" s="621">
        <v>0</v>
      </c>
      <c r="R94" s="621">
        <v>0</v>
      </c>
      <c r="S94" s="621">
        <v>0</v>
      </c>
      <c r="T94" s="621">
        <v>0</v>
      </c>
      <c r="U94" s="621">
        <v>0</v>
      </c>
      <c r="V94" s="621">
        <v>0</v>
      </c>
      <c r="W94" s="621">
        <v>0</v>
      </c>
      <c r="X94" s="621">
        <v>0</v>
      </c>
      <c r="Y94" s="621">
        <v>0</v>
      </c>
      <c r="Z94" s="621">
        <v>0</v>
      </c>
      <c r="AA94" s="621">
        <v>0</v>
      </c>
    </row>
    <row r="95" spans="2:27" hidden="1" x14ac:dyDescent="0.3">
      <c r="B95" s="618">
        <v>5</v>
      </c>
      <c r="C95" s="615" t="s">
        <v>2516</v>
      </c>
      <c r="D95" s="38"/>
      <c r="E95" s="615" t="s">
        <v>1195</v>
      </c>
      <c r="G95" s="616">
        <v>0</v>
      </c>
      <c r="H95" s="617">
        <v>0</v>
      </c>
      <c r="I95" s="617">
        <v>0</v>
      </c>
      <c r="J95" s="617">
        <v>0</v>
      </c>
      <c r="K95" s="617">
        <v>0</v>
      </c>
      <c r="L95" s="617">
        <v>0</v>
      </c>
      <c r="M95" s="617">
        <v>0</v>
      </c>
      <c r="N95" s="617">
        <v>0</v>
      </c>
      <c r="O95" s="617">
        <v>0</v>
      </c>
      <c r="P95" s="617">
        <v>0</v>
      </c>
      <c r="Q95" s="617">
        <v>0</v>
      </c>
      <c r="R95" s="617">
        <v>0</v>
      </c>
      <c r="S95" s="617">
        <v>0</v>
      </c>
      <c r="T95" s="617">
        <v>0</v>
      </c>
      <c r="U95" s="617">
        <v>0</v>
      </c>
      <c r="V95" s="617">
        <v>0</v>
      </c>
      <c r="W95" s="617">
        <v>0</v>
      </c>
      <c r="X95" s="617">
        <v>0</v>
      </c>
      <c r="Y95" s="617">
        <v>0</v>
      </c>
      <c r="Z95" s="617">
        <v>0</v>
      </c>
      <c r="AA95" s="617">
        <v>0</v>
      </c>
    </row>
    <row r="96" spans="2:27" hidden="1" x14ac:dyDescent="0.3">
      <c r="B96" s="618">
        <v>6</v>
      </c>
      <c r="C96" s="615" t="s">
        <v>2517</v>
      </c>
      <c r="D96" s="38"/>
      <c r="E96" s="615" t="s">
        <v>2512</v>
      </c>
      <c r="G96" s="616">
        <f t="shared" ref="G96:G100" si="63">SUM(H96:AA96)</f>
        <v>0</v>
      </c>
      <c r="H96" s="617">
        <f t="shared" ref="H96:AA96" si="64">IF(H44&lt;&gt;"",1,0)</f>
        <v>0</v>
      </c>
      <c r="I96" s="617">
        <f t="shared" si="64"/>
        <v>0</v>
      </c>
      <c r="J96" s="617">
        <f t="shared" si="64"/>
        <v>0</v>
      </c>
      <c r="K96" s="617">
        <f t="shared" si="64"/>
        <v>0</v>
      </c>
      <c r="L96" s="617">
        <f t="shared" si="64"/>
        <v>0</v>
      </c>
      <c r="M96" s="617">
        <f t="shared" si="64"/>
        <v>0</v>
      </c>
      <c r="N96" s="617">
        <f t="shared" si="64"/>
        <v>0</v>
      </c>
      <c r="O96" s="617">
        <f t="shared" si="64"/>
        <v>0</v>
      </c>
      <c r="P96" s="617">
        <f t="shared" si="64"/>
        <v>0</v>
      </c>
      <c r="Q96" s="617">
        <f t="shared" si="64"/>
        <v>0</v>
      </c>
      <c r="R96" s="617">
        <f t="shared" si="64"/>
        <v>0</v>
      </c>
      <c r="S96" s="617">
        <f t="shared" si="64"/>
        <v>0</v>
      </c>
      <c r="T96" s="617">
        <f t="shared" si="64"/>
        <v>0</v>
      </c>
      <c r="U96" s="617">
        <f t="shared" si="64"/>
        <v>0</v>
      </c>
      <c r="V96" s="617">
        <f t="shared" si="64"/>
        <v>0</v>
      </c>
      <c r="W96" s="617">
        <f t="shared" si="64"/>
        <v>0</v>
      </c>
      <c r="X96" s="617">
        <f t="shared" si="64"/>
        <v>0</v>
      </c>
      <c r="Y96" s="617">
        <f t="shared" si="64"/>
        <v>0</v>
      </c>
      <c r="Z96" s="617">
        <f t="shared" si="64"/>
        <v>0</v>
      </c>
      <c r="AA96" s="617">
        <f t="shared" si="64"/>
        <v>0</v>
      </c>
    </row>
    <row r="97" spans="2:27" hidden="1" x14ac:dyDescent="0.3">
      <c r="B97" s="614">
        <v>7</v>
      </c>
      <c r="C97" s="615" t="s">
        <v>2518</v>
      </c>
      <c r="D97" s="38"/>
      <c r="E97" s="615" t="s">
        <v>2269</v>
      </c>
      <c r="G97" s="619">
        <f>IFERROR(SUMPRODUCT(H97:AA97,H96:AA96)/SUM(H96:AA96),0)</f>
        <v>0</v>
      </c>
      <c r="H97" s="620">
        <f>IF(IFERROR((H98*10^3)/(H51*H96),0)&lt;0,0,IFERROR((H98*10^3)/(H51*H96),0))</f>
        <v>0</v>
      </c>
      <c r="I97" s="620">
        <f t="shared" ref="I97:AA97" si="65">IF(IFERROR((I98*10^3)/(I51*I96),0)&lt;0,0,IFERROR((I98*10^3)/(I51*I96),0))</f>
        <v>0</v>
      </c>
      <c r="J97" s="620">
        <f t="shared" si="65"/>
        <v>0</v>
      </c>
      <c r="K97" s="620">
        <f t="shared" si="65"/>
        <v>0</v>
      </c>
      <c r="L97" s="620">
        <f t="shared" si="65"/>
        <v>0</v>
      </c>
      <c r="M97" s="620">
        <f t="shared" si="65"/>
        <v>0</v>
      </c>
      <c r="N97" s="620">
        <f t="shared" si="65"/>
        <v>0</v>
      </c>
      <c r="O97" s="620">
        <f t="shared" si="65"/>
        <v>0</v>
      </c>
      <c r="P97" s="620">
        <f t="shared" si="65"/>
        <v>0</v>
      </c>
      <c r="Q97" s="620">
        <f t="shared" si="65"/>
        <v>0</v>
      </c>
      <c r="R97" s="620">
        <f t="shared" si="65"/>
        <v>0</v>
      </c>
      <c r="S97" s="620">
        <f t="shared" si="65"/>
        <v>0</v>
      </c>
      <c r="T97" s="620">
        <f t="shared" si="65"/>
        <v>0</v>
      </c>
      <c r="U97" s="620">
        <f t="shared" si="65"/>
        <v>0</v>
      </c>
      <c r="V97" s="620">
        <f t="shared" si="65"/>
        <v>0</v>
      </c>
      <c r="W97" s="620">
        <f t="shared" si="65"/>
        <v>0</v>
      </c>
      <c r="X97" s="620">
        <f t="shared" si="65"/>
        <v>0</v>
      </c>
      <c r="Y97" s="620">
        <f t="shared" si="65"/>
        <v>0</v>
      </c>
      <c r="Z97" s="620">
        <f t="shared" si="65"/>
        <v>0</v>
      </c>
      <c r="AA97" s="620">
        <f t="shared" si="65"/>
        <v>0</v>
      </c>
    </row>
    <row r="98" spans="2:27" hidden="1" x14ac:dyDescent="0.3">
      <c r="B98" s="618">
        <v>8</v>
      </c>
      <c r="C98" s="615" t="s">
        <v>2519</v>
      </c>
      <c r="D98" s="38"/>
      <c r="E98" s="615" t="s">
        <v>298</v>
      </c>
      <c r="G98" s="616">
        <f t="shared" si="63"/>
        <v>0</v>
      </c>
      <c r="H98" s="617">
        <f>IF(H52&lt;0,0,H52)</f>
        <v>0</v>
      </c>
      <c r="I98" s="617">
        <f t="shared" ref="I98:AA98" si="66">IF(I52&lt;0,0,I52)</f>
        <v>0</v>
      </c>
      <c r="J98" s="617">
        <f t="shared" si="66"/>
        <v>0</v>
      </c>
      <c r="K98" s="617">
        <f t="shared" si="66"/>
        <v>0</v>
      </c>
      <c r="L98" s="617">
        <f t="shared" si="66"/>
        <v>0</v>
      </c>
      <c r="M98" s="617">
        <f t="shared" si="66"/>
        <v>0</v>
      </c>
      <c r="N98" s="617">
        <f t="shared" si="66"/>
        <v>0</v>
      </c>
      <c r="O98" s="617">
        <f t="shared" si="66"/>
        <v>0</v>
      </c>
      <c r="P98" s="617">
        <f t="shared" si="66"/>
        <v>0</v>
      </c>
      <c r="Q98" s="617">
        <f t="shared" si="66"/>
        <v>0</v>
      </c>
      <c r="R98" s="617">
        <f t="shared" si="66"/>
        <v>0</v>
      </c>
      <c r="S98" s="617">
        <f t="shared" si="66"/>
        <v>0</v>
      </c>
      <c r="T98" s="617">
        <f t="shared" si="66"/>
        <v>0</v>
      </c>
      <c r="U98" s="617">
        <f t="shared" si="66"/>
        <v>0</v>
      </c>
      <c r="V98" s="617">
        <f t="shared" si="66"/>
        <v>0</v>
      </c>
      <c r="W98" s="617">
        <f t="shared" si="66"/>
        <v>0</v>
      </c>
      <c r="X98" s="617">
        <f t="shared" si="66"/>
        <v>0</v>
      </c>
      <c r="Y98" s="617">
        <f t="shared" si="66"/>
        <v>0</v>
      </c>
      <c r="Z98" s="617">
        <f t="shared" si="66"/>
        <v>0</v>
      </c>
      <c r="AA98" s="617">
        <f t="shared" si="66"/>
        <v>0</v>
      </c>
    </row>
    <row r="99" spans="2:27" hidden="1" x14ac:dyDescent="0.3">
      <c r="B99" s="618">
        <v>9</v>
      </c>
      <c r="C99" s="615" t="s">
        <v>2520</v>
      </c>
      <c r="D99" s="38"/>
      <c r="E99" s="615" t="s">
        <v>1195</v>
      </c>
      <c r="G99" s="619">
        <f t="shared" si="63"/>
        <v>0</v>
      </c>
      <c r="H99" s="621">
        <f>IFERROR(H100/H96,0)</f>
        <v>0</v>
      </c>
      <c r="I99" s="621">
        <f t="shared" ref="I99:AA99" si="67">IFERROR(I100/I96,0)</f>
        <v>0</v>
      </c>
      <c r="J99" s="621">
        <f t="shared" si="67"/>
        <v>0</v>
      </c>
      <c r="K99" s="621">
        <f t="shared" si="67"/>
        <v>0</v>
      </c>
      <c r="L99" s="621">
        <f t="shared" si="67"/>
        <v>0</v>
      </c>
      <c r="M99" s="621">
        <f t="shared" si="67"/>
        <v>0</v>
      </c>
      <c r="N99" s="621">
        <f t="shared" si="67"/>
        <v>0</v>
      </c>
      <c r="O99" s="621">
        <f t="shared" si="67"/>
        <v>0</v>
      </c>
      <c r="P99" s="621">
        <f t="shared" si="67"/>
        <v>0</v>
      </c>
      <c r="Q99" s="621">
        <f t="shared" si="67"/>
        <v>0</v>
      </c>
      <c r="R99" s="621">
        <f t="shared" si="67"/>
        <v>0</v>
      </c>
      <c r="S99" s="621">
        <f t="shared" si="67"/>
        <v>0</v>
      </c>
      <c r="T99" s="621">
        <f t="shared" si="67"/>
        <v>0</v>
      </c>
      <c r="U99" s="621">
        <f t="shared" si="67"/>
        <v>0</v>
      </c>
      <c r="V99" s="621">
        <f t="shared" si="67"/>
        <v>0</v>
      </c>
      <c r="W99" s="621">
        <f t="shared" si="67"/>
        <v>0</v>
      </c>
      <c r="X99" s="621">
        <f t="shared" si="67"/>
        <v>0</v>
      </c>
      <c r="Y99" s="621">
        <f t="shared" si="67"/>
        <v>0</v>
      </c>
      <c r="Z99" s="621">
        <f t="shared" si="67"/>
        <v>0</v>
      </c>
      <c r="AA99" s="621">
        <f t="shared" si="67"/>
        <v>0</v>
      </c>
    </row>
    <row r="100" spans="2:27" hidden="1" x14ac:dyDescent="0.3">
      <c r="B100" s="614">
        <v>10</v>
      </c>
      <c r="C100" s="615" t="s">
        <v>2521</v>
      </c>
      <c r="D100" s="38"/>
      <c r="E100" s="615" t="s">
        <v>1195</v>
      </c>
      <c r="G100" s="616">
        <f t="shared" si="63"/>
        <v>0</v>
      </c>
      <c r="H100" s="617">
        <f>H57</f>
        <v>0</v>
      </c>
      <c r="I100" s="617">
        <f t="shared" ref="I100:AA100" si="68">I57</f>
        <v>0</v>
      </c>
      <c r="J100" s="617">
        <f t="shared" si="68"/>
        <v>0</v>
      </c>
      <c r="K100" s="617">
        <f t="shared" si="68"/>
        <v>0</v>
      </c>
      <c r="L100" s="617">
        <f t="shared" si="68"/>
        <v>0</v>
      </c>
      <c r="M100" s="617">
        <f t="shared" si="68"/>
        <v>0</v>
      </c>
      <c r="N100" s="617">
        <f t="shared" si="68"/>
        <v>0</v>
      </c>
      <c r="O100" s="617">
        <f t="shared" si="68"/>
        <v>0</v>
      </c>
      <c r="P100" s="617">
        <f t="shared" si="68"/>
        <v>0</v>
      </c>
      <c r="Q100" s="617">
        <f t="shared" si="68"/>
        <v>0</v>
      </c>
      <c r="R100" s="617">
        <f t="shared" si="68"/>
        <v>0</v>
      </c>
      <c r="S100" s="617">
        <f t="shared" si="68"/>
        <v>0</v>
      </c>
      <c r="T100" s="617">
        <f t="shared" si="68"/>
        <v>0</v>
      </c>
      <c r="U100" s="617">
        <f t="shared" si="68"/>
        <v>0</v>
      </c>
      <c r="V100" s="617">
        <f t="shared" si="68"/>
        <v>0</v>
      </c>
      <c r="W100" s="617">
        <f t="shared" si="68"/>
        <v>0</v>
      </c>
      <c r="X100" s="617">
        <f t="shared" si="68"/>
        <v>0</v>
      </c>
      <c r="Y100" s="617">
        <f t="shared" si="68"/>
        <v>0</v>
      </c>
      <c r="Z100" s="617">
        <f t="shared" si="68"/>
        <v>0</v>
      </c>
      <c r="AA100" s="617">
        <f t="shared" si="68"/>
        <v>0</v>
      </c>
    </row>
    <row r="101" spans="2:27" hidden="1" x14ac:dyDescent="0.3">
      <c r="B101" s="618">
        <v>11</v>
      </c>
      <c r="C101" s="615" t="s">
        <v>2522</v>
      </c>
      <c r="D101" s="38"/>
      <c r="E101" s="615" t="s">
        <v>2269</v>
      </c>
      <c r="G101" s="622">
        <f>IF(G97&lt;0,0,G97)</f>
        <v>0</v>
      </c>
      <c r="H101" s="617">
        <f>IF(H97&lt;0,0,H97)</f>
        <v>0</v>
      </c>
      <c r="I101" s="617">
        <f t="shared" ref="I101:AA102" si="69">IF(I97&lt;0,0,I97)</f>
        <v>0</v>
      </c>
      <c r="J101" s="617">
        <f t="shared" si="69"/>
        <v>0</v>
      </c>
      <c r="K101" s="617">
        <f t="shared" si="69"/>
        <v>0</v>
      </c>
      <c r="L101" s="617">
        <f t="shared" si="69"/>
        <v>0</v>
      </c>
      <c r="M101" s="617">
        <f t="shared" si="69"/>
        <v>0</v>
      </c>
      <c r="N101" s="617">
        <f t="shared" si="69"/>
        <v>0</v>
      </c>
      <c r="O101" s="617">
        <f t="shared" si="69"/>
        <v>0</v>
      </c>
      <c r="P101" s="617">
        <f t="shared" si="69"/>
        <v>0</v>
      </c>
      <c r="Q101" s="617">
        <f t="shared" si="69"/>
        <v>0</v>
      </c>
      <c r="R101" s="617">
        <f t="shared" si="69"/>
        <v>0</v>
      </c>
      <c r="S101" s="617">
        <f t="shared" si="69"/>
        <v>0</v>
      </c>
      <c r="T101" s="617">
        <f t="shared" si="69"/>
        <v>0</v>
      </c>
      <c r="U101" s="617">
        <f t="shared" si="69"/>
        <v>0</v>
      </c>
      <c r="V101" s="617">
        <f t="shared" si="69"/>
        <v>0</v>
      </c>
      <c r="W101" s="617">
        <f t="shared" si="69"/>
        <v>0</v>
      </c>
      <c r="X101" s="617">
        <f t="shared" si="69"/>
        <v>0</v>
      </c>
      <c r="Y101" s="617">
        <f t="shared" si="69"/>
        <v>0</v>
      </c>
      <c r="Z101" s="617">
        <f t="shared" si="69"/>
        <v>0</v>
      </c>
      <c r="AA101" s="617">
        <f t="shared" si="69"/>
        <v>0</v>
      </c>
    </row>
    <row r="102" spans="2:27" hidden="1" x14ac:dyDescent="0.3">
      <c r="B102" s="618">
        <v>12</v>
      </c>
      <c r="C102" s="615" t="s">
        <v>2523</v>
      </c>
      <c r="D102" s="38"/>
      <c r="E102" s="615" t="s">
        <v>298</v>
      </c>
      <c r="G102" s="623">
        <f>IF(G98&lt;0,0,G98)</f>
        <v>0</v>
      </c>
      <c r="H102" s="623">
        <f>IF(H98&lt;0,0,H98)</f>
        <v>0</v>
      </c>
      <c r="I102" s="623">
        <f t="shared" si="69"/>
        <v>0</v>
      </c>
      <c r="J102" s="623">
        <f t="shared" si="69"/>
        <v>0</v>
      </c>
      <c r="K102" s="623">
        <f t="shared" si="69"/>
        <v>0</v>
      </c>
      <c r="L102" s="623">
        <f t="shared" si="69"/>
        <v>0</v>
      </c>
      <c r="M102" s="623">
        <f t="shared" si="69"/>
        <v>0</v>
      </c>
      <c r="N102" s="623">
        <f t="shared" si="69"/>
        <v>0</v>
      </c>
      <c r="O102" s="623">
        <f t="shared" si="69"/>
        <v>0</v>
      </c>
      <c r="P102" s="623">
        <f t="shared" si="69"/>
        <v>0</v>
      </c>
      <c r="Q102" s="623">
        <f t="shared" si="69"/>
        <v>0</v>
      </c>
      <c r="R102" s="623">
        <f t="shared" si="69"/>
        <v>0</v>
      </c>
      <c r="S102" s="623">
        <f t="shared" si="69"/>
        <v>0</v>
      </c>
      <c r="T102" s="623">
        <f t="shared" si="69"/>
        <v>0</v>
      </c>
      <c r="U102" s="623">
        <f t="shared" si="69"/>
        <v>0</v>
      </c>
      <c r="V102" s="623">
        <f t="shared" si="69"/>
        <v>0</v>
      </c>
      <c r="W102" s="623">
        <f t="shared" si="69"/>
        <v>0</v>
      </c>
      <c r="X102" s="623">
        <f t="shared" si="69"/>
        <v>0</v>
      </c>
      <c r="Y102" s="623">
        <f t="shared" si="69"/>
        <v>0</v>
      </c>
      <c r="Z102" s="623">
        <f t="shared" si="69"/>
        <v>0</v>
      </c>
      <c r="AA102" s="623">
        <f t="shared" si="69"/>
        <v>0</v>
      </c>
    </row>
    <row r="103" spans="2:27" hidden="1" x14ac:dyDescent="0.3">
      <c r="B103" s="614">
        <v>13</v>
      </c>
      <c r="C103" s="615" t="s">
        <v>2524</v>
      </c>
      <c r="D103" s="38"/>
      <c r="E103" s="615" t="s">
        <v>1195</v>
      </c>
      <c r="G103" s="623">
        <f>G99</f>
        <v>0</v>
      </c>
      <c r="H103" s="624">
        <f>H99</f>
        <v>0</v>
      </c>
      <c r="I103" s="624">
        <f t="shared" ref="I103:AA104" si="70">I99</f>
        <v>0</v>
      </c>
      <c r="J103" s="624">
        <f t="shared" si="70"/>
        <v>0</v>
      </c>
      <c r="K103" s="624">
        <f t="shared" si="70"/>
        <v>0</v>
      </c>
      <c r="L103" s="624">
        <f t="shared" si="70"/>
        <v>0</v>
      </c>
      <c r="M103" s="624">
        <f t="shared" si="70"/>
        <v>0</v>
      </c>
      <c r="N103" s="624">
        <f t="shared" si="70"/>
        <v>0</v>
      </c>
      <c r="O103" s="624">
        <f t="shared" si="70"/>
        <v>0</v>
      </c>
      <c r="P103" s="624">
        <f t="shared" si="70"/>
        <v>0</v>
      </c>
      <c r="Q103" s="624">
        <f t="shared" si="70"/>
        <v>0</v>
      </c>
      <c r="R103" s="624">
        <f t="shared" si="70"/>
        <v>0</v>
      </c>
      <c r="S103" s="624">
        <f t="shared" si="70"/>
        <v>0</v>
      </c>
      <c r="T103" s="624">
        <f t="shared" si="70"/>
        <v>0</v>
      </c>
      <c r="U103" s="624">
        <f t="shared" si="70"/>
        <v>0</v>
      </c>
      <c r="V103" s="624">
        <f t="shared" si="70"/>
        <v>0</v>
      </c>
      <c r="W103" s="624">
        <f t="shared" si="70"/>
        <v>0</v>
      </c>
      <c r="X103" s="624">
        <f t="shared" si="70"/>
        <v>0</v>
      </c>
      <c r="Y103" s="624">
        <f t="shared" si="70"/>
        <v>0</v>
      </c>
      <c r="Z103" s="624">
        <f t="shared" si="70"/>
        <v>0</v>
      </c>
      <c r="AA103" s="624">
        <f t="shared" si="70"/>
        <v>0</v>
      </c>
    </row>
    <row r="104" spans="2:27" hidden="1" x14ac:dyDescent="0.3">
      <c r="B104" s="618">
        <v>14</v>
      </c>
      <c r="C104" s="615" t="s">
        <v>2525</v>
      </c>
      <c r="D104" s="38"/>
      <c r="E104" s="615" t="s">
        <v>1195</v>
      </c>
      <c r="G104" s="622">
        <f>G100</f>
        <v>0</v>
      </c>
      <c r="H104" s="617">
        <f>H100</f>
        <v>0</v>
      </c>
      <c r="I104" s="617">
        <f t="shared" si="70"/>
        <v>0</v>
      </c>
      <c r="J104" s="617">
        <f t="shared" si="70"/>
        <v>0</v>
      </c>
      <c r="K104" s="617">
        <f t="shared" si="70"/>
        <v>0</v>
      </c>
      <c r="L104" s="617">
        <f t="shared" si="70"/>
        <v>0</v>
      </c>
      <c r="M104" s="617">
        <f t="shared" si="70"/>
        <v>0</v>
      </c>
      <c r="N104" s="617">
        <f t="shared" si="70"/>
        <v>0</v>
      </c>
      <c r="O104" s="617">
        <f t="shared" si="70"/>
        <v>0</v>
      </c>
      <c r="P104" s="617">
        <f t="shared" si="70"/>
        <v>0</v>
      </c>
      <c r="Q104" s="617">
        <f t="shared" si="70"/>
        <v>0</v>
      </c>
      <c r="R104" s="617">
        <f t="shared" si="70"/>
        <v>0</v>
      </c>
      <c r="S104" s="617">
        <f t="shared" si="70"/>
        <v>0</v>
      </c>
      <c r="T104" s="617">
        <f t="shared" si="70"/>
        <v>0</v>
      </c>
      <c r="U104" s="617">
        <f t="shared" si="70"/>
        <v>0</v>
      </c>
      <c r="V104" s="617">
        <f t="shared" si="70"/>
        <v>0</v>
      </c>
      <c r="W104" s="617">
        <f t="shared" si="70"/>
        <v>0</v>
      </c>
      <c r="X104" s="617">
        <f t="shared" si="70"/>
        <v>0</v>
      </c>
      <c r="Y104" s="617">
        <f t="shared" si="70"/>
        <v>0</v>
      </c>
      <c r="Z104" s="617">
        <f t="shared" si="70"/>
        <v>0</v>
      </c>
      <c r="AA104" s="617">
        <f t="shared" si="70"/>
        <v>0</v>
      </c>
    </row>
    <row r="105" spans="2:27" hidden="1" x14ac:dyDescent="0.3">
      <c r="C105" s="625"/>
      <c r="D105" s="38"/>
      <c r="E105" s="625"/>
      <c r="G105" s="38"/>
      <c r="H105" s="626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</row>
    <row r="106" spans="2:27" hidden="1" x14ac:dyDescent="0.3">
      <c r="B106" s="608"/>
      <c r="C106" s="609" t="s">
        <v>2526</v>
      </c>
      <c r="D106" s="38"/>
      <c r="G106" s="38"/>
      <c r="H106" s="559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</row>
    <row r="107" spans="2:27" hidden="1" x14ac:dyDescent="0.3">
      <c r="B107" s="612"/>
      <c r="C107" s="613" t="s">
        <v>2510</v>
      </c>
      <c r="D107" s="38"/>
      <c r="G107" s="38"/>
      <c r="H107" s="559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</row>
    <row r="108" spans="2:27" hidden="1" x14ac:dyDescent="0.3">
      <c r="B108" s="614">
        <v>15</v>
      </c>
      <c r="C108" s="615" t="s">
        <v>2527</v>
      </c>
      <c r="D108" s="38"/>
      <c r="E108" s="615" t="s">
        <v>2528</v>
      </c>
      <c r="G108" s="622">
        <f>IF(G66&lt;0,0,G66)</f>
        <v>0</v>
      </c>
      <c r="H108" s="627">
        <f>IF(H102*$D$64&lt;0,0,H102*$D$64)</f>
        <v>0</v>
      </c>
      <c r="I108" s="627">
        <f t="shared" ref="I108:AA108" si="71">IF(I102*$D$64&lt;0,0,I102*$D$64)</f>
        <v>0</v>
      </c>
      <c r="J108" s="627">
        <f t="shared" si="71"/>
        <v>0</v>
      </c>
      <c r="K108" s="627">
        <f t="shared" si="71"/>
        <v>0</v>
      </c>
      <c r="L108" s="627">
        <f t="shared" si="71"/>
        <v>0</v>
      </c>
      <c r="M108" s="627">
        <f t="shared" si="71"/>
        <v>0</v>
      </c>
      <c r="N108" s="627">
        <f t="shared" si="71"/>
        <v>0</v>
      </c>
      <c r="O108" s="627">
        <f t="shared" si="71"/>
        <v>0</v>
      </c>
      <c r="P108" s="627">
        <f t="shared" si="71"/>
        <v>0</v>
      </c>
      <c r="Q108" s="627">
        <f t="shared" si="71"/>
        <v>0</v>
      </c>
      <c r="R108" s="627">
        <f t="shared" si="71"/>
        <v>0</v>
      </c>
      <c r="S108" s="627">
        <f t="shared" si="71"/>
        <v>0</v>
      </c>
      <c r="T108" s="627">
        <f t="shared" si="71"/>
        <v>0</v>
      </c>
      <c r="U108" s="627">
        <f t="shared" si="71"/>
        <v>0</v>
      </c>
      <c r="V108" s="627">
        <f t="shared" si="71"/>
        <v>0</v>
      </c>
      <c r="W108" s="627">
        <f t="shared" si="71"/>
        <v>0</v>
      </c>
      <c r="X108" s="627">
        <f t="shared" si="71"/>
        <v>0</v>
      </c>
      <c r="Y108" s="627">
        <f t="shared" si="71"/>
        <v>0</v>
      </c>
      <c r="Z108" s="627">
        <f t="shared" si="71"/>
        <v>0</v>
      </c>
      <c r="AA108" s="627">
        <f t="shared" si="71"/>
        <v>0</v>
      </c>
    </row>
    <row r="109" spans="2:27" hidden="1" x14ac:dyDescent="0.3">
      <c r="B109" s="614">
        <v>16</v>
      </c>
      <c r="C109" s="615" t="s">
        <v>2529</v>
      </c>
      <c r="D109" s="38"/>
      <c r="E109" s="615" t="s">
        <v>2528</v>
      </c>
      <c r="G109" s="623">
        <f>G67</f>
        <v>0</v>
      </c>
      <c r="H109" s="623">
        <f>H104*$D$63</f>
        <v>0</v>
      </c>
      <c r="I109" s="623">
        <f t="shared" ref="I109:AA109" si="72">I104*$D$63</f>
        <v>0</v>
      </c>
      <c r="J109" s="623">
        <f t="shared" si="72"/>
        <v>0</v>
      </c>
      <c r="K109" s="623">
        <f t="shared" si="72"/>
        <v>0</v>
      </c>
      <c r="L109" s="623">
        <f t="shared" si="72"/>
        <v>0</v>
      </c>
      <c r="M109" s="623">
        <f t="shared" si="72"/>
        <v>0</v>
      </c>
      <c r="N109" s="623">
        <f t="shared" si="72"/>
        <v>0</v>
      </c>
      <c r="O109" s="623">
        <f t="shared" si="72"/>
        <v>0</v>
      </c>
      <c r="P109" s="623">
        <f t="shared" si="72"/>
        <v>0</v>
      </c>
      <c r="Q109" s="623">
        <f t="shared" si="72"/>
        <v>0</v>
      </c>
      <c r="R109" s="623">
        <f t="shared" si="72"/>
        <v>0</v>
      </c>
      <c r="S109" s="623">
        <f t="shared" si="72"/>
        <v>0</v>
      </c>
      <c r="T109" s="623">
        <f t="shared" si="72"/>
        <v>0</v>
      </c>
      <c r="U109" s="623">
        <f t="shared" si="72"/>
        <v>0</v>
      </c>
      <c r="V109" s="623">
        <f t="shared" si="72"/>
        <v>0</v>
      </c>
      <c r="W109" s="623">
        <f t="shared" si="72"/>
        <v>0</v>
      </c>
      <c r="X109" s="623">
        <f t="shared" si="72"/>
        <v>0</v>
      </c>
      <c r="Y109" s="623">
        <f t="shared" si="72"/>
        <v>0</v>
      </c>
      <c r="Z109" s="623">
        <f t="shared" si="72"/>
        <v>0</v>
      </c>
      <c r="AA109" s="623">
        <f t="shared" si="72"/>
        <v>0</v>
      </c>
    </row>
    <row r="110" spans="2:27" hidden="1" x14ac:dyDescent="0.3">
      <c r="B110" s="614">
        <v>17</v>
      </c>
      <c r="C110" s="615" t="s">
        <v>2530</v>
      </c>
      <c r="D110" s="38"/>
      <c r="E110" s="615" t="s">
        <v>2528</v>
      </c>
      <c r="G110" s="622">
        <f>IF(G65&lt;0,0,G65)</f>
        <v>0</v>
      </c>
      <c r="H110" s="627">
        <f>IF(SUM(H108:H109)&lt;0,0,SUM(H108:H109))</f>
        <v>0</v>
      </c>
      <c r="I110" s="627">
        <f t="shared" ref="I110:AA110" si="73">IF(SUM(I108:I109)&lt;0,0,SUM(I108:I109))</f>
        <v>0</v>
      </c>
      <c r="J110" s="627">
        <f t="shared" si="73"/>
        <v>0</v>
      </c>
      <c r="K110" s="627">
        <f t="shared" si="73"/>
        <v>0</v>
      </c>
      <c r="L110" s="627">
        <f t="shared" si="73"/>
        <v>0</v>
      </c>
      <c r="M110" s="627">
        <f t="shared" si="73"/>
        <v>0</v>
      </c>
      <c r="N110" s="627">
        <f t="shared" si="73"/>
        <v>0</v>
      </c>
      <c r="O110" s="627">
        <f t="shared" si="73"/>
        <v>0</v>
      </c>
      <c r="P110" s="627">
        <f t="shared" si="73"/>
        <v>0</v>
      </c>
      <c r="Q110" s="627">
        <f t="shared" si="73"/>
        <v>0</v>
      </c>
      <c r="R110" s="627">
        <f t="shared" si="73"/>
        <v>0</v>
      </c>
      <c r="S110" s="627">
        <f t="shared" si="73"/>
        <v>0</v>
      </c>
      <c r="T110" s="627">
        <f t="shared" si="73"/>
        <v>0</v>
      </c>
      <c r="U110" s="627">
        <f t="shared" si="73"/>
        <v>0</v>
      </c>
      <c r="V110" s="627">
        <f t="shared" si="73"/>
        <v>0</v>
      </c>
      <c r="W110" s="627">
        <f t="shared" si="73"/>
        <v>0</v>
      </c>
      <c r="X110" s="627">
        <f t="shared" si="73"/>
        <v>0</v>
      </c>
      <c r="Y110" s="627">
        <f t="shared" si="73"/>
        <v>0</v>
      </c>
      <c r="Z110" s="627">
        <f t="shared" si="73"/>
        <v>0</v>
      </c>
      <c r="AA110" s="627">
        <f t="shared" si="73"/>
        <v>0</v>
      </c>
    </row>
    <row r="111" spans="2:27" hidden="1" x14ac:dyDescent="0.3">
      <c r="B111" s="614">
        <v>18</v>
      </c>
      <c r="C111" s="615" t="s">
        <v>2531</v>
      </c>
      <c r="D111" s="38"/>
      <c r="E111" s="615" t="s">
        <v>2528</v>
      </c>
      <c r="G111" s="623">
        <f>IF(G78&lt;0,0,G78)</f>
        <v>0</v>
      </c>
      <c r="H111" s="623">
        <f>IF(H102*$D$76,0,H102*$D$76)</f>
        <v>0</v>
      </c>
      <c r="I111" s="623">
        <f t="shared" ref="I111:AA111" si="74">IF(I102*$D$76,0,I102*$D$76)</f>
        <v>0</v>
      </c>
      <c r="J111" s="623">
        <f t="shared" si="74"/>
        <v>0</v>
      </c>
      <c r="K111" s="623">
        <f t="shared" si="74"/>
        <v>0</v>
      </c>
      <c r="L111" s="623">
        <f t="shared" si="74"/>
        <v>0</v>
      </c>
      <c r="M111" s="623">
        <f t="shared" si="74"/>
        <v>0</v>
      </c>
      <c r="N111" s="623">
        <f t="shared" si="74"/>
        <v>0</v>
      </c>
      <c r="O111" s="623">
        <f t="shared" si="74"/>
        <v>0</v>
      </c>
      <c r="P111" s="623">
        <f t="shared" si="74"/>
        <v>0</v>
      </c>
      <c r="Q111" s="623">
        <f t="shared" si="74"/>
        <v>0</v>
      </c>
      <c r="R111" s="623">
        <f t="shared" si="74"/>
        <v>0</v>
      </c>
      <c r="S111" s="623">
        <f t="shared" si="74"/>
        <v>0</v>
      </c>
      <c r="T111" s="623">
        <f t="shared" si="74"/>
        <v>0</v>
      </c>
      <c r="U111" s="623">
        <f t="shared" si="74"/>
        <v>0</v>
      </c>
      <c r="V111" s="623">
        <f t="shared" si="74"/>
        <v>0</v>
      </c>
      <c r="W111" s="623">
        <f t="shared" si="74"/>
        <v>0</v>
      </c>
      <c r="X111" s="623">
        <f t="shared" si="74"/>
        <v>0</v>
      </c>
      <c r="Y111" s="623">
        <f t="shared" si="74"/>
        <v>0</v>
      </c>
      <c r="Z111" s="623">
        <f t="shared" si="74"/>
        <v>0</v>
      </c>
      <c r="AA111" s="623">
        <f t="shared" si="74"/>
        <v>0</v>
      </c>
    </row>
    <row r="112" spans="2:27" hidden="1" x14ac:dyDescent="0.3">
      <c r="B112" s="614">
        <v>19</v>
      </c>
      <c r="C112" s="615" t="s">
        <v>2532</v>
      </c>
      <c r="D112" s="38"/>
      <c r="E112" s="615" t="s">
        <v>2528</v>
      </c>
      <c r="G112" s="623">
        <f>G79</f>
        <v>0</v>
      </c>
      <c r="H112" s="623">
        <f>H104*$D$75</f>
        <v>0</v>
      </c>
      <c r="I112" s="623">
        <f t="shared" ref="I112:AA112" si="75">I104*$D$75</f>
        <v>0</v>
      </c>
      <c r="J112" s="623">
        <f t="shared" si="75"/>
        <v>0</v>
      </c>
      <c r="K112" s="623">
        <f t="shared" si="75"/>
        <v>0</v>
      </c>
      <c r="L112" s="623">
        <f t="shared" si="75"/>
        <v>0</v>
      </c>
      <c r="M112" s="623">
        <f t="shared" si="75"/>
        <v>0</v>
      </c>
      <c r="N112" s="623">
        <f t="shared" si="75"/>
        <v>0</v>
      </c>
      <c r="O112" s="623">
        <f t="shared" si="75"/>
        <v>0</v>
      </c>
      <c r="P112" s="623">
        <f t="shared" si="75"/>
        <v>0</v>
      </c>
      <c r="Q112" s="623">
        <f t="shared" si="75"/>
        <v>0</v>
      </c>
      <c r="R112" s="623">
        <f t="shared" si="75"/>
        <v>0</v>
      </c>
      <c r="S112" s="623">
        <f t="shared" si="75"/>
        <v>0</v>
      </c>
      <c r="T112" s="623">
        <f t="shared" si="75"/>
        <v>0</v>
      </c>
      <c r="U112" s="623">
        <f t="shared" si="75"/>
        <v>0</v>
      </c>
      <c r="V112" s="623">
        <f t="shared" si="75"/>
        <v>0</v>
      </c>
      <c r="W112" s="623">
        <f t="shared" si="75"/>
        <v>0</v>
      </c>
      <c r="X112" s="623">
        <f t="shared" si="75"/>
        <v>0</v>
      </c>
      <c r="Y112" s="623">
        <f t="shared" si="75"/>
        <v>0</v>
      </c>
      <c r="Z112" s="623">
        <f t="shared" si="75"/>
        <v>0</v>
      </c>
      <c r="AA112" s="623">
        <f t="shared" si="75"/>
        <v>0</v>
      </c>
    </row>
    <row r="113" spans="2:27" hidden="1" x14ac:dyDescent="0.3">
      <c r="B113" s="614">
        <v>20</v>
      </c>
      <c r="C113" s="615" t="s">
        <v>2533</v>
      </c>
      <c r="D113" s="38"/>
      <c r="E113" s="615" t="s">
        <v>2528</v>
      </c>
      <c r="G113" s="622">
        <f>IF(G77&lt;0,0,G77)</f>
        <v>0</v>
      </c>
      <c r="H113" s="627">
        <f>SUM(H111:H112)</f>
        <v>0</v>
      </c>
      <c r="I113" s="627">
        <f t="shared" ref="I113:AA113" si="76">SUM(I111:I112)</f>
        <v>0</v>
      </c>
      <c r="J113" s="627">
        <f t="shared" si="76"/>
        <v>0</v>
      </c>
      <c r="K113" s="627">
        <f t="shared" si="76"/>
        <v>0</v>
      </c>
      <c r="L113" s="627">
        <f t="shared" si="76"/>
        <v>0</v>
      </c>
      <c r="M113" s="627">
        <f t="shared" si="76"/>
        <v>0</v>
      </c>
      <c r="N113" s="627">
        <f t="shared" si="76"/>
        <v>0</v>
      </c>
      <c r="O113" s="627">
        <f t="shared" si="76"/>
        <v>0</v>
      </c>
      <c r="P113" s="627">
        <f t="shared" si="76"/>
        <v>0</v>
      </c>
      <c r="Q113" s="627">
        <f t="shared" si="76"/>
        <v>0</v>
      </c>
      <c r="R113" s="627">
        <f t="shared" si="76"/>
        <v>0</v>
      </c>
      <c r="S113" s="627">
        <f t="shared" si="76"/>
        <v>0</v>
      </c>
      <c r="T113" s="627">
        <f t="shared" si="76"/>
        <v>0</v>
      </c>
      <c r="U113" s="627">
        <f t="shared" si="76"/>
        <v>0</v>
      </c>
      <c r="V113" s="627">
        <f t="shared" si="76"/>
        <v>0</v>
      </c>
      <c r="W113" s="627">
        <f t="shared" si="76"/>
        <v>0</v>
      </c>
      <c r="X113" s="627">
        <f t="shared" si="76"/>
        <v>0</v>
      </c>
      <c r="Y113" s="627">
        <f t="shared" si="76"/>
        <v>0</v>
      </c>
      <c r="Z113" s="627">
        <f t="shared" si="76"/>
        <v>0</v>
      </c>
      <c r="AA113" s="627">
        <f t="shared" si="76"/>
        <v>0</v>
      </c>
    </row>
    <row r="114" spans="2:27" hidden="1" x14ac:dyDescent="0.3">
      <c r="B114" s="614">
        <v>21</v>
      </c>
      <c r="C114" s="615" t="s">
        <v>2534</v>
      </c>
      <c r="D114" s="38"/>
      <c r="E114" s="615" t="s">
        <v>1601</v>
      </c>
      <c r="G114" s="616">
        <v>0</v>
      </c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</row>
    <row r="115" spans="2:27" hidden="1" x14ac:dyDescent="0.3">
      <c r="B115" s="614">
        <v>22</v>
      </c>
      <c r="C115" s="615" t="s">
        <v>2535</v>
      </c>
      <c r="D115" s="38"/>
      <c r="E115" s="615" t="s">
        <v>2528</v>
      </c>
      <c r="G115" s="628">
        <v>0</v>
      </c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</row>
    <row r="116" spans="2:27" hidden="1" x14ac:dyDescent="0.3">
      <c r="B116" s="614">
        <v>23</v>
      </c>
      <c r="C116" s="615" t="s">
        <v>2536</v>
      </c>
      <c r="D116" s="38"/>
      <c r="E116" s="615" t="s">
        <v>1601</v>
      </c>
      <c r="G116" s="628">
        <v>0</v>
      </c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</row>
    <row r="117" spans="2:27" hidden="1" x14ac:dyDescent="0.3">
      <c r="B117" s="614">
        <v>24</v>
      </c>
      <c r="C117" s="615" t="s">
        <v>2537</v>
      </c>
      <c r="D117" s="38"/>
      <c r="E117" s="615" t="s">
        <v>2528</v>
      </c>
      <c r="G117" s="616">
        <v>0</v>
      </c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</row>
    <row r="118" spans="2:27" hidden="1" x14ac:dyDescent="0.3">
      <c r="B118" s="614">
        <v>25</v>
      </c>
      <c r="C118" s="615" t="s">
        <v>2538</v>
      </c>
      <c r="D118" s="38"/>
      <c r="E118" s="615" t="s">
        <v>2512</v>
      </c>
      <c r="G118" s="616">
        <f>IFERROR(G115/G110,0)</f>
        <v>0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</row>
    <row r="119" spans="2:27" hidden="1" x14ac:dyDescent="0.3">
      <c r="B119" s="614">
        <v>26</v>
      </c>
      <c r="C119" s="615" t="s">
        <v>2539</v>
      </c>
      <c r="D119" s="38"/>
      <c r="E119" s="615" t="s">
        <v>2512</v>
      </c>
      <c r="G119" s="628">
        <f>IFERROR(G117/G110,0)</f>
        <v>0</v>
      </c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</row>
    <row r="120" spans="2:27" hidden="1" x14ac:dyDescent="0.3">
      <c r="B120" s="614">
        <v>27</v>
      </c>
      <c r="C120" s="615" t="s">
        <v>2540</v>
      </c>
      <c r="D120" s="38"/>
      <c r="E120" s="615" t="s">
        <v>2512</v>
      </c>
      <c r="G120" s="628">
        <f>IFERROR(G115/G113,0)</f>
        <v>0</v>
      </c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</row>
    <row r="121" spans="2:27" hidden="1" x14ac:dyDescent="0.3">
      <c r="B121" s="614">
        <v>28</v>
      </c>
      <c r="C121" s="615" t="s">
        <v>2541</v>
      </c>
      <c r="D121" s="38"/>
      <c r="E121" s="615" t="s">
        <v>2512</v>
      </c>
      <c r="G121" s="616">
        <f>IFERROR(G117/G113,0)</f>
        <v>0</v>
      </c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</row>
    <row r="122" spans="2:27" hidden="1" x14ac:dyDescent="0.3">
      <c r="B122" s="614">
        <v>29</v>
      </c>
      <c r="C122" s="615" t="s">
        <v>1223</v>
      </c>
      <c r="D122" s="38"/>
      <c r="E122" s="615" t="s">
        <v>2542</v>
      </c>
      <c r="G122" s="616">
        <v>0</v>
      </c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</row>
    <row r="123" spans="2:27" hidden="1" x14ac:dyDescent="0.3">
      <c r="C123" s="38"/>
      <c r="D123" s="38"/>
      <c r="G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</row>
    <row r="124" spans="2:27" hidden="1" x14ac:dyDescent="0.3">
      <c r="B124" s="608"/>
      <c r="C124" s="609" t="s">
        <v>2543</v>
      </c>
      <c r="D124" s="38"/>
      <c r="G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</row>
    <row r="125" spans="2:27" hidden="1" x14ac:dyDescent="0.3">
      <c r="B125" s="612"/>
      <c r="C125" s="613" t="s">
        <v>2510</v>
      </c>
      <c r="D125" s="38"/>
      <c r="G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</row>
    <row r="126" spans="2:27" hidden="1" x14ac:dyDescent="0.3">
      <c r="B126" s="614">
        <v>30</v>
      </c>
      <c r="C126" s="615" t="s">
        <v>2513</v>
      </c>
      <c r="D126" s="38"/>
      <c r="E126" s="615" t="s">
        <v>2544</v>
      </c>
      <c r="G126" s="622">
        <f>IFERROR(G93/G91,0)</f>
        <v>0</v>
      </c>
      <c r="H126" s="627">
        <v>0</v>
      </c>
      <c r="I126" s="627">
        <v>0</v>
      </c>
      <c r="J126" s="627">
        <v>0</v>
      </c>
      <c r="K126" s="627">
        <v>0</v>
      </c>
      <c r="L126" s="627">
        <v>0</v>
      </c>
      <c r="M126" s="627">
        <v>0</v>
      </c>
      <c r="N126" s="627">
        <v>0</v>
      </c>
      <c r="O126" s="627">
        <v>0</v>
      </c>
      <c r="P126" s="627">
        <v>0</v>
      </c>
      <c r="Q126" s="627">
        <v>0</v>
      </c>
      <c r="R126" s="627">
        <v>0</v>
      </c>
      <c r="S126" s="627">
        <v>0</v>
      </c>
      <c r="T126" s="627">
        <v>0</v>
      </c>
      <c r="U126" s="627">
        <v>0</v>
      </c>
      <c r="V126" s="627">
        <v>0</v>
      </c>
      <c r="W126" s="627">
        <v>0</v>
      </c>
      <c r="X126" s="627">
        <v>0</v>
      </c>
      <c r="Y126" s="627">
        <v>0</v>
      </c>
      <c r="Z126" s="627">
        <v>0</v>
      </c>
      <c r="AA126" s="627">
        <v>0</v>
      </c>
    </row>
    <row r="127" spans="2:27" hidden="1" x14ac:dyDescent="0.3">
      <c r="B127" s="614">
        <v>31</v>
      </c>
      <c r="C127" s="615" t="s">
        <v>2515</v>
      </c>
      <c r="D127" s="38"/>
      <c r="E127" s="615" t="s">
        <v>2545</v>
      </c>
      <c r="G127" s="623">
        <f>G94</f>
        <v>0</v>
      </c>
      <c r="H127" s="623">
        <v>0</v>
      </c>
      <c r="I127" s="623">
        <v>0</v>
      </c>
      <c r="J127" s="623">
        <v>0</v>
      </c>
      <c r="K127" s="623">
        <v>0</v>
      </c>
      <c r="L127" s="623">
        <v>0</v>
      </c>
      <c r="M127" s="623">
        <v>0</v>
      </c>
      <c r="N127" s="623">
        <v>0</v>
      </c>
      <c r="O127" s="623">
        <v>0</v>
      </c>
      <c r="P127" s="623">
        <v>0</v>
      </c>
      <c r="Q127" s="623">
        <v>0</v>
      </c>
      <c r="R127" s="623">
        <v>0</v>
      </c>
      <c r="S127" s="623">
        <v>0</v>
      </c>
      <c r="T127" s="623">
        <v>0</v>
      </c>
      <c r="U127" s="623">
        <v>0</v>
      </c>
      <c r="V127" s="623">
        <v>0</v>
      </c>
      <c r="W127" s="623">
        <v>0</v>
      </c>
      <c r="X127" s="623">
        <v>0</v>
      </c>
      <c r="Y127" s="623">
        <v>0</v>
      </c>
      <c r="Z127" s="623">
        <v>0</v>
      </c>
      <c r="AA127" s="623">
        <v>0</v>
      </c>
    </row>
    <row r="128" spans="2:27" hidden="1" x14ac:dyDescent="0.3">
      <c r="B128" s="614">
        <v>32</v>
      </c>
      <c r="C128" s="615" t="s">
        <v>2518</v>
      </c>
      <c r="D128" s="38"/>
      <c r="E128" s="615" t="s">
        <v>2544</v>
      </c>
      <c r="G128" s="622">
        <f>IF(IFERROR(G98/G96,0),0,IFERROR(G98/G96,0))</f>
        <v>0</v>
      </c>
      <c r="H128" s="627">
        <f>IF(H97*(H50/10^3)&lt;0,0,H97*(H50/10^3))</f>
        <v>0</v>
      </c>
      <c r="I128" s="627">
        <f t="shared" ref="I128:AA128" si="77">IF(I97*(I50/10^3)&lt;0,0,I97*(I50/10^3))</f>
        <v>0</v>
      </c>
      <c r="J128" s="627">
        <f t="shared" si="77"/>
        <v>0</v>
      </c>
      <c r="K128" s="627">
        <f t="shared" si="77"/>
        <v>0</v>
      </c>
      <c r="L128" s="627">
        <f t="shared" si="77"/>
        <v>0</v>
      </c>
      <c r="M128" s="627">
        <f t="shared" si="77"/>
        <v>0</v>
      </c>
      <c r="N128" s="627">
        <f t="shared" si="77"/>
        <v>0</v>
      </c>
      <c r="O128" s="627">
        <f t="shared" si="77"/>
        <v>0</v>
      </c>
      <c r="P128" s="627">
        <f t="shared" si="77"/>
        <v>0</v>
      </c>
      <c r="Q128" s="627">
        <f t="shared" si="77"/>
        <v>0</v>
      </c>
      <c r="R128" s="627">
        <f t="shared" si="77"/>
        <v>0</v>
      </c>
      <c r="S128" s="627">
        <f t="shared" si="77"/>
        <v>0</v>
      </c>
      <c r="T128" s="627">
        <f t="shared" si="77"/>
        <v>0</v>
      </c>
      <c r="U128" s="627">
        <f t="shared" si="77"/>
        <v>0</v>
      </c>
      <c r="V128" s="627">
        <f t="shared" si="77"/>
        <v>0</v>
      </c>
      <c r="W128" s="627">
        <f t="shared" si="77"/>
        <v>0</v>
      </c>
      <c r="X128" s="627">
        <f t="shared" si="77"/>
        <v>0</v>
      </c>
      <c r="Y128" s="627">
        <f t="shared" si="77"/>
        <v>0</v>
      </c>
      <c r="Z128" s="627">
        <f t="shared" si="77"/>
        <v>0</v>
      </c>
      <c r="AA128" s="627">
        <f t="shared" si="77"/>
        <v>0</v>
      </c>
    </row>
    <row r="129" spans="2:27" hidden="1" x14ac:dyDescent="0.3">
      <c r="B129" s="614">
        <v>33</v>
      </c>
      <c r="C129" s="615" t="s">
        <v>2520</v>
      </c>
      <c r="D129" s="38"/>
      <c r="E129" s="615" t="s">
        <v>2545</v>
      </c>
      <c r="G129" s="623">
        <f>G99</f>
        <v>0</v>
      </c>
      <c r="H129" s="623">
        <f>H99</f>
        <v>0</v>
      </c>
      <c r="I129" s="623">
        <f t="shared" ref="I129:AA129" si="78">I99</f>
        <v>0</v>
      </c>
      <c r="J129" s="623">
        <f t="shared" si="78"/>
        <v>0</v>
      </c>
      <c r="K129" s="623">
        <f t="shared" si="78"/>
        <v>0</v>
      </c>
      <c r="L129" s="623">
        <f t="shared" si="78"/>
        <v>0</v>
      </c>
      <c r="M129" s="623">
        <f t="shared" si="78"/>
        <v>0</v>
      </c>
      <c r="N129" s="623">
        <f t="shared" si="78"/>
        <v>0</v>
      </c>
      <c r="O129" s="623">
        <f t="shared" si="78"/>
        <v>0</v>
      </c>
      <c r="P129" s="623">
        <f t="shared" si="78"/>
        <v>0</v>
      </c>
      <c r="Q129" s="623">
        <f t="shared" si="78"/>
        <v>0</v>
      </c>
      <c r="R129" s="623">
        <f t="shared" si="78"/>
        <v>0</v>
      </c>
      <c r="S129" s="623">
        <f t="shared" si="78"/>
        <v>0</v>
      </c>
      <c r="T129" s="623">
        <f t="shared" si="78"/>
        <v>0</v>
      </c>
      <c r="U129" s="623">
        <f t="shared" si="78"/>
        <v>0</v>
      </c>
      <c r="V129" s="623">
        <f t="shared" si="78"/>
        <v>0</v>
      </c>
      <c r="W129" s="623">
        <f t="shared" si="78"/>
        <v>0</v>
      </c>
      <c r="X129" s="623">
        <f t="shared" si="78"/>
        <v>0</v>
      </c>
      <c r="Y129" s="623">
        <f t="shared" si="78"/>
        <v>0</v>
      </c>
      <c r="Z129" s="623">
        <f t="shared" si="78"/>
        <v>0</v>
      </c>
      <c r="AA129" s="623">
        <f t="shared" si="78"/>
        <v>0</v>
      </c>
    </row>
    <row r="130" spans="2:27" hidden="1" x14ac:dyDescent="0.3">
      <c r="B130" s="614">
        <v>34</v>
      </c>
      <c r="C130" s="615" t="s">
        <v>2522</v>
      </c>
      <c r="D130" s="38"/>
      <c r="E130" s="615" t="s">
        <v>2544</v>
      </c>
      <c r="G130" s="622">
        <f>IF(G101/10^3&gt;0,0,G101/10^3)</f>
        <v>0</v>
      </c>
      <c r="H130" s="627">
        <f>IF(H128&lt;0,0,H128)</f>
        <v>0</v>
      </c>
      <c r="I130" s="627">
        <f t="shared" ref="I130:AA130" si="79">IF(I128&lt;0,0,I128)</f>
        <v>0</v>
      </c>
      <c r="J130" s="627">
        <f t="shared" si="79"/>
        <v>0</v>
      </c>
      <c r="K130" s="627">
        <f t="shared" si="79"/>
        <v>0</v>
      </c>
      <c r="L130" s="627">
        <f t="shared" si="79"/>
        <v>0</v>
      </c>
      <c r="M130" s="627">
        <f t="shared" si="79"/>
        <v>0</v>
      </c>
      <c r="N130" s="627">
        <f t="shared" si="79"/>
        <v>0</v>
      </c>
      <c r="O130" s="627">
        <f t="shared" si="79"/>
        <v>0</v>
      </c>
      <c r="P130" s="627">
        <f t="shared" si="79"/>
        <v>0</v>
      </c>
      <c r="Q130" s="627">
        <f t="shared" si="79"/>
        <v>0</v>
      </c>
      <c r="R130" s="627">
        <f t="shared" si="79"/>
        <v>0</v>
      </c>
      <c r="S130" s="627">
        <f t="shared" si="79"/>
        <v>0</v>
      </c>
      <c r="T130" s="627">
        <f t="shared" si="79"/>
        <v>0</v>
      </c>
      <c r="U130" s="627">
        <f t="shared" si="79"/>
        <v>0</v>
      </c>
      <c r="V130" s="627">
        <f t="shared" si="79"/>
        <v>0</v>
      </c>
      <c r="W130" s="627">
        <f t="shared" si="79"/>
        <v>0</v>
      </c>
      <c r="X130" s="627">
        <f t="shared" si="79"/>
        <v>0</v>
      </c>
      <c r="Y130" s="627">
        <f t="shared" si="79"/>
        <v>0</v>
      </c>
      <c r="Z130" s="627">
        <f t="shared" si="79"/>
        <v>0</v>
      </c>
      <c r="AA130" s="627">
        <f t="shared" si="79"/>
        <v>0</v>
      </c>
    </row>
    <row r="131" spans="2:27" hidden="1" x14ac:dyDescent="0.3">
      <c r="B131" s="614">
        <v>35</v>
      </c>
      <c r="C131" s="615" t="s">
        <v>2546</v>
      </c>
      <c r="D131" s="38"/>
      <c r="E131" s="615" t="s">
        <v>2545</v>
      </c>
      <c r="G131" s="622">
        <f>G103</f>
        <v>0</v>
      </c>
      <c r="H131" s="627">
        <f>H100</f>
        <v>0</v>
      </c>
      <c r="I131" s="627">
        <f t="shared" ref="I131:AA131" si="80">I100</f>
        <v>0</v>
      </c>
      <c r="J131" s="627">
        <f t="shared" si="80"/>
        <v>0</v>
      </c>
      <c r="K131" s="627">
        <f t="shared" si="80"/>
        <v>0</v>
      </c>
      <c r="L131" s="627">
        <f t="shared" si="80"/>
        <v>0</v>
      </c>
      <c r="M131" s="627">
        <f t="shared" si="80"/>
        <v>0</v>
      </c>
      <c r="N131" s="627">
        <f t="shared" si="80"/>
        <v>0</v>
      </c>
      <c r="O131" s="627">
        <f t="shared" si="80"/>
        <v>0</v>
      </c>
      <c r="P131" s="627">
        <f t="shared" si="80"/>
        <v>0</v>
      </c>
      <c r="Q131" s="627">
        <f t="shared" si="80"/>
        <v>0</v>
      </c>
      <c r="R131" s="627">
        <f t="shared" si="80"/>
        <v>0</v>
      </c>
      <c r="S131" s="627">
        <f t="shared" si="80"/>
        <v>0</v>
      </c>
      <c r="T131" s="627">
        <f t="shared" si="80"/>
        <v>0</v>
      </c>
      <c r="U131" s="627">
        <f t="shared" si="80"/>
        <v>0</v>
      </c>
      <c r="V131" s="627">
        <f t="shared" si="80"/>
        <v>0</v>
      </c>
      <c r="W131" s="627">
        <f t="shared" si="80"/>
        <v>0</v>
      </c>
      <c r="X131" s="627">
        <f t="shared" si="80"/>
        <v>0</v>
      </c>
      <c r="Y131" s="627">
        <f t="shared" si="80"/>
        <v>0</v>
      </c>
      <c r="Z131" s="627">
        <f t="shared" si="80"/>
        <v>0</v>
      </c>
      <c r="AA131" s="627">
        <f t="shared" si="80"/>
        <v>0</v>
      </c>
    </row>
    <row r="132" spans="2:27" hidden="1" x14ac:dyDescent="0.3">
      <c r="B132" s="614">
        <v>36</v>
      </c>
      <c r="C132" s="615" t="s">
        <v>2547</v>
      </c>
      <c r="D132" s="38"/>
      <c r="E132" s="615" t="s">
        <v>2548</v>
      </c>
      <c r="G132" s="623">
        <f>IF(IFERROR(G108/G96,0)&lt;0,0,IFERROR(G108/G96,0))</f>
        <v>0</v>
      </c>
      <c r="H132" s="623">
        <f>IF(H130*$D$64&lt;0,0,H130*$D$64)</f>
        <v>0</v>
      </c>
      <c r="I132" s="623">
        <f t="shared" ref="I132:AA132" si="81">IF(I130*$D$64&lt;0,0,I130*$D$64)</f>
        <v>0</v>
      </c>
      <c r="J132" s="623">
        <f t="shared" si="81"/>
        <v>0</v>
      </c>
      <c r="K132" s="623">
        <f t="shared" si="81"/>
        <v>0</v>
      </c>
      <c r="L132" s="623">
        <f t="shared" si="81"/>
        <v>0</v>
      </c>
      <c r="M132" s="623">
        <f t="shared" si="81"/>
        <v>0</v>
      </c>
      <c r="N132" s="623">
        <f t="shared" si="81"/>
        <v>0</v>
      </c>
      <c r="O132" s="623">
        <f t="shared" si="81"/>
        <v>0</v>
      </c>
      <c r="P132" s="623">
        <f t="shared" si="81"/>
        <v>0</v>
      </c>
      <c r="Q132" s="623">
        <f t="shared" si="81"/>
        <v>0</v>
      </c>
      <c r="R132" s="623">
        <f t="shared" si="81"/>
        <v>0</v>
      </c>
      <c r="S132" s="623">
        <f t="shared" si="81"/>
        <v>0</v>
      </c>
      <c r="T132" s="623">
        <f t="shared" si="81"/>
        <v>0</v>
      </c>
      <c r="U132" s="623">
        <f t="shared" si="81"/>
        <v>0</v>
      </c>
      <c r="V132" s="623">
        <f t="shared" si="81"/>
        <v>0</v>
      </c>
      <c r="W132" s="623">
        <f t="shared" si="81"/>
        <v>0</v>
      </c>
      <c r="X132" s="623">
        <f t="shared" si="81"/>
        <v>0</v>
      </c>
      <c r="Y132" s="623">
        <f t="shared" si="81"/>
        <v>0</v>
      </c>
      <c r="Z132" s="623">
        <f t="shared" si="81"/>
        <v>0</v>
      </c>
      <c r="AA132" s="623">
        <f t="shared" si="81"/>
        <v>0</v>
      </c>
    </row>
    <row r="133" spans="2:27" hidden="1" x14ac:dyDescent="0.3">
      <c r="B133" s="614">
        <v>37</v>
      </c>
      <c r="C133" s="615" t="s">
        <v>2549</v>
      </c>
      <c r="D133" s="38"/>
      <c r="E133" s="615" t="s">
        <v>2548</v>
      </c>
      <c r="G133" s="623">
        <f>IFERROR(G109/G96,0)</f>
        <v>0</v>
      </c>
      <c r="H133" s="623">
        <f>H131*$D$63</f>
        <v>0</v>
      </c>
      <c r="I133" s="623">
        <f t="shared" ref="I133:AA133" si="82">I131*$D$63</f>
        <v>0</v>
      </c>
      <c r="J133" s="623">
        <f t="shared" si="82"/>
        <v>0</v>
      </c>
      <c r="K133" s="623">
        <f t="shared" si="82"/>
        <v>0</v>
      </c>
      <c r="L133" s="623">
        <f t="shared" si="82"/>
        <v>0</v>
      </c>
      <c r="M133" s="623">
        <f t="shared" si="82"/>
        <v>0</v>
      </c>
      <c r="N133" s="623">
        <f t="shared" si="82"/>
        <v>0</v>
      </c>
      <c r="O133" s="623">
        <f t="shared" si="82"/>
        <v>0</v>
      </c>
      <c r="P133" s="623">
        <f t="shared" si="82"/>
        <v>0</v>
      </c>
      <c r="Q133" s="623">
        <f t="shared" si="82"/>
        <v>0</v>
      </c>
      <c r="R133" s="623">
        <f t="shared" si="82"/>
        <v>0</v>
      </c>
      <c r="S133" s="623">
        <f t="shared" si="82"/>
        <v>0</v>
      </c>
      <c r="T133" s="623">
        <f t="shared" si="82"/>
        <v>0</v>
      </c>
      <c r="U133" s="623">
        <f t="shared" si="82"/>
        <v>0</v>
      </c>
      <c r="V133" s="623">
        <f t="shared" si="82"/>
        <v>0</v>
      </c>
      <c r="W133" s="623">
        <f t="shared" si="82"/>
        <v>0</v>
      </c>
      <c r="X133" s="623">
        <f t="shared" si="82"/>
        <v>0</v>
      </c>
      <c r="Y133" s="623">
        <f t="shared" si="82"/>
        <v>0</v>
      </c>
      <c r="Z133" s="623">
        <f t="shared" si="82"/>
        <v>0</v>
      </c>
      <c r="AA133" s="623">
        <f t="shared" si="82"/>
        <v>0</v>
      </c>
    </row>
    <row r="134" spans="2:27" hidden="1" x14ac:dyDescent="0.3">
      <c r="B134" s="614">
        <v>38</v>
      </c>
      <c r="C134" s="615" t="s">
        <v>2550</v>
      </c>
      <c r="D134" s="38"/>
      <c r="E134" s="615" t="s">
        <v>2548</v>
      </c>
      <c r="G134" s="622">
        <f>SUM(G132:G133)</f>
        <v>0</v>
      </c>
      <c r="H134" s="627">
        <f>IF(SUM(H132:H133)&lt;0,0,SUM(H132:H133))</f>
        <v>0</v>
      </c>
      <c r="I134" s="627">
        <f t="shared" ref="I134:AA134" si="83">IF(SUM(I132:I133)&lt;0,0,SUM(I132:I133))</f>
        <v>0</v>
      </c>
      <c r="J134" s="627">
        <f t="shared" si="83"/>
        <v>0</v>
      </c>
      <c r="K134" s="627">
        <f t="shared" si="83"/>
        <v>0</v>
      </c>
      <c r="L134" s="627">
        <f t="shared" si="83"/>
        <v>0</v>
      </c>
      <c r="M134" s="627">
        <f t="shared" si="83"/>
        <v>0</v>
      </c>
      <c r="N134" s="627">
        <f t="shared" si="83"/>
        <v>0</v>
      </c>
      <c r="O134" s="627">
        <f t="shared" si="83"/>
        <v>0</v>
      </c>
      <c r="P134" s="627">
        <f t="shared" si="83"/>
        <v>0</v>
      </c>
      <c r="Q134" s="627">
        <f t="shared" si="83"/>
        <v>0</v>
      </c>
      <c r="R134" s="627">
        <f t="shared" si="83"/>
        <v>0</v>
      </c>
      <c r="S134" s="627">
        <f t="shared" si="83"/>
        <v>0</v>
      </c>
      <c r="T134" s="627">
        <f t="shared" si="83"/>
        <v>0</v>
      </c>
      <c r="U134" s="627">
        <f t="shared" si="83"/>
        <v>0</v>
      </c>
      <c r="V134" s="627">
        <f t="shared" si="83"/>
        <v>0</v>
      </c>
      <c r="W134" s="627">
        <f t="shared" si="83"/>
        <v>0</v>
      </c>
      <c r="X134" s="627">
        <f t="shared" si="83"/>
        <v>0</v>
      </c>
      <c r="Y134" s="627">
        <f t="shared" si="83"/>
        <v>0</v>
      </c>
      <c r="Z134" s="627">
        <f t="shared" si="83"/>
        <v>0</v>
      </c>
      <c r="AA134" s="627">
        <f t="shared" si="83"/>
        <v>0</v>
      </c>
    </row>
    <row r="135" spans="2:27" hidden="1" x14ac:dyDescent="0.3">
      <c r="B135" s="614">
        <v>39</v>
      </c>
      <c r="C135" s="615" t="s">
        <v>2551</v>
      </c>
      <c r="D135" s="38"/>
      <c r="E135" s="615" t="s">
        <v>2548</v>
      </c>
      <c r="G135" s="623">
        <f>IFERROR(G111/G96,0)</f>
        <v>0</v>
      </c>
      <c r="H135" s="623">
        <f>IF(H130*$D$76&lt;0,0,H130*$D$76)</f>
        <v>0</v>
      </c>
      <c r="I135" s="623">
        <f t="shared" ref="I135:AA135" si="84">IF(I130*$D$76&lt;0,0,I130*$D$76)</f>
        <v>0</v>
      </c>
      <c r="J135" s="623">
        <f t="shared" si="84"/>
        <v>0</v>
      </c>
      <c r="K135" s="623">
        <f t="shared" si="84"/>
        <v>0</v>
      </c>
      <c r="L135" s="623">
        <f t="shared" si="84"/>
        <v>0</v>
      </c>
      <c r="M135" s="623">
        <f t="shared" si="84"/>
        <v>0</v>
      </c>
      <c r="N135" s="623">
        <f t="shared" si="84"/>
        <v>0</v>
      </c>
      <c r="O135" s="623">
        <f t="shared" si="84"/>
        <v>0</v>
      </c>
      <c r="P135" s="623">
        <f t="shared" si="84"/>
        <v>0</v>
      </c>
      <c r="Q135" s="623">
        <f t="shared" si="84"/>
        <v>0</v>
      </c>
      <c r="R135" s="623">
        <f t="shared" si="84"/>
        <v>0</v>
      </c>
      <c r="S135" s="623">
        <f t="shared" si="84"/>
        <v>0</v>
      </c>
      <c r="T135" s="623">
        <f t="shared" si="84"/>
        <v>0</v>
      </c>
      <c r="U135" s="623">
        <f t="shared" si="84"/>
        <v>0</v>
      </c>
      <c r="V135" s="623">
        <f t="shared" si="84"/>
        <v>0</v>
      </c>
      <c r="W135" s="623">
        <f t="shared" si="84"/>
        <v>0</v>
      </c>
      <c r="X135" s="623">
        <f t="shared" si="84"/>
        <v>0</v>
      </c>
      <c r="Y135" s="623">
        <f t="shared" si="84"/>
        <v>0</v>
      </c>
      <c r="Z135" s="623">
        <f t="shared" si="84"/>
        <v>0</v>
      </c>
      <c r="AA135" s="623">
        <f t="shared" si="84"/>
        <v>0</v>
      </c>
    </row>
    <row r="136" spans="2:27" hidden="1" x14ac:dyDescent="0.3">
      <c r="B136" s="614">
        <v>40</v>
      </c>
      <c r="C136" s="615" t="s">
        <v>2552</v>
      </c>
      <c r="D136" s="38"/>
      <c r="E136" s="615" t="s">
        <v>2548</v>
      </c>
      <c r="G136" s="623">
        <f>IFERROR(G112/G96,0)</f>
        <v>0</v>
      </c>
      <c r="H136" s="623">
        <f>H131*$D$75</f>
        <v>0</v>
      </c>
      <c r="I136" s="623">
        <f t="shared" ref="I136:AA136" si="85">I131*$D$75</f>
        <v>0</v>
      </c>
      <c r="J136" s="623">
        <f t="shared" si="85"/>
        <v>0</v>
      </c>
      <c r="K136" s="623">
        <f t="shared" si="85"/>
        <v>0</v>
      </c>
      <c r="L136" s="623">
        <f t="shared" si="85"/>
        <v>0</v>
      </c>
      <c r="M136" s="623">
        <f t="shared" si="85"/>
        <v>0</v>
      </c>
      <c r="N136" s="623">
        <f t="shared" si="85"/>
        <v>0</v>
      </c>
      <c r="O136" s="623">
        <f t="shared" si="85"/>
        <v>0</v>
      </c>
      <c r="P136" s="623">
        <f t="shared" si="85"/>
        <v>0</v>
      </c>
      <c r="Q136" s="623">
        <f t="shared" si="85"/>
        <v>0</v>
      </c>
      <c r="R136" s="623">
        <f t="shared" si="85"/>
        <v>0</v>
      </c>
      <c r="S136" s="623">
        <f t="shared" si="85"/>
        <v>0</v>
      </c>
      <c r="T136" s="623">
        <f t="shared" si="85"/>
        <v>0</v>
      </c>
      <c r="U136" s="623">
        <f t="shared" si="85"/>
        <v>0</v>
      </c>
      <c r="V136" s="623">
        <f t="shared" si="85"/>
        <v>0</v>
      </c>
      <c r="W136" s="623">
        <f t="shared" si="85"/>
        <v>0</v>
      </c>
      <c r="X136" s="623">
        <f t="shared" si="85"/>
        <v>0</v>
      </c>
      <c r="Y136" s="623">
        <f t="shared" si="85"/>
        <v>0</v>
      </c>
      <c r="Z136" s="623">
        <f t="shared" si="85"/>
        <v>0</v>
      </c>
      <c r="AA136" s="623">
        <f t="shared" si="85"/>
        <v>0</v>
      </c>
    </row>
    <row r="137" spans="2:27" hidden="1" x14ac:dyDescent="0.3">
      <c r="B137" s="614">
        <v>41</v>
      </c>
      <c r="C137" s="615" t="s">
        <v>2553</v>
      </c>
      <c r="D137" s="38"/>
      <c r="E137" s="615" t="s">
        <v>2548</v>
      </c>
      <c r="G137" s="622">
        <f>SUM(G135:G136)</f>
        <v>0</v>
      </c>
      <c r="H137" s="627">
        <f>SUM(H135:H136)</f>
        <v>0</v>
      </c>
      <c r="I137" s="627">
        <f t="shared" ref="I137:AA137" si="86">SUM(I135:I136)</f>
        <v>0</v>
      </c>
      <c r="J137" s="627">
        <f t="shared" si="86"/>
        <v>0</v>
      </c>
      <c r="K137" s="627">
        <f t="shared" si="86"/>
        <v>0</v>
      </c>
      <c r="L137" s="627">
        <f t="shared" si="86"/>
        <v>0</v>
      </c>
      <c r="M137" s="627">
        <f t="shared" si="86"/>
        <v>0</v>
      </c>
      <c r="N137" s="627">
        <f t="shared" si="86"/>
        <v>0</v>
      </c>
      <c r="O137" s="627">
        <f t="shared" si="86"/>
        <v>0</v>
      </c>
      <c r="P137" s="627">
        <f t="shared" si="86"/>
        <v>0</v>
      </c>
      <c r="Q137" s="627">
        <f t="shared" si="86"/>
        <v>0</v>
      </c>
      <c r="R137" s="627">
        <f t="shared" si="86"/>
        <v>0</v>
      </c>
      <c r="S137" s="627">
        <f t="shared" si="86"/>
        <v>0</v>
      </c>
      <c r="T137" s="627">
        <f t="shared" si="86"/>
        <v>0</v>
      </c>
      <c r="U137" s="627">
        <f t="shared" si="86"/>
        <v>0</v>
      </c>
      <c r="V137" s="627">
        <f t="shared" si="86"/>
        <v>0</v>
      </c>
      <c r="W137" s="627">
        <f t="shared" si="86"/>
        <v>0</v>
      </c>
      <c r="X137" s="627">
        <f t="shared" si="86"/>
        <v>0</v>
      </c>
      <c r="Y137" s="627">
        <f t="shared" si="86"/>
        <v>0</v>
      </c>
      <c r="Z137" s="627">
        <f t="shared" si="86"/>
        <v>0</v>
      </c>
      <c r="AA137" s="627">
        <f t="shared" si="86"/>
        <v>0</v>
      </c>
    </row>
    <row r="138" spans="2:27" hidden="1" x14ac:dyDescent="0.3">
      <c r="B138" s="614">
        <v>42</v>
      </c>
      <c r="C138" s="615" t="s">
        <v>2554</v>
      </c>
      <c r="D138" s="38"/>
      <c r="E138" s="615" t="s">
        <v>2555</v>
      </c>
      <c r="G138" s="616">
        <f>IFERROR(G114/G96,0)</f>
        <v>0</v>
      </c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</row>
    <row r="139" spans="2:27" hidden="1" x14ac:dyDescent="0.3">
      <c r="B139" s="614">
        <v>43</v>
      </c>
      <c r="C139" s="615" t="s">
        <v>2556</v>
      </c>
      <c r="D139" s="38"/>
      <c r="E139" s="615" t="s">
        <v>2555</v>
      </c>
      <c r="G139" s="616">
        <f>IFERROR(G116/G96,0)</f>
        <v>0</v>
      </c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</row>
    <row r="140" spans="2:27" hidden="1" x14ac:dyDescent="0.3">
      <c r="C140" s="625"/>
      <c r="D140" s="38"/>
      <c r="E140" s="625"/>
      <c r="G140" s="38"/>
      <c r="H140" s="626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</row>
    <row r="141" spans="2:27" hidden="1" x14ac:dyDescent="0.3">
      <c r="B141" s="608"/>
      <c r="C141" s="609" t="s">
        <v>2557</v>
      </c>
      <c r="D141" s="38"/>
      <c r="G141" s="38"/>
      <c r="H141" s="559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</row>
    <row r="142" spans="2:27" hidden="1" x14ac:dyDescent="0.3">
      <c r="B142" s="612"/>
      <c r="C142" s="613" t="s">
        <v>2510</v>
      </c>
      <c r="D142" s="38"/>
      <c r="G142" s="38"/>
      <c r="H142" s="559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</row>
    <row r="143" spans="2:27" hidden="1" x14ac:dyDescent="0.3">
      <c r="B143" s="614">
        <v>44</v>
      </c>
      <c r="C143" s="615" t="s">
        <v>2558</v>
      </c>
      <c r="D143" s="38"/>
      <c r="G143" s="38"/>
      <c r="H143" s="559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</row>
    <row r="144" spans="2:27" hidden="1" x14ac:dyDescent="0.3">
      <c r="B144" s="614">
        <v>45</v>
      </c>
      <c r="C144" s="615" t="s">
        <v>2559</v>
      </c>
      <c r="D144" s="38"/>
      <c r="E144" s="615" t="s">
        <v>2560</v>
      </c>
      <c r="F144" s="629"/>
      <c r="G144" s="616">
        <v>0</v>
      </c>
      <c r="H144" s="617">
        <v>0</v>
      </c>
      <c r="I144" s="617">
        <v>0</v>
      </c>
      <c r="J144" s="617">
        <v>0</v>
      </c>
      <c r="K144" s="617">
        <v>0</v>
      </c>
      <c r="L144" s="617">
        <v>0</v>
      </c>
      <c r="M144" s="617">
        <v>0</v>
      </c>
      <c r="N144" s="617">
        <v>0</v>
      </c>
      <c r="O144" s="617">
        <v>0</v>
      </c>
      <c r="P144" s="617">
        <v>0</v>
      </c>
      <c r="Q144" s="617">
        <v>0</v>
      </c>
      <c r="R144" s="617">
        <v>0</v>
      </c>
      <c r="S144" s="617">
        <v>0</v>
      </c>
      <c r="T144" s="617">
        <v>0</v>
      </c>
      <c r="U144" s="617">
        <v>0</v>
      </c>
      <c r="V144" s="617">
        <v>0</v>
      </c>
      <c r="W144" s="617">
        <v>0</v>
      </c>
      <c r="X144" s="617">
        <v>0</v>
      </c>
      <c r="Y144" s="617">
        <v>0</v>
      </c>
      <c r="Z144" s="617">
        <v>0</v>
      </c>
      <c r="AA144" s="617">
        <v>0</v>
      </c>
    </row>
    <row r="145" spans="2:27" hidden="1" x14ac:dyDescent="0.3">
      <c r="B145" s="614">
        <v>46</v>
      </c>
      <c r="C145" s="615" t="s">
        <v>2561</v>
      </c>
      <c r="D145" s="38"/>
      <c r="E145" s="615" t="s">
        <v>2560</v>
      </c>
      <c r="G145" s="616">
        <f>IFERROR(AVERAGE(H45:AA45),0)</f>
        <v>0</v>
      </c>
      <c r="H145" s="617">
        <f>H45</f>
        <v>0</v>
      </c>
      <c r="I145" s="617">
        <f t="shared" ref="I145:AA145" si="87">I45</f>
        <v>0</v>
      </c>
      <c r="J145" s="617">
        <f t="shared" si="87"/>
        <v>0</v>
      </c>
      <c r="K145" s="617">
        <f t="shared" si="87"/>
        <v>0</v>
      </c>
      <c r="L145" s="617">
        <f t="shared" si="87"/>
        <v>0</v>
      </c>
      <c r="M145" s="617">
        <f t="shared" si="87"/>
        <v>0</v>
      </c>
      <c r="N145" s="617">
        <f t="shared" si="87"/>
        <v>0</v>
      </c>
      <c r="O145" s="617">
        <f t="shared" si="87"/>
        <v>0</v>
      </c>
      <c r="P145" s="617">
        <f t="shared" si="87"/>
        <v>0</v>
      </c>
      <c r="Q145" s="617">
        <f t="shared" si="87"/>
        <v>0</v>
      </c>
      <c r="R145" s="617">
        <f t="shared" si="87"/>
        <v>0</v>
      </c>
      <c r="S145" s="617">
        <f t="shared" si="87"/>
        <v>0</v>
      </c>
      <c r="T145" s="617">
        <f t="shared" si="87"/>
        <v>0</v>
      </c>
      <c r="U145" s="617">
        <f t="shared" si="87"/>
        <v>0</v>
      </c>
      <c r="V145" s="617">
        <f t="shared" si="87"/>
        <v>0</v>
      </c>
      <c r="W145" s="617">
        <f t="shared" si="87"/>
        <v>0</v>
      </c>
      <c r="X145" s="617">
        <f t="shared" si="87"/>
        <v>0</v>
      </c>
      <c r="Y145" s="617">
        <f t="shared" si="87"/>
        <v>0</v>
      </c>
      <c r="Z145" s="617">
        <f t="shared" si="87"/>
        <v>0</v>
      </c>
      <c r="AA145" s="617">
        <f t="shared" si="87"/>
        <v>0</v>
      </c>
    </row>
    <row r="146" spans="2:27" hidden="1" x14ac:dyDescent="0.3">
      <c r="B146" s="614">
        <v>47</v>
      </c>
      <c r="C146" s="615" t="s">
        <v>2562</v>
      </c>
      <c r="D146" s="38"/>
      <c r="E146" s="615" t="s">
        <v>2563</v>
      </c>
      <c r="G146" s="630">
        <f>IFERROR(G126/G144,0)</f>
        <v>0</v>
      </c>
      <c r="H146" s="631">
        <f>IFERROR(H126/H144,0)</f>
        <v>0</v>
      </c>
      <c r="I146" s="631">
        <f t="shared" ref="I146:AA146" si="88">IFERROR(I126/I144,0)</f>
        <v>0</v>
      </c>
      <c r="J146" s="631">
        <f t="shared" si="88"/>
        <v>0</v>
      </c>
      <c r="K146" s="631">
        <f t="shared" si="88"/>
        <v>0</v>
      </c>
      <c r="L146" s="631">
        <f t="shared" si="88"/>
        <v>0</v>
      </c>
      <c r="M146" s="631">
        <f t="shared" si="88"/>
        <v>0</v>
      </c>
      <c r="N146" s="631">
        <f t="shared" si="88"/>
        <v>0</v>
      </c>
      <c r="O146" s="631">
        <f t="shared" si="88"/>
        <v>0</v>
      </c>
      <c r="P146" s="631">
        <f t="shared" si="88"/>
        <v>0</v>
      </c>
      <c r="Q146" s="631">
        <f t="shared" si="88"/>
        <v>0</v>
      </c>
      <c r="R146" s="631">
        <f t="shared" si="88"/>
        <v>0</v>
      </c>
      <c r="S146" s="631">
        <f t="shared" si="88"/>
        <v>0</v>
      </c>
      <c r="T146" s="631">
        <f t="shared" si="88"/>
        <v>0</v>
      </c>
      <c r="U146" s="631">
        <f t="shared" si="88"/>
        <v>0</v>
      </c>
      <c r="V146" s="631">
        <f t="shared" si="88"/>
        <v>0</v>
      </c>
      <c r="W146" s="631">
        <f t="shared" si="88"/>
        <v>0</v>
      </c>
      <c r="X146" s="631">
        <f t="shared" si="88"/>
        <v>0</v>
      </c>
      <c r="Y146" s="631">
        <f t="shared" si="88"/>
        <v>0</v>
      </c>
      <c r="Z146" s="631">
        <f t="shared" si="88"/>
        <v>0</v>
      </c>
      <c r="AA146" s="631">
        <f t="shared" si="88"/>
        <v>0</v>
      </c>
    </row>
    <row r="147" spans="2:27" hidden="1" x14ac:dyDescent="0.3">
      <c r="B147" s="614">
        <v>48</v>
      </c>
      <c r="C147" s="615" t="s">
        <v>2564</v>
      </c>
      <c r="D147" s="38"/>
      <c r="E147" s="615" t="s">
        <v>2565</v>
      </c>
      <c r="G147" s="632">
        <f>IFERROR(G127/G144,0)</f>
        <v>0</v>
      </c>
      <c r="H147" s="633">
        <f>IFERROR(H127/H144,0)</f>
        <v>0</v>
      </c>
      <c r="I147" s="633">
        <f t="shared" ref="I147:AA147" si="89">IFERROR(I127/I144,0)</f>
        <v>0</v>
      </c>
      <c r="J147" s="633">
        <f t="shared" si="89"/>
        <v>0</v>
      </c>
      <c r="K147" s="633">
        <f t="shared" si="89"/>
        <v>0</v>
      </c>
      <c r="L147" s="633">
        <f t="shared" si="89"/>
        <v>0</v>
      </c>
      <c r="M147" s="633">
        <f t="shared" si="89"/>
        <v>0</v>
      </c>
      <c r="N147" s="633">
        <f t="shared" si="89"/>
        <v>0</v>
      </c>
      <c r="O147" s="633">
        <f t="shared" si="89"/>
        <v>0</v>
      </c>
      <c r="P147" s="633">
        <f t="shared" si="89"/>
        <v>0</v>
      </c>
      <c r="Q147" s="633">
        <f t="shared" si="89"/>
        <v>0</v>
      </c>
      <c r="R147" s="633">
        <f t="shared" si="89"/>
        <v>0</v>
      </c>
      <c r="S147" s="633">
        <f t="shared" si="89"/>
        <v>0</v>
      </c>
      <c r="T147" s="633">
        <f t="shared" si="89"/>
        <v>0</v>
      </c>
      <c r="U147" s="633">
        <f t="shared" si="89"/>
        <v>0</v>
      </c>
      <c r="V147" s="633">
        <f t="shared" si="89"/>
        <v>0</v>
      </c>
      <c r="W147" s="633">
        <f t="shared" si="89"/>
        <v>0</v>
      </c>
      <c r="X147" s="633">
        <f t="shared" si="89"/>
        <v>0</v>
      </c>
      <c r="Y147" s="633">
        <f t="shared" si="89"/>
        <v>0</v>
      </c>
      <c r="Z147" s="633">
        <f t="shared" si="89"/>
        <v>0</v>
      </c>
      <c r="AA147" s="633">
        <f t="shared" si="89"/>
        <v>0</v>
      </c>
    </row>
    <row r="148" spans="2:27" hidden="1" x14ac:dyDescent="0.3">
      <c r="B148" s="614">
        <v>49</v>
      </c>
      <c r="C148" s="615" t="s">
        <v>2566</v>
      </c>
      <c r="D148" s="38"/>
      <c r="E148" s="615" t="s">
        <v>2563</v>
      </c>
      <c r="G148" s="632">
        <f>IFERROR(G128/G145,0)</f>
        <v>0</v>
      </c>
      <c r="H148" s="631">
        <f>IF(IFERROR(H128/H145,0)&lt;0,0,IFERROR(H128/H145,0))</f>
        <v>0</v>
      </c>
      <c r="I148" s="631">
        <f t="shared" ref="I148:AA148" si="90">IF(IFERROR(I128/I145,0)&lt;0,0,IFERROR(I128/I145,0))</f>
        <v>0</v>
      </c>
      <c r="J148" s="631">
        <f t="shared" si="90"/>
        <v>0</v>
      </c>
      <c r="K148" s="631">
        <f t="shared" si="90"/>
        <v>0</v>
      </c>
      <c r="L148" s="631">
        <f t="shared" si="90"/>
        <v>0</v>
      </c>
      <c r="M148" s="631">
        <f t="shared" si="90"/>
        <v>0</v>
      </c>
      <c r="N148" s="631">
        <f t="shared" si="90"/>
        <v>0</v>
      </c>
      <c r="O148" s="631">
        <f t="shared" si="90"/>
        <v>0</v>
      </c>
      <c r="P148" s="631">
        <f t="shared" si="90"/>
        <v>0</v>
      </c>
      <c r="Q148" s="631">
        <f t="shared" si="90"/>
        <v>0</v>
      </c>
      <c r="R148" s="631">
        <f t="shared" si="90"/>
        <v>0</v>
      </c>
      <c r="S148" s="631">
        <f t="shared" si="90"/>
        <v>0</v>
      </c>
      <c r="T148" s="631">
        <f t="shared" si="90"/>
        <v>0</v>
      </c>
      <c r="U148" s="631">
        <f t="shared" si="90"/>
        <v>0</v>
      </c>
      <c r="V148" s="631">
        <f t="shared" si="90"/>
        <v>0</v>
      </c>
      <c r="W148" s="631">
        <f t="shared" si="90"/>
        <v>0</v>
      </c>
      <c r="X148" s="631">
        <f t="shared" si="90"/>
        <v>0</v>
      </c>
      <c r="Y148" s="631">
        <f t="shared" si="90"/>
        <v>0</v>
      </c>
      <c r="Z148" s="631">
        <f t="shared" si="90"/>
        <v>0</v>
      </c>
      <c r="AA148" s="631">
        <f t="shared" si="90"/>
        <v>0</v>
      </c>
    </row>
    <row r="149" spans="2:27" hidden="1" x14ac:dyDescent="0.3">
      <c r="B149" s="614">
        <v>50</v>
      </c>
      <c r="C149" s="615" t="s">
        <v>2567</v>
      </c>
      <c r="D149" s="38"/>
      <c r="E149" s="615" t="s">
        <v>2565</v>
      </c>
      <c r="G149" s="634">
        <f>IFERROR(G129/G145,0)</f>
        <v>0</v>
      </c>
      <c r="H149" s="633">
        <f>IFERROR(H129/H145,0)</f>
        <v>0</v>
      </c>
      <c r="I149" s="633">
        <f t="shared" ref="I149:AA149" si="91">IFERROR(I129/I145,0)</f>
        <v>0</v>
      </c>
      <c r="J149" s="633">
        <f t="shared" si="91"/>
        <v>0</v>
      </c>
      <c r="K149" s="633">
        <f t="shared" si="91"/>
        <v>0</v>
      </c>
      <c r="L149" s="633">
        <f t="shared" si="91"/>
        <v>0</v>
      </c>
      <c r="M149" s="633">
        <f t="shared" si="91"/>
        <v>0</v>
      </c>
      <c r="N149" s="633">
        <f t="shared" si="91"/>
        <v>0</v>
      </c>
      <c r="O149" s="633">
        <f t="shared" si="91"/>
        <v>0</v>
      </c>
      <c r="P149" s="633">
        <f t="shared" si="91"/>
        <v>0</v>
      </c>
      <c r="Q149" s="633">
        <f t="shared" si="91"/>
        <v>0</v>
      </c>
      <c r="R149" s="633">
        <f t="shared" si="91"/>
        <v>0</v>
      </c>
      <c r="S149" s="633">
        <f t="shared" si="91"/>
        <v>0</v>
      </c>
      <c r="T149" s="633">
        <f t="shared" si="91"/>
        <v>0</v>
      </c>
      <c r="U149" s="633">
        <f t="shared" si="91"/>
        <v>0</v>
      </c>
      <c r="V149" s="633">
        <f t="shared" si="91"/>
        <v>0</v>
      </c>
      <c r="W149" s="633">
        <f t="shared" si="91"/>
        <v>0</v>
      </c>
      <c r="X149" s="633">
        <f t="shared" si="91"/>
        <v>0</v>
      </c>
      <c r="Y149" s="633">
        <f t="shared" si="91"/>
        <v>0</v>
      </c>
      <c r="Z149" s="633">
        <f t="shared" si="91"/>
        <v>0</v>
      </c>
      <c r="AA149" s="633">
        <f t="shared" si="91"/>
        <v>0</v>
      </c>
    </row>
    <row r="150" spans="2:27" hidden="1" x14ac:dyDescent="0.3">
      <c r="B150" s="614">
        <v>51</v>
      </c>
      <c r="C150" s="615" t="s">
        <v>2568</v>
      </c>
      <c r="D150" s="38"/>
      <c r="E150" s="615" t="s">
        <v>2563</v>
      </c>
      <c r="G150" s="616">
        <f>G146</f>
        <v>0</v>
      </c>
      <c r="H150" s="617">
        <f>IF(H148&lt;0,0,H148)</f>
        <v>0</v>
      </c>
      <c r="I150" s="617">
        <f t="shared" ref="I150:AA150" si="92">IF(I148&lt;0,0,I148)</f>
        <v>0</v>
      </c>
      <c r="J150" s="617">
        <f t="shared" si="92"/>
        <v>0</v>
      </c>
      <c r="K150" s="617">
        <f t="shared" si="92"/>
        <v>0</v>
      </c>
      <c r="L150" s="617">
        <f t="shared" si="92"/>
        <v>0</v>
      </c>
      <c r="M150" s="617">
        <f t="shared" si="92"/>
        <v>0</v>
      </c>
      <c r="N150" s="617">
        <f t="shared" si="92"/>
        <v>0</v>
      </c>
      <c r="O150" s="617">
        <f t="shared" si="92"/>
        <v>0</v>
      </c>
      <c r="P150" s="617">
        <f t="shared" si="92"/>
        <v>0</v>
      </c>
      <c r="Q150" s="617">
        <f t="shared" si="92"/>
        <v>0</v>
      </c>
      <c r="R150" s="617">
        <f t="shared" si="92"/>
        <v>0</v>
      </c>
      <c r="S150" s="617">
        <f t="shared" si="92"/>
        <v>0</v>
      </c>
      <c r="T150" s="617">
        <f t="shared" si="92"/>
        <v>0</v>
      </c>
      <c r="U150" s="617">
        <f t="shared" si="92"/>
        <v>0</v>
      </c>
      <c r="V150" s="617">
        <f t="shared" si="92"/>
        <v>0</v>
      </c>
      <c r="W150" s="617">
        <f t="shared" si="92"/>
        <v>0</v>
      </c>
      <c r="X150" s="617">
        <f t="shared" si="92"/>
        <v>0</v>
      </c>
      <c r="Y150" s="617">
        <f t="shared" si="92"/>
        <v>0</v>
      </c>
      <c r="Z150" s="617">
        <f t="shared" si="92"/>
        <v>0</v>
      </c>
      <c r="AA150" s="617">
        <f t="shared" si="92"/>
        <v>0</v>
      </c>
    </row>
    <row r="151" spans="2:27" hidden="1" x14ac:dyDescent="0.3">
      <c r="B151" s="614">
        <v>52</v>
      </c>
      <c r="C151" s="615" t="s">
        <v>2569</v>
      </c>
      <c r="D151" s="38"/>
      <c r="E151" s="615" t="s">
        <v>2565</v>
      </c>
      <c r="G151" s="635">
        <f>G149</f>
        <v>0</v>
      </c>
      <c r="H151" s="636">
        <f>H149</f>
        <v>0</v>
      </c>
      <c r="I151" s="636">
        <f t="shared" ref="I151:AA151" si="93">I149</f>
        <v>0</v>
      </c>
      <c r="J151" s="636">
        <f t="shared" si="93"/>
        <v>0</v>
      </c>
      <c r="K151" s="636">
        <f t="shared" si="93"/>
        <v>0</v>
      </c>
      <c r="L151" s="636">
        <f t="shared" si="93"/>
        <v>0</v>
      </c>
      <c r="M151" s="636">
        <f t="shared" si="93"/>
        <v>0</v>
      </c>
      <c r="N151" s="636">
        <f t="shared" si="93"/>
        <v>0</v>
      </c>
      <c r="O151" s="636">
        <f t="shared" si="93"/>
        <v>0</v>
      </c>
      <c r="P151" s="636">
        <f t="shared" si="93"/>
        <v>0</v>
      </c>
      <c r="Q151" s="636">
        <f t="shared" si="93"/>
        <v>0</v>
      </c>
      <c r="R151" s="636">
        <f t="shared" si="93"/>
        <v>0</v>
      </c>
      <c r="S151" s="636">
        <f t="shared" si="93"/>
        <v>0</v>
      </c>
      <c r="T151" s="636">
        <f t="shared" si="93"/>
        <v>0</v>
      </c>
      <c r="U151" s="636">
        <f t="shared" si="93"/>
        <v>0</v>
      </c>
      <c r="V151" s="636">
        <f t="shared" si="93"/>
        <v>0</v>
      </c>
      <c r="W151" s="636">
        <f t="shared" si="93"/>
        <v>0</v>
      </c>
      <c r="X151" s="636">
        <f t="shared" si="93"/>
        <v>0</v>
      </c>
      <c r="Y151" s="636">
        <f t="shared" si="93"/>
        <v>0</v>
      </c>
      <c r="Z151" s="636">
        <f t="shared" si="93"/>
        <v>0</v>
      </c>
      <c r="AA151" s="636">
        <f t="shared" si="93"/>
        <v>0</v>
      </c>
    </row>
    <row r="152" spans="2:27" hidden="1" x14ac:dyDescent="0.3">
      <c r="B152" s="614">
        <v>53</v>
      </c>
      <c r="C152" s="615" t="s">
        <v>2570</v>
      </c>
      <c r="D152" s="38"/>
      <c r="E152" s="615" t="s">
        <v>2571</v>
      </c>
      <c r="G152" s="623">
        <f>IF(G150*$D$64&lt;0,0,G150*$D$64)</f>
        <v>0</v>
      </c>
      <c r="H152" s="623">
        <f>IF(H150*$D$64&lt;0,0,H150*$D$64)</f>
        <v>0</v>
      </c>
      <c r="I152" s="623">
        <f t="shared" ref="I152:AA152" si="94">IF(I150*$D$64&lt;0,0,I150*$D$64)</f>
        <v>0</v>
      </c>
      <c r="J152" s="623">
        <f t="shared" si="94"/>
        <v>0</v>
      </c>
      <c r="K152" s="623">
        <f t="shared" si="94"/>
        <v>0</v>
      </c>
      <c r="L152" s="623">
        <f t="shared" si="94"/>
        <v>0</v>
      </c>
      <c r="M152" s="623">
        <f t="shared" si="94"/>
        <v>0</v>
      </c>
      <c r="N152" s="623">
        <f t="shared" si="94"/>
        <v>0</v>
      </c>
      <c r="O152" s="623">
        <f t="shared" si="94"/>
        <v>0</v>
      </c>
      <c r="P152" s="623">
        <f t="shared" si="94"/>
        <v>0</v>
      </c>
      <c r="Q152" s="623">
        <f t="shared" si="94"/>
        <v>0</v>
      </c>
      <c r="R152" s="623">
        <f t="shared" si="94"/>
        <v>0</v>
      </c>
      <c r="S152" s="623">
        <f t="shared" si="94"/>
        <v>0</v>
      </c>
      <c r="T152" s="623">
        <f t="shared" si="94"/>
        <v>0</v>
      </c>
      <c r="U152" s="623">
        <f t="shared" si="94"/>
        <v>0</v>
      </c>
      <c r="V152" s="623">
        <f t="shared" si="94"/>
        <v>0</v>
      </c>
      <c r="W152" s="623">
        <f t="shared" si="94"/>
        <v>0</v>
      </c>
      <c r="X152" s="623">
        <f t="shared" si="94"/>
        <v>0</v>
      </c>
      <c r="Y152" s="623">
        <f t="shared" si="94"/>
        <v>0</v>
      </c>
      <c r="Z152" s="623">
        <f t="shared" si="94"/>
        <v>0</v>
      </c>
      <c r="AA152" s="623">
        <f t="shared" si="94"/>
        <v>0</v>
      </c>
    </row>
    <row r="153" spans="2:27" hidden="1" x14ac:dyDescent="0.3">
      <c r="B153" s="614">
        <v>54</v>
      </c>
      <c r="C153" s="615" t="s">
        <v>2572</v>
      </c>
      <c r="D153" s="38"/>
      <c r="E153" s="615" t="s">
        <v>2571</v>
      </c>
      <c r="G153" s="637">
        <f>G151*D63</f>
        <v>0</v>
      </c>
      <c r="H153" s="623">
        <f>H151*$D$63</f>
        <v>0</v>
      </c>
      <c r="I153" s="623">
        <f t="shared" ref="I153:AA153" si="95">I151*$D$63</f>
        <v>0</v>
      </c>
      <c r="J153" s="623">
        <f t="shared" si="95"/>
        <v>0</v>
      </c>
      <c r="K153" s="623">
        <f t="shared" si="95"/>
        <v>0</v>
      </c>
      <c r="L153" s="623">
        <f t="shared" si="95"/>
        <v>0</v>
      </c>
      <c r="M153" s="623">
        <f t="shared" si="95"/>
        <v>0</v>
      </c>
      <c r="N153" s="623">
        <f t="shared" si="95"/>
        <v>0</v>
      </c>
      <c r="O153" s="623">
        <f t="shared" si="95"/>
        <v>0</v>
      </c>
      <c r="P153" s="623">
        <f t="shared" si="95"/>
        <v>0</v>
      </c>
      <c r="Q153" s="623">
        <f t="shared" si="95"/>
        <v>0</v>
      </c>
      <c r="R153" s="623">
        <f t="shared" si="95"/>
        <v>0</v>
      </c>
      <c r="S153" s="623">
        <f t="shared" si="95"/>
        <v>0</v>
      </c>
      <c r="T153" s="623">
        <f t="shared" si="95"/>
        <v>0</v>
      </c>
      <c r="U153" s="623">
        <f t="shared" si="95"/>
        <v>0</v>
      </c>
      <c r="V153" s="623">
        <f t="shared" si="95"/>
        <v>0</v>
      </c>
      <c r="W153" s="623">
        <f t="shared" si="95"/>
        <v>0</v>
      </c>
      <c r="X153" s="623">
        <f t="shared" si="95"/>
        <v>0</v>
      </c>
      <c r="Y153" s="623">
        <f t="shared" si="95"/>
        <v>0</v>
      </c>
      <c r="Z153" s="623">
        <f t="shared" si="95"/>
        <v>0</v>
      </c>
      <c r="AA153" s="623">
        <f t="shared" si="95"/>
        <v>0</v>
      </c>
    </row>
    <row r="154" spans="2:27" hidden="1" x14ac:dyDescent="0.3">
      <c r="B154" s="614">
        <v>55</v>
      </c>
      <c r="C154" s="615" t="s">
        <v>2573</v>
      </c>
      <c r="D154" s="38"/>
      <c r="E154" s="615" t="s">
        <v>2571</v>
      </c>
      <c r="G154" s="616">
        <f>IF(SUM(G152:G153)&lt;0,0,SUM(G152:G153))</f>
        <v>0</v>
      </c>
      <c r="H154" s="617">
        <f>IF(SUM(H152:H153)&lt;0,0,SUM(H152:H153))</f>
        <v>0</v>
      </c>
      <c r="I154" s="617">
        <f t="shared" ref="I154:AA154" si="96">IF(SUM(I152:I153)&lt;0,0,SUM(I152:I153))</f>
        <v>0</v>
      </c>
      <c r="J154" s="617">
        <f t="shared" si="96"/>
        <v>0</v>
      </c>
      <c r="K154" s="617">
        <f t="shared" si="96"/>
        <v>0</v>
      </c>
      <c r="L154" s="617">
        <f t="shared" si="96"/>
        <v>0</v>
      </c>
      <c r="M154" s="617">
        <f t="shared" si="96"/>
        <v>0</v>
      </c>
      <c r="N154" s="617">
        <f t="shared" si="96"/>
        <v>0</v>
      </c>
      <c r="O154" s="617">
        <f t="shared" si="96"/>
        <v>0</v>
      </c>
      <c r="P154" s="617">
        <f t="shared" si="96"/>
        <v>0</v>
      </c>
      <c r="Q154" s="617">
        <f t="shared" si="96"/>
        <v>0</v>
      </c>
      <c r="R154" s="617">
        <f t="shared" si="96"/>
        <v>0</v>
      </c>
      <c r="S154" s="617">
        <f t="shared" si="96"/>
        <v>0</v>
      </c>
      <c r="T154" s="617">
        <f t="shared" si="96"/>
        <v>0</v>
      </c>
      <c r="U154" s="617">
        <f t="shared" si="96"/>
        <v>0</v>
      </c>
      <c r="V154" s="617">
        <f t="shared" si="96"/>
        <v>0</v>
      </c>
      <c r="W154" s="617">
        <f t="shared" si="96"/>
        <v>0</v>
      </c>
      <c r="X154" s="617">
        <f t="shared" si="96"/>
        <v>0</v>
      </c>
      <c r="Y154" s="617">
        <f t="shared" si="96"/>
        <v>0</v>
      </c>
      <c r="Z154" s="617">
        <f t="shared" si="96"/>
        <v>0</v>
      </c>
      <c r="AA154" s="617">
        <f t="shared" si="96"/>
        <v>0</v>
      </c>
    </row>
    <row r="155" spans="2:27" hidden="1" x14ac:dyDescent="0.3">
      <c r="B155" s="614">
        <v>56</v>
      </c>
      <c r="C155" s="615" t="s">
        <v>2574</v>
      </c>
      <c r="D155" s="38"/>
      <c r="E155" s="615" t="s">
        <v>2571</v>
      </c>
      <c r="G155" s="623">
        <f>IF(G150*$D$76&lt;0,0,G150*$D$76)</f>
        <v>0</v>
      </c>
      <c r="H155" s="623">
        <f>IF(H150*$D$76&lt;0,0,H150*$D$76)</f>
        <v>0</v>
      </c>
      <c r="I155" s="623">
        <f t="shared" ref="I155:AA155" si="97">IF(I150*$D$76&lt;0,0,I150*$D$76)</f>
        <v>0</v>
      </c>
      <c r="J155" s="623">
        <f t="shared" si="97"/>
        <v>0</v>
      </c>
      <c r="K155" s="623">
        <f t="shared" si="97"/>
        <v>0</v>
      </c>
      <c r="L155" s="623">
        <f t="shared" si="97"/>
        <v>0</v>
      </c>
      <c r="M155" s="623">
        <f t="shared" si="97"/>
        <v>0</v>
      </c>
      <c r="N155" s="623">
        <f t="shared" si="97"/>
        <v>0</v>
      </c>
      <c r="O155" s="623">
        <f t="shared" si="97"/>
        <v>0</v>
      </c>
      <c r="P155" s="623">
        <f t="shared" si="97"/>
        <v>0</v>
      </c>
      <c r="Q155" s="623">
        <f t="shared" si="97"/>
        <v>0</v>
      </c>
      <c r="R155" s="623">
        <f t="shared" si="97"/>
        <v>0</v>
      </c>
      <c r="S155" s="623">
        <f t="shared" si="97"/>
        <v>0</v>
      </c>
      <c r="T155" s="623">
        <f t="shared" si="97"/>
        <v>0</v>
      </c>
      <c r="U155" s="623">
        <f t="shared" si="97"/>
        <v>0</v>
      </c>
      <c r="V155" s="623">
        <f t="shared" si="97"/>
        <v>0</v>
      </c>
      <c r="W155" s="623">
        <f t="shared" si="97"/>
        <v>0</v>
      </c>
      <c r="X155" s="623">
        <f t="shared" si="97"/>
        <v>0</v>
      </c>
      <c r="Y155" s="623">
        <f t="shared" si="97"/>
        <v>0</v>
      </c>
      <c r="Z155" s="623">
        <f t="shared" si="97"/>
        <v>0</v>
      </c>
      <c r="AA155" s="623">
        <f t="shared" si="97"/>
        <v>0</v>
      </c>
    </row>
    <row r="156" spans="2:27" hidden="1" x14ac:dyDescent="0.3">
      <c r="B156" s="614">
        <v>57</v>
      </c>
      <c r="C156" s="615" t="s">
        <v>2575</v>
      </c>
      <c r="D156" s="38"/>
      <c r="E156" s="615" t="s">
        <v>2571</v>
      </c>
      <c r="G156" s="623">
        <f>G151*D75</f>
        <v>0</v>
      </c>
      <c r="H156" s="623">
        <f>H151*$D$75</f>
        <v>0</v>
      </c>
      <c r="I156" s="623">
        <f t="shared" ref="I156:AA156" si="98">I151*$D$75</f>
        <v>0</v>
      </c>
      <c r="J156" s="623">
        <f t="shared" si="98"/>
        <v>0</v>
      </c>
      <c r="K156" s="623">
        <f t="shared" si="98"/>
        <v>0</v>
      </c>
      <c r="L156" s="623">
        <f t="shared" si="98"/>
        <v>0</v>
      </c>
      <c r="M156" s="623">
        <f t="shared" si="98"/>
        <v>0</v>
      </c>
      <c r="N156" s="623">
        <f t="shared" si="98"/>
        <v>0</v>
      </c>
      <c r="O156" s="623">
        <f t="shared" si="98"/>
        <v>0</v>
      </c>
      <c r="P156" s="623">
        <f t="shared" si="98"/>
        <v>0</v>
      </c>
      <c r="Q156" s="623">
        <f t="shared" si="98"/>
        <v>0</v>
      </c>
      <c r="R156" s="623">
        <f t="shared" si="98"/>
        <v>0</v>
      </c>
      <c r="S156" s="623">
        <f t="shared" si="98"/>
        <v>0</v>
      </c>
      <c r="T156" s="623">
        <f t="shared" si="98"/>
        <v>0</v>
      </c>
      <c r="U156" s="623">
        <f t="shared" si="98"/>
        <v>0</v>
      </c>
      <c r="V156" s="623">
        <f t="shared" si="98"/>
        <v>0</v>
      </c>
      <c r="W156" s="623">
        <f t="shared" si="98"/>
        <v>0</v>
      </c>
      <c r="X156" s="623">
        <f t="shared" si="98"/>
        <v>0</v>
      </c>
      <c r="Y156" s="623">
        <f t="shared" si="98"/>
        <v>0</v>
      </c>
      <c r="Z156" s="623">
        <f t="shared" si="98"/>
        <v>0</v>
      </c>
      <c r="AA156" s="623">
        <f t="shared" si="98"/>
        <v>0</v>
      </c>
    </row>
    <row r="157" spans="2:27" hidden="1" x14ac:dyDescent="0.3">
      <c r="B157" s="614">
        <v>58</v>
      </c>
      <c r="C157" s="615" t="s">
        <v>2576</v>
      </c>
      <c r="D157" s="38"/>
      <c r="E157" s="615" t="s">
        <v>2571</v>
      </c>
      <c r="G157" s="616">
        <f>IF(SUM(G155:G156)&lt;0,0,SUM(G155:G156))</f>
        <v>0</v>
      </c>
      <c r="H157" s="617">
        <f>IF(SUM(H155:H156)&lt;0,0,SUM(H155:H156))</f>
        <v>0</v>
      </c>
      <c r="I157" s="617">
        <f t="shared" ref="I157:AA157" si="99">IF(SUM(I155:I156)&lt;0,0,SUM(I155:I156))</f>
        <v>0</v>
      </c>
      <c r="J157" s="617">
        <f t="shared" si="99"/>
        <v>0</v>
      </c>
      <c r="K157" s="617">
        <f t="shared" si="99"/>
        <v>0</v>
      </c>
      <c r="L157" s="617">
        <f t="shared" si="99"/>
        <v>0</v>
      </c>
      <c r="M157" s="617">
        <f t="shared" si="99"/>
        <v>0</v>
      </c>
      <c r="N157" s="617">
        <f t="shared" si="99"/>
        <v>0</v>
      </c>
      <c r="O157" s="617">
        <f t="shared" si="99"/>
        <v>0</v>
      </c>
      <c r="P157" s="617">
        <f t="shared" si="99"/>
        <v>0</v>
      </c>
      <c r="Q157" s="617">
        <f t="shared" si="99"/>
        <v>0</v>
      </c>
      <c r="R157" s="617">
        <f t="shared" si="99"/>
        <v>0</v>
      </c>
      <c r="S157" s="617">
        <f t="shared" si="99"/>
        <v>0</v>
      </c>
      <c r="T157" s="617">
        <f t="shared" si="99"/>
        <v>0</v>
      </c>
      <c r="U157" s="617">
        <f t="shared" si="99"/>
        <v>0</v>
      </c>
      <c r="V157" s="617">
        <f t="shared" si="99"/>
        <v>0</v>
      </c>
      <c r="W157" s="617">
        <f t="shared" si="99"/>
        <v>0</v>
      </c>
      <c r="X157" s="617">
        <f t="shared" si="99"/>
        <v>0</v>
      </c>
      <c r="Y157" s="617">
        <f t="shared" si="99"/>
        <v>0</v>
      </c>
      <c r="Z157" s="617">
        <f t="shared" si="99"/>
        <v>0</v>
      </c>
      <c r="AA157" s="617">
        <f t="shared" si="99"/>
        <v>0</v>
      </c>
    </row>
    <row r="158" spans="2:27" hidden="1" x14ac:dyDescent="0.3">
      <c r="B158" s="614">
        <v>59</v>
      </c>
      <c r="C158" s="615" t="s">
        <v>2577</v>
      </c>
      <c r="D158" s="38"/>
      <c r="E158" s="615" t="s">
        <v>2578</v>
      </c>
      <c r="G158" s="622">
        <f>IFERROR(G138/G145,0)</f>
        <v>0</v>
      </c>
    </row>
    <row r="159" spans="2:27" hidden="1" x14ac:dyDescent="0.3">
      <c r="B159" s="614">
        <v>60</v>
      </c>
      <c r="C159" s="615" t="s">
        <v>2579</v>
      </c>
      <c r="D159" s="38"/>
      <c r="E159" s="615" t="s">
        <v>2578</v>
      </c>
      <c r="G159" s="622">
        <f>IFERROR(G139/(G145),0)</f>
        <v>0</v>
      </c>
    </row>
    <row r="163" spans="7:7" x14ac:dyDescent="0.3">
      <c r="G163" s="731"/>
    </row>
    <row r="164" spans="7:7" x14ac:dyDescent="0.3">
      <c r="G164" s="731"/>
    </row>
    <row r="166" spans="7:7" x14ac:dyDescent="0.3">
      <c r="G166" s="731"/>
    </row>
  </sheetData>
  <sheetProtection algorithmName="SHA-512" hashValue="wdYqSWyuCy0ms/jOnSLX/IxQAzXGkL9qph6J4zPwdWg0lMBkHt/UefA315RiNBD8Jfwwbls9/7kM9smY6pDjpQ==" saltValue="he8wUn0lZ22grnlc0K3RAg==" spinCount="100000" sheet="1" formatColumns="0" formatRows="0"/>
  <protectedRanges>
    <protectedRange sqref="D32 D34 H33:FA33 H31:FA31" name="Intervalo1"/>
  </protectedRanges>
  <mergeCells count="15">
    <mergeCell ref="B73:F73"/>
    <mergeCell ref="B41:F41"/>
    <mergeCell ref="B47:F47"/>
    <mergeCell ref="B48:B50"/>
    <mergeCell ref="B53:F53"/>
    <mergeCell ref="B54:B56"/>
    <mergeCell ref="B61:F61"/>
    <mergeCell ref="C33:D33"/>
    <mergeCell ref="F33:F34"/>
    <mergeCell ref="B13:B17"/>
    <mergeCell ref="B4:F4"/>
    <mergeCell ref="B20:B24"/>
    <mergeCell ref="B29:F29"/>
    <mergeCell ref="C31:D31"/>
    <mergeCell ref="F31:F32"/>
  </mergeCells>
  <phoneticPr fontId="43" type="noConversion"/>
  <conditionalFormatting sqref="G7:G10 G12:G22 G24:G27">
    <cfRule type="expression" dxfId="47" priority="37">
      <formula>G7="AVISO-Oversizing  inversor"</formula>
    </cfRule>
  </conditionalFormatting>
  <conditionalFormatting sqref="G11">
    <cfRule type="expression" dxfId="46" priority="1">
      <formula>G11="ERRO"</formula>
    </cfRule>
  </conditionalFormatting>
  <conditionalFormatting sqref="G23">
    <cfRule type="expression" dxfId="45" priority="21">
      <formula>G23="ERRO"</formula>
    </cfRule>
  </conditionalFormatting>
  <conditionalFormatting sqref="G36">
    <cfRule type="expression" dxfId="44" priority="22">
      <formula>G36="ERRO"</formula>
    </cfRule>
  </conditionalFormatting>
  <conditionalFormatting sqref="G44:G46 G48:G52 G54:G59 G63:G67">
    <cfRule type="expression" dxfId="43" priority="30">
      <formula>G44="AVISO-Oversizing  inversor"</formula>
    </cfRule>
  </conditionalFormatting>
  <conditionalFormatting sqref="G75:G79">
    <cfRule type="expression" dxfId="42" priority="24">
      <formula>G75="AVISO-Oversizing  inversor"</formula>
    </cfRule>
  </conditionalFormatting>
  <conditionalFormatting sqref="H50:AA50">
    <cfRule type="expression" dxfId="41" priority="25">
      <formula>OR(H50&gt;365,H50&lt;0)</formula>
    </cfRule>
  </conditionalFormatting>
  <conditionalFormatting sqref="H51:AA51">
    <cfRule type="expression" dxfId="40" priority="29">
      <formula>OR(H51&gt;8760,H51&lt;0)</formula>
    </cfRule>
  </conditionalFormatting>
  <conditionalFormatting sqref="H54:AA54">
    <cfRule type="expression" dxfId="39" priority="28">
      <formula>OR(H54&gt;3,H54&lt;0)</formula>
    </cfRule>
  </conditionalFormatting>
  <conditionalFormatting sqref="H55:AA55">
    <cfRule type="expression" dxfId="38" priority="27">
      <formula>OR(H55&gt;22,H55&lt;0)</formula>
    </cfRule>
  </conditionalFormatting>
  <conditionalFormatting sqref="H56:AA56">
    <cfRule type="expression" dxfId="37" priority="26">
      <formula>OR(H56&gt;12,H56&lt;0)</formula>
    </cfRule>
  </conditionalFormatting>
  <conditionalFormatting sqref="H58:AA58">
    <cfRule type="expression" dxfId="36" priority="31">
      <formula>OR(H58&gt;1,H58&lt;0)</formula>
    </cfRule>
  </conditionalFormatting>
  <conditionalFormatting sqref="H20:FA20">
    <cfRule type="expression" dxfId="35" priority="35">
      <formula>OR(H20&gt;3,H20&lt;0)</formula>
    </cfRule>
  </conditionalFormatting>
  <conditionalFormatting sqref="H21:FA21">
    <cfRule type="expression" dxfId="34" priority="34">
      <formula>OR(H21&gt;22,H21&lt;0)</formula>
    </cfRule>
  </conditionalFormatting>
  <conditionalFormatting sqref="H22:FA22">
    <cfRule type="expression" dxfId="33" priority="33">
      <formula>OR(H22&gt;12,H22&lt;0)</formula>
    </cfRule>
  </conditionalFormatting>
  <conditionalFormatting sqref="H24:FA24">
    <cfRule type="expression" dxfId="32" priority="38">
      <formula>OR(H24&gt;1,H24&lt;0)</formula>
    </cfRule>
  </conditionalFormatting>
  <pageMargins left="0.511811024" right="0.511811024" top="0.78740157499999996" bottom="0.78740157499999996" header="0.31496062000000002" footer="0.31496062000000002"/>
  <ignoredErrors>
    <ignoredError sqref="H10 H17" unlocked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6D38E42-1ADE-49FA-8EF4-33A49B99F870}">
          <x14:formula1>
            <xm:f>UCs!$C$24:$C$43</xm:f>
          </x14:formula1>
          <xm:sqref>I6:FA6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Plan32">
    <pageSetUpPr fitToPage="1"/>
  </sheetPr>
  <dimension ref="B3:N44"/>
  <sheetViews>
    <sheetView workbookViewId="0">
      <selection activeCell="P42" sqref="P42"/>
    </sheetView>
  </sheetViews>
  <sheetFormatPr defaultColWidth="9.109375" defaultRowHeight="14.4" x14ac:dyDescent="0.3"/>
  <cols>
    <col min="1" max="2" width="3.6640625" style="1" customWidth="1"/>
    <col min="3" max="8" width="9.109375" style="1"/>
    <col min="9" max="9" width="12.6640625" style="1" customWidth="1"/>
    <col min="10" max="10" width="15.88671875" style="1" bestFit="1" customWidth="1"/>
    <col min="11" max="11" width="15.6640625" style="1" customWidth="1"/>
    <col min="12" max="13" width="14.6640625" style="1" customWidth="1"/>
    <col min="14" max="14" width="15.6640625" style="1" customWidth="1"/>
    <col min="15" max="16384" width="9.109375" style="1"/>
  </cols>
  <sheetData>
    <row r="3" spans="2:14" ht="15" thickBot="1" x14ac:dyDescent="0.35"/>
    <row r="4" spans="2:14" x14ac:dyDescent="0.3">
      <c r="B4" s="910" t="s">
        <v>2919</v>
      </c>
      <c r="C4" s="911"/>
      <c r="D4" s="911"/>
      <c r="E4" s="911"/>
      <c r="F4" s="911"/>
      <c r="G4" s="911"/>
      <c r="H4" s="911"/>
      <c r="I4" s="911"/>
      <c r="J4" s="911"/>
      <c r="K4" s="911"/>
      <c r="L4" s="911"/>
      <c r="M4" s="911"/>
      <c r="N4" s="912"/>
    </row>
    <row r="5" spans="2:14" ht="15" customHeight="1" x14ac:dyDescent="0.3">
      <c r="B5" s="906" t="s">
        <v>1239</v>
      </c>
      <c r="C5" s="858"/>
      <c r="D5" s="858"/>
      <c r="E5" s="858"/>
      <c r="F5" s="858"/>
      <c r="G5" s="858"/>
      <c r="H5" s="858"/>
      <c r="I5" s="858"/>
      <c r="J5" s="858"/>
      <c r="K5" s="859" t="s">
        <v>1215</v>
      </c>
      <c r="L5" s="859"/>
      <c r="M5" s="859"/>
      <c r="N5" s="909"/>
    </row>
    <row r="6" spans="2:14" x14ac:dyDescent="0.3">
      <c r="B6" s="913" t="s">
        <v>2920</v>
      </c>
      <c r="C6" s="914"/>
      <c r="D6" s="914"/>
      <c r="E6" s="914"/>
      <c r="F6" s="914"/>
      <c r="G6" s="914"/>
      <c r="H6" s="914"/>
      <c r="I6" s="915"/>
      <c r="J6" s="137" t="s">
        <v>2921</v>
      </c>
      <c r="K6" s="137" t="s">
        <v>1219</v>
      </c>
      <c r="L6" s="138" t="s">
        <v>1220</v>
      </c>
      <c r="M6" s="138" t="s">
        <v>1221</v>
      </c>
      <c r="N6" s="532" t="s">
        <v>1222</v>
      </c>
    </row>
    <row r="7" spans="2:14" x14ac:dyDescent="0.3">
      <c r="B7" s="533">
        <v>1</v>
      </c>
      <c r="C7" s="907" t="s">
        <v>2922</v>
      </c>
      <c r="D7" s="907"/>
      <c r="E7" s="907"/>
      <c r="F7" s="907"/>
      <c r="G7" s="907"/>
      <c r="H7" s="907"/>
      <c r="I7" s="908"/>
      <c r="J7" s="285"/>
      <c r="K7" s="44">
        <f>N7-L7-M7</f>
        <v>0</v>
      </c>
      <c r="L7" s="286"/>
      <c r="M7" s="286"/>
      <c r="N7" s="534">
        <f>J7</f>
        <v>0</v>
      </c>
    </row>
    <row r="8" spans="2:14" x14ac:dyDescent="0.3">
      <c r="B8" s="533">
        <v>2</v>
      </c>
      <c r="C8" s="907" t="s">
        <v>2923</v>
      </c>
      <c r="D8" s="907"/>
      <c r="E8" s="907"/>
      <c r="F8" s="907"/>
      <c r="G8" s="907"/>
      <c r="H8" s="907"/>
      <c r="I8" s="908"/>
      <c r="J8" s="285"/>
      <c r="K8" s="44">
        <f t="shared" ref="K8:K9" si="0">N8-L8-M8</f>
        <v>0</v>
      </c>
      <c r="L8" s="286"/>
      <c r="M8" s="286"/>
      <c r="N8" s="534">
        <f t="shared" ref="N8:N9" si="1">J8</f>
        <v>0</v>
      </c>
    </row>
    <row r="9" spans="2:14" x14ac:dyDescent="0.3">
      <c r="B9" s="533">
        <v>3</v>
      </c>
      <c r="C9" s="907" t="s">
        <v>2924</v>
      </c>
      <c r="D9" s="907"/>
      <c r="E9" s="907"/>
      <c r="F9" s="907"/>
      <c r="G9" s="907"/>
      <c r="H9" s="907"/>
      <c r="I9" s="908"/>
      <c r="J9" s="285"/>
      <c r="K9" s="44">
        <f t="shared" si="0"/>
        <v>0</v>
      </c>
      <c r="L9" s="286"/>
      <c r="M9" s="286"/>
      <c r="N9" s="534">
        <f t="shared" si="1"/>
        <v>0</v>
      </c>
    </row>
    <row r="10" spans="2:14" ht="20.100000000000001" customHeight="1" x14ac:dyDescent="0.3">
      <c r="B10" s="529"/>
      <c r="N10" s="530"/>
    </row>
    <row r="11" spans="2:14" ht="15" customHeight="1" x14ac:dyDescent="0.3">
      <c r="B11" s="906" t="s">
        <v>2925</v>
      </c>
      <c r="C11" s="858"/>
      <c r="D11" s="858"/>
      <c r="E11" s="858"/>
      <c r="F11" s="858"/>
      <c r="G11" s="858"/>
      <c r="H11" s="858"/>
      <c r="I11" s="858"/>
      <c r="J11" s="858"/>
      <c r="K11" s="859" t="s">
        <v>1215</v>
      </c>
      <c r="L11" s="859"/>
      <c r="M11" s="859"/>
      <c r="N11" s="909"/>
    </row>
    <row r="12" spans="2:14" ht="9.9" customHeight="1" x14ac:dyDescent="0.3">
      <c r="B12" s="529"/>
      <c r="N12" s="530"/>
    </row>
    <row r="13" spans="2:14" ht="15" customHeight="1" x14ac:dyDescent="0.3">
      <c r="B13" s="906" t="s">
        <v>2926</v>
      </c>
      <c r="C13" s="858"/>
      <c r="D13" s="858"/>
      <c r="E13" s="858"/>
      <c r="F13" s="858"/>
      <c r="G13" s="858"/>
      <c r="H13" s="858"/>
      <c r="I13" s="858"/>
      <c r="J13" s="885"/>
      <c r="K13" s="400" t="s">
        <v>1219</v>
      </c>
      <c r="L13" s="400" t="s">
        <v>1220</v>
      </c>
      <c r="M13" s="400" t="s">
        <v>1221</v>
      </c>
      <c r="N13" s="531" t="s">
        <v>1222</v>
      </c>
    </row>
    <row r="14" spans="2:14" x14ac:dyDescent="0.3">
      <c r="B14" s="544"/>
      <c r="C14" s="246" t="s">
        <v>3408</v>
      </c>
      <c r="D14" s="246"/>
      <c r="E14" s="246"/>
      <c r="F14" s="246"/>
      <c r="G14" s="246"/>
      <c r="H14" s="246"/>
      <c r="I14" s="246"/>
      <c r="J14" s="247"/>
      <c r="K14" s="248">
        <f>IF(Apoio!$AV$13=0,0,Terceiros!K$7*Apoio!$AV4)</f>
        <v>0</v>
      </c>
      <c r="L14" s="248">
        <f>IF(Apoio!$AV$13=0,0,Terceiros!L$7*Apoio!$AV4)</f>
        <v>0</v>
      </c>
      <c r="M14" s="248">
        <f>IF(Apoio!$AV$13=0,0,Terceiros!M$7*Apoio!$AV4)</f>
        <v>0</v>
      </c>
      <c r="N14" s="545">
        <f>IF(Apoio!$AV$13=0,0,Terceiros!N$7*Apoio!$AV4)</f>
        <v>0</v>
      </c>
    </row>
    <row r="15" spans="2:14" x14ac:dyDescent="0.3">
      <c r="B15" s="544"/>
      <c r="C15" s="246" t="s">
        <v>3409</v>
      </c>
      <c r="D15" s="246"/>
      <c r="E15" s="246"/>
      <c r="F15" s="246"/>
      <c r="G15" s="246"/>
      <c r="H15" s="246"/>
      <c r="I15" s="246"/>
      <c r="J15" s="247"/>
      <c r="K15" s="248">
        <f>IF(Apoio!$AV$13=0,0,Terceiros!K$7*Apoio!$AV5)</f>
        <v>0</v>
      </c>
      <c r="L15" s="248">
        <f>IF(Apoio!$AV$13=0,0,Terceiros!L$7*Apoio!$AV5)</f>
        <v>0</v>
      </c>
      <c r="M15" s="248">
        <f>IF(Apoio!$AV$13=0,0,Terceiros!M$7*Apoio!$AV5)</f>
        <v>0</v>
      </c>
      <c r="N15" s="545">
        <f>IF(Apoio!$AV$13=0,0,Terceiros!N$7*Apoio!$AV5)</f>
        <v>0</v>
      </c>
    </row>
    <row r="16" spans="2:14" x14ac:dyDescent="0.3">
      <c r="B16" s="544"/>
      <c r="C16" s="246" t="s">
        <v>3410</v>
      </c>
      <c r="D16" s="246"/>
      <c r="E16" s="246"/>
      <c r="F16" s="246"/>
      <c r="G16" s="246"/>
      <c r="H16" s="246"/>
      <c r="I16" s="246"/>
      <c r="J16" s="247"/>
      <c r="K16" s="248">
        <f>IF(Apoio!$AV$13=0,0,Terceiros!K$7*Apoio!$AV6)</f>
        <v>0</v>
      </c>
      <c r="L16" s="248">
        <f>IF(Apoio!$AV$13=0,0,Terceiros!L$7*Apoio!$AV6)</f>
        <v>0</v>
      </c>
      <c r="M16" s="248">
        <f>IF(Apoio!$AV$13=0,0,Terceiros!M$7*Apoio!$AV6)</f>
        <v>0</v>
      </c>
      <c r="N16" s="545">
        <f>IF(Apoio!$AV$13=0,0,Terceiros!N$7*Apoio!$AV6)</f>
        <v>0</v>
      </c>
    </row>
    <row r="17" spans="2:14" x14ac:dyDescent="0.3">
      <c r="B17" s="544"/>
      <c r="C17" s="246" t="s">
        <v>3411</v>
      </c>
      <c r="D17" s="246"/>
      <c r="E17" s="246"/>
      <c r="F17" s="246"/>
      <c r="G17" s="246"/>
      <c r="H17" s="246"/>
      <c r="I17" s="246"/>
      <c r="J17" s="247"/>
      <c r="K17" s="248">
        <f>IF(Apoio!$AV$13=0,0,Terceiros!K$7*Apoio!$AV7)</f>
        <v>0</v>
      </c>
      <c r="L17" s="248">
        <f>IF(Apoio!$AV$13=0,0,Terceiros!L$7*Apoio!$AV7)</f>
        <v>0</v>
      </c>
      <c r="M17" s="248">
        <f>IF(Apoio!$AV$13=0,0,Terceiros!M$7*Apoio!$AV7)</f>
        <v>0</v>
      </c>
      <c r="N17" s="545">
        <f>IF(Apoio!$AV$13=0,0,Terceiros!N$7*Apoio!$AV7)</f>
        <v>0</v>
      </c>
    </row>
    <row r="18" spans="2:14" x14ac:dyDescent="0.3">
      <c r="B18" s="544"/>
      <c r="C18" s="246" t="s">
        <v>3412</v>
      </c>
      <c r="D18" s="246"/>
      <c r="E18" s="246"/>
      <c r="F18" s="246"/>
      <c r="G18" s="246"/>
      <c r="H18" s="246"/>
      <c r="I18" s="246"/>
      <c r="J18" s="247"/>
      <c r="K18" s="248">
        <f>IF(Apoio!$AV$13=0,0,Terceiros!K$7*Apoio!$AV8)</f>
        <v>0</v>
      </c>
      <c r="L18" s="248">
        <f>IF(Apoio!$AV$13=0,0,Terceiros!L$7*Apoio!$AV8)</f>
        <v>0</v>
      </c>
      <c r="M18" s="248">
        <f>IF(Apoio!$AV$13=0,0,Terceiros!M$7*Apoio!$AV8)</f>
        <v>0</v>
      </c>
      <c r="N18" s="545">
        <f>IF(Apoio!$AV$13=0,0,Terceiros!N$7*Apoio!$AV8)</f>
        <v>0</v>
      </c>
    </row>
    <row r="19" spans="2:14" x14ac:dyDescent="0.3">
      <c r="B19" s="544"/>
      <c r="C19" s="246" t="s">
        <v>3413</v>
      </c>
      <c r="D19" s="246"/>
      <c r="E19" s="246"/>
      <c r="F19" s="246"/>
      <c r="G19" s="246"/>
      <c r="H19" s="246"/>
      <c r="I19" s="246"/>
      <c r="J19" s="247"/>
      <c r="K19" s="248">
        <f>IF(Apoio!$AV$13=0,0,Terceiros!K$7*Apoio!$AV9)</f>
        <v>0</v>
      </c>
      <c r="L19" s="248">
        <f>IF(Apoio!$AV$13=0,0,Terceiros!L$7*Apoio!$AV9)</f>
        <v>0</v>
      </c>
      <c r="M19" s="248">
        <f>IF(Apoio!$AV$13=0,0,Terceiros!M$7*Apoio!$AV9)</f>
        <v>0</v>
      </c>
      <c r="N19" s="545">
        <f>IF(Apoio!$AV$13=0,0,Terceiros!N$7*Apoio!$AV9)</f>
        <v>0</v>
      </c>
    </row>
    <row r="20" spans="2:14" x14ac:dyDescent="0.3">
      <c r="B20" s="544"/>
      <c r="C20" s="246" t="s">
        <v>3414</v>
      </c>
      <c r="D20" s="246"/>
      <c r="E20" s="246"/>
      <c r="F20" s="246"/>
      <c r="G20" s="246"/>
      <c r="H20" s="246"/>
      <c r="I20" s="246"/>
      <c r="J20" s="247"/>
      <c r="K20" s="248">
        <f>IF(Apoio!$AV$13=0,0,Terceiros!K$7*Apoio!$AV10)</f>
        <v>0</v>
      </c>
      <c r="L20" s="248">
        <f>IF(Apoio!$AV$13=0,0,Terceiros!L$7*Apoio!$AV10)</f>
        <v>0</v>
      </c>
      <c r="M20" s="248">
        <f>IF(Apoio!$AV$13=0,0,Terceiros!M$7*Apoio!$AV10)</f>
        <v>0</v>
      </c>
      <c r="N20" s="545">
        <f>IF(Apoio!$AV$13=0,0,Terceiros!N$7*Apoio!$AV10)</f>
        <v>0</v>
      </c>
    </row>
    <row r="21" spans="2:14" x14ac:dyDescent="0.3">
      <c r="B21" s="544"/>
      <c r="C21" s="246" t="s">
        <v>3415</v>
      </c>
      <c r="D21" s="246"/>
      <c r="E21" s="246"/>
      <c r="F21" s="246"/>
      <c r="G21" s="246"/>
      <c r="H21" s="246"/>
      <c r="I21" s="246"/>
      <c r="J21" s="247"/>
      <c r="K21" s="248">
        <f>IF(Apoio!$AV$13=0,0,Terceiros!K$7*Apoio!$AV11)</f>
        <v>0</v>
      </c>
      <c r="L21" s="248">
        <f>IF(Apoio!$AV$13=0,0,Terceiros!L$7*Apoio!$AV11)</f>
        <v>0</v>
      </c>
      <c r="M21" s="248">
        <f>IF(Apoio!$AV$13=0,0,Terceiros!M$7*Apoio!$AV11)</f>
        <v>0</v>
      </c>
      <c r="N21" s="545">
        <f>IF(Apoio!$AV$13=0,0,Terceiros!N$7*Apoio!$AV11)</f>
        <v>0</v>
      </c>
    </row>
    <row r="22" spans="2:14" x14ac:dyDescent="0.3">
      <c r="B22" s="544"/>
      <c r="C22" s="246" t="s">
        <v>3416</v>
      </c>
      <c r="D22" s="246"/>
      <c r="E22" s="246"/>
      <c r="F22" s="246"/>
      <c r="G22" s="246"/>
      <c r="H22" s="246"/>
      <c r="I22" s="246"/>
      <c r="J22" s="247"/>
      <c r="K22" s="248">
        <f>IF(Apoio!$AV$13=0,0,Terceiros!K$7*Apoio!$AV12)</f>
        <v>0</v>
      </c>
      <c r="L22" s="248">
        <f>IF(Apoio!$AV$13=0,0,Terceiros!L$7*Apoio!$AV12)</f>
        <v>0</v>
      </c>
      <c r="M22" s="248">
        <f>IF(Apoio!$AV$13=0,0,Terceiros!M$7*Apoio!$AV12)</f>
        <v>0</v>
      </c>
      <c r="N22" s="545">
        <f>IF(Apoio!$AV$13=0,0,Terceiros!N$7*Apoio!$AV12)</f>
        <v>0</v>
      </c>
    </row>
    <row r="23" spans="2:14" ht="24.9" customHeight="1" x14ac:dyDescent="0.3">
      <c r="B23" s="529"/>
      <c r="N23" s="530"/>
    </row>
    <row r="24" spans="2:14" x14ac:dyDescent="0.3">
      <c r="B24" s="906" t="s">
        <v>2927</v>
      </c>
      <c r="C24" s="858"/>
      <c r="D24" s="858"/>
      <c r="E24" s="858"/>
      <c r="F24" s="858"/>
      <c r="G24" s="858"/>
      <c r="H24" s="858"/>
      <c r="I24" s="858"/>
      <c r="J24" s="885"/>
      <c r="K24" s="400" t="s">
        <v>1219</v>
      </c>
      <c r="L24" s="400" t="s">
        <v>1220</v>
      </c>
      <c r="M24" s="400" t="s">
        <v>1221</v>
      </c>
      <c r="N24" s="531" t="s">
        <v>1222</v>
      </c>
    </row>
    <row r="25" spans="2:14" x14ac:dyDescent="0.3">
      <c r="B25" s="544"/>
      <c r="C25" s="246" t="s">
        <v>3417</v>
      </c>
      <c r="D25" s="246"/>
      <c r="E25" s="246"/>
      <c r="F25" s="246"/>
      <c r="G25" s="246"/>
      <c r="H25" s="246"/>
      <c r="I25" s="246"/>
      <c r="J25" s="247"/>
      <c r="K25" s="248">
        <f>IF(Apoio!$AV$13=0,0,Terceiros!K$8*Apoio!$AV4)</f>
        <v>0</v>
      </c>
      <c r="L25" s="248">
        <f>IF(Apoio!$AV$13=0,0,Terceiros!L$8*Apoio!$AV4)</f>
        <v>0</v>
      </c>
      <c r="M25" s="248">
        <f>IF(Apoio!$AV$13=0,0,Terceiros!M$8*Apoio!$AV4)</f>
        <v>0</v>
      </c>
      <c r="N25" s="545">
        <f>IF(Apoio!$AV$13=0,0,Terceiros!N$8*Apoio!$AV4)</f>
        <v>0</v>
      </c>
    </row>
    <row r="26" spans="2:14" x14ac:dyDescent="0.3">
      <c r="B26" s="544"/>
      <c r="C26" s="246" t="s">
        <v>3418</v>
      </c>
      <c r="D26" s="246"/>
      <c r="E26" s="246"/>
      <c r="F26" s="246"/>
      <c r="G26" s="246"/>
      <c r="H26" s="246"/>
      <c r="I26" s="246"/>
      <c r="J26" s="247"/>
      <c r="K26" s="248">
        <f>IF(Apoio!$AV$13=0,0,Terceiros!K$8*Apoio!$AV5)</f>
        <v>0</v>
      </c>
      <c r="L26" s="248">
        <f>IF(Apoio!$AV$13=0,0,Terceiros!L$8*Apoio!$AV5)</f>
        <v>0</v>
      </c>
      <c r="M26" s="248">
        <f>IF(Apoio!$AV$13=0,0,Terceiros!M$8*Apoio!$AV5)</f>
        <v>0</v>
      </c>
      <c r="N26" s="545">
        <f>IF(Apoio!$AV$13=0,0,Terceiros!N$8*Apoio!$AV5)</f>
        <v>0</v>
      </c>
    </row>
    <row r="27" spans="2:14" x14ac:dyDescent="0.3">
      <c r="B27" s="544"/>
      <c r="C27" s="246" t="s">
        <v>3419</v>
      </c>
      <c r="D27" s="246"/>
      <c r="E27" s="246"/>
      <c r="F27" s="246"/>
      <c r="G27" s="246"/>
      <c r="H27" s="246"/>
      <c r="I27" s="246"/>
      <c r="J27" s="247"/>
      <c r="K27" s="248">
        <f>IF(Apoio!$AV$13=0,0,Terceiros!K$8*Apoio!$AV6)</f>
        <v>0</v>
      </c>
      <c r="L27" s="248">
        <f>IF(Apoio!$AV$13=0,0,Terceiros!L$8*Apoio!$AV6)</f>
        <v>0</v>
      </c>
      <c r="M27" s="248">
        <f>IF(Apoio!$AV$13=0,0,Terceiros!M$8*Apoio!$AV6)</f>
        <v>0</v>
      </c>
      <c r="N27" s="545">
        <f>IF(Apoio!$AV$13=0,0,Terceiros!N$8*Apoio!$AV6)</f>
        <v>0</v>
      </c>
    </row>
    <row r="28" spans="2:14" x14ac:dyDescent="0.3">
      <c r="B28" s="544"/>
      <c r="C28" s="246" t="s">
        <v>3420</v>
      </c>
      <c r="D28" s="246"/>
      <c r="E28" s="246"/>
      <c r="F28" s="246"/>
      <c r="G28" s="246"/>
      <c r="H28" s="246"/>
      <c r="I28" s="246"/>
      <c r="J28" s="247"/>
      <c r="K28" s="248">
        <f>IF(Apoio!$AV$13=0,0,Terceiros!K$8*Apoio!$AV7)</f>
        <v>0</v>
      </c>
      <c r="L28" s="248">
        <f>IF(Apoio!$AV$13=0,0,Terceiros!L$8*Apoio!$AV7)</f>
        <v>0</v>
      </c>
      <c r="M28" s="248">
        <f>IF(Apoio!$AV$13=0,0,Terceiros!M$8*Apoio!$AV7)</f>
        <v>0</v>
      </c>
      <c r="N28" s="545">
        <f>IF(Apoio!$AV$13=0,0,Terceiros!N$8*Apoio!$AV7)</f>
        <v>0</v>
      </c>
    </row>
    <row r="29" spans="2:14" x14ac:dyDescent="0.3">
      <c r="B29" s="544"/>
      <c r="C29" s="246" t="s">
        <v>3421</v>
      </c>
      <c r="D29" s="246"/>
      <c r="E29" s="246"/>
      <c r="F29" s="246"/>
      <c r="G29" s="246"/>
      <c r="H29" s="246"/>
      <c r="I29" s="246"/>
      <c r="J29" s="247"/>
      <c r="K29" s="248">
        <f>IF(Apoio!$AV$13=0,0,Terceiros!K$8*Apoio!$AV8)</f>
        <v>0</v>
      </c>
      <c r="L29" s="248">
        <f>IF(Apoio!$AV$13=0,0,Terceiros!L$8*Apoio!$AV8)</f>
        <v>0</v>
      </c>
      <c r="M29" s="248">
        <f>IF(Apoio!$AV$13=0,0,Terceiros!M$8*Apoio!$AV8)</f>
        <v>0</v>
      </c>
      <c r="N29" s="545">
        <f>IF(Apoio!$AV$13=0,0,Terceiros!N$8*Apoio!$AV8)</f>
        <v>0</v>
      </c>
    </row>
    <row r="30" spans="2:14" x14ac:dyDescent="0.3">
      <c r="B30" s="544"/>
      <c r="C30" s="246" t="s">
        <v>3422</v>
      </c>
      <c r="D30" s="246"/>
      <c r="E30" s="246"/>
      <c r="F30" s="246"/>
      <c r="G30" s="246"/>
      <c r="H30" s="246"/>
      <c r="I30" s="246"/>
      <c r="J30" s="247"/>
      <c r="K30" s="248">
        <f>IF(Apoio!$AV$13=0,0,Terceiros!K$8*Apoio!$AV9)</f>
        <v>0</v>
      </c>
      <c r="L30" s="248">
        <f>IF(Apoio!$AV$13=0,0,Terceiros!L$8*Apoio!$AV9)</f>
        <v>0</v>
      </c>
      <c r="M30" s="248">
        <f>IF(Apoio!$AV$13=0,0,Terceiros!M$8*Apoio!$AV9)</f>
        <v>0</v>
      </c>
      <c r="N30" s="545">
        <f>IF(Apoio!$AV$13=0,0,Terceiros!N$8*Apoio!$AV9)</f>
        <v>0</v>
      </c>
    </row>
    <row r="31" spans="2:14" x14ac:dyDescent="0.3">
      <c r="B31" s="544"/>
      <c r="C31" s="246" t="s">
        <v>3423</v>
      </c>
      <c r="D31" s="246"/>
      <c r="E31" s="246"/>
      <c r="F31" s="246"/>
      <c r="G31" s="246"/>
      <c r="H31" s="246"/>
      <c r="I31" s="246"/>
      <c r="J31" s="247"/>
      <c r="K31" s="248">
        <f>IF(Apoio!$AV$13=0,0,Terceiros!K$8*Apoio!$AV10)</f>
        <v>0</v>
      </c>
      <c r="L31" s="248">
        <f>IF(Apoio!$AV$13=0,0,Terceiros!L$8*Apoio!$AV10)</f>
        <v>0</v>
      </c>
      <c r="M31" s="248">
        <f>IF(Apoio!$AV$13=0,0,Terceiros!M$8*Apoio!$AV10)</f>
        <v>0</v>
      </c>
      <c r="N31" s="545">
        <f>IF(Apoio!$AV$13=0,0,Terceiros!N$8*Apoio!$AV10)</f>
        <v>0</v>
      </c>
    </row>
    <row r="32" spans="2:14" x14ac:dyDescent="0.3">
      <c r="B32" s="544"/>
      <c r="C32" s="246" t="s">
        <v>3424</v>
      </c>
      <c r="D32" s="246"/>
      <c r="E32" s="246"/>
      <c r="F32" s="246"/>
      <c r="G32" s="246"/>
      <c r="H32" s="246"/>
      <c r="I32" s="246"/>
      <c r="J32" s="247"/>
      <c r="K32" s="248">
        <f>IF(Apoio!$AV$13=0,0,Terceiros!K$8*Apoio!$AV11)</f>
        <v>0</v>
      </c>
      <c r="L32" s="248">
        <f>IF(Apoio!$AV$13=0,0,Terceiros!L$8*Apoio!$AV11)</f>
        <v>0</v>
      </c>
      <c r="M32" s="248">
        <f>IF(Apoio!$AV$13=0,0,Terceiros!M$8*Apoio!$AV11)</f>
        <v>0</v>
      </c>
      <c r="N32" s="545">
        <f>IF(Apoio!$AV$13=0,0,Terceiros!N$8*Apoio!$AV11)</f>
        <v>0</v>
      </c>
    </row>
    <row r="33" spans="2:14" x14ac:dyDescent="0.3">
      <c r="B33" s="544"/>
      <c r="C33" s="246" t="s">
        <v>3425</v>
      </c>
      <c r="D33" s="246"/>
      <c r="E33" s="246"/>
      <c r="F33" s="246"/>
      <c r="G33" s="246"/>
      <c r="H33" s="246"/>
      <c r="I33" s="246"/>
      <c r="J33" s="247"/>
      <c r="K33" s="248">
        <f>IF(Apoio!$AV$13=0,0,Terceiros!K$8*Apoio!$AV12)</f>
        <v>0</v>
      </c>
      <c r="L33" s="248">
        <f>IF(Apoio!$AV$13=0,0,Terceiros!L$8*Apoio!$AV12)</f>
        <v>0</v>
      </c>
      <c r="M33" s="248">
        <f>IF(Apoio!$AV$13=0,0,Terceiros!M$8*Apoio!$AV12)</f>
        <v>0</v>
      </c>
      <c r="N33" s="545">
        <f>IF(Apoio!$AV$13=0,0,Terceiros!N$8*Apoio!$AV12)</f>
        <v>0</v>
      </c>
    </row>
    <row r="34" spans="2:14" ht="24.9" customHeight="1" x14ac:dyDescent="0.3">
      <c r="B34" s="529"/>
      <c r="N34" s="530"/>
    </row>
    <row r="35" spans="2:14" x14ac:dyDescent="0.3">
      <c r="B35" s="906" t="s">
        <v>2928</v>
      </c>
      <c r="C35" s="858"/>
      <c r="D35" s="858"/>
      <c r="E35" s="858"/>
      <c r="F35" s="858"/>
      <c r="G35" s="858"/>
      <c r="H35" s="858"/>
      <c r="I35" s="858"/>
      <c r="J35" s="885"/>
      <c r="K35" s="400" t="s">
        <v>1219</v>
      </c>
      <c r="L35" s="400" t="s">
        <v>1220</v>
      </c>
      <c r="M35" s="400" t="s">
        <v>1221</v>
      </c>
      <c r="N35" s="531" t="s">
        <v>1222</v>
      </c>
    </row>
    <row r="36" spans="2:14" x14ac:dyDescent="0.3">
      <c r="B36" s="544"/>
      <c r="C36" s="246" t="s">
        <v>3426</v>
      </c>
      <c r="D36" s="246"/>
      <c r="E36" s="246"/>
      <c r="F36" s="246"/>
      <c r="G36" s="246"/>
      <c r="H36" s="246"/>
      <c r="I36" s="246"/>
      <c r="J36" s="247"/>
      <c r="K36" s="248">
        <f>IF(Apoio!$AV$13=0,0,Terceiros!K$9*Apoio!$AV4)</f>
        <v>0</v>
      </c>
      <c r="L36" s="248">
        <f>IF(Apoio!$AV$13=0,0,Terceiros!L$9*Apoio!$AV4)</f>
        <v>0</v>
      </c>
      <c r="M36" s="248">
        <f>IF(Apoio!$AV$13=0,0,Terceiros!M$9*Apoio!$AV4)</f>
        <v>0</v>
      </c>
      <c r="N36" s="545">
        <f>IF(Apoio!$AV$13=0,0,Terceiros!N$9*Apoio!$AV4)</f>
        <v>0</v>
      </c>
    </row>
    <row r="37" spans="2:14" x14ac:dyDescent="0.3">
      <c r="B37" s="544"/>
      <c r="C37" s="246" t="s">
        <v>3427</v>
      </c>
      <c r="D37" s="246"/>
      <c r="E37" s="246"/>
      <c r="F37" s="246"/>
      <c r="G37" s="246"/>
      <c r="H37" s="246"/>
      <c r="I37" s="246"/>
      <c r="J37" s="247"/>
      <c r="K37" s="248">
        <f>IF(Apoio!$AV$13=0,0,Terceiros!K$9*Apoio!$AV5)</f>
        <v>0</v>
      </c>
      <c r="L37" s="248">
        <f>IF(Apoio!$AV$13=0,0,Terceiros!L$9*Apoio!$AV5)</f>
        <v>0</v>
      </c>
      <c r="M37" s="248">
        <f>IF(Apoio!$AV$13=0,0,Terceiros!M$9*Apoio!$AV5)</f>
        <v>0</v>
      </c>
      <c r="N37" s="545">
        <f>IF(Apoio!$AV$13=0,0,Terceiros!N$9*Apoio!$AV5)</f>
        <v>0</v>
      </c>
    </row>
    <row r="38" spans="2:14" x14ac:dyDescent="0.3">
      <c r="B38" s="544"/>
      <c r="C38" s="246" t="s">
        <v>3428</v>
      </c>
      <c r="D38" s="246"/>
      <c r="E38" s="246"/>
      <c r="F38" s="246"/>
      <c r="G38" s="246"/>
      <c r="H38" s="246"/>
      <c r="I38" s="246"/>
      <c r="J38" s="247"/>
      <c r="K38" s="248">
        <f>IF(Apoio!$AV$13=0,0,Terceiros!K$9*Apoio!$AV6)</f>
        <v>0</v>
      </c>
      <c r="L38" s="248">
        <f>IF(Apoio!$AV$13=0,0,Terceiros!L$9*Apoio!$AV6)</f>
        <v>0</v>
      </c>
      <c r="M38" s="248">
        <f>IF(Apoio!$AV$13=0,0,Terceiros!M$9*Apoio!$AV6)</f>
        <v>0</v>
      </c>
      <c r="N38" s="545">
        <f>IF(Apoio!$AV$13=0,0,Terceiros!N$9*Apoio!$AV6)</f>
        <v>0</v>
      </c>
    </row>
    <row r="39" spans="2:14" x14ac:dyDescent="0.3">
      <c r="B39" s="544"/>
      <c r="C39" s="246" t="s">
        <v>3429</v>
      </c>
      <c r="D39" s="246"/>
      <c r="E39" s="246"/>
      <c r="F39" s="246"/>
      <c r="G39" s="246"/>
      <c r="H39" s="246"/>
      <c r="I39" s="246"/>
      <c r="J39" s="247"/>
      <c r="K39" s="248">
        <f>IF(Apoio!$AV$13=0,0,Terceiros!K$9*Apoio!$AV7)</f>
        <v>0</v>
      </c>
      <c r="L39" s="248">
        <f>IF(Apoio!$AV$13=0,0,Terceiros!L$9*Apoio!$AV7)</f>
        <v>0</v>
      </c>
      <c r="M39" s="248">
        <f>IF(Apoio!$AV$13=0,0,Terceiros!M$9*Apoio!$AV7)</f>
        <v>0</v>
      </c>
      <c r="N39" s="545">
        <f>IF(Apoio!$AV$13=0,0,Terceiros!N$9*Apoio!$AV7)</f>
        <v>0</v>
      </c>
    </row>
    <row r="40" spans="2:14" x14ac:dyDescent="0.3">
      <c r="B40" s="544"/>
      <c r="C40" s="246" t="s">
        <v>3430</v>
      </c>
      <c r="D40" s="246"/>
      <c r="E40" s="246"/>
      <c r="F40" s="246"/>
      <c r="G40" s="246"/>
      <c r="H40" s="246"/>
      <c r="I40" s="246"/>
      <c r="J40" s="247"/>
      <c r="K40" s="248">
        <f>IF(Apoio!$AV$13=0,0,Terceiros!K$9*Apoio!$AV8)</f>
        <v>0</v>
      </c>
      <c r="L40" s="248">
        <f>IF(Apoio!$AV$13=0,0,Terceiros!L$9*Apoio!$AV8)</f>
        <v>0</v>
      </c>
      <c r="M40" s="248">
        <f>IF(Apoio!$AV$13=0,0,Terceiros!M$9*Apoio!$AV8)</f>
        <v>0</v>
      </c>
      <c r="N40" s="545">
        <f>IF(Apoio!$AV$13=0,0,Terceiros!N$9*Apoio!$AV8)</f>
        <v>0</v>
      </c>
    </row>
    <row r="41" spans="2:14" x14ac:dyDescent="0.3">
      <c r="B41" s="544"/>
      <c r="C41" s="246" t="s">
        <v>3431</v>
      </c>
      <c r="D41" s="246"/>
      <c r="E41" s="246"/>
      <c r="F41" s="246"/>
      <c r="G41" s="246"/>
      <c r="H41" s="246"/>
      <c r="I41" s="246"/>
      <c r="J41" s="247"/>
      <c r="K41" s="248">
        <f>IF(Apoio!$AV$13=0,0,Terceiros!K$9*Apoio!$AV9)</f>
        <v>0</v>
      </c>
      <c r="L41" s="248">
        <f>IF(Apoio!$AV$13=0,0,Terceiros!L$9*Apoio!$AV9)</f>
        <v>0</v>
      </c>
      <c r="M41" s="248">
        <f>IF(Apoio!$AV$13=0,0,Terceiros!M$9*Apoio!$AV9)</f>
        <v>0</v>
      </c>
      <c r="N41" s="545">
        <f>IF(Apoio!$AV$13=0,0,Terceiros!N$9*Apoio!$AV9)</f>
        <v>0</v>
      </c>
    </row>
    <row r="42" spans="2:14" x14ac:dyDescent="0.3">
      <c r="B42" s="544"/>
      <c r="C42" s="246" t="s">
        <v>3432</v>
      </c>
      <c r="D42" s="246"/>
      <c r="E42" s="246"/>
      <c r="F42" s="246"/>
      <c r="G42" s="246"/>
      <c r="H42" s="246"/>
      <c r="I42" s="246"/>
      <c r="J42" s="247"/>
      <c r="K42" s="248">
        <f>IF(Apoio!$AV$13=0,0,Terceiros!K$9*Apoio!$AV10)</f>
        <v>0</v>
      </c>
      <c r="L42" s="248">
        <f>IF(Apoio!$AV$13=0,0,Terceiros!L$9*Apoio!$AV10)</f>
        <v>0</v>
      </c>
      <c r="M42" s="248">
        <f>IF(Apoio!$AV$13=0,0,Terceiros!M$9*Apoio!$AV10)</f>
        <v>0</v>
      </c>
      <c r="N42" s="545">
        <f>IF(Apoio!$AV$13=0,0,Terceiros!N$9*Apoio!$AV10)</f>
        <v>0</v>
      </c>
    </row>
    <row r="43" spans="2:14" x14ac:dyDescent="0.3">
      <c r="B43" s="544"/>
      <c r="C43" s="246" t="s">
        <v>3433</v>
      </c>
      <c r="D43" s="246"/>
      <c r="E43" s="246"/>
      <c r="F43" s="246"/>
      <c r="G43" s="246"/>
      <c r="H43" s="246"/>
      <c r="I43" s="246"/>
      <c r="J43" s="247"/>
      <c r="K43" s="248">
        <f>IF(Apoio!$AV$13=0,0,Terceiros!K$9*Apoio!$AV11)</f>
        <v>0</v>
      </c>
      <c r="L43" s="248">
        <f>IF(Apoio!$AV$13=0,0,Terceiros!L$9*Apoio!$AV11)</f>
        <v>0</v>
      </c>
      <c r="M43" s="248">
        <f>IF(Apoio!$AV$13=0,0,Terceiros!M$9*Apoio!$AV11)</f>
        <v>0</v>
      </c>
      <c r="N43" s="545">
        <f>IF(Apoio!$AV$13=0,0,Terceiros!N$9*Apoio!$AV11)</f>
        <v>0</v>
      </c>
    </row>
    <row r="44" spans="2:14" ht="15" thickBot="1" x14ac:dyDescent="0.35">
      <c r="B44" s="546"/>
      <c r="C44" s="547" t="s">
        <v>3434</v>
      </c>
      <c r="D44" s="547"/>
      <c r="E44" s="547"/>
      <c r="F44" s="547"/>
      <c r="G44" s="547"/>
      <c r="H44" s="547"/>
      <c r="I44" s="547"/>
      <c r="J44" s="548"/>
      <c r="K44" s="549">
        <f>IF(Apoio!$AV$13=0,0,Terceiros!K$9*Apoio!$AV12)</f>
        <v>0</v>
      </c>
      <c r="L44" s="549">
        <f>IF(Apoio!$AV$13=0,0,Terceiros!L$9*Apoio!$AV12)</f>
        <v>0</v>
      </c>
      <c r="M44" s="549">
        <f>IF(Apoio!$AV$13=0,0,Terceiros!M$9*Apoio!$AV12)</f>
        <v>0</v>
      </c>
      <c r="N44" s="550">
        <f>IF(Apoio!$AV$13=0,0,Terceiros!N$9*Apoio!$AV12)</f>
        <v>0</v>
      </c>
    </row>
  </sheetData>
  <sheetProtection algorithmName="SHA-512" hashValue="9ESn66Jrx4kck9UykneADzqxRVeTopvkTy1Jc1qS9TYgxDQHQYDc+yKctMZh09Fvx6R6afJeb8+mBack5VY+bQ==" saltValue="qsDZwbGs/LsupMgp6vYNjA==" spinCount="100000" sheet="1" formatColumns="0" formatRows="0"/>
  <mergeCells count="12">
    <mergeCell ref="K11:N11"/>
    <mergeCell ref="B4:N4"/>
    <mergeCell ref="B5:J5"/>
    <mergeCell ref="K5:N5"/>
    <mergeCell ref="B6:I6"/>
    <mergeCell ref="C7:I7"/>
    <mergeCell ref="B13:J13"/>
    <mergeCell ref="C8:I8"/>
    <mergeCell ref="C9:I9"/>
    <mergeCell ref="B24:J24"/>
    <mergeCell ref="B35:J35"/>
    <mergeCell ref="B11:J11"/>
  </mergeCells>
  <conditionalFormatting sqref="K7:N7 K9:N9 L8:N8 K14:N22 K25:N33 K36:N44">
    <cfRule type="cellIs" dxfId="28" priority="9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62" fitToHeight="0" orientation="portrait" r:id="rId1"/>
  <headerFooter>
    <oddFooter>&amp;L&amp;F / &amp;A_x000D_&amp;1#&amp;"Calibri"&amp;10&amp;K000000 Classificação: Público&amp;R&amp;P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greaterThan" id="{1D4B670D-6DC4-43D1-9567-7EDAB0701C16}">
            <xm:f>CustoContábil!$I$25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K7</xm:sqref>
        </x14:conditionalFormatting>
        <x14:conditionalFormatting xmlns:xm="http://schemas.microsoft.com/office/excel/2006/main">
          <x14:cfRule type="cellIs" priority="1" operator="greaterThan" id="{53F56A34-645E-4B05-9585-D92821702A9B}">
            <xm:f>(CustoContábil!$F$18)*0.025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cellIs" priority="3" operator="greaterThan" id="{0F9D633E-C6AE-44F7-A869-B47E8D9DF270}">
            <xm:f>CustoContábil!$I$27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Plan24">
    <pageSetUpPr fitToPage="1"/>
  </sheetPr>
  <dimension ref="B3:N39"/>
  <sheetViews>
    <sheetView workbookViewId="0">
      <selection activeCell="Q45" sqref="Q45"/>
    </sheetView>
  </sheetViews>
  <sheetFormatPr defaultColWidth="9.109375" defaultRowHeight="14.4" x14ac:dyDescent="0.3"/>
  <cols>
    <col min="1" max="2" width="3.6640625" style="1" customWidth="1"/>
    <col min="3" max="8" width="9.109375" style="1"/>
    <col min="9" max="9" width="12.6640625" style="1" customWidth="1"/>
    <col min="10" max="10" width="13.5546875" style="1" bestFit="1" customWidth="1"/>
    <col min="11" max="11" width="15.6640625" style="1" customWidth="1"/>
    <col min="12" max="13" width="14.6640625" style="1" customWidth="1"/>
    <col min="14" max="14" width="15.6640625" style="1" customWidth="1"/>
    <col min="15" max="16384" width="9.109375" style="1"/>
  </cols>
  <sheetData>
    <row r="3" spans="2:14" ht="15" thickBot="1" x14ac:dyDescent="0.35"/>
    <row r="4" spans="2:14" x14ac:dyDescent="0.3">
      <c r="B4" s="910" t="s">
        <v>2929</v>
      </c>
      <c r="C4" s="911"/>
      <c r="D4" s="911"/>
      <c r="E4" s="911"/>
      <c r="F4" s="911"/>
      <c r="G4" s="911"/>
      <c r="H4" s="911"/>
      <c r="I4" s="911"/>
      <c r="J4" s="911"/>
      <c r="K4" s="911"/>
      <c r="L4" s="911"/>
      <c r="M4" s="911"/>
      <c r="N4" s="912"/>
    </row>
    <row r="5" spans="2:14" ht="15" customHeight="1" x14ac:dyDescent="0.3">
      <c r="B5" s="906" t="s">
        <v>1239</v>
      </c>
      <c r="C5" s="858"/>
      <c r="D5" s="858"/>
      <c r="E5" s="858"/>
      <c r="F5" s="858"/>
      <c r="G5" s="858"/>
      <c r="H5" s="858"/>
      <c r="I5" s="858"/>
      <c r="J5" s="858"/>
      <c r="K5" s="859" t="s">
        <v>1215</v>
      </c>
      <c r="L5" s="859"/>
      <c r="M5" s="859"/>
      <c r="N5" s="909"/>
    </row>
    <row r="6" spans="2:14" x14ac:dyDescent="0.3">
      <c r="B6" s="913" t="s">
        <v>377</v>
      </c>
      <c r="C6" s="914"/>
      <c r="D6" s="914"/>
      <c r="E6" s="914"/>
      <c r="F6" s="914"/>
      <c r="G6" s="914"/>
      <c r="H6" s="915"/>
      <c r="I6" s="137" t="s">
        <v>1217</v>
      </c>
      <c r="J6" s="137" t="s">
        <v>1218</v>
      </c>
      <c r="K6" s="137" t="s">
        <v>1219</v>
      </c>
      <c r="L6" s="138" t="s">
        <v>1220</v>
      </c>
      <c r="M6" s="138" t="s">
        <v>1221</v>
      </c>
      <c r="N6" s="532" t="s">
        <v>1222</v>
      </c>
    </row>
    <row r="7" spans="2:14" x14ac:dyDescent="0.3">
      <c r="B7" s="533">
        <v>1</v>
      </c>
      <c r="C7" s="918" t="s">
        <v>2930</v>
      </c>
      <c r="D7" s="918"/>
      <c r="E7" s="918"/>
      <c r="F7" s="918"/>
      <c r="G7" s="918"/>
      <c r="H7" s="919"/>
      <c r="I7" s="284"/>
      <c r="J7" s="285"/>
      <c r="K7" s="44">
        <f>N7-L7-M7</f>
        <v>0</v>
      </c>
      <c r="L7" s="286"/>
      <c r="M7" s="286"/>
      <c r="N7" s="534">
        <f>I7*J7</f>
        <v>0</v>
      </c>
    </row>
    <row r="8" spans="2:14" x14ac:dyDescent="0.3">
      <c r="B8" s="533">
        <v>2</v>
      </c>
      <c r="C8" s="918" t="s">
        <v>3360</v>
      </c>
      <c r="D8" s="918"/>
      <c r="E8" s="918"/>
      <c r="F8" s="918"/>
      <c r="G8" s="918"/>
      <c r="H8" s="919"/>
      <c r="I8" s="284"/>
      <c r="J8" s="285"/>
      <c r="K8" s="44">
        <f t="shared" ref="K8:K17" si="0">N8-L8-M8</f>
        <v>0</v>
      </c>
      <c r="L8" s="286"/>
      <c r="M8" s="286"/>
      <c r="N8" s="534">
        <f t="shared" ref="N8:N17" si="1">I8*J8</f>
        <v>0</v>
      </c>
    </row>
    <row r="9" spans="2:14" x14ac:dyDescent="0.3">
      <c r="B9" s="533">
        <v>3</v>
      </c>
      <c r="C9" s="918" t="s">
        <v>2931</v>
      </c>
      <c r="D9" s="918"/>
      <c r="E9" s="918"/>
      <c r="F9" s="918"/>
      <c r="G9" s="918"/>
      <c r="H9" s="919"/>
      <c r="I9" s="284"/>
      <c r="J9" s="285"/>
      <c r="K9" s="44">
        <f t="shared" si="0"/>
        <v>0</v>
      </c>
      <c r="L9" s="286"/>
      <c r="M9" s="286"/>
      <c r="N9" s="534">
        <f t="shared" si="1"/>
        <v>0</v>
      </c>
    </row>
    <row r="10" spans="2:14" x14ac:dyDescent="0.3">
      <c r="B10" s="533">
        <v>4</v>
      </c>
      <c r="C10" s="918" t="s">
        <v>2932</v>
      </c>
      <c r="D10" s="918"/>
      <c r="E10" s="918"/>
      <c r="F10" s="918"/>
      <c r="G10" s="918"/>
      <c r="H10" s="919"/>
      <c r="I10" s="284"/>
      <c r="J10" s="285"/>
      <c r="K10" s="44">
        <f t="shared" si="0"/>
        <v>0</v>
      </c>
      <c r="L10" s="286"/>
      <c r="M10" s="286"/>
      <c r="N10" s="534">
        <f t="shared" si="1"/>
        <v>0</v>
      </c>
    </row>
    <row r="11" spans="2:14" x14ac:dyDescent="0.3">
      <c r="B11" s="533">
        <v>5</v>
      </c>
      <c r="C11" s="918" t="s">
        <v>2933</v>
      </c>
      <c r="D11" s="918"/>
      <c r="E11" s="918"/>
      <c r="F11" s="918"/>
      <c r="G11" s="918"/>
      <c r="H11" s="919"/>
      <c r="I11" s="284"/>
      <c r="J11" s="285"/>
      <c r="K11" s="44">
        <f t="shared" si="0"/>
        <v>0</v>
      </c>
      <c r="L11" s="286"/>
      <c r="M11" s="286"/>
      <c r="N11" s="534">
        <f t="shared" si="1"/>
        <v>0</v>
      </c>
    </row>
    <row r="12" spans="2:14" x14ac:dyDescent="0.3">
      <c r="B12" s="533">
        <v>6</v>
      </c>
      <c r="C12" s="916"/>
      <c r="D12" s="916"/>
      <c r="E12" s="916"/>
      <c r="F12" s="916"/>
      <c r="G12" s="916"/>
      <c r="H12" s="917"/>
      <c r="I12" s="284"/>
      <c r="J12" s="285"/>
      <c r="K12" s="44">
        <f t="shared" si="0"/>
        <v>0</v>
      </c>
      <c r="L12" s="286"/>
      <c r="M12" s="286"/>
      <c r="N12" s="534">
        <f t="shared" si="1"/>
        <v>0</v>
      </c>
    </row>
    <row r="13" spans="2:14" x14ac:dyDescent="0.3">
      <c r="B13" s="533">
        <v>7</v>
      </c>
      <c r="C13" s="916"/>
      <c r="D13" s="916"/>
      <c r="E13" s="916"/>
      <c r="F13" s="916"/>
      <c r="G13" s="916"/>
      <c r="H13" s="917"/>
      <c r="I13" s="284"/>
      <c r="J13" s="285"/>
      <c r="K13" s="44">
        <f t="shared" si="0"/>
        <v>0</v>
      </c>
      <c r="L13" s="286"/>
      <c r="M13" s="286"/>
      <c r="N13" s="534">
        <f t="shared" si="1"/>
        <v>0</v>
      </c>
    </row>
    <row r="14" spans="2:14" x14ac:dyDescent="0.3">
      <c r="B14" s="533">
        <v>8</v>
      </c>
      <c r="C14" s="916"/>
      <c r="D14" s="916"/>
      <c r="E14" s="916"/>
      <c r="F14" s="916"/>
      <c r="G14" s="916"/>
      <c r="H14" s="917"/>
      <c r="I14" s="284"/>
      <c r="J14" s="285"/>
      <c r="K14" s="44">
        <f t="shared" si="0"/>
        <v>0</v>
      </c>
      <c r="L14" s="286"/>
      <c r="M14" s="286"/>
      <c r="N14" s="534">
        <f t="shared" si="1"/>
        <v>0</v>
      </c>
    </row>
    <row r="15" spans="2:14" x14ac:dyDescent="0.3">
      <c r="B15" s="533">
        <v>9</v>
      </c>
      <c r="C15" s="916"/>
      <c r="D15" s="916"/>
      <c r="E15" s="916"/>
      <c r="F15" s="916"/>
      <c r="G15" s="916"/>
      <c r="H15" s="917"/>
      <c r="I15" s="284"/>
      <c r="J15" s="285"/>
      <c r="K15" s="44">
        <f t="shared" si="0"/>
        <v>0</v>
      </c>
      <c r="L15" s="286"/>
      <c r="M15" s="286"/>
      <c r="N15" s="534">
        <f t="shared" si="1"/>
        <v>0</v>
      </c>
    </row>
    <row r="16" spans="2:14" x14ac:dyDescent="0.3">
      <c r="B16" s="533">
        <v>10</v>
      </c>
      <c r="C16" s="916"/>
      <c r="D16" s="916"/>
      <c r="E16" s="916"/>
      <c r="F16" s="916"/>
      <c r="G16" s="916"/>
      <c r="H16" s="917"/>
      <c r="I16" s="284"/>
      <c r="J16" s="285"/>
      <c r="K16" s="44">
        <f t="shared" si="0"/>
        <v>0</v>
      </c>
      <c r="L16" s="286"/>
      <c r="M16" s="286"/>
      <c r="N16" s="534">
        <f t="shared" si="1"/>
        <v>0</v>
      </c>
    </row>
    <row r="17" spans="2:14" x14ac:dyDescent="0.3">
      <c r="B17" s="533">
        <v>11</v>
      </c>
      <c r="C17" s="916"/>
      <c r="D17" s="916"/>
      <c r="E17" s="916"/>
      <c r="F17" s="916"/>
      <c r="G17" s="916"/>
      <c r="H17" s="917"/>
      <c r="I17" s="284"/>
      <c r="J17" s="285"/>
      <c r="K17" s="44">
        <f t="shared" si="0"/>
        <v>0</v>
      </c>
      <c r="L17" s="286"/>
      <c r="M17" s="286"/>
      <c r="N17" s="534">
        <f t="shared" si="1"/>
        <v>0</v>
      </c>
    </row>
    <row r="18" spans="2:14" x14ac:dyDescent="0.3">
      <c r="B18" s="533">
        <v>12</v>
      </c>
      <c r="C18" s="916"/>
      <c r="D18" s="916"/>
      <c r="E18" s="916"/>
      <c r="F18" s="916"/>
      <c r="G18" s="916"/>
      <c r="H18" s="917"/>
      <c r="I18" s="284"/>
      <c r="J18" s="285"/>
      <c r="K18" s="44">
        <f t="shared" ref="K18:K26" si="2">N18-L18-M18</f>
        <v>0</v>
      </c>
      <c r="L18" s="286"/>
      <c r="M18" s="286"/>
      <c r="N18" s="534">
        <f t="shared" ref="N18:N26" si="3">I18*J18</f>
        <v>0</v>
      </c>
    </row>
    <row r="19" spans="2:14" x14ac:dyDescent="0.3">
      <c r="B19" s="533">
        <v>13</v>
      </c>
      <c r="C19" s="916"/>
      <c r="D19" s="916"/>
      <c r="E19" s="916"/>
      <c r="F19" s="916"/>
      <c r="G19" s="916"/>
      <c r="H19" s="917"/>
      <c r="I19" s="284"/>
      <c r="J19" s="285"/>
      <c r="K19" s="44">
        <f t="shared" si="2"/>
        <v>0</v>
      </c>
      <c r="L19" s="286"/>
      <c r="M19" s="286"/>
      <c r="N19" s="534">
        <f t="shared" si="3"/>
        <v>0</v>
      </c>
    </row>
    <row r="20" spans="2:14" x14ac:dyDescent="0.3">
      <c r="B20" s="533">
        <v>14</v>
      </c>
      <c r="C20" s="916"/>
      <c r="D20" s="916"/>
      <c r="E20" s="916"/>
      <c r="F20" s="916"/>
      <c r="G20" s="916"/>
      <c r="H20" s="917"/>
      <c r="I20" s="284"/>
      <c r="J20" s="285"/>
      <c r="K20" s="44">
        <f t="shared" si="2"/>
        <v>0</v>
      </c>
      <c r="L20" s="286"/>
      <c r="M20" s="286"/>
      <c r="N20" s="534">
        <f t="shared" si="3"/>
        <v>0</v>
      </c>
    </row>
    <row r="21" spans="2:14" x14ac:dyDescent="0.3">
      <c r="B21" s="533">
        <v>15</v>
      </c>
      <c r="C21" s="916"/>
      <c r="D21" s="916"/>
      <c r="E21" s="916"/>
      <c r="F21" s="916"/>
      <c r="G21" s="916"/>
      <c r="H21" s="917"/>
      <c r="I21" s="284"/>
      <c r="J21" s="285"/>
      <c r="K21" s="44">
        <f t="shared" si="2"/>
        <v>0</v>
      </c>
      <c r="L21" s="286"/>
      <c r="M21" s="286"/>
      <c r="N21" s="534">
        <f t="shared" si="3"/>
        <v>0</v>
      </c>
    </row>
    <row r="22" spans="2:14" x14ac:dyDescent="0.3">
      <c r="B22" s="533">
        <v>16</v>
      </c>
      <c r="C22" s="916"/>
      <c r="D22" s="916"/>
      <c r="E22" s="916"/>
      <c r="F22" s="916"/>
      <c r="G22" s="916"/>
      <c r="H22" s="917"/>
      <c r="I22" s="284"/>
      <c r="J22" s="285"/>
      <c r="K22" s="44">
        <f t="shared" si="2"/>
        <v>0</v>
      </c>
      <c r="L22" s="286"/>
      <c r="M22" s="286"/>
      <c r="N22" s="534">
        <f t="shared" si="3"/>
        <v>0</v>
      </c>
    </row>
    <row r="23" spans="2:14" x14ac:dyDescent="0.3">
      <c r="B23" s="533">
        <v>17</v>
      </c>
      <c r="C23" s="916"/>
      <c r="D23" s="916"/>
      <c r="E23" s="916"/>
      <c r="F23" s="916"/>
      <c r="G23" s="916"/>
      <c r="H23" s="917"/>
      <c r="I23" s="284"/>
      <c r="J23" s="285"/>
      <c r="K23" s="44">
        <f t="shared" si="2"/>
        <v>0</v>
      </c>
      <c r="L23" s="286"/>
      <c r="M23" s="286"/>
      <c r="N23" s="534">
        <f t="shared" si="3"/>
        <v>0</v>
      </c>
    </row>
    <row r="24" spans="2:14" x14ac:dyDescent="0.3">
      <c r="B24" s="533">
        <v>18</v>
      </c>
      <c r="C24" s="916"/>
      <c r="D24" s="916"/>
      <c r="E24" s="916"/>
      <c r="F24" s="916"/>
      <c r="G24" s="916"/>
      <c r="H24" s="917"/>
      <c r="I24" s="284"/>
      <c r="J24" s="285"/>
      <c r="K24" s="44">
        <f t="shared" si="2"/>
        <v>0</v>
      </c>
      <c r="L24" s="286"/>
      <c r="M24" s="286"/>
      <c r="N24" s="534">
        <f t="shared" si="3"/>
        <v>0</v>
      </c>
    </row>
    <row r="25" spans="2:14" x14ac:dyDescent="0.3">
      <c r="B25" s="533">
        <v>19</v>
      </c>
      <c r="C25" s="916"/>
      <c r="D25" s="916"/>
      <c r="E25" s="916"/>
      <c r="F25" s="916"/>
      <c r="G25" s="916"/>
      <c r="H25" s="917"/>
      <c r="I25" s="284"/>
      <c r="J25" s="285"/>
      <c r="K25" s="44">
        <f t="shared" si="2"/>
        <v>0</v>
      </c>
      <c r="L25" s="286"/>
      <c r="M25" s="286"/>
      <c r="N25" s="534">
        <f t="shared" si="3"/>
        <v>0</v>
      </c>
    </row>
    <row r="26" spans="2:14" x14ac:dyDescent="0.3">
      <c r="B26" s="533">
        <v>20</v>
      </c>
      <c r="C26" s="916"/>
      <c r="D26" s="916"/>
      <c r="E26" s="916"/>
      <c r="F26" s="916"/>
      <c r="G26" s="916"/>
      <c r="H26" s="917"/>
      <c r="I26" s="284"/>
      <c r="J26" s="285"/>
      <c r="K26" s="44">
        <f t="shared" si="2"/>
        <v>0</v>
      </c>
      <c r="L26" s="286"/>
      <c r="M26" s="286"/>
      <c r="N26" s="534">
        <f t="shared" si="3"/>
        <v>0</v>
      </c>
    </row>
    <row r="27" spans="2:14" ht="15" customHeight="1" x14ac:dyDescent="0.3">
      <c r="B27" s="551"/>
      <c r="C27" s="212" t="s">
        <v>377</v>
      </c>
      <c r="D27" s="212"/>
      <c r="E27" s="212"/>
      <c r="F27" s="212"/>
      <c r="G27" s="212"/>
      <c r="H27" s="212"/>
      <c r="I27" s="212"/>
      <c r="J27" s="211"/>
      <c r="K27" s="139">
        <f>SUM(K7:K26)</f>
        <v>0</v>
      </c>
      <c r="L27" s="139">
        <f>SUM(L7:L26)</f>
        <v>0</v>
      </c>
      <c r="M27" s="139">
        <f>SUM(M7:M26)</f>
        <v>0</v>
      </c>
      <c r="N27" s="534">
        <f>SUM(N7:N26)</f>
        <v>0</v>
      </c>
    </row>
    <row r="28" spans="2:14" ht="20.100000000000001" customHeight="1" x14ac:dyDescent="0.3">
      <c r="B28" s="529"/>
      <c r="N28" s="530"/>
    </row>
    <row r="29" spans="2:14" ht="15" customHeight="1" x14ac:dyDescent="0.3">
      <c r="B29" s="906" t="s">
        <v>2925</v>
      </c>
      <c r="C29" s="858"/>
      <c r="D29" s="858"/>
      <c r="E29" s="858"/>
      <c r="F29" s="858"/>
      <c r="G29" s="858"/>
      <c r="H29" s="858"/>
      <c r="I29" s="858"/>
      <c r="J29" s="858"/>
      <c r="K29" s="859" t="s">
        <v>1215</v>
      </c>
      <c r="L29" s="859"/>
      <c r="M29" s="859"/>
      <c r="N29" s="909"/>
    </row>
    <row r="30" spans="2:14" x14ac:dyDescent="0.3">
      <c r="B30" s="544"/>
      <c r="C30" s="246" t="s">
        <v>3435</v>
      </c>
      <c r="D30" s="246"/>
      <c r="E30" s="246"/>
      <c r="F30" s="246"/>
      <c r="G30" s="246"/>
      <c r="H30" s="246"/>
      <c r="I30" s="246"/>
      <c r="J30" s="247"/>
      <c r="K30" s="248">
        <f>IF(Apoio!$AV$13=0,0,Marketing!K$39*Apoio!$AV4)</f>
        <v>0</v>
      </c>
      <c r="L30" s="248">
        <f>IF(Apoio!$AV$13=0,0,Marketing!L$39*Apoio!$AV4)</f>
        <v>0</v>
      </c>
      <c r="M30" s="248">
        <f>IF(Apoio!$AV$13=0,0,Marketing!M$39*Apoio!$AV4)</f>
        <v>0</v>
      </c>
      <c r="N30" s="545">
        <f>IF(Apoio!$AV$13=0,0,Marketing!N$39*Apoio!$AV4)</f>
        <v>0</v>
      </c>
    </row>
    <row r="31" spans="2:14" x14ac:dyDescent="0.3">
      <c r="B31" s="544"/>
      <c r="C31" s="246" t="s">
        <v>3436</v>
      </c>
      <c r="D31" s="246"/>
      <c r="E31" s="246"/>
      <c r="F31" s="246"/>
      <c r="G31" s="246"/>
      <c r="H31" s="246"/>
      <c r="I31" s="246"/>
      <c r="J31" s="247"/>
      <c r="K31" s="248">
        <f>IF(Apoio!$AV$13=0,0,Marketing!K$39*Apoio!$AV5)</f>
        <v>0</v>
      </c>
      <c r="L31" s="248">
        <f>IF(Apoio!$AV$13=0,0,Marketing!L$39*Apoio!$AV5)</f>
        <v>0</v>
      </c>
      <c r="M31" s="248">
        <f>IF(Apoio!$AV$13=0,0,Marketing!M$39*Apoio!$AV5)</f>
        <v>0</v>
      </c>
      <c r="N31" s="545">
        <f>IF(Apoio!$AV$13=0,0,Marketing!N$39*Apoio!$AV5)</f>
        <v>0</v>
      </c>
    </row>
    <row r="32" spans="2:14" x14ac:dyDescent="0.3">
      <c r="B32" s="544"/>
      <c r="C32" s="246" t="s">
        <v>3437</v>
      </c>
      <c r="D32" s="246"/>
      <c r="E32" s="246"/>
      <c r="F32" s="246"/>
      <c r="G32" s="246"/>
      <c r="H32" s="246"/>
      <c r="I32" s="246"/>
      <c r="J32" s="247"/>
      <c r="K32" s="248">
        <f>IF(Apoio!$AV$13=0,0,Marketing!K$39*Apoio!$AV6)</f>
        <v>0</v>
      </c>
      <c r="L32" s="248">
        <f>IF(Apoio!$AV$13=0,0,Marketing!L$39*Apoio!$AV6)</f>
        <v>0</v>
      </c>
      <c r="M32" s="248">
        <f>IF(Apoio!$AV$13=0,0,Marketing!M$39*Apoio!$AV6)</f>
        <v>0</v>
      </c>
      <c r="N32" s="545">
        <f>IF(Apoio!$AV$13=0,0,Marketing!N$39*Apoio!$AV6)</f>
        <v>0</v>
      </c>
    </row>
    <row r="33" spans="2:14" x14ac:dyDescent="0.3">
      <c r="B33" s="544"/>
      <c r="C33" s="246" t="s">
        <v>3438</v>
      </c>
      <c r="D33" s="246"/>
      <c r="E33" s="246"/>
      <c r="F33" s="246"/>
      <c r="G33" s="246"/>
      <c r="H33" s="246"/>
      <c r="I33" s="246"/>
      <c r="J33" s="247"/>
      <c r="K33" s="248">
        <f>IF(Apoio!$AV$13=0,0,Marketing!K$39*Apoio!$AV7)</f>
        <v>0</v>
      </c>
      <c r="L33" s="248">
        <f>IF(Apoio!$AV$13=0,0,Marketing!L$39*Apoio!$AV7)</f>
        <v>0</v>
      </c>
      <c r="M33" s="248">
        <f>IF(Apoio!$AV$13=0,0,Marketing!M$39*Apoio!$AV7)</f>
        <v>0</v>
      </c>
      <c r="N33" s="545">
        <f>IF(Apoio!$AV$13=0,0,Marketing!N$39*Apoio!$AV7)</f>
        <v>0</v>
      </c>
    </row>
    <row r="34" spans="2:14" x14ac:dyDescent="0.3">
      <c r="B34" s="544"/>
      <c r="C34" s="246" t="s">
        <v>3439</v>
      </c>
      <c r="D34" s="246"/>
      <c r="E34" s="246"/>
      <c r="F34" s="246"/>
      <c r="G34" s="246"/>
      <c r="H34" s="246"/>
      <c r="I34" s="246"/>
      <c r="J34" s="247"/>
      <c r="K34" s="248">
        <f>IF(Apoio!$AV$13=0,0,Marketing!K$39*Apoio!$AV8)</f>
        <v>0</v>
      </c>
      <c r="L34" s="248">
        <f>IF(Apoio!$AV$13=0,0,Marketing!L$39*Apoio!$AV8)</f>
        <v>0</v>
      </c>
      <c r="M34" s="248">
        <f>IF(Apoio!$AV$13=0,0,Marketing!M$39*Apoio!$AV8)</f>
        <v>0</v>
      </c>
      <c r="N34" s="545">
        <f>IF(Apoio!$AV$13=0,0,Marketing!N$39*Apoio!$AV8)</f>
        <v>0</v>
      </c>
    </row>
    <row r="35" spans="2:14" x14ac:dyDescent="0.3">
      <c r="B35" s="544"/>
      <c r="C35" s="246" t="s">
        <v>3440</v>
      </c>
      <c r="D35" s="246"/>
      <c r="E35" s="246"/>
      <c r="F35" s="246"/>
      <c r="G35" s="246"/>
      <c r="H35" s="246"/>
      <c r="I35" s="246"/>
      <c r="J35" s="247"/>
      <c r="K35" s="248">
        <f>IF(Apoio!$AV$13=0,0,Marketing!K$39*Apoio!$AV9)</f>
        <v>0</v>
      </c>
      <c r="L35" s="248">
        <f>IF(Apoio!$AV$13=0,0,Marketing!L$39*Apoio!$AV9)</f>
        <v>0</v>
      </c>
      <c r="M35" s="248">
        <f>IF(Apoio!$AV$13=0,0,Marketing!M$39*Apoio!$AV9)</f>
        <v>0</v>
      </c>
      <c r="N35" s="545">
        <f>IF(Apoio!$AV$13=0,0,Marketing!N$39*Apoio!$AV9)</f>
        <v>0</v>
      </c>
    </row>
    <row r="36" spans="2:14" x14ac:dyDescent="0.3">
      <c r="B36" s="544"/>
      <c r="C36" s="246" t="s">
        <v>3441</v>
      </c>
      <c r="D36" s="246"/>
      <c r="E36" s="246"/>
      <c r="F36" s="246"/>
      <c r="G36" s="246"/>
      <c r="H36" s="246"/>
      <c r="I36" s="246"/>
      <c r="J36" s="247"/>
      <c r="K36" s="248">
        <f>IF(Apoio!$AV$13=0,0,Marketing!K$39*Apoio!$AV10)</f>
        <v>0</v>
      </c>
      <c r="L36" s="248">
        <f>IF(Apoio!$AV$13=0,0,Marketing!L$39*Apoio!$AV10)</f>
        <v>0</v>
      </c>
      <c r="M36" s="248">
        <f>IF(Apoio!$AV$13=0,0,Marketing!M$39*Apoio!$AV10)</f>
        <v>0</v>
      </c>
      <c r="N36" s="545">
        <f>IF(Apoio!$AV$13=0,0,Marketing!N$39*Apoio!$AV10)</f>
        <v>0</v>
      </c>
    </row>
    <row r="37" spans="2:14" x14ac:dyDescent="0.3">
      <c r="B37" s="544"/>
      <c r="C37" s="246" t="s">
        <v>3442</v>
      </c>
      <c r="D37" s="246"/>
      <c r="E37" s="246"/>
      <c r="F37" s="246"/>
      <c r="G37" s="246"/>
      <c r="H37" s="246"/>
      <c r="I37" s="246"/>
      <c r="J37" s="247"/>
      <c r="K37" s="248">
        <f>IF(Apoio!$AV$13=0,0,Marketing!K$39*Apoio!$AV11)</f>
        <v>0</v>
      </c>
      <c r="L37" s="248">
        <f>IF(Apoio!$AV$13=0,0,Marketing!L$39*Apoio!$AV11)</f>
        <v>0</v>
      </c>
      <c r="M37" s="248">
        <f>IF(Apoio!$AV$13=0,0,Marketing!M$39*Apoio!$AV11)</f>
        <v>0</v>
      </c>
      <c r="N37" s="545">
        <f>IF(Apoio!$AV$13=0,0,Marketing!N$39*Apoio!$AV11)</f>
        <v>0</v>
      </c>
    </row>
    <row r="38" spans="2:14" x14ac:dyDescent="0.3">
      <c r="B38" s="544"/>
      <c r="C38" s="246" t="s">
        <v>3443</v>
      </c>
      <c r="D38" s="246"/>
      <c r="E38" s="246"/>
      <c r="F38" s="246"/>
      <c r="G38" s="246"/>
      <c r="H38" s="246"/>
      <c r="I38" s="246"/>
      <c r="J38" s="247"/>
      <c r="K38" s="248">
        <f>IF(Apoio!$AV$13=0,0,Marketing!K$39*Apoio!$AV12)</f>
        <v>0</v>
      </c>
      <c r="L38" s="248">
        <f>IF(Apoio!$AV$13=0,0,Marketing!L$39*Apoio!$AV12)</f>
        <v>0</v>
      </c>
      <c r="M38" s="248">
        <f>IF(Apoio!$AV$13=0,0,Marketing!M$39*Apoio!$AV12)</f>
        <v>0</v>
      </c>
      <c r="N38" s="545">
        <f>IF(Apoio!$AV$13=0,0,Marketing!N$39*Apoio!$AV12)</f>
        <v>0</v>
      </c>
    </row>
    <row r="39" spans="2:14" ht="15" thickBot="1" x14ac:dyDescent="0.35">
      <c r="B39" s="539"/>
      <c r="C39" s="540"/>
      <c r="D39" s="540"/>
      <c r="E39" s="540"/>
      <c r="F39" s="540"/>
      <c r="G39" s="540"/>
      <c r="H39" s="540"/>
      <c r="I39" s="540"/>
      <c r="J39" s="541" t="s">
        <v>2934</v>
      </c>
      <c r="K39" s="542">
        <f>K27</f>
        <v>0</v>
      </c>
      <c r="L39" s="542">
        <f>L27</f>
        <v>0</v>
      </c>
      <c r="M39" s="542">
        <f>M27</f>
        <v>0</v>
      </c>
      <c r="N39" s="543">
        <f>N27</f>
        <v>0</v>
      </c>
    </row>
  </sheetData>
  <sheetProtection algorithmName="SHA-512" hashValue="l1vQSfyB/y5K5n8FVPCrbIkq0ZDczryYAdmw+AUxapA7xs7opW5Z+vy0mAeJB9q6ehZBisgth0Egi2C9las3dg==" saltValue="WEjh5KPi4aziia/LF4Qdtw==" spinCount="100000" sheet="1" formatColumns="0" formatRows="0"/>
  <mergeCells count="26">
    <mergeCell ref="B29:J29"/>
    <mergeCell ref="K29:N29"/>
    <mergeCell ref="C26:H26"/>
    <mergeCell ref="C19:H19"/>
    <mergeCell ref="C20:H20"/>
    <mergeCell ref="C21:H21"/>
    <mergeCell ref="C22:H22"/>
    <mergeCell ref="C23:H23"/>
    <mergeCell ref="C24:H24"/>
    <mergeCell ref="C25:H25"/>
    <mergeCell ref="C18:H18"/>
    <mergeCell ref="C16:H16"/>
    <mergeCell ref="C17:H17"/>
    <mergeCell ref="B4:N4"/>
    <mergeCell ref="B6:H6"/>
    <mergeCell ref="C7:H7"/>
    <mergeCell ref="C11:H11"/>
    <mergeCell ref="C12:H12"/>
    <mergeCell ref="C13:H13"/>
    <mergeCell ref="C14:H14"/>
    <mergeCell ref="C15:H15"/>
    <mergeCell ref="B5:J5"/>
    <mergeCell ref="K5:N5"/>
    <mergeCell ref="C8:H8"/>
    <mergeCell ref="C9:H9"/>
    <mergeCell ref="C10:H10"/>
  </mergeCells>
  <conditionalFormatting sqref="K7:N27 K30:N39">
    <cfRule type="cellIs" dxfId="27" priority="5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62" fitToHeight="0" orientation="portrait" r:id="rId1"/>
  <headerFooter>
    <oddFooter>&amp;L&amp;F / &amp;A_x000D_&amp;1#&amp;"Calibri"&amp;10&amp;K000000 Classificação: Público&amp;R&amp;P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Plan25">
    <pageSetUpPr fitToPage="1"/>
  </sheetPr>
  <dimension ref="B3:N39"/>
  <sheetViews>
    <sheetView workbookViewId="0">
      <selection activeCell="P45" sqref="P45"/>
    </sheetView>
  </sheetViews>
  <sheetFormatPr defaultColWidth="9.109375" defaultRowHeight="14.4" x14ac:dyDescent="0.3"/>
  <cols>
    <col min="1" max="2" width="3.6640625" style="1" customWidth="1"/>
    <col min="3" max="8" width="9.109375" style="1"/>
    <col min="9" max="9" width="12.6640625" style="1" customWidth="1"/>
    <col min="10" max="10" width="15.88671875" style="1" bestFit="1" customWidth="1"/>
    <col min="11" max="11" width="15.6640625" style="1" customWidth="1"/>
    <col min="12" max="13" width="14.6640625" style="1" customWidth="1"/>
    <col min="14" max="14" width="15.6640625" style="1" customWidth="1"/>
    <col min="15" max="16384" width="9.109375" style="1"/>
  </cols>
  <sheetData>
    <row r="3" spans="2:14" ht="15" thickBot="1" x14ac:dyDescent="0.35"/>
    <row r="4" spans="2:14" x14ac:dyDescent="0.3">
      <c r="B4" s="910" t="s">
        <v>2935</v>
      </c>
      <c r="C4" s="911"/>
      <c r="D4" s="911"/>
      <c r="E4" s="911"/>
      <c r="F4" s="911"/>
      <c r="G4" s="911"/>
      <c r="H4" s="911"/>
      <c r="I4" s="911"/>
      <c r="J4" s="911"/>
      <c r="K4" s="911"/>
      <c r="L4" s="911"/>
      <c r="M4" s="911"/>
      <c r="N4" s="912"/>
    </row>
    <row r="5" spans="2:14" ht="15" customHeight="1" x14ac:dyDescent="0.3">
      <c r="B5" s="906" t="s">
        <v>1239</v>
      </c>
      <c r="C5" s="858"/>
      <c r="D5" s="858"/>
      <c r="E5" s="858"/>
      <c r="F5" s="858"/>
      <c r="G5" s="858"/>
      <c r="H5" s="858"/>
      <c r="I5" s="858"/>
      <c r="J5" s="858"/>
      <c r="K5" s="859" t="s">
        <v>1215</v>
      </c>
      <c r="L5" s="859"/>
      <c r="M5" s="859"/>
      <c r="N5" s="909"/>
    </row>
    <row r="6" spans="2:14" x14ac:dyDescent="0.3">
      <c r="B6" s="913" t="s">
        <v>380</v>
      </c>
      <c r="C6" s="914"/>
      <c r="D6" s="914"/>
      <c r="E6" s="914"/>
      <c r="F6" s="914"/>
      <c r="G6" s="914"/>
      <c r="H6" s="915"/>
      <c r="I6" s="137" t="s">
        <v>1217</v>
      </c>
      <c r="J6" s="137" t="s">
        <v>1218</v>
      </c>
      <c r="K6" s="137" t="s">
        <v>1219</v>
      </c>
      <c r="L6" s="138" t="s">
        <v>1220</v>
      </c>
      <c r="M6" s="138" t="s">
        <v>1221</v>
      </c>
      <c r="N6" s="532" t="s">
        <v>1222</v>
      </c>
    </row>
    <row r="7" spans="2:14" x14ac:dyDescent="0.3">
      <c r="B7" s="533">
        <v>1</v>
      </c>
      <c r="C7" s="916"/>
      <c r="D7" s="916"/>
      <c r="E7" s="916"/>
      <c r="F7" s="916"/>
      <c r="G7" s="916"/>
      <c r="H7" s="917"/>
      <c r="I7" s="284"/>
      <c r="J7" s="285"/>
      <c r="K7" s="44">
        <f>N7-L7-M7</f>
        <v>0</v>
      </c>
      <c r="L7" s="286"/>
      <c r="M7" s="286"/>
      <c r="N7" s="534">
        <f>I7*J7</f>
        <v>0</v>
      </c>
    </row>
    <row r="8" spans="2:14" x14ac:dyDescent="0.3">
      <c r="B8" s="533">
        <v>2</v>
      </c>
      <c r="C8" s="916"/>
      <c r="D8" s="916"/>
      <c r="E8" s="916"/>
      <c r="F8" s="916"/>
      <c r="G8" s="916"/>
      <c r="H8" s="917"/>
      <c r="I8" s="284"/>
      <c r="J8" s="285"/>
      <c r="K8" s="44">
        <f t="shared" ref="K8:K17" si="0">N8-L8-M8</f>
        <v>0</v>
      </c>
      <c r="L8" s="286"/>
      <c r="M8" s="286"/>
      <c r="N8" s="534">
        <f t="shared" ref="N8:N17" si="1">I8*J8</f>
        <v>0</v>
      </c>
    </row>
    <row r="9" spans="2:14" x14ac:dyDescent="0.3">
      <c r="B9" s="533">
        <v>3</v>
      </c>
      <c r="C9" s="916"/>
      <c r="D9" s="916"/>
      <c r="E9" s="916"/>
      <c r="F9" s="916"/>
      <c r="G9" s="916"/>
      <c r="H9" s="917"/>
      <c r="I9" s="284"/>
      <c r="J9" s="285"/>
      <c r="K9" s="44">
        <f t="shared" si="0"/>
        <v>0</v>
      </c>
      <c r="L9" s="286"/>
      <c r="M9" s="286"/>
      <c r="N9" s="534">
        <f t="shared" si="1"/>
        <v>0</v>
      </c>
    </row>
    <row r="10" spans="2:14" x14ac:dyDescent="0.3">
      <c r="B10" s="533">
        <v>4</v>
      </c>
      <c r="C10" s="916"/>
      <c r="D10" s="916"/>
      <c r="E10" s="916"/>
      <c r="F10" s="916"/>
      <c r="G10" s="916"/>
      <c r="H10" s="917"/>
      <c r="I10" s="284"/>
      <c r="J10" s="285"/>
      <c r="K10" s="44">
        <f t="shared" si="0"/>
        <v>0</v>
      </c>
      <c r="L10" s="286"/>
      <c r="M10" s="286"/>
      <c r="N10" s="534">
        <f t="shared" si="1"/>
        <v>0</v>
      </c>
    </row>
    <row r="11" spans="2:14" x14ac:dyDescent="0.3">
      <c r="B11" s="533">
        <v>5</v>
      </c>
      <c r="C11" s="916"/>
      <c r="D11" s="916"/>
      <c r="E11" s="916"/>
      <c r="F11" s="916"/>
      <c r="G11" s="916"/>
      <c r="H11" s="917"/>
      <c r="I11" s="284"/>
      <c r="J11" s="285"/>
      <c r="K11" s="44">
        <f t="shared" si="0"/>
        <v>0</v>
      </c>
      <c r="L11" s="286"/>
      <c r="M11" s="286"/>
      <c r="N11" s="534">
        <f t="shared" si="1"/>
        <v>0</v>
      </c>
    </row>
    <row r="12" spans="2:14" x14ac:dyDescent="0.3">
      <c r="B12" s="533">
        <v>6</v>
      </c>
      <c r="C12" s="916"/>
      <c r="D12" s="916"/>
      <c r="E12" s="916"/>
      <c r="F12" s="916"/>
      <c r="G12" s="916"/>
      <c r="H12" s="917"/>
      <c r="I12" s="284"/>
      <c r="J12" s="285"/>
      <c r="K12" s="44">
        <f t="shared" si="0"/>
        <v>0</v>
      </c>
      <c r="L12" s="286"/>
      <c r="M12" s="286"/>
      <c r="N12" s="534">
        <f t="shared" si="1"/>
        <v>0</v>
      </c>
    </row>
    <row r="13" spans="2:14" x14ac:dyDescent="0.3">
      <c r="B13" s="533">
        <v>7</v>
      </c>
      <c r="C13" s="916"/>
      <c r="D13" s="916"/>
      <c r="E13" s="916"/>
      <c r="F13" s="916"/>
      <c r="G13" s="916"/>
      <c r="H13" s="917"/>
      <c r="I13" s="284"/>
      <c r="J13" s="285"/>
      <c r="K13" s="44">
        <f t="shared" si="0"/>
        <v>0</v>
      </c>
      <c r="L13" s="286"/>
      <c r="M13" s="286"/>
      <c r="N13" s="534">
        <f t="shared" si="1"/>
        <v>0</v>
      </c>
    </row>
    <row r="14" spans="2:14" x14ac:dyDescent="0.3">
      <c r="B14" s="533">
        <v>8</v>
      </c>
      <c r="C14" s="916"/>
      <c r="D14" s="916"/>
      <c r="E14" s="916"/>
      <c r="F14" s="916"/>
      <c r="G14" s="916"/>
      <c r="H14" s="917"/>
      <c r="I14" s="284"/>
      <c r="J14" s="285"/>
      <c r="K14" s="44">
        <f t="shared" si="0"/>
        <v>0</v>
      </c>
      <c r="L14" s="286"/>
      <c r="M14" s="286"/>
      <c r="N14" s="534">
        <f t="shared" si="1"/>
        <v>0</v>
      </c>
    </row>
    <row r="15" spans="2:14" x14ac:dyDescent="0.3">
      <c r="B15" s="533">
        <v>9</v>
      </c>
      <c r="C15" s="916"/>
      <c r="D15" s="916"/>
      <c r="E15" s="916"/>
      <c r="F15" s="916"/>
      <c r="G15" s="916"/>
      <c r="H15" s="917"/>
      <c r="I15" s="284"/>
      <c r="J15" s="285"/>
      <c r="K15" s="44">
        <f t="shared" si="0"/>
        <v>0</v>
      </c>
      <c r="L15" s="286"/>
      <c r="M15" s="286"/>
      <c r="N15" s="534">
        <f t="shared" si="1"/>
        <v>0</v>
      </c>
    </row>
    <row r="16" spans="2:14" x14ac:dyDescent="0.3">
      <c r="B16" s="533">
        <v>10</v>
      </c>
      <c r="C16" s="916"/>
      <c r="D16" s="916"/>
      <c r="E16" s="916"/>
      <c r="F16" s="916"/>
      <c r="G16" s="916"/>
      <c r="H16" s="917"/>
      <c r="I16" s="284"/>
      <c r="J16" s="285"/>
      <c r="K16" s="44">
        <f t="shared" si="0"/>
        <v>0</v>
      </c>
      <c r="L16" s="286"/>
      <c r="M16" s="286"/>
      <c r="N16" s="534">
        <f t="shared" si="1"/>
        <v>0</v>
      </c>
    </row>
    <row r="17" spans="2:14" x14ac:dyDescent="0.3">
      <c r="B17" s="533">
        <v>11</v>
      </c>
      <c r="C17" s="916"/>
      <c r="D17" s="916"/>
      <c r="E17" s="916"/>
      <c r="F17" s="916"/>
      <c r="G17" s="916"/>
      <c r="H17" s="917"/>
      <c r="I17" s="284"/>
      <c r="J17" s="285"/>
      <c r="K17" s="44">
        <f t="shared" si="0"/>
        <v>0</v>
      </c>
      <c r="L17" s="286"/>
      <c r="M17" s="286"/>
      <c r="N17" s="534">
        <f t="shared" si="1"/>
        <v>0</v>
      </c>
    </row>
    <row r="18" spans="2:14" x14ac:dyDescent="0.3">
      <c r="B18" s="533">
        <v>12</v>
      </c>
      <c r="C18" s="916"/>
      <c r="D18" s="916"/>
      <c r="E18" s="916"/>
      <c r="F18" s="916"/>
      <c r="G18" s="916"/>
      <c r="H18" s="917"/>
      <c r="I18" s="284"/>
      <c r="J18" s="285"/>
      <c r="K18" s="44">
        <f t="shared" ref="K18:K26" si="2">N18-L18-M18</f>
        <v>0</v>
      </c>
      <c r="L18" s="286"/>
      <c r="M18" s="286"/>
      <c r="N18" s="534">
        <f t="shared" ref="N18:N26" si="3">I18*J18</f>
        <v>0</v>
      </c>
    </row>
    <row r="19" spans="2:14" x14ac:dyDescent="0.3">
      <c r="B19" s="533">
        <v>13</v>
      </c>
      <c r="C19" s="916"/>
      <c r="D19" s="916"/>
      <c r="E19" s="916"/>
      <c r="F19" s="916"/>
      <c r="G19" s="916"/>
      <c r="H19" s="917"/>
      <c r="I19" s="284"/>
      <c r="J19" s="285"/>
      <c r="K19" s="44">
        <f t="shared" si="2"/>
        <v>0</v>
      </c>
      <c r="L19" s="286"/>
      <c r="M19" s="286"/>
      <c r="N19" s="534">
        <f t="shared" si="3"/>
        <v>0</v>
      </c>
    </row>
    <row r="20" spans="2:14" x14ac:dyDescent="0.3">
      <c r="B20" s="533">
        <v>14</v>
      </c>
      <c r="C20" s="916"/>
      <c r="D20" s="916"/>
      <c r="E20" s="916"/>
      <c r="F20" s="916"/>
      <c r="G20" s="916"/>
      <c r="H20" s="917"/>
      <c r="I20" s="284"/>
      <c r="J20" s="285"/>
      <c r="K20" s="44">
        <f t="shared" si="2"/>
        <v>0</v>
      </c>
      <c r="L20" s="286"/>
      <c r="M20" s="286"/>
      <c r="N20" s="534">
        <f t="shared" si="3"/>
        <v>0</v>
      </c>
    </row>
    <row r="21" spans="2:14" x14ac:dyDescent="0.3">
      <c r="B21" s="533">
        <v>15</v>
      </c>
      <c r="C21" s="916"/>
      <c r="D21" s="916"/>
      <c r="E21" s="916"/>
      <c r="F21" s="916"/>
      <c r="G21" s="916"/>
      <c r="H21" s="917"/>
      <c r="I21" s="284"/>
      <c r="J21" s="285"/>
      <c r="K21" s="44">
        <f t="shared" si="2"/>
        <v>0</v>
      </c>
      <c r="L21" s="286"/>
      <c r="M21" s="286"/>
      <c r="N21" s="534">
        <f t="shared" si="3"/>
        <v>0</v>
      </c>
    </row>
    <row r="22" spans="2:14" x14ac:dyDescent="0.3">
      <c r="B22" s="533">
        <v>16</v>
      </c>
      <c r="C22" s="916"/>
      <c r="D22" s="916"/>
      <c r="E22" s="916"/>
      <c r="F22" s="916"/>
      <c r="G22" s="916"/>
      <c r="H22" s="917"/>
      <c r="I22" s="284"/>
      <c r="J22" s="285"/>
      <c r="K22" s="44">
        <f t="shared" si="2"/>
        <v>0</v>
      </c>
      <c r="L22" s="286"/>
      <c r="M22" s="286"/>
      <c r="N22" s="534">
        <f t="shared" si="3"/>
        <v>0</v>
      </c>
    </row>
    <row r="23" spans="2:14" x14ac:dyDescent="0.3">
      <c r="B23" s="533">
        <v>17</v>
      </c>
      <c r="C23" s="916"/>
      <c r="D23" s="916"/>
      <c r="E23" s="916"/>
      <c r="F23" s="916"/>
      <c r="G23" s="916"/>
      <c r="H23" s="917"/>
      <c r="I23" s="284"/>
      <c r="J23" s="285"/>
      <c r="K23" s="44">
        <f t="shared" si="2"/>
        <v>0</v>
      </c>
      <c r="L23" s="286"/>
      <c r="M23" s="286"/>
      <c r="N23" s="534">
        <f t="shared" si="3"/>
        <v>0</v>
      </c>
    </row>
    <row r="24" spans="2:14" x14ac:dyDescent="0.3">
      <c r="B24" s="533">
        <v>18</v>
      </c>
      <c r="C24" s="916"/>
      <c r="D24" s="916"/>
      <c r="E24" s="916"/>
      <c r="F24" s="916"/>
      <c r="G24" s="916"/>
      <c r="H24" s="917"/>
      <c r="I24" s="284"/>
      <c r="J24" s="285"/>
      <c r="K24" s="44">
        <f t="shared" si="2"/>
        <v>0</v>
      </c>
      <c r="L24" s="286"/>
      <c r="M24" s="286"/>
      <c r="N24" s="534">
        <f t="shared" si="3"/>
        <v>0</v>
      </c>
    </row>
    <row r="25" spans="2:14" x14ac:dyDescent="0.3">
      <c r="B25" s="533">
        <v>19</v>
      </c>
      <c r="C25" s="916"/>
      <c r="D25" s="916"/>
      <c r="E25" s="916"/>
      <c r="F25" s="916"/>
      <c r="G25" s="916"/>
      <c r="H25" s="917"/>
      <c r="I25" s="284"/>
      <c r="J25" s="285"/>
      <c r="K25" s="44">
        <f t="shared" si="2"/>
        <v>0</v>
      </c>
      <c r="L25" s="286"/>
      <c r="M25" s="286"/>
      <c r="N25" s="534">
        <f t="shared" si="3"/>
        <v>0</v>
      </c>
    </row>
    <row r="26" spans="2:14" x14ac:dyDescent="0.3">
      <c r="B26" s="533">
        <v>20</v>
      </c>
      <c r="C26" s="916"/>
      <c r="D26" s="916"/>
      <c r="E26" s="916"/>
      <c r="F26" s="916"/>
      <c r="G26" s="916"/>
      <c r="H26" s="917"/>
      <c r="I26" s="284"/>
      <c r="J26" s="285"/>
      <c r="K26" s="44">
        <f t="shared" si="2"/>
        <v>0</v>
      </c>
      <c r="L26" s="286"/>
      <c r="M26" s="286"/>
      <c r="N26" s="534">
        <f t="shared" si="3"/>
        <v>0</v>
      </c>
    </row>
    <row r="27" spans="2:14" x14ac:dyDescent="0.3">
      <c r="B27" s="544"/>
      <c r="C27" s="241" t="s">
        <v>380</v>
      </c>
      <c r="D27" s="241"/>
      <c r="E27" s="241"/>
      <c r="F27" s="241"/>
      <c r="G27" s="241"/>
      <c r="H27" s="241"/>
      <c r="I27" s="241"/>
      <c r="J27" s="242"/>
      <c r="K27" s="245">
        <f>SUM(K7:K26)</f>
        <v>0</v>
      </c>
      <c r="L27" s="245">
        <f>SUM(L7:L26)</f>
        <v>0</v>
      </c>
      <c r="M27" s="245">
        <f>SUM(M7:M26)</f>
        <v>0</v>
      </c>
      <c r="N27" s="552">
        <f>SUM(N7:N26)</f>
        <v>0</v>
      </c>
    </row>
    <row r="28" spans="2:14" ht="24.9" customHeight="1" x14ac:dyDescent="0.3">
      <c r="B28" s="529"/>
      <c r="N28" s="530"/>
    </row>
    <row r="29" spans="2:14" ht="15" customHeight="1" x14ac:dyDescent="0.3">
      <c r="B29" s="906" t="s">
        <v>2925</v>
      </c>
      <c r="C29" s="858"/>
      <c r="D29" s="858"/>
      <c r="E29" s="858"/>
      <c r="F29" s="858"/>
      <c r="G29" s="858"/>
      <c r="H29" s="858"/>
      <c r="I29" s="858"/>
      <c r="J29" s="858"/>
      <c r="K29" s="859" t="s">
        <v>1215</v>
      </c>
      <c r="L29" s="859"/>
      <c r="M29" s="859"/>
      <c r="N29" s="909"/>
    </row>
    <row r="30" spans="2:14" x14ac:dyDescent="0.3">
      <c r="B30" s="544"/>
      <c r="C30" s="241" t="s">
        <v>3444</v>
      </c>
      <c r="D30" s="241"/>
      <c r="E30" s="241"/>
      <c r="F30" s="241"/>
      <c r="G30" s="241"/>
      <c r="H30" s="241"/>
      <c r="I30" s="241"/>
      <c r="J30" s="242"/>
      <c r="K30" s="245">
        <f>IF(Apoio!$AV$13=0,0,Treinamento!K$39*Apoio!$AV4)</f>
        <v>0</v>
      </c>
      <c r="L30" s="245">
        <f>IF(Apoio!$AV$13=0,0,Treinamento!L$39*Apoio!$AV4)</f>
        <v>0</v>
      </c>
      <c r="M30" s="245">
        <f>IF(Apoio!$AV$13=0,0,Treinamento!M$39*Apoio!$AV4)</f>
        <v>0</v>
      </c>
      <c r="N30" s="552">
        <f>IF(Apoio!$AV$13=0,0,Treinamento!N$39*Apoio!$AV4)</f>
        <v>0</v>
      </c>
    </row>
    <row r="31" spans="2:14" x14ac:dyDescent="0.3">
      <c r="B31" s="544"/>
      <c r="C31" s="241" t="s">
        <v>3445</v>
      </c>
      <c r="D31" s="241"/>
      <c r="E31" s="241"/>
      <c r="F31" s="241"/>
      <c r="G31" s="241"/>
      <c r="H31" s="241"/>
      <c r="I31" s="241"/>
      <c r="J31" s="242"/>
      <c r="K31" s="245">
        <f>IF(Apoio!$AV$13=0,0,Treinamento!K$39*Apoio!$AV5)</f>
        <v>0</v>
      </c>
      <c r="L31" s="245">
        <f>IF(Apoio!$AV$13=0,0,Treinamento!L$39*Apoio!$AV5)</f>
        <v>0</v>
      </c>
      <c r="M31" s="245">
        <f>IF(Apoio!$AV$13=0,0,Treinamento!M$39*Apoio!$AV5)</f>
        <v>0</v>
      </c>
      <c r="N31" s="552">
        <f>IF(Apoio!$AV$13=0,0,Treinamento!N$39*Apoio!$AV5)</f>
        <v>0</v>
      </c>
    </row>
    <row r="32" spans="2:14" x14ac:dyDescent="0.3">
      <c r="B32" s="544"/>
      <c r="C32" s="241" t="s">
        <v>3446</v>
      </c>
      <c r="D32" s="241"/>
      <c r="E32" s="241"/>
      <c r="F32" s="241"/>
      <c r="G32" s="241"/>
      <c r="H32" s="241"/>
      <c r="I32" s="241"/>
      <c r="J32" s="242"/>
      <c r="K32" s="245">
        <f>IF(Apoio!$AV$13=0,0,Treinamento!K$39*Apoio!$AV6)</f>
        <v>0</v>
      </c>
      <c r="L32" s="245">
        <f>IF(Apoio!$AV$13=0,0,Treinamento!L$39*Apoio!$AV6)</f>
        <v>0</v>
      </c>
      <c r="M32" s="245">
        <f>IF(Apoio!$AV$13=0,0,Treinamento!M$39*Apoio!$AV6)</f>
        <v>0</v>
      </c>
      <c r="N32" s="552">
        <f>IF(Apoio!$AV$13=0,0,Treinamento!N$39*Apoio!$AV6)</f>
        <v>0</v>
      </c>
    </row>
    <row r="33" spans="2:14" x14ac:dyDescent="0.3">
      <c r="B33" s="544"/>
      <c r="C33" s="241" t="s">
        <v>3447</v>
      </c>
      <c r="D33" s="241"/>
      <c r="E33" s="241"/>
      <c r="F33" s="241"/>
      <c r="G33" s="241"/>
      <c r="H33" s="241"/>
      <c r="I33" s="241"/>
      <c r="J33" s="242"/>
      <c r="K33" s="245">
        <f>IF(Apoio!$AV$13=0,0,Treinamento!K$39*Apoio!$AV7)</f>
        <v>0</v>
      </c>
      <c r="L33" s="245">
        <f>IF(Apoio!$AV$13=0,0,Treinamento!L$39*Apoio!$AV7)</f>
        <v>0</v>
      </c>
      <c r="M33" s="245">
        <f>IF(Apoio!$AV$13=0,0,Treinamento!M$39*Apoio!$AV7)</f>
        <v>0</v>
      </c>
      <c r="N33" s="552">
        <f>IF(Apoio!$AV$13=0,0,Treinamento!N$39*Apoio!$AV7)</f>
        <v>0</v>
      </c>
    </row>
    <row r="34" spans="2:14" x14ac:dyDescent="0.3">
      <c r="B34" s="544"/>
      <c r="C34" s="241" t="s">
        <v>3448</v>
      </c>
      <c r="D34" s="241"/>
      <c r="E34" s="241"/>
      <c r="F34" s="241"/>
      <c r="G34" s="241"/>
      <c r="H34" s="241"/>
      <c r="I34" s="241"/>
      <c r="J34" s="242"/>
      <c r="K34" s="245">
        <f>IF(Apoio!$AV$13=0,0,Treinamento!K$39*Apoio!$AV8)</f>
        <v>0</v>
      </c>
      <c r="L34" s="245">
        <f>IF(Apoio!$AV$13=0,0,Treinamento!L$39*Apoio!$AV8)</f>
        <v>0</v>
      </c>
      <c r="M34" s="245">
        <f>IF(Apoio!$AV$13=0,0,Treinamento!M$39*Apoio!$AV8)</f>
        <v>0</v>
      </c>
      <c r="N34" s="552">
        <f>IF(Apoio!$AV$13=0,0,Treinamento!N$39*Apoio!$AV8)</f>
        <v>0</v>
      </c>
    </row>
    <row r="35" spans="2:14" x14ac:dyDescent="0.3">
      <c r="B35" s="544"/>
      <c r="C35" s="241" t="s">
        <v>3449</v>
      </c>
      <c r="D35" s="241"/>
      <c r="E35" s="241"/>
      <c r="F35" s="241"/>
      <c r="G35" s="241"/>
      <c r="H35" s="241"/>
      <c r="I35" s="241"/>
      <c r="J35" s="242"/>
      <c r="K35" s="245">
        <f>IF(Apoio!$AV$13=0,0,Treinamento!K$39*Apoio!$AV9)</f>
        <v>0</v>
      </c>
      <c r="L35" s="245">
        <f>IF(Apoio!$AV$13=0,0,Treinamento!L$39*Apoio!$AV9)</f>
        <v>0</v>
      </c>
      <c r="M35" s="245">
        <f>IF(Apoio!$AV$13=0,0,Treinamento!M$39*Apoio!$AV9)</f>
        <v>0</v>
      </c>
      <c r="N35" s="552">
        <f>IF(Apoio!$AV$13=0,0,Treinamento!N$39*Apoio!$AV9)</f>
        <v>0</v>
      </c>
    </row>
    <row r="36" spans="2:14" x14ac:dyDescent="0.3">
      <c r="B36" s="544"/>
      <c r="C36" s="241" t="s">
        <v>3450</v>
      </c>
      <c r="D36" s="241"/>
      <c r="E36" s="241"/>
      <c r="F36" s="241"/>
      <c r="G36" s="241"/>
      <c r="H36" s="241"/>
      <c r="I36" s="241"/>
      <c r="J36" s="242"/>
      <c r="K36" s="245">
        <f>IF(Apoio!$AV$13=0,0,Treinamento!K$39*Apoio!$AV10)</f>
        <v>0</v>
      </c>
      <c r="L36" s="245">
        <f>IF(Apoio!$AV$13=0,0,Treinamento!L$39*Apoio!$AV10)</f>
        <v>0</v>
      </c>
      <c r="M36" s="245">
        <f>IF(Apoio!$AV$13=0,0,Treinamento!M$39*Apoio!$AV10)</f>
        <v>0</v>
      </c>
      <c r="N36" s="552">
        <f>IF(Apoio!$AV$13=0,0,Treinamento!N$39*Apoio!$AV10)</f>
        <v>0</v>
      </c>
    </row>
    <row r="37" spans="2:14" x14ac:dyDescent="0.3">
      <c r="B37" s="544"/>
      <c r="C37" s="241" t="s">
        <v>3451</v>
      </c>
      <c r="D37" s="241"/>
      <c r="E37" s="241"/>
      <c r="F37" s="241"/>
      <c r="G37" s="241"/>
      <c r="H37" s="241"/>
      <c r="I37" s="241"/>
      <c r="J37" s="242"/>
      <c r="K37" s="245">
        <f>IF(Apoio!$AV$13=0,0,Treinamento!K$39*Apoio!$AV11)</f>
        <v>0</v>
      </c>
      <c r="L37" s="245">
        <f>IF(Apoio!$AV$13=0,0,Treinamento!L$39*Apoio!$AV11)</f>
        <v>0</v>
      </c>
      <c r="M37" s="245">
        <f>IF(Apoio!$AV$13=0,0,Treinamento!M$39*Apoio!$AV11)</f>
        <v>0</v>
      </c>
      <c r="N37" s="552">
        <f>IF(Apoio!$AV$13=0,0,Treinamento!N$39*Apoio!$AV11)</f>
        <v>0</v>
      </c>
    </row>
    <row r="38" spans="2:14" x14ac:dyDescent="0.3">
      <c r="B38" s="544"/>
      <c r="C38" s="241" t="s">
        <v>3452</v>
      </c>
      <c r="D38" s="241"/>
      <c r="E38" s="241"/>
      <c r="F38" s="241"/>
      <c r="G38" s="241"/>
      <c r="H38" s="241"/>
      <c r="I38" s="241"/>
      <c r="J38" s="242"/>
      <c r="K38" s="245">
        <f>IF(Apoio!$AV$13=0,0,Treinamento!K$39*Apoio!$AV12)</f>
        <v>0</v>
      </c>
      <c r="L38" s="245">
        <f>IF(Apoio!$AV$13=0,0,Treinamento!L$39*Apoio!$AV12)</f>
        <v>0</v>
      </c>
      <c r="M38" s="245">
        <f>IF(Apoio!$AV$13=0,0,Treinamento!M$39*Apoio!$AV12)</f>
        <v>0</v>
      </c>
      <c r="N38" s="552">
        <f>IF(Apoio!$AV$13=0,0,Treinamento!N$39*Apoio!$AV12)</f>
        <v>0</v>
      </c>
    </row>
    <row r="39" spans="2:14" ht="15" thickBot="1" x14ac:dyDescent="0.35">
      <c r="B39" s="539"/>
      <c r="C39" s="540"/>
      <c r="D39" s="540"/>
      <c r="E39" s="540"/>
      <c r="F39" s="540"/>
      <c r="G39" s="540"/>
      <c r="H39" s="540"/>
      <c r="I39" s="540"/>
      <c r="J39" s="541" t="s">
        <v>380</v>
      </c>
      <c r="K39" s="542">
        <f>K27</f>
        <v>0</v>
      </c>
      <c r="L39" s="542">
        <f>L27</f>
        <v>0</v>
      </c>
      <c r="M39" s="542">
        <f>M27</f>
        <v>0</v>
      </c>
      <c r="N39" s="543">
        <f>N27</f>
        <v>0</v>
      </c>
    </row>
  </sheetData>
  <sheetProtection algorithmName="SHA-512" hashValue="2fOb2j7hUdFbk40/t7J+zAPUGdxOgkokL4oXvyFTYoaefPcF2h5dF5SGVn9OI293uGlvNHs8X+DAwjuldutX9w==" saltValue="pXoaY1bE+TNyvvKnP1UHwQ==" spinCount="100000" sheet="1" formatColumns="0" formatRows="0"/>
  <mergeCells count="26">
    <mergeCell ref="B29:J29"/>
    <mergeCell ref="K29:N29"/>
    <mergeCell ref="C26:H26"/>
    <mergeCell ref="C20:H20"/>
    <mergeCell ref="B4:N4"/>
    <mergeCell ref="B6:H6"/>
    <mergeCell ref="C7:H7"/>
    <mergeCell ref="C18:H18"/>
    <mergeCell ref="C19:H19"/>
    <mergeCell ref="B5:J5"/>
    <mergeCell ref="K5:N5"/>
    <mergeCell ref="C21:H21"/>
    <mergeCell ref="C22:H22"/>
    <mergeCell ref="C23:H23"/>
    <mergeCell ref="C24:H24"/>
    <mergeCell ref="C25:H25"/>
    <mergeCell ref="C8:H8"/>
    <mergeCell ref="C9:H9"/>
    <mergeCell ref="C10:H10"/>
    <mergeCell ref="C11:H11"/>
    <mergeCell ref="C12:H12"/>
    <mergeCell ref="C13:H13"/>
    <mergeCell ref="C14:H14"/>
    <mergeCell ref="C15:H15"/>
    <mergeCell ref="C16:H16"/>
    <mergeCell ref="C17:H17"/>
  </mergeCells>
  <conditionalFormatting sqref="K7:N27 K30:N39">
    <cfRule type="cellIs" dxfId="26" priority="3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62" fitToHeight="0" orientation="portrait" r:id="rId1"/>
  <headerFooter>
    <oddFooter>&amp;L&amp;F / &amp;A_x000D_&amp;1#&amp;"Calibri"&amp;10&amp;K000000 Classificação: Público&amp;R&amp;P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20">
    <pageSetUpPr fitToPage="1"/>
  </sheetPr>
  <dimension ref="B3:M123"/>
  <sheetViews>
    <sheetView workbookViewId="0">
      <selection activeCell="P43" sqref="P43"/>
    </sheetView>
  </sheetViews>
  <sheetFormatPr defaultColWidth="9.109375" defaultRowHeight="15" customHeight="1" x14ac:dyDescent="0.3"/>
  <cols>
    <col min="1" max="2" width="3.6640625" style="1" customWidth="1"/>
    <col min="3" max="7" width="9.109375" style="1"/>
    <col min="8" max="8" width="24" style="1" customWidth="1"/>
    <col min="9" max="9" width="14" style="1" bestFit="1" customWidth="1"/>
    <col min="10" max="10" width="15.6640625" style="1" customWidth="1"/>
    <col min="11" max="12" width="14.6640625" style="1" customWidth="1"/>
    <col min="13" max="13" width="15.6640625" style="1" customWidth="1"/>
    <col min="14" max="16384" width="9.109375" style="1"/>
  </cols>
  <sheetData>
    <row r="3" spans="2:13" ht="15" customHeight="1" thickBot="1" x14ac:dyDescent="0.35"/>
    <row r="4" spans="2:13" ht="15" customHeight="1" x14ac:dyDescent="0.3">
      <c r="B4" s="910" t="s">
        <v>2936</v>
      </c>
      <c r="C4" s="911"/>
      <c r="D4" s="911"/>
      <c r="E4" s="911"/>
      <c r="F4" s="911"/>
      <c r="G4" s="911"/>
      <c r="H4" s="911"/>
      <c r="I4" s="911"/>
      <c r="J4" s="911"/>
      <c r="K4" s="911"/>
      <c r="L4" s="911"/>
      <c r="M4" s="912"/>
    </row>
    <row r="5" spans="2:13" ht="9.9" customHeight="1" x14ac:dyDescent="0.3">
      <c r="B5" s="529"/>
      <c r="M5" s="530"/>
    </row>
    <row r="6" spans="2:13" ht="15" customHeight="1" x14ac:dyDescent="0.3">
      <c r="B6" s="923" t="s">
        <v>2937</v>
      </c>
      <c r="C6" s="743"/>
      <c r="D6" s="743"/>
      <c r="E6" s="743"/>
      <c r="F6" s="743"/>
      <c r="G6" s="743"/>
      <c r="H6" s="743"/>
      <c r="I6" s="743"/>
      <c r="J6" s="743"/>
      <c r="K6" s="743"/>
      <c r="L6" s="743"/>
      <c r="M6" s="924"/>
    </row>
    <row r="7" spans="2:13" ht="15" customHeight="1" x14ac:dyDescent="0.3">
      <c r="B7" s="920" t="s">
        <v>2938</v>
      </c>
      <c r="C7" s="921"/>
      <c r="D7" s="921"/>
      <c r="E7" s="921"/>
      <c r="F7" s="921"/>
      <c r="G7" s="921"/>
      <c r="H7" s="921"/>
      <c r="I7" s="922"/>
      <c r="J7" s="859" t="s">
        <v>1215</v>
      </c>
      <c r="K7" s="859"/>
      <c r="L7" s="859"/>
      <c r="M7" s="909"/>
    </row>
    <row r="8" spans="2:13" ht="15" customHeight="1" x14ac:dyDescent="0.3">
      <c r="B8" s="913" t="s">
        <v>388</v>
      </c>
      <c r="C8" s="914"/>
      <c r="D8" s="914"/>
      <c r="E8" s="914"/>
      <c r="F8" s="914"/>
      <c r="G8" s="914"/>
      <c r="H8" s="915"/>
      <c r="I8" s="137" t="s">
        <v>2939</v>
      </c>
      <c r="J8" s="137" t="s">
        <v>1219</v>
      </c>
      <c r="K8" s="138" t="s">
        <v>1220</v>
      </c>
      <c r="L8" s="138" t="s">
        <v>1221</v>
      </c>
      <c r="M8" s="532" t="s">
        <v>1222</v>
      </c>
    </row>
    <row r="9" spans="2:13" ht="15" customHeight="1" x14ac:dyDescent="0.3">
      <c r="B9" s="533">
        <v>1</v>
      </c>
      <c r="C9" s="918" t="s">
        <v>2940</v>
      </c>
      <c r="D9" s="918"/>
      <c r="E9" s="918"/>
      <c r="F9" s="918"/>
      <c r="G9" s="918"/>
      <c r="H9" s="919"/>
      <c r="I9" s="285"/>
      <c r="J9" s="44">
        <f>M9-K9-L9</f>
        <v>0</v>
      </c>
      <c r="K9" s="286"/>
      <c r="L9" s="286"/>
      <c r="M9" s="534">
        <f>I9</f>
        <v>0</v>
      </c>
    </row>
    <row r="10" spans="2:13" ht="15" customHeight="1" x14ac:dyDescent="0.3">
      <c r="B10" s="533">
        <v>2</v>
      </c>
      <c r="C10" s="918" t="s">
        <v>2941</v>
      </c>
      <c r="D10" s="918"/>
      <c r="E10" s="918"/>
      <c r="F10" s="918"/>
      <c r="G10" s="918"/>
      <c r="H10" s="919"/>
      <c r="I10" s="285"/>
      <c r="J10" s="44">
        <f t="shared" ref="J10" si="0">M10-K10-L10</f>
        <v>0</v>
      </c>
      <c r="K10" s="286"/>
      <c r="L10" s="286"/>
      <c r="M10" s="534">
        <f>I10</f>
        <v>0</v>
      </c>
    </row>
    <row r="11" spans="2:13" ht="15" customHeight="1" x14ac:dyDescent="0.3">
      <c r="B11" s="535"/>
      <c r="C11" s="241" t="s">
        <v>3453</v>
      </c>
      <c r="D11" s="241"/>
      <c r="E11" s="241"/>
      <c r="F11" s="241"/>
      <c r="G11" s="241"/>
      <c r="H11" s="241"/>
      <c r="I11" s="242"/>
      <c r="J11" s="245">
        <f>SUM(J9:J10)</f>
        <v>0</v>
      </c>
      <c r="K11" s="249">
        <f>SUM(K9:K10)</f>
        <v>0</v>
      </c>
      <c r="L11" s="249">
        <f>SUM(L9:L10)</f>
        <v>0</v>
      </c>
      <c r="M11" s="536">
        <f>SUM(M9:M10)</f>
        <v>0</v>
      </c>
    </row>
    <row r="12" spans="2:13" ht="15" customHeight="1" x14ac:dyDescent="0.3">
      <c r="B12" s="920" t="s">
        <v>2942</v>
      </c>
      <c r="C12" s="921"/>
      <c r="D12" s="921"/>
      <c r="E12" s="921"/>
      <c r="F12" s="921"/>
      <c r="G12" s="921"/>
      <c r="H12" s="921"/>
      <c r="I12" s="922"/>
      <c r="J12" s="859" t="s">
        <v>1215</v>
      </c>
      <c r="K12" s="859"/>
      <c r="L12" s="859"/>
      <c r="M12" s="909"/>
    </row>
    <row r="13" spans="2:13" ht="15" customHeight="1" x14ac:dyDescent="0.3">
      <c r="B13" s="913" t="s">
        <v>388</v>
      </c>
      <c r="C13" s="914"/>
      <c r="D13" s="914"/>
      <c r="E13" s="914"/>
      <c r="F13" s="914"/>
      <c r="G13" s="914"/>
      <c r="H13" s="915"/>
      <c r="I13" s="137" t="s">
        <v>2939</v>
      </c>
      <c r="J13" s="137" t="s">
        <v>1219</v>
      </c>
      <c r="K13" s="138" t="s">
        <v>1220</v>
      </c>
      <c r="L13" s="138" t="s">
        <v>1221</v>
      </c>
      <c r="M13" s="532" t="s">
        <v>1222</v>
      </c>
    </row>
    <row r="14" spans="2:13" ht="15" customHeight="1" x14ac:dyDescent="0.3">
      <c r="B14" s="533">
        <v>1</v>
      </c>
      <c r="C14" s="918" t="s">
        <v>2943</v>
      </c>
      <c r="D14" s="918"/>
      <c r="E14" s="918"/>
      <c r="F14" s="918"/>
      <c r="G14" s="918"/>
      <c r="H14" s="919"/>
      <c r="I14" s="285"/>
      <c r="J14" s="44">
        <f>M14-K14-L14</f>
        <v>0</v>
      </c>
      <c r="K14" s="286"/>
      <c r="L14" s="286"/>
      <c r="M14" s="534">
        <f>I14</f>
        <v>0</v>
      </c>
    </row>
    <row r="15" spans="2:13" ht="15" customHeight="1" x14ac:dyDescent="0.3">
      <c r="B15" s="533">
        <v>2</v>
      </c>
      <c r="C15" s="918" t="s">
        <v>2944</v>
      </c>
      <c r="D15" s="918"/>
      <c r="E15" s="918"/>
      <c r="F15" s="918"/>
      <c r="G15" s="918"/>
      <c r="H15" s="919"/>
      <c r="I15" s="285"/>
      <c r="J15" s="44">
        <f t="shared" ref="J15" si="1">M15-K15-L15</f>
        <v>0</v>
      </c>
      <c r="K15" s="286"/>
      <c r="L15" s="286"/>
      <c r="M15" s="534">
        <f>I15</f>
        <v>0</v>
      </c>
    </row>
    <row r="16" spans="2:13" ht="15" customHeight="1" x14ac:dyDescent="0.3">
      <c r="B16" s="535"/>
      <c r="C16" s="241" t="s">
        <v>3454</v>
      </c>
      <c r="D16" s="241"/>
      <c r="E16" s="241"/>
      <c r="F16" s="241"/>
      <c r="G16" s="241"/>
      <c r="H16" s="241"/>
      <c r="I16" s="242"/>
      <c r="J16" s="245">
        <f>SUM(J14:J15)</f>
        <v>0</v>
      </c>
      <c r="K16" s="249">
        <f>SUM(K14:K15)</f>
        <v>0</v>
      </c>
      <c r="L16" s="249">
        <f>SUM(L14:L15)</f>
        <v>0</v>
      </c>
      <c r="M16" s="536">
        <f>SUM(M14:M15)</f>
        <v>0</v>
      </c>
    </row>
    <row r="17" spans="2:13" ht="15" customHeight="1" x14ac:dyDescent="0.3">
      <c r="B17" s="537"/>
      <c r="C17" s="250" t="s">
        <v>3455</v>
      </c>
      <c r="D17" s="250"/>
      <c r="E17" s="250"/>
      <c r="F17" s="250"/>
      <c r="G17" s="250"/>
      <c r="H17" s="250"/>
      <c r="I17" s="251"/>
      <c r="J17" s="140">
        <f>SUM(J11,J16)</f>
        <v>0</v>
      </c>
      <c r="K17" s="141">
        <f>SUM(K11,K16)</f>
        <v>0</v>
      </c>
      <c r="L17" s="141">
        <f>SUM(L11,L16)</f>
        <v>0</v>
      </c>
      <c r="M17" s="538">
        <f>SUM(M11,M16)</f>
        <v>0</v>
      </c>
    </row>
    <row r="18" spans="2:13" ht="24.9" customHeight="1" x14ac:dyDescent="0.3">
      <c r="B18" s="529"/>
      <c r="M18" s="530"/>
    </row>
    <row r="19" spans="2:13" ht="15" customHeight="1" x14ac:dyDescent="0.3">
      <c r="B19" s="923" t="s">
        <v>2945</v>
      </c>
      <c r="C19" s="743"/>
      <c r="D19" s="743"/>
      <c r="E19" s="743"/>
      <c r="F19" s="743"/>
      <c r="G19" s="743"/>
      <c r="H19" s="743"/>
      <c r="I19" s="743"/>
      <c r="J19" s="743"/>
      <c r="K19" s="743"/>
      <c r="L19" s="743"/>
      <c r="M19" s="924"/>
    </row>
    <row r="20" spans="2:13" ht="15" customHeight="1" x14ac:dyDescent="0.3">
      <c r="B20" s="920" t="s">
        <v>2938</v>
      </c>
      <c r="C20" s="921"/>
      <c r="D20" s="921"/>
      <c r="E20" s="921"/>
      <c r="F20" s="921"/>
      <c r="G20" s="921"/>
      <c r="H20" s="921"/>
      <c r="I20" s="922"/>
      <c r="J20" s="859" t="s">
        <v>1215</v>
      </c>
      <c r="K20" s="859"/>
      <c r="L20" s="859"/>
      <c r="M20" s="909"/>
    </row>
    <row r="21" spans="2:13" ht="15" customHeight="1" x14ac:dyDescent="0.3">
      <c r="B21" s="913" t="s">
        <v>388</v>
      </c>
      <c r="C21" s="914"/>
      <c r="D21" s="914"/>
      <c r="E21" s="914"/>
      <c r="F21" s="914"/>
      <c r="G21" s="914"/>
      <c r="H21" s="915"/>
      <c r="I21" s="137" t="s">
        <v>2939</v>
      </c>
      <c r="J21" s="137" t="s">
        <v>1219</v>
      </c>
      <c r="K21" s="138" t="s">
        <v>1220</v>
      </c>
      <c r="L21" s="138" t="s">
        <v>1221</v>
      </c>
      <c r="M21" s="532" t="s">
        <v>1222</v>
      </c>
    </row>
    <row r="22" spans="2:13" ht="15" customHeight="1" x14ac:dyDescent="0.3">
      <c r="B22" s="533">
        <v>1</v>
      </c>
      <c r="C22" s="918" t="s">
        <v>2940</v>
      </c>
      <c r="D22" s="918"/>
      <c r="E22" s="918"/>
      <c r="F22" s="918"/>
      <c r="G22" s="918"/>
      <c r="H22" s="919"/>
      <c r="I22" s="285"/>
      <c r="J22" s="44">
        <f>M22-K22-L22</f>
        <v>0</v>
      </c>
      <c r="K22" s="286"/>
      <c r="L22" s="286"/>
      <c r="M22" s="534">
        <f>I22</f>
        <v>0</v>
      </c>
    </row>
    <row r="23" spans="2:13" ht="15" customHeight="1" x14ac:dyDescent="0.3">
      <c r="B23" s="533">
        <v>2</v>
      </c>
      <c r="C23" s="918" t="s">
        <v>2941</v>
      </c>
      <c r="D23" s="918"/>
      <c r="E23" s="918"/>
      <c r="F23" s="918"/>
      <c r="G23" s="918"/>
      <c r="H23" s="919"/>
      <c r="I23" s="285"/>
      <c r="J23" s="44">
        <f t="shared" ref="J23" si="2">M23-K23-L23</f>
        <v>0</v>
      </c>
      <c r="K23" s="286"/>
      <c r="L23" s="286"/>
      <c r="M23" s="534">
        <f>I23</f>
        <v>0</v>
      </c>
    </row>
    <row r="24" spans="2:13" ht="15" customHeight="1" x14ac:dyDescent="0.3">
      <c r="B24" s="535"/>
      <c r="C24" s="241" t="s">
        <v>3456</v>
      </c>
      <c r="D24" s="241"/>
      <c r="E24" s="241"/>
      <c r="F24" s="241"/>
      <c r="G24" s="241"/>
      <c r="H24" s="241"/>
      <c r="I24" s="242"/>
      <c r="J24" s="245">
        <f>SUM(J22:J23)</f>
        <v>0</v>
      </c>
      <c r="K24" s="249">
        <f>SUM(K22:K23)</f>
        <v>0</v>
      </c>
      <c r="L24" s="249">
        <f>SUM(L22:L23)</f>
        <v>0</v>
      </c>
      <c r="M24" s="536">
        <f>SUM(M22:M23)</f>
        <v>0</v>
      </c>
    </row>
    <row r="25" spans="2:13" ht="15" customHeight="1" x14ac:dyDescent="0.3">
      <c r="B25" s="920" t="s">
        <v>2942</v>
      </c>
      <c r="C25" s="921"/>
      <c r="D25" s="921"/>
      <c r="E25" s="921"/>
      <c r="F25" s="921"/>
      <c r="G25" s="921"/>
      <c r="H25" s="921"/>
      <c r="I25" s="922"/>
      <c r="J25" s="859" t="s">
        <v>1215</v>
      </c>
      <c r="K25" s="859"/>
      <c r="L25" s="859"/>
      <c r="M25" s="909"/>
    </row>
    <row r="26" spans="2:13" ht="15" customHeight="1" x14ac:dyDescent="0.3">
      <c r="B26" s="913" t="s">
        <v>388</v>
      </c>
      <c r="C26" s="914"/>
      <c r="D26" s="914"/>
      <c r="E26" s="914"/>
      <c r="F26" s="914"/>
      <c r="G26" s="914"/>
      <c r="H26" s="915"/>
      <c r="I26" s="137" t="s">
        <v>2939</v>
      </c>
      <c r="J26" s="137" t="s">
        <v>1219</v>
      </c>
      <c r="K26" s="138" t="s">
        <v>1220</v>
      </c>
      <c r="L26" s="138" t="s">
        <v>1221</v>
      </c>
      <c r="M26" s="532" t="s">
        <v>1222</v>
      </c>
    </row>
    <row r="27" spans="2:13" ht="15" customHeight="1" x14ac:dyDescent="0.3">
      <c r="B27" s="533">
        <v>1</v>
      </c>
      <c r="C27" s="918" t="s">
        <v>2943</v>
      </c>
      <c r="D27" s="918"/>
      <c r="E27" s="918"/>
      <c r="F27" s="918"/>
      <c r="G27" s="918"/>
      <c r="H27" s="919"/>
      <c r="I27" s="285"/>
      <c r="J27" s="44">
        <f>M27-K27-L27</f>
        <v>0</v>
      </c>
      <c r="K27" s="286"/>
      <c r="L27" s="286"/>
      <c r="M27" s="534">
        <f>I27</f>
        <v>0</v>
      </c>
    </row>
    <row r="28" spans="2:13" ht="15" customHeight="1" x14ac:dyDescent="0.3">
      <c r="B28" s="533">
        <v>2</v>
      </c>
      <c r="C28" s="918" t="s">
        <v>2944</v>
      </c>
      <c r="D28" s="918"/>
      <c r="E28" s="918"/>
      <c r="F28" s="918"/>
      <c r="G28" s="918"/>
      <c r="H28" s="919"/>
      <c r="I28" s="285"/>
      <c r="J28" s="44">
        <f t="shared" ref="J28" si="3">M28-K28-L28</f>
        <v>0</v>
      </c>
      <c r="K28" s="286"/>
      <c r="L28" s="286"/>
      <c r="M28" s="534">
        <f>I28</f>
        <v>0</v>
      </c>
    </row>
    <row r="29" spans="2:13" ht="15" customHeight="1" x14ac:dyDescent="0.3">
      <c r="B29" s="535"/>
      <c r="C29" s="241" t="s">
        <v>3457</v>
      </c>
      <c r="D29" s="241"/>
      <c r="E29" s="241"/>
      <c r="F29" s="241"/>
      <c r="G29" s="241"/>
      <c r="H29" s="241"/>
      <c r="I29" s="242"/>
      <c r="J29" s="245">
        <f>SUM(J27:J28)</f>
        <v>0</v>
      </c>
      <c r="K29" s="249">
        <f>SUM(K27:K28)</f>
        <v>0</v>
      </c>
      <c r="L29" s="249">
        <f>SUM(L27:L28)</f>
        <v>0</v>
      </c>
      <c r="M29" s="536">
        <f>SUM(M27:M28)</f>
        <v>0</v>
      </c>
    </row>
    <row r="30" spans="2:13" ht="15" customHeight="1" x14ac:dyDescent="0.3">
      <c r="B30" s="537"/>
      <c r="C30" s="250" t="s">
        <v>3458</v>
      </c>
      <c r="D30" s="250"/>
      <c r="E30" s="250"/>
      <c r="F30" s="250"/>
      <c r="G30" s="250"/>
      <c r="H30" s="250"/>
      <c r="I30" s="251"/>
      <c r="J30" s="140">
        <f>SUM(J24,J29)</f>
        <v>0</v>
      </c>
      <c r="K30" s="141">
        <f>SUM(K24,K29)</f>
        <v>0</v>
      </c>
      <c r="L30" s="141">
        <f>SUM(L24,L29)</f>
        <v>0</v>
      </c>
      <c r="M30" s="538">
        <f>SUM(M24,M29)</f>
        <v>0</v>
      </c>
    </row>
    <row r="31" spans="2:13" ht="24.9" customHeight="1" x14ac:dyDescent="0.3">
      <c r="B31" s="529"/>
      <c r="M31" s="530"/>
    </row>
    <row r="32" spans="2:13" ht="15" customHeight="1" x14ac:dyDescent="0.3">
      <c r="B32" s="923" t="s">
        <v>1774</v>
      </c>
      <c r="C32" s="743"/>
      <c r="D32" s="743"/>
      <c r="E32" s="743"/>
      <c r="F32" s="743"/>
      <c r="G32" s="743"/>
      <c r="H32" s="743"/>
      <c r="I32" s="743"/>
      <c r="J32" s="743"/>
      <c r="K32" s="743"/>
      <c r="L32" s="743"/>
      <c r="M32" s="924"/>
    </row>
    <row r="33" spans="2:13" ht="15" customHeight="1" x14ac:dyDescent="0.3">
      <c r="B33" s="920" t="s">
        <v>2938</v>
      </c>
      <c r="C33" s="921"/>
      <c r="D33" s="921"/>
      <c r="E33" s="921"/>
      <c r="F33" s="921"/>
      <c r="G33" s="921"/>
      <c r="H33" s="921"/>
      <c r="I33" s="922"/>
      <c r="J33" s="859" t="s">
        <v>1215</v>
      </c>
      <c r="K33" s="859"/>
      <c r="L33" s="859"/>
      <c r="M33" s="909"/>
    </row>
    <row r="34" spans="2:13" ht="15" customHeight="1" x14ac:dyDescent="0.3">
      <c r="B34" s="913" t="s">
        <v>388</v>
      </c>
      <c r="C34" s="914"/>
      <c r="D34" s="914"/>
      <c r="E34" s="914"/>
      <c r="F34" s="914"/>
      <c r="G34" s="914"/>
      <c r="H34" s="915"/>
      <c r="I34" s="137" t="s">
        <v>2939</v>
      </c>
      <c r="J34" s="137" t="s">
        <v>1219</v>
      </c>
      <c r="K34" s="138" t="s">
        <v>1220</v>
      </c>
      <c r="L34" s="138" t="s">
        <v>1221</v>
      </c>
      <c r="M34" s="532" t="s">
        <v>1222</v>
      </c>
    </row>
    <row r="35" spans="2:13" ht="15" customHeight="1" x14ac:dyDescent="0.3">
      <c r="B35" s="533">
        <v>1</v>
      </c>
      <c r="C35" s="918" t="s">
        <v>2940</v>
      </c>
      <c r="D35" s="918"/>
      <c r="E35" s="918"/>
      <c r="F35" s="918"/>
      <c r="G35" s="918"/>
      <c r="H35" s="919"/>
      <c r="I35" s="285"/>
      <c r="J35" s="44">
        <f>M35-K35-L35</f>
        <v>0</v>
      </c>
      <c r="K35" s="286"/>
      <c r="L35" s="286"/>
      <c r="M35" s="534">
        <f>I35</f>
        <v>0</v>
      </c>
    </row>
    <row r="36" spans="2:13" ht="15" customHeight="1" x14ac:dyDescent="0.3">
      <c r="B36" s="533">
        <v>2</v>
      </c>
      <c r="C36" s="918" t="s">
        <v>2941</v>
      </c>
      <c r="D36" s="918"/>
      <c r="E36" s="918"/>
      <c r="F36" s="918"/>
      <c r="G36" s="918"/>
      <c r="H36" s="919"/>
      <c r="I36" s="285"/>
      <c r="J36" s="44">
        <f t="shared" ref="J36" si="4">M36-K36-L36</f>
        <v>0</v>
      </c>
      <c r="K36" s="286"/>
      <c r="L36" s="286"/>
      <c r="M36" s="534">
        <f>I36</f>
        <v>0</v>
      </c>
    </row>
    <row r="37" spans="2:13" ht="15" customHeight="1" x14ac:dyDescent="0.3">
      <c r="B37" s="535"/>
      <c r="C37" s="241" t="s">
        <v>3459</v>
      </c>
      <c r="D37" s="241"/>
      <c r="E37" s="241"/>
      <c r="F37" s="241"/>
      <c r="G37" s="241"/>
      <c r="H37" s="241"/>
      <c r="I37" s="242"/>
      <c r="J37" s="245">
        <f>SUM(J35:J36)</f>
        <v>0</v>
      </c>
      <c r="K37" s="249">
        <f>SUM(K35:K36)</f>
        <v>0</v>
      </c>
      <c r="L37" s="249">
        <f>SUM(L35:L36)</f>
        <v>0</v>
      </c>
      <c r="M37" s="536">
        <f>SUM(M35:M36)</f>
        <v>0</v>
      </c>
    </row>
    <row r="38" spans="2:13" ht="15" customHeight="1" x14ac:dyDescent="0.3">
      <c r="B38" s="920" t="s">
        <v>2942</v>
      </c>
      <c r="C38" s="921"/>
      <c r="D38" s="921"/>
      <c r="E38" s="921"/>
      <c r="F38" s="921"/>
      <c r="G38" s="921"/>
      <c r="H38" s="921"/>
      <c r="I38" s="922"/>
      <c r="J38" s="859" t="s">
        <v>1215</v>
      </c>
      <c r="K38" s="859"/>
      <c r="L38" s="859"/>
      <c r="M38" s="909"/>
    </row>
    <row r="39" spans="2:13" ht="15" customHeight="1" x14ac:dyDescent="0.3">
      <c r="B39" s="913" t="s">
        <v>388</v>
      </c>
      <c r="C39" s="914"/>
      <c r="D39" s="914"/>
      <c r="E39" s="914"/>
      <c r="F39" s="914"/>
      <c r="G39" s="914"/>
      <c r="H39" s="915"/>
      <c r="I39" s="137" t="s">
        <v>2939</v>
      </c>
      <c r="J39" s="137" t="s">
        <v>1219</v>
      </c>
      <c r="K39" s="138" t="s">
        <v>1220</v>
      </c>
      <c r="L39" s="138" t="s">
        <v>1221</v>
      </c>
      <c r="M39" s="532" t="s">
        <v>1222</v>
      </c>
    </row>
    <row r="40" spans="2:13" ht="15" customHeight="1" x14ac:dyDescent="0.3">
      <c r="B40" s="533">
        <v>1</v>
      </c>
      <c r="C40" s="918" t="s">
        <v>2943</v>
      </c>
      <c r="D40" s="918"/>
      <c r="E40" s="918"/>
      <c r="F40" s="918"/>
      <c r="G40" s="918"/>
      <c r="H40" s="919"/>
      <c r="I40" s="285"/>
      <c r="J40" s="44">
        <f>M40-K40-L40</f>
        <v>0</v>
      </c>
      <c r="K40" s="286"/>
      <c r="L40" s="286"/>
      <c r="M40" s="534">
        <f>I40</f>
        <v>0</v>
      </c>
    </row>
    <row r="41" spans="2:13" ht="15" customHeight="1" x14ac:dyDescent="0.3">
      <c r="B41" s="533">
        <v>2</v>
      </c>
      <c r="C41" s="918" t="s">
        <v>2944</v>
      </c>
      <c r="D41" s="918"/>
      <c r="E41" s="918"/>
      <c r="F41" s="918"/>
      <c r="G41" s="918"/>
      <c r="H41" s="919"/>
      <c r="I41" s="285"/>
      <c r="J41" s="44">
        <f t="shared" ref="J41" si="5">M41-K41-L41</f>
        <v>0</v>
      </c>
      <c r="K41" s="286"/>
      <c r="L41" s="286"/>
      <c r="M41" s="534">
        <f>I41</f>
        <v>0</v>
      </c>
    </row>
    <row r="42" spans="2:13" ht="15" customHeight="1" x14ac:dyDescent="0.3">
      <c r="B42" s="535"/>
      <c r="C42" s="241" t="s">
        <v>3460</v>
      </c>
      <c r="D42" s="241"/>
      <c r="E42" s="241"/>
      <c r="F42" s="241"/>
      <c r="G42" s="241"/>
      <c r="H42" s="241"/>
      <c r="I42" s="242"/>
      <c r="J42" s="245">
        <f>SUM(J40:J41)</f>
        <v>0</v>
      </c>
      <c r="K42" s="249">
        <f>SUM(K40:K41)</f>
        <v>0</v>
      </c>
      <c r="L42" s="249">
        <f>SUM(L40:L41)</f>
        <v>0</v>
      </c>
      <c r="M42" s="536">
        <f>SUM(M40:M41)</f>
        <v>0</v>
      </c>
    </row>
    <row r="43" spans="2:13" ht="15" customHeight="1" x14ac:dyDescent="0.3">
      <c r="B43" s="537"/>
      <c r="C43" s="250" t="s">
        <v>3461</v>
      </c>
      <c r="D43" s="250"/>
      <c r="E43" s="250"/>
      <c r="F43" s="250"/>
      <c r="G43" s="250"/>
      <c r="H43" s="250"/>
      <c r="I43" s="251"/>
      <c r="J43" s="140">
        <f>SUM(J37,J42)</f>
        <v>0</v>
      </c>
      <c r="K43" s="141">
        <f>SUM(K37,K42)</f>
        <v>0</v>
      </c>
      <c r="L43" s="141">
        <f>SUM(L37,L42)</f>
        <v>0</v>
      </c>
      <c r="M43" s="538">
        <f>SUM(M37,M42)</f>
        <v>0</v>
      </c>
    </row>
    <row r="44" spans="2:13" ht="24.9" customHeight="1" x14ac:dyDescent="0.3">
      <c r="B44" s="529"/>
      <c r="M44" s="530"/>
    </row>
    <row r="45" spans="2:13" ht="15" customHeight="1" x14ac:dyDescent="0.3">
      <c r="B45" s="923" t="s">
        <v>1943</v>
      </c>
      <c r="C45" s="743"/>
      <c r="D45" s="743"/>
      <c r="E45" s="743"/>
      <c r="F45" s="743"/>
      <c r="G45" s="743"/>
      <c r="H45" s="743"/>
      <c r="I45" s="743"/>
      <c r="J45" s="743"/>
      <c r="K45" s="743"/>
      <c r="L45" s="743"/>
      <c r="M45" s="924"/>
    </row>
    <row r="46" spans="2:13" ht="15" customHeight="1" x14ac:dyDescent="0.3">
      <c r="B46" s="920" t="s">
        <v>2938</v>
      </c>
      <c r="C46" s="921"/>
      <c r="D46" s="921"/>
      <c r="E46" s="921"/>
      <c r="F46" s="921"/>
      <c r="G46" s="921"/>
      <c r="H46" s="921"/>
      <c r="I46" s="922"/>
      <c r="J46" s="859" t="s">
        <v>1215</v>
      </c>
      <c r="K46" s="859"/>
      <c r="L46" s="859"/>
      <c r="M46" s="909"/>
    </row>
    <row r="47" spans="2:13" ht="15" customHeight="1" x14ac:dyDescent="0.3">
      <c r="B47" s="913" t="s">
        <v>388</v>
      </c>
      <c r="C47" s="914"/>
      <c r="D47" s="914"/>
      <c r="E47" s="914"/>
      <c r="F47" s="914"/>
      <c r="G47" s="914"/>
      <c r="H47" s="915"/>
      <c r="I47" s="137" t="s">
        <v>2939</v>
      </c>
      <c r="J47" s="137" t="s">
        <v>1219</v>
      </c>
      <c r="K47" s="138" t="s">
        <v>1220</v>
      </c>
      <c r="L47" s="138" t="s">
        <v>1221</v>
      </c>
      <c r="M47" s="532" t="s">
        <v>1222</v>
      </c>
    </row>
    <row r="48" spans="2:13" ht="15" customHeight="1" x14ac:dyDescent="0.3">
      <c r="B48" s="533">
        <v>1</v>
      </c>
      <c r="C48" s="918" t="s">
        <v>2940</v>
      </c>
      <c r="D48" s="918"/>
      <c r="E48" s="918"/>
      <c r="F48" s="918"/>
      <c r="G48" s="918"/>
      <c r="H48" s="919"/>
      <c r="I48" s="285"/>
      <c r="J48" s="44">
        <f>M48-K48-L48</f>
        <v>0</v>
      </c>
      <c r="K48" s="286"/>
      <c r="L48" s="286"/>
      <c r="M48" s="534">
        <f>I48</f>
        <v>0</v>
      </c>
    </row>
    <row r="49" spans="2:13" ht="15" customHeight="1" x14ac:dyDescent="0.3">
      <c r="B49" s="533">
        <v>2</v>
      </c>
      <c r="C49" s="918" t="s">
        <v>2941</v>
      </c>
      <c r="D49" s="918"/>
      <c r="E49" s="918"/>
      <c r="F49" s="918"/>
      <c r="G49" s="918"/>
      <c r="H49" s="919"/>
      <c r="I49" s="285"/>
      <c r="J49" s="44">
        <f t="shared" ref="J49" si="6">M49-K49-L49</f>
        <v>0</v>
      </c>
      <c r="K49" s="286"/>
      <c r="L49" s="286"/>
      <c r="M49" s="534">
        <f>I49</f>
        <v>0</v>
      </c>
    </row>
    <row r="50" spans="2:13" ht="15" customHeight="1" x14ac:dyDescent="0.3">
      <c r="B50" s="535"/>
      <c r="C50" s="241" t="s">
        <v>3462</v>
      </c>
      <c r="D50" s="241"/>
      <c r="E50" s="241"/>
      <c r="F50" s="241"/>
      <c r="G50" s="241"/>
      <c r="H50" s="241"/>
      <c r="I50" s="242"/>
      <c r="J50" s="245">
        <f>SUM(J48:J49)</f>
        <v>0</v>
      </c>
      <c r="K50" s="249">
        <f>SUM(K48:K49)</f>
        <v>0</v>
      </c>
      <c r="L50" s="249">
        <f>SUM(L48:L49)</f>
        <v>0</v>
      </c>
      <c r="M50" s="536">
        <f>SUM(M48:M49)</f>
        <v>0</v>
      </c>
    </row>
    <row r="51" spans="2:13" ht="15" customHeight="1" x14ac:dyDescent="0.3">
      <c r="B51" s="920" t="s">
        <v>2942</v>
      </c>
      <c r="C51" s="921"/>
      <c r="D51" s="921"/>
      <c r="E51" s="921"/>
      <c r="F51" s="921"/>
      <c r="G51" s="921"/>
      <c r="H51" s="921"/>
      <c r="I51" s="922"/>
      <c r="J51" s="859" t="s">
        <v>1215</v>
      </c>
      <c r="K51" s="859"/>
      <c r="L51" s="859"/>
      <c r="M51" s="909"/>
    </row>
    <row r="52" spans="2:13" ht="15" customHeight="1" x14ac:dyDescent="0.3">
      <c r="B52" s="913" t="s">
        <v>388</v>
      </c>
      <c r="C52" s="914"/>
      <c r="D52" s="914"/>
      <c r="E52" s="914"/>
      <c r="F52" s="914"/>
      <c r="G52" s="914"/>
      <c r="H52" s="915"/>
      <c r="I52" s="137" t="s">
        <v>2939</v>
      </c>
      <c r="J52" s="137" t="s">
        <v>1219</v>
      </c>
      <c r="K52" s="138" t="s">
        <v>1220</v>
      </c>
      <c r="L52" s="138" t="s">
        <v>1221</v>
      </c>
      <c r="M52" s="532" t="s">
        <v>1222</v>
      </c>
    </row>
    <row r="53" spans="2:13" ht="15" customHeight="1" x14ac:dyDescent="0.3">
      <c r="B53" s="533">
        <v>1</v>
      </c>
      <c r="C53" s="918" t="s">
        <v>2943</v>
      </c>
      <c r="D53" s="918"/>
      <c r="E53" s="918"/>
      <c r="F53" s="918"/>
      <c r="G53" s="918"/>
      <c r="H53" s="919"/>
      <c r="I53" s="285"/>
      <c r="J53" s="44">
        <f>M53-K53-L53</f>
        <v>0</v>
      </c>
      <c r="K53" s="286"/>
      <c r="L53" s="286"/>
      <c r="M53" s="534">
        <f>I53</f>
        <v>0</v>
      </c>
    </row>
    <row r="54" spans="2:13" ht="15" customHeight="1" x14ac:dyDescent="0.3">
      <c r="B54" s="533">
        <v>2</v>
      </c>
      <c r="C54" s="918" t="s">
        <v>2944</v>
      </c>
      <c r="D54" s="918"/>
      <c r="E54" s="918"/>
      <c r="F54" s="918"/>
      <c r="G54" s="918"/>
      <c r="H54" s="919"/>
      <c r="I54" s="285"/>
      <c r="J54" s="44">
        <f t="shared" ref="J54" si="7">M54-K54-L54</f>
        <v>0</v>
      </c>
      <c r="K54" s="286"/>
      <c r="L54" s="286"/>
      <c r="M54" s="534">
        <f>I54</f>
        <v>0</v>
      </c>
    </row>
    <row r="55" spans="2:13" ht="15" customHeight="1" x14ac:dyDescent="0.3">
      <c r="B55" s="535"/>
      <c r="C55" s="241" t="s">
        <v>3463</v>
      </c>
      <c r="D55" s="241"/>
      <c r="E55" s="241"/>
      <c r="F55" s="241"/>
      <c r="G55" s="241"/>
      <c r="H55" s="241"/>
      <c r="I55" s="242"/>
      <c r="J55" s="245">
        <f>SUM(J53:J54)</f>
        <v>0</v>
      </c>
      <c r="K55" s="249">
        <f>SUM(K53:K54)</f>
        <v>0</v>
      </c>
      <c r="L55" s="249">
        <f>SUM(L53:L54)</f>
        <v>0</v>
      </c>
      <c r="M55" s="536">
        <f>SUM(M53:M54)</f>
        <v>0</v>
      </c>
    </row>
    <row r="56" spans="2:13" ht="15" customHeight="1" x14ac:dyDescent="0.3">
      <c r="B56" s="537"/>
      <c r="C56" s="250" t="s">
        <v>3464</v>
      </c>
      <c r="D56" s="250"/>
      <c r="E56" s="250"/>
      <c r="F56" s="250"/>
      <c r="G56" s="250"/>
      <c r="H56" s="250"/>
      <c r="I56" s="251"/>
      <c r="J56" s="140">
        <f>SUM(J50,J55)</f>
        <v>0</v>
      </c>
      <c r="K56" s="141">
        <f>SUM(K50,K55)</f>
        <v>0</v>
      </c>
      <c r="L56" s="141">
        <f>SUM(L50,L55)</f>
        <v>0</v>
      </c>
      <c r="M56" s="538">
        <f>SUM(M50,M55)</f>
        <v>0</v>
      </c>
    </row>
    <row r="57" spans="2:13" ht="24.9" customHeight="1" x14ac:dyDescent="0.3">
      <c r="B57" s="529"/>
      <c r="M57" s="530"/>
    </row>
    <row r="58" spans="2:13" ht="15" customHeight="1" x14ac:dyDescent="0.3">
      <c r="B58" s="923" t="s">
        <v>2106</v>
      </c>
      <c r="C58" s="743"/>
      <c r="D58" s="743"/>
      <c r="E58" s="743"/>
      <c r="F58" s="743"/>
      <c r="G58" s="743"/>
      <c r="H58" s="743"/>
      <c r="I58" s="743"/>
      <c r="J58" s="743"/>
      <c r="K58" s="743"/>
      <c r="L58" s="743"/>
      <c r="M58" s="924"/>
    </row>
    <row r="59" spans="2:13" ht="15" customHeight="1" x14ac:dyDescent="0.3">
      <c r="B59" s="920" t="s">
        <v>2938</v>
      </c>
      <c r="C59" s="921"/>
      <c r="D59" s="921"/>
      <c r="E59" s="921"/>
      <c r="F59" s="921"/>
      <c r="G59" s="921"/>
      <c r="H59" s="921"/>
      <c r="I59" s="922"/>
      <c r="J59" s="859" t="s">
        <v>1215</v>
      </c>
      <c r="K59" s="859"/>
      <c r="L59" s="859"/>
      <c r="M59" s="909"/>
    </row>
    <row r="60" spans="2:13" ht="15" customHeight="1" x14ac:dyDescent="0.3">
      <c r="B60" s="913" t="s">
        <v>388</v>
      </c>
      <c r="C60" s="914"/>
      <c r="D60" s="914"/>
      <c r="E60" s="914"/>
      <c r="F60" s="914"/>
      <c r="G60" s="914"/>
      <c r="H60" s="915"/>
      <c r="I60" s="137" t="s">
        <v>2939</v>
      </c>
      <c r="J60" s="137" t="s">
        <v>1219</v>
      </c>
      <c r="K60" s="138" t="s">
        <v>1220</v>
      </c>
      <c r="L60" s="138" t="s">
        <v>1221</v>
      </c>
      <c r="M60" s="532" t="s">
        <v>1222</v>
      </c>
    </row>
    <row r="61" spans="2:13" ht="15" customHeight="1" x14ac:dyDescent="0.3">
      <c r="B61" s="533">
        <v>1</v>
      </c>
      <c r="C61" s="918" t="s">
        <v>2940</v>
      </c>
      <c r="D61" s="918"/>
      <c r="E61" s="918"/>
      <c r="F61" s="918"/>
      <c r="G61" s="918"/>
      <c r="H61" s="919"/>
      <c r="I61" s="285"/>
      <c r="J61" s="44">
        <f>M61-K61-L61</f>
        <v>0</v>
      </c>
      <c r="K61" s="286"/>
      <c r="L61" s="286"/>
      <c r="M61" s="534">
        <f>I61</f>
        <v>0</v>
      </c>
    </row>
    <row r="62" spans="2:13" ht="15" customHeight="1" x14ac:dyDescent="0.3">
      <c r="B62" s="533">
        <v>2</v>
      </c>
      <c r="C62" s="918" t="s">
        <v>2941</v>
      </c>
      <c r="D62" s="918"/>
      <c r="E62" s="918"/>
      <c r="F62" s="918"/>
      <c r="G62" s="918"/>
      <c r="H62" s="919"/>
      <c r="I62" s="285"/>
      <c r="J62" s="44">
        <f t="shared" ref="J62" si="8">M62-K62-L62</f>
        <v>0</v>
      </c>
      <c r="K62" s="286"/>
      <c r="L62" s="286"/>
      <c r="M62" s="534">
        <f>I62</f>
        <v>0</v>
      </c>
    </row>
    <row r="63" spans="2:13" ht="15" customHeight="1" x14ac:dyDescent="0.3">
      <c r="B63" s="535"/>
      <c r="C63" s="241" t="s">
        <v>3465</v>
      </c>
      <c r="D63" s="241"/>
      <c r="E63" s="241"/>
      <c r="F63" s="241"/>
      <c r="G63" s="241"/>
      <c r="H63" s="241"/>
      <c r="I63" s="242"/>
      <c r="J63" s="245">
        <f>SUM(J61:J62)</f>
        <v>0</v>
      </c>
      <c r="K63" s="249">
        <f>SUM(K61:K62)</f>
        <v>0</v>
      </c>
      <c r="L63" s="249">
        <f>SUM(L61:L62)</f>
        <v>0</v>
      </c>
      <c r="M63" s="536">
        <f>SUM(M61:M62)</f>
        <v>0</v>
      </c>
    </row>
    <row r="64" spans="2:13" ht="15" customHeight="1" x14ac:dyDescent="0.3">
      <c r="B64" s="920" t="s">
        <v>2942</v>
      </c>
      <c r="C64" s="921"/>
      <c r="D64" s="921"/>
      <c r="E64" s="921"/>
      <c r="F64" s="921"/>
      <c r="G64" s="921"/>
      <c r="H64" s="921"/>
      <c r="I64" s="922"/>
      <c r="J64" s="859" t="s">
        <v>1215</v>
      </c>
      <c r="K64" s="859"/>
      <c r="L64" s="859"/>
      <c r="M64" s="909"/>
    </row>
    <row r="65" spans="2:13" ht="15" customHeight="1" x14ac:dyDescent="0.3">
      <c r="B65" s="913" t="s">
        <v>388</v>
      </c>
      <c r="C65" s="914"/>
      <c r="D65" s="914"/>
      <c r="E65" s="914"/>
      <c r="F65" s="914"/>
      <c r="G65" s="914"/>
      <c r="H65" s="915"/>
      <c r="I65" s="137" t="s">
        <v>2939</v>
      </c>
      <c r="J65" s="137" t="s">
        <v>1219</v>
      </c>
      <c r="K65" s="138" t="s">
        <v>1220</v>
      </c>
      <c r="L65" s="138" t="s">
        <v>1221</v>
      </c>
      <c r="M65" s="532" t="s">
        <v>1222</v>
      </c>
    </row>
    <row r="66" spans="2:13" ht="15" customHeight="1" x14ac:dyDescent="0.3">
      <c r="B66" s="533">
        <v>1</v>
      </c>
      <c r="C66" s="918" t="s">
        <v>2943</v>
      </c>
      <c r="D66" s="918"/>
      <c r="E66" s="918"/>
      <c r="F66" s="918"/>
      <c r="G66" s="918"/>
      <c r="H66" s="919"/>
      <c r="I66" s="285"/>
      <c r="J66" s="44">
        <f>M66-K66-L66</f>
        <v>0</v>
      </c>
      <c r="K66" s="286"/>
      <c r="L66" s="286"/>
      <c r="M66" s="534">
        <f>I66</f>
        <v>0</v>
      </c>
    </row>
    <row r="67" spans="2:13" ht="15" customHeight="1" x14ac:dyDescent="0.3">
      <c r="B67" s="533">
        <v>2</v>
      </c>
      <c r="C67" s="918" t="s">
        <v>2944</v>
      </c>
      <c r="D67" s="918"/>
      <c r="E67" s="918"/>
      <c r="F67" s="918"/>
      <c r="G67" s="918"/>
      <c r="H67" s="919"/>
      <c r="I67" s="285"/>
      <c r="J67" s="44">
        <f t="shared" ref="J67" si="9">M67-K67-L67</f>
        <v>0</v>
      </c>
      <c r="K67" s="286"/>
      <c r="L67" s="286"/>
      <c r="M67" s="534">
        <f>I67</f>
        <v>0</v>
      </c>
    </row>
    <row r="68" spans="2:13" ht="15" customHeight="1" x14ac:dyDescent="0.3">
      <c r="B68" s="535"/>
      <c r="C68" s="241" t="s">
        <v>3466</v>
      </c>
      <c r="D68" s="241"/>
      <c r="E68" s="241"/>
      <c r="F68" s="241"/>
      <c r="G68" s="241"/>
      <c r="H68" s="241"/>
      <c r="I68" s="242"/>
      <c r="J68" s="245">
        <f>SUM(J66:J67)</f>
        <v>0</v>
      </c>
      <c r="K68" s="249">
        <f>SUM(K66:K67)</f>
        <v>0</v>
      </c>
      <c r="L68" s="249">
        <f>SUM(L66:L67)</f>
        <v>0</v>
      </c>
      <c r="M68" s="536">
        <f>SUM(M66:M67)</f>
        <v>0</v>
      </c>
    </row>
    <row r="69" spans="2:13" ht="15" customHeight="1" x14ac:dyDescent="0.3">
      <c r="B69" s="537"/>
      <c r="C69" s="250" t="s">
        <v>3467</v>
      </c>
      <c r="D69" s="250"/>
      <c r="E69" s="250"/>
      <c r="F69" s="250"/>
      <c r="G69" s="250"/>
      <c r="H69" s="250"/>
      <c r="I69" s="251"/>
      <c r="J69" s="140">
        <f>SUM(J63,J68)</f>
        <v>0</v>
      </c>
      <c r="K69" s="141">
        <f>SUM(K63,K68)</f>
        <v>0</v>
      </c>
      <c r="L69" s="141">
        <f>SUM(L63,L68)</f>
        <v>0</v>
      </c>
      <c r="M69" s="538">
        <f>SUM(M63,M68)</f>
        <v>0</v>
      </c>
    </row>
    <row r="70" spans="2:13" ht="24.9" customHeight="1" x14ac:dyDescent="0.3">
      <c r="B70" s="529"/>
      <c r="M70" s="530"/>
    </row>
    <row r="71" spans="2:13" ht="15" customHeight="1" x14ac:dyDescent="0.3">
      <c r="B71" s="923" t="s">
        <v>3333</v>
      </c>
      <c r="C71" s="743"/>
      <c r="D71" s="743"/>
      <c r="E71" s="743"/>
      <c r="F71" s="743"/>
      <c r="G71" s="743"/>
      <c r="H71" s="743"/>
      <c r="I71" s="743"/>
      <c r="J71" s="743"/>
      <c r="K71" s="743"/>
      <c r="L71" s="743"/>
      <c r="M71" s="924"/>
    </row>
    <row r="72" spans="2:13" ht="15" customHeight="1" x14ac:dyDescent="0.3">
      <c r="B72" s="920" t="s">
        <v>2938</v>
      </c>
      <c r="C72" s="921"/>
      <c r="D72" s="921"/>
      <c r="E72" s="921"/>
      <c r="F72" s="921"/>
      <c r="G72" s="921"/>
      <c r="H72" s="921"/>
      <c r="I72" s="922"/>
      <c r="J72" s="859" t="s">
        <v>1215</v>
      </c>
      <c r="K72" s="859"/>
      <c r="L72" s="859"/>
      <c r="M72" s="909"/>
    </row>
    <row r="73" spans="2:13" ht="15" customHeight="1" x14ac:dyDescent="0.3">
      <c r="B73" s="913" t="s">
        <v>388</v>
      </c>
      <c r="C73" s="914"/>
      <c r="D73" s="914"/>
      <c r="E73" s="914"/>
      <c r="F73" s="914"/>
      <c r="G73" s="914"/>
      <c r="H73" s="915"/>
      <c r="I73" s="137" t="s">
        <v>2939</v>
      </c>
      <c r="J73" s="137" t="s">
        <v>1219</v>
      </c>
      <c r="K73" s="138" t="s">
        <v>1220</v>
      </c>
      <c r="L73" s="138" t="s">
        <v>1221</v>
      </c>
      <c r="M73" s="532" t="s">
        <v>1222</v>
      </c>
    </row>
    <row r="74" spans="2:13" ht="15" customHeight="1" x14ac:dyDescent="0.3">
      <c r="B74" s="533">
        <v>1</v>
      </c>
      <c r="C74" s="918" t="s">
        <v>2940</v>
      </c>
      <c r="D74" s="918"/>
      <c r="E74" s="918"/>
      <c r="F74" s="918"/>
      <c r="G74" s="918"/>
      <c r="H74" s="919"/>
      <c r="I74" s="285"/>
      <c r="J74" s="44">
        <f>M74-K74-L74</f>
        <v>0</v>
      </c>
      <c r="K74" s="286"/>
      <c r="L74" s="286"/>
      <c r="M74" s="534">
        <f>I74</f>
        <v>0</v>
      </c>
    </row>
    <row r="75" spans="2:13" ht="15" customHeight="1" x14ac:dyDescent="0.3">
      <c r="B75" s="533">
        <v>2</v>
      </c>
      <c r="C75" s="918" t="s">
        <v>2941</v>
      </c>
      <c r="D75" s="918"/>
      <c r="E75" s="918"/>
      <c r="F75" s="918"/>
      <c r="G75" s="918"/>
      <c r="H75" s="919"/>
      <c r="I75" s="285"/>
      <c r="J75" s="44">
        <f t="shared" ref="J75" si="10">M75-K75-L75</f>
        <v>0</v>
      </c>
      <c r="K75" s="286"/>
      <c r="L75" s="286"/>
      <c r="M75" s="534">
        <f>I75</f>
        <v>0</v>
      </c>
    </row>
    <row r="76" spans="2:13" ht="15" customHeight="1" x14ac:dyDescent="0.3">
      <c r="B76" s="535"/>
      <c r="C76" s="241" t="s">
        <v>3468</v>
      </c>
      <c r="D76" s="241"/>
      <c r="E76" s="241"/>
      <c r="F76" s="241"/>
      <c r="G76" s="241"/>
      <c r="H76" s="241"/>
      <c r="I76" s="242"/>
      <c r="J76" s="245">
        <f>SUM(J74:J75)</f>
        <v>0</v>
      </c>
      <c r="K76" s="249">
        <f>SUM(K74:K75)</f>
        <v>0</v>
      </c>
      <c r="L76" s="249">
        <f>SUM(L74:L75)</f>
        <v>0</v>
      </c>
      <c r="M76" s="536">
        <f>SUM(M74:M75)</f>
        <v>0</v>
      </c>
    </row>
    <row r="77" spans="2:13" ht="15" customHeight="1" x14ac:dyDescent="0.3">
      <c r="B77" s="920" t="s">
        <v>2942</v>
      </c>
      <c r="C77" s="921"/>
      <c r="D77" s="921"/>
      <c r="E77" s="921"/>
      <c r="F77" s="921"/>
      <c r="G77" s="921"/>
      <c r="H77" s="921"/>
      <c r="I77" s="922"/>
      <c r="J77" s="859" t="s">
        <v>1215</v>
      </c>
      <c r="K77" s="859"/>
      <c r="L77" s="859"/>
      <c r="M77" s="909"/>
    </row>
    <row r="78" spans="2:13" ht="15" customHeight="1" x14ac:dyDescent="0.3">
      <c r="B78" s="913" t="s">
        <v>388</v>
      </c>
      <c r="C78" s="914"/>
      <c r="D78" s="914"/>
      <c r="E78" s="914"/>
      <c r="F78" s="914"/>
      <c r="G78" s="914"/>
      <c r="H78" s="915"/>
      <c r="I78" s="137" t="s">
        <v>2939</v>
      </c>
      <c r="J78" s="137" t="s">
        <v>1219</v>
      </c>
      <c r="K78" s="138" t="s">
        <v>1220</v>
      </c>
      <c r="L78" s="138" t="s">
        <v>1221</v>
      </c>
      <c r="M78" s="532" t="s">
        <v>1222</v>
      </c>
    </row>
    <row r="79" spans="2:13" ht="15" customHeight="1" x14ac:dyDescent="0.3">
      <c r="B79" s="533">
        <v>1</v>
      </c>
      <c r="C79" s="918" t="s">
        <v>2943</v>
      </c>
      <c r="D79" s="918"/>
      <c r="E79" s="918"/>
      <c r="F79" s="918"/>
      <c r="G79" s="918"/>
      <c r="H79" s="919"/>
      <c r="I79" s="285"/>
      <c r="J79" s="44">
        <f>M79-K79-L79</f>
        <v>0</v>
      </c>
      <c r="K79" s="286"/>
      <c r="L79" s="286"/>
      <c r="M79" s="534">
        <f>I79</f>
        <v>0</v>
      </c>
    </row>
    <row r="80" spans="2:13" ht="15" customHeight="1" x14ac:dyDescent="0.3">
      <c r="B80" s="533">
        <v>2</v>
      </c>
      <c r="C80" s="918" t="s">
        <v>2944</v>
      </c>
      <c r="D80" s="918"/>
      <c r="E80" s="918"/>
      <c r="F80" s="918"/>
      <c r="G80" s="918"/>
      <c r="H80" s="919"/>
      <c r="I80" s="285"/>
      <c r="J80" s="44">
        <f t="shared" ref="J80" si="11">M80-K80-L80</f>
        <v>0</v>
      </c>
      <c r="K80" s="286"/>
      <c r="L80" s="286"/>
      <c r="M80" s="534">
        <f>I80</f>
        <v>0</v>
      </c>
    </row>
    <row r="81" spans="2:13" ht="15" customHeight="1" x14ac:dyDescent="0.3">
      <c r="B81" s="535"/>
      <c r="C81" s="241" t="s">
        <v>3469</v>
      </c>
      <c r="D81" s="241"/>
      <c r="E81" s="241"/>
      <c r="F81" s="241"/>
      <c r="G81" s="241"/>
      <c r="H81" s="241"/>
      <c r="I81" s="242"/>
      <c r="J81" s="245">
        <f>SUM(J79:J80)</f>
        <v>0</v>
      </c>
      <c r="K81" s="249">
        <f>SUM(K79:K80)</f>
        <v>0</v>
      </c>
      <c r="L81" s="249">
        <f>SUM(L79:L80)</f>
        <v>0</v>
      </c>
      <c r="M81" s="536">
        <f>SUM(M79:M80)</f>
        <v>0</v>
      </c>
    </row>
    <row r="82" spans="2:13" ht="15" customHeight="1" x14ac:dyDescent="0.3">
      <c r="B82" s="537"/>
      <c r="C82" s="250" t="s">
        <v>3470</v>
      </c>
      <c r="D82" s="250"/>
      <c r="E82" s="250"/>
      <c r="F82" s="250"/>
      <c r="G82" s="250"/>
      <c r="H82" s="250"/>
      <c r="I82" s="251"/>
      <c r="J82" s="140">
        <f>SUM(J76,J81)</f>
        <v>0</v>
      </c>
      <c r="K82" s="141">
        <f>SUM(K76,K81)</f>
        <v>0</v>
      </c>
      <c r="L82" s="141">
        <f>SUM(L76,L81)</f>
        <v>0</v>
      </c>
      <c r="M82" s="538">
        <f>SUM(M76,M81)</f>
        <v>0</v>
      </c>
    </row>
    <row r="83" spans="2:13" ht="24.9" customHeight="1" x14ac:dyDescent="0.3">
      <c r="B83" s="529"/>
      <c r="M83" s="530"/>
    </row>
    <row r="84" spans="2:13" ht="15" customHeight="1" x14ac:dyDescent="0.3">
      <c r="B84" s="923" t="s">
        <v>2580</v>
      </c>
      <c r="C84" s="743"/>
      <c r="D84" s="743"/>
      <c r="E84" s="743"/>
      <c r="F84" s="743"/>
      <c r="G84" s="743"/>
      <c r="H84" s="743"/>
      <c r="I84" s="743"/>
      <c r="J84" s="743"/>
      <c r="K84" s="743"/>
      <c r="L84" s="743"/>
      <c r="M84" s="924"/>
    </row>
    <row r="85" spans="2:13" ht="15" customHeight="1" x14ac:dyDescent="0.3">
      <c r="B85" s="920" t="s">
        <v>2938</v>
      </c>
      <c r="C85" s="921"/>
      <c r="D85" s="921"/>
      <c r="E85" s="921"/>
      <c r="F85" s="921"/>
      <c r="G85" s="921"/>
      <c r="H85" s="921"/>
      <c r="I85" s="922"/>
      <c r="J85" s="859" t="s">
        <v>1215</v>
      </c>
      <c r="K85" s="859"/>
      <c r="L85" s="859"/>
      <c r="M85" s="909"/>
    </row>
    <row r="86" spans="2:13" ht="15" customHeight="1" x14ac:dyDescent="0.3">
      <c r="B86" s="913" t="s">
        <v>388</v>
      </c>
      <c r="C86" s="914"/>
      <c r="D86" s="914"/>
      <c r="E86" s="914"/>
      <c r="F86" s="914"/>
      <c r="G86" s="914"/>
      <c r="H86" s="915"/>
      <c r="I86" s="137" t="s">
        <v>2939</v>
      </c>
      <c r="J86" s="137" t="s">
        <v>1219</v>
      </c>
      <c r="K86" s="138" t="s">
        <v>1220</v>
      </c>
      <c r="L86" s="138" t="s">
        <v>1221</v>
      </c>
      <c r="M86" s="532" t="s">
        <v>1222</v>
      </c>
    </row>
    <row r="87" spans="2:13" ht="15" customHeight="1" x14ac:dyDescent="0.3">
      <c r="B87" s="533">
        <v>1</v>
      </c>
      <c r="C87" s="918" t="s">
        <v>2940</v>
      </c>
      <c r="D87" s="918"/>
      <c r="E87" s="918"/>
      <c r="F87" s="918"/>
      <c r="G87" s="918"/>
      <c r="H87" s="919"/>
      <c r="I87" s="285"/>
      <c r="J87" s="44">
        <f>M87-K87-L87</f>
        <v>0</v>
      </c>
      <c r="K87" s="286"/>
      <c r="L87" s="286"/>
      <c r="M87" s="534">
        <f>I87</f>
        <v>0</v>
      </c>
    </row>
    <row r="88" spans="2:13" ht="15" customHeight="1" x14ac:dyDescent="0.3">
      <c r="B88" s="533">
        <v>2</v>
      </c>
      <c r="C88" s="918" t="s">
        <v>2941</v>
      </c>
      <c r="D88" s="918"/>
      <c r="E88" s="918"/>
      <c r="F88" s="918"/>
      <c r="G88" s="918"/>
      <c r="H88" s="919"/>
      <c r="I88" s="285"/>
      <c r="J88" s="44">
        <f t="shared" ref="J88" si="12">M88-K88-L88</f>
        <v>0</v>
      </c>
      <c r="K88" s="286"/>
      <c r="L88" s="286"/>
      <c r="M88" s="534">
        <f>I88</f>
        <v>0</v>
      </c>
    </row>
    <row r="89" spans="2:13" ht="15" customHeight="1" x14ac:dyDescent="0.3">
      <c r="B89" s="535"/>
      <c r="C89" s="241" t="s">
        <v>3471</v>
      </c>
      <c r="D89" s="241"/>
      <c r="E89" s="241"/>
      <c r="F89" s="241"/>
      <c r="G89" s="241"/>
      <c r="H89" s="241"/>
      <c r="I89" s="242"/>
      <c r="J89" s="245">
        <f>SUM(J87:J88)</f>
        <v>0</v>
      </c>
      <c r="K89" s="249">
        <f>SUM(K87:K88)</f>
        <v>0</v>
      </c>
      <c r="L89" s="249">
        <f>SUM(L87:L88)</f>
        <v>0</v>
      </c>
      <c r="M89" s="536">
        <f>SUM(M87:M88)</f>
        <v>0</v>
      </c>
    </row>
    <row r="90" spans="2:13" ht="15" customHeight="1" x14ac:dyDescent="0.3">
      <c r="B90" s="920" t="s">
        <v>2942</v>
      </c>
      <c r="C90" s="921"/>
      <c r="D90" s="921"/>
      <c r="E90" s="921"/>
      <c r="F90" s="921"/>
      <c r="G90" s="921"/>
      <c r="H90" s="921"/>
      <c r="I90" s="922"/>
      <c r="J90" s="859" t="s">
        <v>1215</v>
      </c>
      <c r="K90" s="859"/>
      <c r="L90" s="859"/>
      <c r="M90" s="909"/>
    </row>
    <row r="91" spans="2:13" ht="15" customHeight="1" x14ac:dyDescent="0.3">
      <c r="B91" s="913" t="s">
        <v>388</v>
      </c>
      <c r="C91" s="914"/>
      <c r="D91" s="914"/>
      <c r="E91" s="914"/>
      <c r="F91" s="914"/>
      <c r="G91" s="914"/>
      <c r="H91" s="915"/>
      <c r="I91" s="137" t="s">
        <v>2939</v>
      </c>
      <c r="J91" s="137" t="s">
        <v>1219</v>
      </c>
      <c r="K91" s="138" t="s">
        <v>1220</v>
      </c>
      <c r="L91" s="138" t="s">
        <v>1221</v>
      </c>
      <c r="M91" s="532" t="s">
        <v>1222</v>
      </c>
    </row>
    <row r="92" spans="2:13" ht="15" customHeight="1" x14ac:dyDescent="0.3">
      <c r="B92" s="533">
        <v>1</v>
      </c>
      <c r="C92" s="918" t="s">
        <v>2943</v>
      </c>
      <c r="D92" s="918"/>
      <c r="E92" s="918"/>
      <c r="F92" s="918"/>
      <c r="G92" s="918"/>
      <c r="H92" s="919"/>
      <c r="I92" s="285"/>
      <c r="J92" s="44">
        <f>M92-K92-L92</f>
        <v>0</v>
      </c>
      <c r="K92" s="286"/>
      <c r="L92" s="286"/>
      <c r="M92" s="534">
        <f>I92</f>
        <v>0</v>
      </c>
    </row>
    <row r="93" spans="2:13" ht="15" customHeight="1" x14ac:dyDescent="0.3">
      <c r="B93" s="533">
        <v>2</v>
      </c>
      <c r="C93" s="918" t="s">
        <v>2944</v>
      </c>
      <c r="D93" s="918"/>
      <c r="E93" s="918"/>
      <c r="F93" s="918"/>
      <c r="G93" s="918"/>
      <c r="H93" s="919"/>
      <c r="I93" s="285"/>
      <c r="J93" s="44">
        <f t="shared" ref="J93" si="13">M93-K93-L93</f>
        <v>0</v>
      </c>
      <c r="K93" s="286"/>
      <c r="L93" s="286"/>
      <c r="M93" s="534">
        <f>I93</f>
        <v>0</v>
      </c>
    </row>
    <row r="94" spans="2:13" ht="15" customHeight="1" x14ac:dyDescent="0.3">
      <c r="B94" s="535"/>
      <c r="C94" s="241" t="s">
        <v>3472</v>
      </c>
      <c r="D94" s="241"/>
      <c r="E94" s="241"/>
      <c r="F94" s="241"/>
      <c r="G94" s="241"/>
      <c r="H94" s="241"/>
      <c r="I94" s="242"/>
      <c r="J94" s="245">
        <f>SUM(J92:J93)</f>
        <v>0</v>
      </c>
      <c r="K94" s="249">
        <f>SUM(K92:K93)</f>
        <v>0</v>
      </c>
      <c r="L94" s="249">
        <f>SUM(L92:L93)</f>
        <v>0</v>
      </c>
      <c r="M94" s="536">
        <f>SUM(M92:M93)</f>
        <v>0</v>
      </c>
    </row>
    <row r="95" spans="2:13" ht="15" customHeight="1" x14ac:dyDescent="0.3">
      <c r="B95" s="537"/>
      <c r="C95" s="250" t="s">
        <v>3473</v>
      </c>
      <c r="D95" s="250"/>
      <c r="E95" s="250"/>
      <c r="F95" s="250"/>
      <c r="G95" s="250"/>
      <c r="H95" s="250"/>
      <c r="I95" s="251"/>
      <c r="J95" s="140">
        <f>SUM(J89,J94)</f>
        <v>0</v>
      </c>
      <c r="K95" s="141">
        <f>SUM(K89,K94)</f>
        <v>0</v>
      </c>
      <c r="L95" s="141">
        <f>SUM(L89,L94)</f>
        <v>0</v>
      </c>
      <c r="M95" s="538">
        <f>SUM(M89,M94)</f>
        <v>0</v>
      </c>
    </row>
    <row r="96" spans="2:13" ht="24.9" customHeight="1" x14ac:dyDescent="0.3">
      <c r="B96" s="529"/>
      <c r="M96" s="530"/>
    </row>
    <row r="97" spans="2:13" ht="15" customHeight="1" x14ac:dyDescent="0.3">
      <c r="B97" s="923" t="s">
        <v>2946</v>
      </c>
      <c r="C97" s="743"/>
      <c r="D97" s="743"/>
      <c r="E97" s="743"/>
      <c r="F97" s="743"/>
      <c r="G97" s="743"/>
      <c r="H97" s="743"/>
      <c r="I97" s="743"/>
      <c r="J97" s="743"/>
      <c r="K97" s="743"/>
      <c r="L97" s="743"/>
      <c r="M97" s="924"/>
    </row>
    <row r="98" spans="2:13" ht="15" customHeight="1" x14ac:dyDescent="0.3">
      <c r="B98" s="920" t="s">
        <v>2938</v>
      </c>
      <c r="C98" s="921"/>
      <c r="D98" s="921"/>
      <c r="E98" s="921"/>
      <c r="F98" s="921"/>
      <c r="G98" s="921"/>
      <c r="H98" s="921"/>
      <c r="I98" s="922"/>
      <c r="J98" s="859" t="s">
        <v>1215</v>
      </c>
      <c r="K98" s="859"/>
      <c r="L98" s="859"/>
      <c r="M98" s="909"/>
    </row>
    <row r="99" spans="2:13" ht="15" customHeight="1" x14ac:dyDescent="0.3">
      <c r="B99" s="913" t="s">
        <v>388</v>
      </c>
      <c r="C99" s="914"/>
      <c r="D99" s="914"/>
      <c r="E99" s="914"/>
      <c r="F99" s="914"/>
      <c r="G99" s="914"/>
      <c r="H99" s="915"/>
      <c r="I99" s="137" t="s">
        <v>2939</v>
      </c>
      <c r="J99" s="137" t="s">
        <v>1219</v>
      </c>
      <c r="K99" s="138" t="s">
        <v>1220</v>
      </c>
      <c r="L99" s="138" t="s">
        <v>1221</v>
      </c>
      <c r="M99" s="532" t="s">
        <v>1222</v>
      </c>
    </row>
    <row r="100" spans="2:13" ht="15" customHeight="1" x14ac:dyDescent="0.3">
      <c r="B100" s="533">
        <v>1</v>
      </c>
      <c r="C100" s="918" t="s">
        <v>2940</v>
      </c>
      <c r="D100" s="918"/>
      <c r="E100" s="918"/>
      <c r="F100" s="918"/>
      <c r="G100" s="918"/>
      <c r="H100" s="919"/>
      <c r="I100" s="285"/>
      <c r="J100" s="44">
        <f>M100-K100-L100</f>
        <v>0</v>
      </c>
      <c r="K100" s="286"/>
      <c r="L100" s="286"/>
      <c r="M100" s="534">
        <f>I100</f>
        <v>0</v>
      </c>
    </row>
    <row r="101" spans="2:13" ht="15" customHeight="1" x14ac:dyDescent="0.3">
      <c r="B101" s="533">
        <v>2</v>
      </c>
      <c r="C101" s="918" t="s">
        <v>2941</v>
      </c>
      <c r="D101" s="918"/>
      <c r="E101" s="918"/>
      <c r="F101" s="918"/>
      <c r="G101" s="918"/>
      <c r="H101" s="919"/>
      <c r="I101" s="285"/>
      <c r="J101" s="44">
        <f t="shared" ref="J101" si="14">M101-K101-L101</f>
        <v>0</v>
      </c>
      <c r="K101" s="286"/>
      <c r="L101" s="286"/>
      <c r="M101" s="534">
        <f>I101</f>
        <v>0</v>
      </c>
    </row>
    <row r="102" spans="2:13" ht="15" customHeight="1" x14ac:dyDescent="0.3">
      <c r="B102" s="535"/>
      <c r="C102" s="241" t="s">
        <v>3474</v>
      </c>
      <c r="D102" s="241"/>
      <c r="E102" s="241"/>
      <c r="F102" s="241"/>
      <c r="G102" s="241"/>
      <c r="H102" s="241"/>
      <c r="I102" s="242"/>
      <c r="J102" s="245">
        <f>SUM(J100:J101)</f>
        <v>0</v>
      </c>
      <c r="K102" s="249">
        <f>SUM(K100:K101)</f>
        <v>0</v>
      </c>
      <c r="L102" s="249">
        <f>SUM(L100:L101)</f>
        <v>0</v>
      </c>
      <c r="M102" s="536">
        <f>SUM(M100:M101)</f>
        <v>0</v>
      </c>
    </row>
    <row r="103" spans="2:13" ht="15" customHeight="1" x14ac:dyDescent="0.3">
      <c r="B103" s="920" t="s">
        <v>2942</v>
      </c>
      <c r="C103" s="921"/>
      <c r="D103" s="921"/>
      <c r="E103" s="921"/>
      <c r="F103" s="921"/>
      <c r="G103" s="921"/>
      <c r="H103" s="921"/>
      <c r="I103" s="922"/>
      <c r="J103" s="859" t="s">
        <v>1215</v>
      </c>
      <c r="K103" s="859"/>
      <c r="L103" s="859"/>
      <c r="M103" s="909"/>
    </row>
    <row r="104" spans="2:13" ht="15" customHeight="1" x14ac:dyDescent="0.3">
      <c r="B104" s="913" t="s">
        <v>388</v>
      </c>
      <c r="C104" s="914"/>
      <c r="D104" s="914"/>
      <c r="E104" s="914"/>
      <c r="F104" s="914"/>
      <c r="G104" s="914"/>
      <c r="H104" s="915"/>
      <c r="I104" s="137" t="s">
        <v>2939</v>
      </c>
      <c r="J104" s="137" t="s">
        <v>1219</v>
      </c>
      <c r="K104" s="138" t="s">
        <v>1220</v>
      </c>
      <c r="L104" s="138" t="s">
        <v>1221</v>
      </c>
      <c r="M104" s="532" t="s">
        <v>1222</v>
      </c>
    </row>
    <row r="105" spans="2:13" ht="15" customHeight="1" x14ac:dyDescent="0.3">
      <c r="B105" s="533">
        <v>1</v>
      </c>
      <c r="C105" s="918" t="s">
        <v>2943</v>
      </c>
      <c r="D105" s="918"/>
      <c r="E105" s="918"/>
      <c r="F105" s="918"/>
      <c r="G105" s="918"/>
      <c r="H105" s="919"/>
      <c r="I105" s="285"/>
      <c r="J105" s="44">
        <f>M105-K105-L105</f>
        <v>0</v>
      </c>
      <c r="K105" s="286"/>
      <c r="L105" s="286"/>
      <c r="M105" s="534">
        <f>I105</f>
        <v>0</v>
      </c>
    </row>
    <row r="106" spans="2:13" ht="15" customHeight="1" x14ac:dyDescent="0.3">
      <c r="B106" s="533">
        <v>2</v>
      </c>
      <c r="C106" s="918" t="s">
        <v>2944</v>
      </c>
      <c r="D106" s="918"/>
      <c r="E106" s="918"/>
      <c r="F106" s="918"/>
      <c r="G106" s="918"/>
      <c r="H106" s="919"/>
      <c r="I106" s="285"/>
      <c r="J106" s="44">
        <f t="shared" ref="J106" si="15">M106-K106-L106</f>
        <v>0</v>
      </c>
      <c r="K106" s="286"/>
      <c r="L106" s="286"/>
      <c r="M106" s="534">
        <f>I106</f>
        <v>0</v>
      </c>
    </row>
    <row r="107" spans="2:13" ht="15" customHeight="1" x14ac:dyDescent="0.3">
      <c r="B107" s="535"/>
      <c r="C107" s="241" t="s">
        <v>3475</v>
      </c>
      <c r="D107" s="241"/>
      <c r="E107" s="241"/>
      <c r="F107" s="241"/>
      <c r="G107" s="241"/>
      <c r="H107" s="241"/>
      <c r="I107" s="242"/>
      <c r="J107" s="245">
        <f>SUM(J105:J106)</f>
        <v>0</v>
      </c>
      <c r="K107" s="249">
        <f>SUM(K105:K106)</f>
        <v>0</v>
      </c>
      <c r="L107" s="249">
        <f>SUM(L105:L106)</f>
        <v>0</v>
      </c>
      <c r="M107" s="536">
        <f>SUM(M105:M106)</f>
        <v>0</v>
      </c>
    </row>
    <row r="108" spans="2:13" ht="15" customHeight="1" x14ac:dyDescent="0.3">
      <c r="B108" s="537"/>
      <c r="C108" s="250" t="s">
        <v>3476</v>
      </c>
      <c r="D108" s="250"/>
      <c r="E108" s="250"/>
      <c r="F108" s="250"/>
      <c r="G108" s="250"/>
      <c r="H108" s="250"/>
      <c r="I108" s="251"/>
      <c r="J108" s="140">
        <f>SUM(J102,J107)</f>
        <v>0</v>
      </c>
      <c r="K108" s="141">
        <f>SUM(K102,K107)</f>
        <v>0</v>
      </c>
      <c r="L108" s="141">
        <f>SUM(L102,L107)</f>
        <v>0</v>
      </c>
      <c r="M108" s="538">
        <f>SUM(M102,M107)</f>
        <v>0</v>
      </c>
    </row>
    <row r="109" spans="2:13" ht="15" customHeight="1" x14ac:dyDescent="0.3">
      <c r="B109" s="529"/>
      <c r="M109" s="530"/>
    </row>
    <row r="110" spans="2:13" ht="14.4" x14ac:dyDescent="0.3">
      <c r="B110" s="923" t="s">
        <v>2289</v>
      </c>
      <c r="C110" s="743"/>
      <c r="D110" s="743"/>
      <c r="E110" s="743"/>
      <c r="F110" s="743"/>
      <c r="G110" s="743"/>
      <c r="H110" s="743"/>
      <c r="I110" s="743"/>
      <c r="J110" s="743"/>
      <c r="K110" s="743"/>
      <c r="L110" s="743"/>
      <c r="M110" s="924"/>
    </row>
    <row r="111" spans="2:13" ht="14.4" x14ac:dyDescent="0.3">
      <c r="B111" s="920" t="s">
        <v>2938</v>
      </c>
      <c r="C111" s="921"/>
      <c r="D111" s="921"/>
      <c r="E111" s="921"/>
      <c r="F111" s="921"/>
      <c r="G111" s="921"/>
      <c r="H111" s="921"/>
      <c r="I111" s="922"/>
      <c r="J111" s="859" t="s">
        <v>1215</v>
      </c>
      <c r="K111" s="859"/>
      <c r="L111" s="859"/>
      <c r="M111" s="909"/>
    </row>
    <row r="112" spans="2:13" ht="14.4" x14ac:dyDescent="0.3">
      <c r="B112" s="913" t="s">
        <v>388</v>
      </c>
      <c r="C112" s="914"/>
      <c r="D112" s="914"/>
      <c r="E112" s="914"/>
      <c r="F112" s="914"/>
      <c r="G112" s="914"/>
      <c r="H112" s="915"/>
      <c r="I112" s="137" t="s">
        <v>2939</v>
      </c>
      <c r="J112" s="137" t="s">
        <v>1219</v>
      </c>
      <c r="K112" s="138" t="s">
        <v>1220</v>
      </c>
      <c r="L112" s="138" t="s">
        <v>1221</v>
      </c>
      <c r="M112" s="532" t="s">
        <v>1222</v>
      </c>
    </row>
    <row r="113" spans="2:13" ht="14.4" x14ac:dyDescent="0.3">
      <c r="B113" s="533">
        <v>1</v>
      </c>
      <c r="C113" s="918" t="s">
        <v>2940</v>
      </c>
      <c r="D113" s="918"/>
      <c r="E113" s="918"/>
      <c r="F113" s="918"/>
      <c r="G113" s="918"/>
      <c r="H113" s="919"/>
      <c r="I113" s="285"/>
      <c r="J113" s="44">
        <f>M113-K113-L113</f>
        <v>0</v>
      </c>
      <c r="K113" s="286"/>
      <c r="L113" s="286"/>
      <c r="M113" s="534">
        <f>I113</f>
        <v>0</v>
      </c>
    </row>
    <row r="114" spans="2:13" ht="14.4" x14ac:dyDescent="0.3">
      <c r="B114" s="533">
        <v>2</v>
      </c>
      <c r="C114" s="918" t="s">
        <v>2941</v>
      </c>
      <c r="D114" s="918"/>
      <c r="E114" s="918"/>
      <c r="F114" s="918"/>
      <c r="G114" s="918"/>
      <c r="H114" s="919"/>
      <c r="I114" s="285"/>
      <c r="J114" s="44">
        <f t="shared" ref="J114" si="16">M114-K114-L114</f>
        <v>0</v>
      </c>
      <c r="K114" s="286"/>
      <c r="L114" s="286"/>
      <c r="M114" s="534">
        <f>I114</f>
        <v>0</v>
      </c>
    </row>
    <row r="115" spans="2:13" ht="14.4" x14ac:dyDescent="0.3">
      <c r="B115" s="535"/>
      <c r="C115" s="241" t="s">
        <v>3477</v>
      </c>
      <c r="D115" s="241"/>
      <c r="E115" s="241"/>
      <c r="F115" s="241"/>
      <c r="G115" s="241"/>
      <c r="H115" s="241"/>
      <c r="I115" s="242"/>
      <c r="J115" s="245">
        <f>SUM(J113:J114)</f>
        <v>0</v>
      </c>
      <c r="K115" s="249">
        <f>SUM(K113:K114)</f>
        <v>0</v>
      </c>
      <c r="L115" s="249">
        <f>SUM(L113:L114)</f>
        <v>0</v>
      </c>
      <c r="M115" s="536">
        <f>SUM(M113:M114)</f>
        <v>0</v>
      </c>
    </row>
    <row r="116" spans="2:13" ht="14.4" x14ac:dyDescent="0.3">
      <c r="B116" s="920" t="s">
        <v>2942</v>
      </c>
      <c r="C116" s="921"/>
      <c r="D116" s="921"/>
      <c r="E116" s="921"/>
      <c r="F116" s="921"/>
      <c r="G116" s="921"/>
      <c r="H116" s="921"/>
      <c r="I116" s="922"/>
      <c r="J116" s="859" t="s">
        <v>1215</v>
      </c>
      <c r="K116" s="859"/>
      <c r="L116" s="859"/>
      <c r="M116" s="909"/>
    </row>
    <row r="117" spans="2:13" ht="14.4" x14ac:dyDescent="0.3">
      <c r="B117" s="913" t="s">
        <v>388</v>
      </c>
      <c r="C117" s="914"/>
      <c r="D117" s="914"/>
      <c r="E117" s="914"/>
      <c r="F117" s="914"/>
      <c r="G117" s="914"/>
      <c r="H117" s="915"/>
      <c r="I117" s="137" t="s">
        <v>2939</v>
      </c>
      <c r="J117" s="137" t="s">
        <v>1219</v>
      </c>
      <c r="K117" s="138" t="s">
        <v>1220</v>
      </c>
      <c r="L117" s="138" t="s">
        <v>1221</v>
      </c>
      <c r="M117" s="532" t="s">
        <v>1222</v>
      </c>
    </row>
    <row r="118" spans="2:13" ht="14.4" x14ac:dyDescent="0.3">
      <c r="B118" s="533">
        <v>1</v>
      </c>
      <c r="C118" s="918" t="s">
        <v>2943</v>
      </c>
      <c r="D118" s="918"/>
      <c r="E118" s="918"/>
      <c r="F118" s="918"/>
      <c r="G118" s="918"/>
      <c r="H118" s="919"/>
      <c r="I118" s="285"/>
      <c r="J118" s="44">
        <f>M118-K118-L118</f>
        <v>0</v>
      </c>
      <c r="K118" s="286"/>
      <c r="L118" s="286"/>
      <c r="M118" s="534">
        <f>I118</f>
        <v>0</v>
      </c>
    </row>
    <row r="119" spans="2:13" ht="14.4" x14ac:dyDescent="0.3">
      <c r="B119" s="533">
        <v>2</v>
      </c>
      <c r="C119" s="918" t="s">
        <v>2944</v>
      </c>
      <c r="D119" s="918"/>
      <c r="E119" s="918"/>
      <c r="F119" s="918"/>
      <c r="G119" s="918"/>
      <c r="H119" s="919"/>
      <c r="I119" s="285"/>
      <c r="J119" s="44">
        <f t="shared" ref="J119" si="17">M119-K119-L119</f>
        <v>0</v>
      </c>
      <c r="K119" s="286"/>
      <c r="L119" s="286"/>
      <c r="M119" s="534">
        <f>I119</f>
        <v>0</v>
      </c>
    </row>
    <row r="120" spans="2:13" ht="14.4" x14ac:dyDescent="0.3">
      <c r="B120" s="535"/>
      <c r="C120" s="241" t="s">
        <v>3478</v>
      </c>
      <c r="D120" s="241"/>
      <c r="E120" s="241"/>
      <c r="F120" s="241"/>
      <c r="G120" s="241"/>
      <c r="H120" s="241"/>
      <c r="I120" s="242"/>
      <c r="J120" s="245">
        <f>SUM(J118:J119)</f>
        <v>0</v>
      </c>
      <c r="K120" s="249">
        <f>SUM(K118:K119)</f>
        <v>0</v>
      </c>
      <c r="L120" s="249">
        <f>SUM(L118:L119)</f>
        <v>0</v>
      </c>
      <c r="M120" s="536">
        <f>SUM(M118:M119)</f>
        <v>0</v>
      </c>
    </row>
    <row r="121" spans="2:13" ht="14.4" x14ac:dyDescent="0.3">
      <c r="B121" s="537"/>
      <c r="C121" s="250" t="s">
        <v>3479</v>
      </c>
      <c r="D121" s="250"/>
      <c r="E121" s="250"/>
      <c r="F121" s="250"/>
      <c r="G121" s="250"/>
      <c r="H121" s="250"/>
      <c r="I121" s="251"/>
      <c r="J121" s="140">
        <f>SUM(J115,J120)</f>
        <v>0</v>
      </c>
      <c r="K121" s="141">
        <f>SUM(K115,K120)</f>
        <v>0</v>
      </c>
      <c r="L121" s="141">
        <f>SUM(L115,L120)</f>
        <v>0</v>
      </c>
      <c r="M121" s="538">
        <f>SUM(M115,M120)</f>
        <v>0</v>
      </c>
    </row>
    <row r="122" spans="2:13" ht="24.9" customHeight="1" x14ac:dyDescent="0.3">
      <c r="B122" s="529"/>
      <c r="M122" s="530"/>
    </row>
    <row r="123" spans="2:13" thickBot="1" x14ac:dyDescent="0.35">
      <c r="B123" s="539"/>
      <c r="C123" s="540"/>
      <c r="D123" s="540"/>
      <c r="E123" s="540"/>
      <c r="F123" s="540"/>
      <c r="G123" s="540"/>
      <c r="H123" s="540"/>
      <c r="I123" s="541" t="s">
        <v>388</v>
      </c>
      <c r="J123" s="542">
        <f>SUM(J17,J30,J43,J56,J69,J82,J108,J95,J121)</f>
        <v>0</v>
      </c>
      <c r="K123" s="542">
        <f>SUM(K17,K30,K43,K56,K69,K82,K108,K95,K121)</f>
        <v>0</v>
      </c>
      <c r="L123" s="542">
        <f>SUM(L17,L30,L43,L56,L69,L82,L108,L95,L121)</f>
        <v>0</v>
      </c>
      <c r="M123" s="543">
        <f>SUM(M17,M30,M43,M56,M69,M82,M108,M95,M121)</f>
        <v>0</v>
      </c>
    </row>
  </sheetData>
  <sheetProtection algorithmName="SHA-512" hashValue="RBCwUWkwEFklFWiVN2pBE+sFyV54rn1UmY31evvO8Lt9SsQOsNHvLTAO7Qc27mZa0xDFnqYafM+TWfEAOx77qw==" saltValue="TTP+PPfmmMW7VhfIjHzKFA==" spinCount="100000" sheet="1" formatColumns="0" formatRows="0"/>
  <mergeCells count="100">
    <mergeCell ref="C119:H119"/>
    <mergeCell ref="C114:H114"/>
    <mergeCell ref="B116:I116"/>
    <mergeCell ref="J116:M116"/>
    <mergeCell ref="B117:H117"/>
    <mergeCell ref="C118:H118"/>
    <mergeCell ref="B110:M110"/>
    <mergeCell ref="B111:I111"/>
    <mergeCell ref="J111:M111"/>
    <mergeCell ref="B112:H112"/>
    <mergeCell ref="C113:H113"/>
    <mergeCell ref="J46:M46"/>
    <mergeCell ref="J12:M12"/>
    <mergeCell ref="B25:I25"/>
    <mergeCell ref="J25:M25"/>
    <mergeCell ref="B26:H26"/>
    <mergeCell ref="J38:M38"/>
    <mergeCell ref="C28:H28"/>
    <mergeCell ref="C35:H35"/>
    <mergeCell ref="C36:H36"/>
    <mergeCell ref="B39:H39"/>
    <mergeCell ref="B45:M45"/>
    <mergeCell ref="B33:I33"/>
    <mergeCell ref="J33:M33"/>
    <mergeCell ref="C40:H40"/>
    <mergeCell ref="C41:H41"/>
    <mergeCell ref="B34:H34"/>
    <mergeCell ref="B4:M4"/>
    <mergeCell ref="B6:M6"/>
    <mergeCell ref="B19:M19"/>
    <mergeCell ref="B32:M32"/>
    <mergeCell ref="B7:I7"/>
    <mergeCell ref="J7:M7"/>
    <mergeCell ref="B20:I20"/>
    <mergeCell ref="J20:M20"/>
    <mergeCell ref="C9:H9"/>
    <mergeCell ref="B8:H8"/>
    <mergeCell ref="C14:H14"/>
    <mergeCell ref="B13:H13"/>
    <mergeCell ref="B12:I12"/>
    <mergeCell ref="C10:H10"/>
    <mergeCell ref="B99:H99"/>
    <mergeCell ref="B98:I98"/>
    <mergeCell ref="B97:M97"/>
    <mergeCell ref="B58:M58"/>
    <mergeCell ref="B60:H60"/>
    <mergeCell ref="B59:I59"/>
    <mergeCell ref="J59:M59"/>
    <mergeCell ref="J90:M90"/>
    <mergeCell ref="J103:M103"/>
    <mergeCell ref="C66:H66"/>
    <mergeCell ref="B64:I64"/>
    <mergeCell ref="J98:M98"/>
    <mergeCell ref="B65:H65"/>
    <mergeCell ref="J64:M64"/>
    <mergeCell ref="C100:H100"/>
    <mergeCell ref="C101:H101"/>
    <mergeCell ref="C75:H75"/>
    <mergeCell ref="C79:H79"/>
    <mergeCell ref="C80:H80"/>
    <mergeCell ref="B77:I77"/>
    <mergeCell ref="C67:H67"/>
    <mergeCell ref="B84:M84"/>
    <mergeCell ref="B85:I85"/>
    <mergeCell ref="J85:M85"/>
    <mergeCell ref="C106:H106"/>
    <mergeCell ref="C105:H105"/>
    <mergeCell ref="C15:H15"/>
    <mergeCell ref="J77:M77"/>
    <mergeCell ref="B78:H78"/>
    <mergeCell ref="B71:M71"/>
    <mergeCell ref="B72:I72"/>
    <mergeCell ref="J72:M72"/>
    <mergeCell ref="B73:H73"/>
    <mergeCell ref="C74:H74"/>
    <mergeCell ref="C27:H27"/>
    <mergeCell ref="C22:H22"/>
    <mergeCell ref="C23:H23"/>
    <mergeCell ref="B21:H21"/>
    <mergeCell ref="B103:I103"/>
    <mergeCell ref="B104:H104"/>
    <mergeCell ref="B47:H47"/>
    <mergeCell ref="B38:I38"/>
    <mergeCell ref="B46:I46"/>
    <mergeCell ref="C61:H61"/>
    <mergeCell ref="C62:H62"/>
    <mergeCell ref="C48:H48"/>
    <mergeCell ref="C49:H49"/>
    <mergeCell ref="C53:H53"/>
    <mergeCell ref="C54:H54"/>
    <mergeCell ref="B51:I51"/>
    <mergeCell ref="B52:H52"/>
    <mergeCell ref="J51:M51"/>
    <mergeCell ref="B91:H91"/>
    <mergeCell ref="C92:H92"/>
    <mergeCell ref="C93:H93"/>
    <mergeCell ref="B86:H86"/>
    <mergeCell ref="C87:H87"/>
    <mergeCell ref="C88:H88"/>
    <mergeCell ref="B90:I90"/>
  </mergeCells>
  <conditionalFormatting sqref="J9:M11 J14:M17 J22:M24 J27:M30 J35:M37 J40:M43 J48:M50 J53:M56 J61:M63 J66:M69 J74:M76 J79:M82 J87:M89 J92:M95 J100:M102 J105:M108 J113:M115 J118:M121 J123:M123">
    <cfRule type="cellIs" dxfId="25" priority="3" operator="lessThan">
      <formula>0</formula>
    </cfRule>
  </conditionalFormatting>
  <pageMargins left="0.59055118110236227" right="0.59055118110236227" top="0.98425196850393704" bottom="0.59055118110236227" header="0.19685039370078741" footer="0.19685039370078741"/>
  <pageSetup paperSize="9" scale="52" fitToHeight="0" orientation="portrait" r:id="rId1"/>
  <headerFooter>
    <oddFooter>&amp;L&amp;F / &amp;A_x000D_&amp;1#&amp;"Calibri"&amp;10&amp;K000000 Classificação: Público&amp;R&amp;P</oddFooter>
  </headerFooter>
  <rowBreaks count="2" manualBreakCount="2">
    <brk id="44" min="1" max="15" man="1"/>
    <brk id="96" min="1" max="15" man="1"/>
  </rowBreaks>
  <ignoredErrors>
    <ignoredError sqref="A14:B14 A1:XFD1 K14:L14 N14:XFD14 D16:L16 A9:B9 C7:H7 A11:B11 J20:XFD20 A24:B24 J33:XFD33 A37:B37 J46:XFD46 A50:B50 N40:XFD40 J59:XFD59 A63:B63 J98:XFD98 A102:B102 D102:XFD102 K34:XFD34 K39:XFD39 K47:XFD47 K52:XFD52 N48:XFD48 N53:XFD53 K60:XFD60 K65:XFD65 K99:XFD99 K104:XFD104 A12:A13 C12:H12 J25:XFD25 A32:A34 A38:A39 J38:XFD38 A45:A47 A42:B43 A51:A52 J51:XFD51 A55:B56 N100:XFD100 A58:A60 A64:A65 J64:XFD64 A97:A99 A68:B69 A103:A104 J103:XFD103 A123:B123 D123:H123 N123:XFD123 C8:H8 C13:H13 C21:H21 C26:H26 C34:H34 C39:H39 C47:H47 C52:H52 C60:H60 C65:H65 C99:H99 C104:H104 A16:B17 A29:B30 P6:XFD6 K8:XFD8 K13:XFD13 A19:A21 K21:XFD21 A25:A26 K26:XFD26 A6:A8 C4:H4 C6:H6 C19:H19 C32:H32 C45:H45 C58:H58 C97:H97 L9 J100:L100 N22:XFD22 N11:XFD11 N9:XFD9 A22:B22 A27:B27 A35:B35 A40:B40 A48:B48 A53:B53 A61:B61 A66:B66 A100:B100 A105:B105 D68:XFD69 D63:XFD63 N105:XFD105 N61:XFD61 D55:XFD56 D50:XFD50 D42:XFD43 D37:XFD37 D29:XFD30 D24:XFD24 I105:L105 I7:XFD7 D11:I11 I12:XFD12 A124:XFD1048576 N16:XFD17 I4:XFD4 I6:N6 I19:XFD19 I32:XFD32 I45:XFD45 N66:XFD66 I58:XFD58 I97:XFD97 D14:H14 D17:I17 I22:L22 I27:L27 I35:L35 I40:L40 I48:L48 I53:L53 J61:L61 J66:L66 N27:XFD27 N35:XFD35 D107:XFD108 A107:B108 A4" unlockedFormula="1"/>
  </ignoredError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11B9-E75E-4F81-A0C0-AC5760F28298}">
  <dimension ref="A4:AC53"/>
  <sheetViews>
    <sheetView zoomScale="70" zoomScaleNormal="70" workbookViewId="0">
      <selection activeCell="Z68" sqref="Z68"/>
    </sheetView>
  </sheetViews>
  <sheetFormatPr defaultColWidth="9.109375" defaultRowHeight="15" customHeight="1" x14ac:dyDescent="0.3"/>
  <cols>
    <col min="1" max="2" width="3.6640625" style="1" customWidth="1"/>
    <col min="3" max="3" width="51.44140625" style="1" bestFit="1" customWidth="1"/>
    <col min="4" max="4" width="17.44140625" style="1" customWidth="1"/>
    <col min="5" max="28" width="12.33203125" style="1" customWidth="1"/>
    <col min="29" max="29" width="17" style="1" bestFit="1" customWidth="1"/>
    <col min="30" max="16384" width="9.109375" style="1"/>
  </cols>
  <sheetData>
    <row r="4" spans="1:28" ht="20.100000000000001" customHeight="1" x14ac:dyDescent="0.3">
      <c r="B4" s="841" t="s">
        <v>2948</v>
      </c>
      <c r="C4" s="842"/>
      <c r="D4" s="842"/>
      <c r="E4" s="842"/>
      <c r="F4" s="842"/>
      <c r="G4" s="842"/>
      <c r="H4" s="842"/>
      <c r="I4" s="842"/>
      <c r="J4" s="842"/>
      <c r="K4" s="842"/>
      <c r="L4" s="842"/>
      <c r="M4" s="842"/>
      <c r="N4" s="842"/>
      <c r="O4" s="842"/>
      <c r="P4" s="842"/>
      <c r="Q4" s="842"/>
      <c r="R4" s="842"/>
      <c r="S4" s="842"/>
      <c r="T4" s="842"/>
      <c r="U4" s="842"/>
      <c r="V4" s="842"/>
      <c r="W4" s="842"/>
      <c r="X4" s="842"/>
      <c r="Y4" s="842"/>
      <c r="Z4" s="842"/>
      <c r="AA4" s="842"/>
      <c r="AB4" s="845"/>
    </row>
    <row r="5" spans="1:28" ht="14.4" x14ac:dyDescent="0.3">
      <c r="B5" s="856" t="s">
        <v>2947</v>
      </c>
      <c r="C5" s="856"/>
      <c r="D5" s="856"/>
      <c r="E5" s="841" t="s">
        <v>3496</v>
      </c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5"/>
      <c r="Q5" s="841" t="s">
        <v>3497</v>
      </c>
      <c r="R5" s="842"/>
      <c r="S5" s="842"/>
      <c r="T5" s="842"/>
      <c r="U5" s="842"/>
      <c r="V5" s="842"/>
      <c r="W5" s="842"/>
      <c r="X5" s="842"/>
      <c r="Y5" s="842"/>
      <c r="Z5" s="842"/>
      <c r="AA5" s="842"/>
      <c r="AB5" s="845"/>
    </row>
    <row r="6" spans="1:28" ht="14.4" x14ac:dyDescent="0.3">
      <c r="B6" s="856"/>
      <c r="C6" s="856"/>
      <c r="D6" s="856"/>
      <c r="E6" s="253" t="s">
        <v>2949</v>
      </c>
      <c r="F6" s="253" t="s">
        <v>2950</v>
      </c>
      <c r="G6" s="253" t="s">
        <v>2951</v>
      </c>
      <c r="H6" s="253" t="s">
        <v>2952</v>
      </c>
      <c r="I6" s="253" t="s">
        <v>2953</v>
      </c>
      <c r="J6" s="253" t="s">
        <v>2954</v>
      </c>
      <c r="K6" s="253" t="s">
        <v>2955</v>
      </c>
      <c r="L6" s="253" t="s">
        <v>2956</v>
      </c>
      <c r="M6" s="253" t="s">
        <v>2957</v>
      </c>
      <c r="N6" s="253" t="s">
        <v>2958</v>
      </c>
      <c r="O6" s="253" t="s">
        <v>2959</v>
      </c>
      <c r="P6" s="253" t="s">
        <v>2960</v>
      </c>
      <c r="Q6" s="253" t="s">
        <v>3484</v>
      </c>
      <c r="R6" s="253" t="s">
        <v>3485</v>
      </c>
      <c r="S6" s="253" t="s">
        <v>3486</v>
      </c>
      <c r="T6" s="253" t="s">
        <v>3487</v>
      </c>
      <c r="U6" s="253" t="s">
        <v>3488</v>
      </c>
      <c r="V6" s="253" t="s">
        <v>3489</v>
      </c>
      <c r="W6" s="253" t="s">
        <v>3490</v>
      </c>
      <c r="X6" s="253" t="s">
        <v>3491</v>
      </c>
      <c r="Y6" s="253" t="s">
        <v>3492</v>
      </c>
      <c r="Z6" s="253" t="s">
        <v>3493</v>
      </c>
      <c r="AA6" s="253" t="s">
        <v>3494</v>
      </c>
      <c r="AB6" s="253" t="s">
        <v>3495</v>
      </c>
    </row>
    <row r="7" spans="1:28" ht="14.4" x14ac:dyDescent="0.3">
      <c r="B7" s="878">
        <v>0</v>
      </c>
      <c r="C7" s="925" t="s">
        <v>3500</v>
      </c>
      <c r="D7" s="926"/>
      <c r="E7" s="929"/>
      <c r="F7" s="929"/>
      <c r="G7" s="929"/>
      <c r="H7" s="929"/>
      <c r="I7" s="929"/>
      <c r="J7" s="929"/>
      <c r="K7" s="929"/>
      <c r="L7" s="929"/>
      <c r="M7" s="929"/>
      <c r="N7" s="929"/>
      <c r="O7" s="929"/>
      <c r="P7" s="929"/>
      <c r="Q7" s="929"/>
      <c r="R7" s="929"/>
      <c r="S7" s="929"/>
      <c r="T7" s="929"/>
      <c r="U7" s="929"/>
      <c r="V7" s="929"/>
      <c r="W7" s="929"/>
      <c r="X7" s="929"/>
      <c r="Y7" s="929"/>
      <c r="Z7" s="929"/>
      <c r="AA7" s="929"/>
      <c r="AB7" s="929"/>
    </row>
    <row r="8" spans="1:28" ht="14.4" x14ac:dyDescent="0.3">
      <c r="B8" s="880"/>
      <c r="C8" s="927"/>
      <c r="D8" s="928"/>
      <c r="E8" s="930"/>
      <c r="F8" s="930"/>
      <c r="G8" s="930"/>
      <c r="H8" s="930"/>
      <c r="I8" s="930"/>
      <c r="J8" s="930"/>
      <c r="K8" s="930"/>
      <c r="L8" s="930"/>
      <c r="M8" s="930"/>
      <c r="N8" s="930"/>
      <c r="O8" s="930"/>
      <c r="P8" s="930"/>
      <c r="Q8" s="930"/>
      <c r="R8" s="930"/>
      <c r="S8" s="930"/>
      <c r="T8" s="930"/>
      <c r="U8" s="930"/>
      <c r="V8" s="930"/>
      <c r="W8" s="930"/>
      <c r="X8" s="930"/>
      <c r="Y8" s="930"/>
      <c r="Z8" s="930"/>
      <c r="AA8" s="930"/>
      <c r="AB8" s="930"/>
    </row>
    <row r="9" spans="1:28" s="302" customFormat="1" ht="14.4" x14ac:dyDescent="0.3">
      <c r="A9" s="1"/>
      <c r="B9" s="878">
        <v>1</v>
      </c>
      <c r="C9" s="925" t="s">
        <v>3498</v>
      </c>
      <c r="D9" s="926"/>
      <c r="E9" s="929"/>
      <c r="F9" s="929"/>
      <c r="G9" s="929"/>
      <c r="H9" s="929"/>
      <c r="I9" s="929"/>
      <c r="J9" s="929"/>
      <c r="K9" s="929"/>
      <c r="L9" s="929"/>
      <c r="M9" s="929"/>
      <c r="N9" s="929"/>
      <c r="O9" s="929"/>
      <c r="P9" s="929"/>
      <c r="Q9" s="929"/>
      <c r="R9" s="929"/>
      <c r="S9" s="929"/>
      <c r="T9" s="929"/>
      <c r="U9" s="929"/>
      <c r="V9" s="929"/>
      <c r="W9" s="929"/>
      <c r="X9" s="929"/>
      <c r="Y9" s="929"/>
      <c r="Z9" s="929"/>
      <c r="AA9" s="929"/>
      <c r="AB9" s="929"/>
    </row>
    <row r="10" spans="1:28" s="302" customFormat="1" ht="14.4" x14ac:dyDescent="0.3">
      <c r="A10" s="1"/>
      <c r="B10" s="880"/>
      <c r="C10" s="927"/>
      <c r="D10" s="928"/>
      <c r="E10" s="930"/>
      <c r="F10" s="930"/>
      <c r="G10" s="930"/>
      <c r="H10" s="930"/>
      <c r="I10" s="930"/>
      <c r="J10" s="930"/>
      <c r="K10" s="930"/>
      <c r="L10" s="930"/>
      <c r="M10" s="930"/>
      <c r="N10" s="930"/>
      <c r="O10" s="930"/>
      <c r="P10" s="930"/>
      <c r="Q10" s="930"/>
      <c r="R10" s="930"/>
      <c r="S10" s="930"/>
      <c r="T10" s="930"/>
      <c r="U10" s="930"/>
      <c r="V10" s="930"/>
      <c r="W10" s="930"/>
      <c r="X10" s="930"/>
      <c r="Y10" s="930"/>
      <c r="Z10" s="930"/>
      <c r="AA10" s="930"/>
      <c r="AB10" s="930"/>
    </row>
    <row r="11" spans="1:28" s="302" customFormat="1" ht="14.4" x14ac:dyDescent="0.3">
      <c r="A11" s="1"/>
      <c r="B11" s="878">
        <v>2</v>
      </c>
      <c r="C11" s="925" t="s">
        <v>2962</v>
      </c>
      <c r="D11" s="926"/>
      <c r="E11" s="929"/>
      <c r="F11" s="929"/>
      <c r="G11" s="929"/>
      <c r="H11" s="929"/>
      <c r="I11" s="929"/>
      <c r="J11" s="929"/>
      <c r="K11" s="929"/>
      <c r="L11" s="929"/>
      <c r="M11" s="929"/>
      <c r="N11" s="929"/>
      <c r="O11" s="929"/>
      <c r="P11" s="929"/>
      <c r="Q11" s="929"/>
      <c r="R11" s="929"/>
      <c r="S11" s="929"/>
      <c r="T11" s="929"/>
      <c r="U11" s="929"/>
      <c r="V11" s="929"/>
      <c r="W11" s="929"/>
      <c r="X11" s="929"/>
      <c r="Y11" s="929"/>
      <c r="Z11" s="929"/>
      <c r="AA11" s="929"/>
      <c r="AB11" s="929"/>
    </row>
    <row r="12" spans="1:28" s="302" customFormat="1" ht="14.4" x14ac:dyDescent="0.3">
      <c r="A12" s="1"/>
      <c r="B12" s="880"/>
      <c r="C12" s="927"/>
      <c r="D12" s="928"/>
      <c r="E12" s="930"/>
      <c r="F12" s="930"/>
      <c r="G12" s="930"/>
      <c r="H12" s="930"/>
      <c r="I12" s="930"/>
      <c r="J12" s="930"/>
      <c r="K12" s="930"/>
      <c r="L12" s="930"/>
      <c r="M12" s="930"/>
      <c r="N12" s="930"/>
      <c r="O12" s="930"/>
      <c r="P12" s="930"/>
      <c r="Q12" s="930"/>
      <c r="R12" s="930"/>
      <c r="S12" s="930"/>
      <c r="T12" s="930"/>
      <c r="U12" s="930"/>
      <c r="V12" s="930"/>
      <c r="W12" s="930"/>
      <c r="X12" s="930"/>
      <c r="Y12" s="930"/>
      <c r="Z12" s="930"/>
      <c r="AA12" s="930"/>
      <c r="AB12" s="930"/>
    </row>
    <row r="13" spans="1:28" s="302" customFormat="1" ht="14.4" x14ac:dyDescent="0.3">
      <c r="A13" s="1"/>
      <c r="B13" s="878">
        <v>3</v>
      </c>
      <c r="C13" s="925" t="s">
        <v>2961</v>
      </c>
      <c r="D13" s="926"/>
      <c r="E13" s="929"/>
      <c r="F13" s="929"/>
      <c r="G13" s="929"/>
      <c r="H13" s="929"/>
      <c r="I13" s="929"/>
      <c r="J13" s="929"/>
      <c r="K13" s="929"/>
      <c r="L13" s="929"/>
      <c r="M13" s="929"/>
      <c r="N13" s="929"/>
      <c r="O13" s="929"/>
      <c r="P13" s="929"/>
      <c r="Q13" s="929"/>
      <c r="R13" s="929"/>
      <c r="S13" s="929"/>
      <c r="T13" s="929"/>
      <c r="U13" s="929"/>
      <c r="V13" s="929"/>
      <c r="W13" s="929"/>
      <c r="X13" s="929"/>
      <c r="Y13" s="929"/>
      <c r="Z13" s="929"/>
      <c r="AA13" s="929"/>
      <c r="AB13" s="929"/>
    </row>
    <row r="14" spans="1:28" s="302" customFormat="1" ht="14.4" x14ac:dyDescent="0.3">
      <c r="A14" s="1"/>
      <c r="B14" s="880"/>
      <c r="C14" s="927"/>
      <c r="D14" s="928"/>
      <c r="E14" s="930"/>
      <c r="F14" s="930"/>
      <c r="G14" s="930"/>
      <c r="H14" s="930"/>
      <c r="I14" s="930"/>
      <c r="J14" s="930"/>
      <c r="K14" s="930"/>
      <c r="L14" s="930"/>
      <c r="M14" s="930"/>
      <c r="N14" s="930"/>
      <c r="O14" s="930"/>
      <c r="P14" s="930"/>
      <c r="Q14" s="930"/>
      <c r="R14" s="930"/>
      <c r="S14" s="930"/>
      <c r="T14" s="930"/>
      <c r="U14" s="930"/>
      <c r="V14" s="930"/>
      <c r="W14" s="930"/>
      <c r="X14" s="930"/>
      <c r="Y14" s="930"/>
      <c r="Z14" s="930"/>
      <c r="AA14" s="930"/>
      <c r="AB14" s="930"/>
    </row>
    <row r="15" spans="1:28" s="302" customFormat="1" ht="14.4" x14ac:dyDescent="0.3">
      <c r="A15" s="1"/>
      <c r="B15" s="878">
        <v>4</v>
      </c>
      <c r="C15" s="925" t="s">
        <v>2965</v>
      </c>
      <c r="D15" s="926"/>
      <c r="E15" s="929"/>
      <c r="F15" s="929"/>
      <c r="G15" s="929"/>
      <c r="H15" s="929"/>
      <c r="I15" s="929"/>
      <c r="J15" s="929"/>
      <c r="K15" s="929"/>
      <c r="L15" s="929"/>
      <c r="M15" s="929"/>
      <c r="N15" s="929"/>
      <c r="O15" s="929"/>
      <c r="P15" s="929"/>
      <c r="Q15" s="929"/>
      <c r="R15" s="929"/>
      <c r="S15" s="929"/>
      <c r="T15" s="929"/>
      <c r="U15" s="929"/>
      <c r="V15" s="929"/>
      <c r="W15" s="929"/>
      <c r="X15" s="929"/>
      <c r="Y15" s="929"/>
      <c r="Z15" s="929"/>
      <c r="AA15" s="929"/>
      <c r="AB15" s="929"/>
    </row>
    <row r="16" spans="1:28" s="302" customFormat="1" ht="14.4" x14ac:dyDescent="0.3">
      <c r="A16" s="1"/>
      <c r="B16" s="880"/>
      <c r="C16" s="927"/>
      <c r="D16" s="928"/>
      <c r="E16" s="930"/>
      <c r="F16" s="930"/>
      <c r="G16" s="930"/>
      <c r="H16" s="930"/>
      <c r="I16" s="930"/>
      <c r="J16" s="930"/>
      <c r="K16" s="930"/>
      <c r="L16" s="930"/>
      <c r="M16" s="930"/>
      <c r="N16" s="930"/>
      <c r="O16" s="930"/>
      <c r="P16" s="930"/>
      <c r="Q16" s="930"/>
      <c r="R16" s="930"/>
      <c r="S16" s="930"/>
      <c r="T16" s="930"/>
      <c r="U16" s="930"/>
      <c r="V16" s="930"/>
      <c r="W16" s="930"/>
      <c r="X16" s="930"/>
      <c r="Y16" s="930"/>
      <c r="Z16" s="930"/>
      <c r="AA16" s="930"/>
      <c r="AB16" s="930"/>
    </row>
    <row r="17" spans="1:29" s="302" customFormat="1" ht="14.4" x14ac:dyDescent="0.3">
      <c r="A17" s="1"/>
      <c r="B17" s="878">
        <v>5</v>
      </c>
      <c r="C17" s="925" t="s">
        <v>2963</v>
      </c>
      <c r="D17" s="926"/>
      <c r="E17" s="929"/>
      <c r="F17" s="929"/>
      <c r="G17" s="929"/>
      <c r="H17" s="929"/>
      <c r="I17" s="929"/>
      <c r="J17" s="929"/>
      <c r="K17" s="929"/>
      <c r="L17" s="929"/>
      <c r="M17" s="929"/>
      <c r="N17" s="929"/>
      <c r="O17" s="929"/>
      <c r="P17" s="929"/>
      <c r="Q17" s="929"/>
      <c r="R17" s="929"/>
      <c r="S17" s="929"/>
      <c r="T17" s="929"/>
      <c r="U17" s="929"/>
      <c r="V17" s="929"/>
      <c r="W17" s="929"/>
      <c r="X17" s="929"/>
      <c r="Y17" s="929"/>
      <c r="Z17" s="929"/>
      <c r="AA17" s="929"/>
      <c r="AB17" s="929"/>
    </row>
    <row r="18" spans="1:29" s="302" customFormat="1" ht="14.4" x14ac:dyDescent="0.3">
      <c r="A18" s="1"/>
      <c r="B18" s="880"/>
      <c r="C18" s="927"/>
      <c r="D18" s="928"/>
      <c r="E18" s="930"/>
      <c r="F18" s="930"/>
      <c r="G18" s="930"/>
      <c r="H18" s="930"/>
      <c r="I18" s="930"/>
      <c r="J18" s="930"/>
      <c r="K18" s="930"/>
      <c r="L18" s="930"/>
      <c r="M18" s="930"/>
      <c r="N18" s="930"/>
      <c r="O18" s="930"/>
      <c r="P18" s="930"/>
      <c r="Q18" s="930"/>
      <c r="R18" s="930"/>
      <c r="S18" s="930"/>
      <c r="T18" s="930"/>
      <c r="U18" s="930"/>
      <c r="V18" s="930"/>
      <c r="W18" s="930"/>
      <c r="X18" s="930"/>
      <c r="Y18" s="930"/>
      <c r="Z18" s="930"/>
      <c r="AA18" s="930"/>
      <c r="AB18" s="930"/>
    </row>
    <row r="19" spans="1:29" s="302" customFormat="1" ht="14.4" x14ac:dyDescent="0.3">
      <c r="A19" s="1"/>
      <c r="B19" s="878">
        <v>6</v>
      </c>
      <c r="C19" s="925" t="s">
        <v>2964</v>
      </c>
      <c r="D19" s="926"/>
      <c r="E19" s="929"/>
      <c r="F19" s="929"/>
      <c r="G19" s="929"/>
      <c r="H19" s="929"/>
      <c r="I19" s="929"/>
      <c r="J19" s="929"/>
      <c r="K19" s="929"/>
      <c r="L19" s="929"/>
      <c r="M19" s="929"/>
      <c r="N19" s="929"/>
      <c r="O19" s="929"/>
      <c r="P19" s="929"/>
      <c r="Q19" s="929"/>
      <c r="R19" s="929"/>
      <c r="S19" s="929"/>
      <c r="T19" s="929"/>
      <c r="U19" s="929"/>
      <c r="V19" s="929"/>
      <c r="W19" s="929"/>
      <c r="X19" s="929"/>
      <c r="Y19" s="929"/>
      <c r="Z19" s="929"/>
      <c r="AA19" s="929"/>
      <c r="AB19" s="929"/>
    </row>
    <row r="20" spans="1:29" s="302" customFormat="1" ht="14.4" x14ac:dyDescent="0.3">
      <c r="A20" s="1"/>
      <c r="B20" s="880"/>
      <c r="C20" s="927"/>
      <c r="D20" s="928"/>
      <c r="E20" s="930"/>
      <c r="F20" s="930"/>
      <c r="G20" s="930"/>
      <c r="H20" s="930"/>
      <c r="I20" s="930"/>
      <c r="J20" s="930"/>
      <c r="K20" s="930"/>
      <c r="L20" s="930"/>
      <c r="M20" s="930"/>
      <c r="N20" s="930"/>
      <c r="O20" s="930"/>
      <c r="P20" s="930"/>
      <c r="Q20" s="930"/>
      <c r="R20" s="930"/>
      <c r="S20" s="930"/>
      <c r="T20" s="930"/>
      <c r="U20" s="930"/>
      <c r="V20" s="930"/>
      <c r="W20" s="930"/>
      <c r="X20" s="930"/>
      <c r="Y20" s="930"/>
      <c r="Z20" s="930"/>
      <c r="AA20" s="930"/>
      <c r="AB20" s="930"/>
    </row>
    <row r="21" spans="1:29" s="302" customFormat="1" ht="14.4" x14ac:dyDescent="0.3">
      <c r="A21" s="1"/>
      <c r="B21" s="878">
        <v>7</v>
      </c>
      <c r="C21" s="925" t="s">
        <v>2966</v>
      </c>
      <c r="D21" s="926"/>
      <c r="E21" s="929"/>
      <c r="F21" s="929"/>
      <c r="G21" s="929"/>
      <c r="H21" s="929"/>
      <c r="I21" s="929"/>
      <c r="J21" s="929"/>
      <c r="K21" s="929"/>
      <c r="L21" s="929"/>
      <c r="M21" s="929"/>
      <c r="N21" s="929"/>
      <c r="O21" s="929"/>
      <c r="P21" s="929"/>
      <c r="Q21" s="929"/>
      <c r="R21" s="929"/>
      <c r="S21" s="929"/>
      <c r="T21" s="929"/>
      <c r="U21" s="929"/>
      <c r="V21" s="929"/>
      <c r="W21" s="929"/>
      <c r="X21" s="929"/>
      <c r="Y21" s="929"/>
      <c r="Z21" s="929"/>
      <c r="AA21" s="929"/>
      <c r="AB21" s="929"/>
    </row>
    <row r="22" spans="1:29" s="302" customFormat="1" ht="14.4" x14ac:dyDescent="0.3">
      <c r="A22" s="1"/>
      <c r="B22" s="880"/>
      <c r="C22" s="927"/>
      <c r="D22" s="928"/>
      <c r="E22" s="930"/>
      <c r="F22" s="930"/>
      <c r="G22" s="930"/>
      <c r="H22" s="930"/>
      <c r="I22" s="930"/>
      <c r="J22" s="930"/>
      <c r="K22" s="930"/>
      <c r="L22" s="930"/>
      <c r="M22" s="930"/>
      <c r="N22" s="930"/>
      <c r="O22" s="930"/>
      <c r="P22" s="930"/>
      <c r="Q22" s="930"/>
      <c r="R22" s="930"/>
      <c r="S22" s="930"/>
      <c r="T22" s="930"/>
      <c r="U22" s="930"/>
      <c r="V22" s="930"/>
      <c r="W22" s="930"/>
      <c r="X22" s="930"/>
      <c r="Y22" s="930"/>
      <c r="Z22" s="930"/>
      <c r="AA22" s="930"/>
      <c r="AB22" s="930"/>
    </row>
    <row r="23" spans="1:29" s="302" customFormat="1" ht="14.4" x14ac:dyDescent="0.3">
      <c r="A23" s="1"/>
      <c r="B23" s="878">
        <v>8</v>
      </c>
      <c r="C23" s="925" t="s">
        <v>2967</v>
      </c>
      <c r="D23" s="926"/>
      <c r="E23" s="929"/>
      <c r="F23" s="929"/>
      <c r="G23" s="929"/>
      <c r="H23" s="929"/>
      <c r="I23" s="929"/>
      <c r="J23" s="929"/>
      <c r="K23" s="929"/>
      <c r="L23" s="929"/>
      <c r="M23" s="929"/>
      <c r="N23" s="929"/>
      <c r="O23" s="929"/>
      <c r="P23" s="929"/>
      <c r="Q23" s="929"/>
      <c r="R23" s="929"/>
      <c r="S23" s="929"/>
      <c r="T23" s="929"/>
      <c r="U23" s="929"/>
      <c r="V23" s="929"/>
      <c r="W23" s="929"/>
      <c r="X23" s="929"/>
      <c r="Y23" s="929"/>
      <c r="Z23" s="929"/>
      <c r="AA23" s="929"/>
      <c r="AB23" s="929"/>
    </row>
    <row r="24" spans="1:29" s="302" customFormat="1" ht="14.4" x14ac:dyDescent="0.3">
      <c r="A24" s="1"/>
      <c r="B24" s="880"/>
      <c r="C24" s="927"/>
      <c r="D24" s="928"/>
      <c r="E24" s="930"/>
      <c r="F24" s="930"/>
      <c r="G24" s="930"/>
      <c r="H24" s="930"/>
      <c r="I24" s="930"/>
      <c r="J24" s="930"/>
      <c r="K24" s="930"/>
      <c r="L24" s="930"/>
      <c r="M24" s="930"/>
      <c r="N24" s="930"/>
      <c r="O24" s="930"/>
      <c r="P24" s="930"/>
      <c r="Q24" s="930"/>
      <c r="R24" s="930"/>
      <c r="S24" s="930"/>
      <c r="T24" s="930"/>
      <c r="U24" s="930"/>
      <c r="V24" s="930"/>
      <c r="W24" s="930"/>
      <c r="X24" s="930"/>
      <c r="Y24" s="930"/>
      <c r="Z24" s="930"/>
      <c r="AA24" s="930"/>
      <c r="AB24" s="930"/>
    </row>
    <row r="25" spans="1:29" s="302" customFormat="1" ht="14.4" x14ac:dyDescent="0.3">
      <c r="A25" s="1"/>
      <c r="B25" s="878">
        <v>9</v>
      </c>
      <c r="C25" s="925" t="s">
        <v>3499</v>
      </c>
      <c r="D25" s="926"/>
      <c r="E25" s="929"/>
      <c r="F25" s="929"/>
      <c r="G25" s="929"/>
      <c r="H25" s="929"/>
      <c r="I25" s="929"/>
      <c r="J25" s="929"/>
      <c r="K25" s="929"/>
      <c r="L25" s="929"/>
      <c r="M25" s="929"/>
      <c r="N25" s="929"/>
      <c r="O25" s="929"/>
      <c r="P25" s="929"/>
      <c r="Q25" s="929"/>
      <c r="R25" s="929"/>
      <c r="S25" s="929"/>
      <c r="T25" s="929"/>
      <c r="U25" s="929"/>
      <c r="V25" s="929"/>
      <c r="W25" s="929"/>
      <c r="X25" s="929"/>
      <c r="Y25" s="929"/>
      <c r="Z25" s="929"/>
      <c r="AA25" s="929"/>
      <c r="AB25" s="929"/>
    </row>
    <row r="26" spans="1:29" s="302" customFormat="1" ht="14.4" x14ac:dyDescent="0.3">
      <c r="A26" s="1"/>
      <c r="B26" s="880"/>
      <c r="C26" s="927"/>
      <c r="D26" s="928"/>
      <c r="E26" s="930"/>
      <c r="F26" s="930"/>
      <c r="G26" s="930"/>
      <c r="H26" s="930"/>
      <c r="I26" s="930"/>
      <c r="J26" s="930"/>
      <c r="K26" s="930"/>
      <c r="L26" s="930"/>
      <c r="M26" s="930"/>
      <c r="N26" s="930"/>
      <c r="O26" s="930"/>
      <c r="P26" s="930"/>
      <c r="Q26" s="930"/>
      <c r="R26" s="930"/>
      <c r="S26" s="930"/>
      <c r="T26" s="930"/>
      <c r="U26" s="930"/>
      <c r="V26" s="930"/>
      <c r="W26" s="930"/>
      <c r="X26" s="930"/>
      <c r="Y26" s="930"/>
      <c r="Z26" s="930"/>
      <c r="AA26" s="930"/>
      <c r="AB26" s="930"/>
    </row>
    <row r="28" spans="1:29" ht="20.100000000000001" customHeight="1" x14ac:dyDescent="0.3">
      <c r="B28" s="841" t="s">
        <v>2970</v>
      </c>
      <c r="C28" s="842"/>
      <c r="D28" s="842"/>
      <c r="E28" s="842"/>
      <c r="F28" s="842"/>
      <c r="G28" s="842"/>
      <c r="H28" s="842"/>
      <c r="I28" s="842"/>
      <c r="J28" s="842"/>
      <c r="K28" s="842"/>
      <c r="L28" s="842"/>
      <c r="M28" s="842"/>
      <c r="N28" s="842"/>
      <c r="O28" s="842"/>
      <c r="P28" s="842"/>
      <c r="Q28" s="842"/>
      <c r="R28" s="842"/>
      <c r="S28" s="842"/>
      <c r="T28" s="842"/>
      <c r="U28" s="842"/>
      <c r="V28" s="842"/>
      <c r="W28" s="842"/>
      <c r="X28" s="842"/>
      <c r="Y28" s="842"/>
      <c r="Z28" s="842"/>
      <c r="AA28" s="842"/>
      <c r="AB28" s="842"/>
      <c r="AC28" s="845"/>
    </row>
    <row r="29" spans="1:29" ht="15" customHeight="1" x14ac:dyDescent="0.3">
      <c r="B29" s="936" t="s">
        <v>2968</v>
      </c>
      <c r="C29" s="937"/>
      <c r="D29" s="253" t="s">
        <v>2969</v>
      </c>
      <c r="E29" s="841" t="s">
        <v>3496</v>
      </c>
      <c r="F29" s="842"/>
      <c r="G29" s="842"/>
      <c r="H29" s="842"/>
      <c r="I29" s="842"/>
      <c r="J29" s="842"/>
      <c r="K29" s="842"/>
      <c r="L29" s="842"/>
      <c r="M29" s="842"/>
      <c r="N29" s="842"/>
      <c r="O29" s="842"/>
      <c r="P29" s="845"/>
      <c r="Q29" s="841" t="s">
        <v>3497</v>
      </c>
      <c r="R29" s="842"/>
      <c r="S29" s="842"/>
      <c r="T29" s="842"/>
      <c r="U29" s="842"/>
      <c r="V29" s="842"/>
      <c r="W29" s="842"/>
      <c r="X29" s="842"/>
      <c r="Y29" s="842"/>
      <c r="Z29" s="842"/>
      <c r="AA29" s="842"/>
      <c r="AB29" s="845"/>
      <c r="AC29" s="940" t="s">
        <v>2971</v>
      </c>
    </row>
    <row r="30" spans="1:29" ht="15" customHeight="1" x14ac:dyDescent="0.3">
      <c r="B30" s="938"/>
      <c r="C30" s="939"/>
      <c r="D30" s="282" t="s">
        <v>2972</v>
      </c>
      <c r="E30" s="253" t="s">
        <v>2949</v>
      </c>
      <c r="F30" s="253" t="s">
        <v>2950</v>
      </c>
      <c r="G30" s="253" t="s">
        <v>2951</v>
      </c>
      <c r="H30" s="253" t="s">
        <v>2952</v>
      </c>
      <c r="I30" s="253" t="s">
        <v>2953</v>
      </c>
      <c r="J30" s="253" t="s">
        <v>2954</v>
      </c>
      <c r="K30" s="253" t="s">
        <v>2955</v>
      </c>
      <c r="L30" s="253" t="s">
        <v>2956</v>
      </c>
      <c r="M30" s="253" t="s">
        <v>2957</v>
      </c>
      <c r="N30" s="253" t="s">
        <v>2958</v>
      </c>
      <c r="O30" s="253" t="s">
        <v>2959</v>
      </c>
      <c r="P30" s="253" t="s">
        <v>2960</v>
      </c>
      <c r="Q30" s="253" t="s">
        <v>3484</v>
      </c>
      <c r="R30" s="253" t="s">
        <v>3485</v>
      </c>
      <c r="S30" s="253" t="s">
        <v>3486</v>
      </c>
      <c r="T30" s="253" t="s">
        <v>3487</v>
      </c>
      <c r="U30" s="253" t="s">
        <v>3488</v>
      </c>
      <c r="V30" s="253" t="s">
        <v>3489</v>
      </c>
      <c r="W30" s="253" t="s">
        <v>3490</v>
      </c>
      <c r="X30" s="253" t="s">
        <v>3491</v>
      </c>
      <c r="Y30" s="253" t="s">
        <v>3492</v>
      </c>
      <c r="Z30" s="253" t="s">
        <v>3493</v>
      </c>
      <c r="AA30" s="253" t="s">
        <v>3494</v>
      </c>
      <c r="AB30" s="253" t="s">
        <v>3495</v>
      </c>
      <c r="AC30" s="741"/>
    </row>
    <row r="31" spans="1:29" ht="15" customHeight="1" x14ac:dyDescent="0.3">
      <c r="B31" s="878">
        <v>1</v>
      </c>
      <c r="C31" s="931" t="s">
        <v>3498</v>
      </c>
      <c r="D31" s="30" t="s">
        <v>1219</v>
      </c>
      <c r="E31" s="736"/>
      <c r="F31" s="736"/>
      <c r="G31" s="736"/>
      <c r="H31" s="736"/>
      <c r="I31" s="736"/>
      <c r="J31" s="736"/>
      <c r="K31" s="736"/>
      <c r="L31" s="736"/>
      <c r="M31" s="736"/>
      <c r="N31" s="736"/>
      <c r="O31" s="736"/>
      <c r="P31" s="736"/>
      <c r="Q31" s="736"/>
      <c r="R31" s="736"/>
      <c r="S31" s="736"/>
      <c r="T31" s="736"/>
      <c r="U31" s="736"/>
      <c r="V31" s="736"/>
      <c r="W31" s="736"/>
      <c r="X31" s="736"/>
      <c r="Y31" s="736"/>
      <c r="Z31" s="736"/>
      <c r="AA31" s="736"/>
      <c r="AB31" s="736"/>
      <c r="AC31" s="256">
        <f>SUM(E31:AB31)</f>
        <v>0</v>
      </c>
    </row>
    <row r="32" spans="1:29" ht="15" customHeight="1" x14ac:dyDescent="0.3">
      <c r="B32" s="880"/>
      <c r="C32" s="931"/>
      <c r="D32" s="735" t="s">
        <v>230</v>
      </c>
      <c r="E32" s="303"/>
      <c r="F32" s="303"/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  <c r="T32" s="303"/>
      <c r="U32" s="303"/>
      <c r="V32" s="303"/>
      <c r="W32" s="303"/>
      <c r="X32" s="303"/>
      <c r="Y32" s="303"/>
      <c r="Z32" s="303"/>
      <c r="AA32" s="303"/>
      <c r="AB32" s="303"/>
      <c r="AC32" s="737">
        <f>SUM(E32:AB32)</f>
        <v>0</v>
      </c>
    </row>
    <row r="33" spans="2:29" ht="15" customHeight="1" x14ac:dyDescent="0.3">
      <c r="B33" s="878">
        <v>2</v>
      </c>
      <c r="C33" s="931" t="s">
        <v>2962</v>
      </c>
      <c r="D33" s="30" t="s">
        <v>1219</v>
      </c>
      <c r="E33" s="736"/>
      <c r="F33" s="736"/>
      <c r="G33" s="736"/>
      <c r="H33" s="736"/>
      <c r="I33" s="736"/>
      <c r="J33" s="736"/>
      <c r="K33" s="736"/>
      <c r="L33" s="736"/>
      <c r="M33" s="736"/>
      <c r="N33" s="736"/>
      <c r="O33" s="736"/>
      <c r="P33" s="736"/>
      <c r="Q33" s="736"/>
      <c r="R33" s="736"/>
      <c r="S33" s="736"/>
      <c r="T33" s="736"/>
      <c r="U33" s="736"/>
      <c r="V33" s="736"/>
      <c r="W33" s="736"/>
      <c r="X33" s="736"/>
      <c r="Y33" s="736"/>
      <c r="Z33" s="736"/>
      <c r="AA33" s="736"/>
      <c r="AB33" s="736"/>
      <c r="AC33" s="256">
        <f t="shared" ref="AC33:AC48" si="0">SUM(E33:AB33)</f>
        <v>0</v>
      </c>
    </row>
    <row r="34" spans="2:29" ht="15" customHeight="1" x14ac:dyDescent="0.3">
      <c r="B34" s="880"/>
      <c r="C34" s="931"/>
      <c r="D34" s="735" t="s">
        <v>230</v>
      </c>
      <c r="E34" s="303"/>
      <c r="F34" s="303"/>
      <c r="G34" s="303"/>
      <c r="H34" s="303"/>
      <c r="I34" s="303"/>
      <c r="J34" s="303"/>
      <c r="K34" s="303"/>
      <c r="L34" s="303"/>
      <c r="M34" s="303"/>
      <c r="N34" s="303"/>
      <c r="O34" s="303"/>
      <c r="P34" s="303"/>
      <c r="Q34" s="303"/>
      <c r="R34" s="303"/>
      <c r="S34" s="303"/>
      <c r="T34" s="303"/>
      <c r="U34" s="303"/>
      <c r="V34" s="303"/>
      <c r="W34" s="303"/>
      <c r="X34" s="303"/>
      <c r="Y34" s="303"/>
      <c r="Z34" s="303"/>
      <c r="AA34" s="303"/>
      <c r="AB34" s="303"/>
      <c r="AC34" s="737">
        <f t="shared" si="0"/>
        <v>0</v>
      </c>
    </row>
    <row r="35" spans="2:29" ht="15" customHeight="1" x14ac:dyDescent="0.3">
      <c r="B35" s="878">
        <v>3</v>
      </c>
      <c r="C35" s="931" t="s">
        <v>2961</v>
      </c>
      <c r="D35" s="30" t="s">
        <v>1219</v>
      </c>
      <c r="E35" s="736"/>
      <c r="F35" s="736"/>
      <c r="G35" s="736"/>
      <c r="H35" s="736"/>
      <c r="I35" s="736"/>
      <c r="J35" s="736"/>
      <c r="K35" s="736"/>
      <c r="L35" s="736"/>
      <c r="M35" s="736"/>
      <c r="N35" s="736"/>
      <c r="O35" s="736"/>
      <c r="P35" s="736"/>
      <c r="Q35" s="736"/>
      <c r="R35" s="736"/>
      <c r="S35" s="736"/>
      <c r="T35" s="736"/>
      <c r="U35" s="736"/>
      <c r="V35" s="736"/>
      <c r="W35" s="736"/>
      <c r="X35" s="736"/>
      <c r="Y35" s="736"/>
      <c r="Z35" s="736"/>
      <c r="AA35" s="736"/>
      <c r="AB35" s="736"/>
      <c r="AC35" s="256">
        <f t="shared" si="0"/>
        <v>0</v>
      </c>
    </row>
    <row r="36" spans="2:29" ht="15" customHeight="1" x14ac:dyDescent="0.3">
      <c r="B36" s="880"/>
      <c r="C36" s="931"/>
      <c r="D36" s="735" t="s">
        <v>230</v>
      </c>
      <c r="E36" s="303"/>
      <c r="F36" s="303"/>
      <c r="G36" s="303"/>
      <c r="H36" s="303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303"/>
      <c r="AA36" s="303"/>
      <c r="AB36" s="303"/>
      <c r="AC36" s="737">
        <f t="shared" si="0"/>
        <v>0</v>
      </c>
    </row>
    <row r="37" spans="2:29" ht="15" customHeight="1" x14ac:dyDescent="0.3">
      <c r="B37" s="878">
        <v>4</v>
      </c>
      <c r="C37" s="931" t="s">
        <v>2965</v>
      </c>
      <c r="D37" s="30" t="s">
        <v>1219</v>
      </c>
      <c r="E37" s="736"/>
      <c r="F37" s="736"/>
      <c r="G37" s="736"/>
      <c r="H37" s="736"/>
      <c r="I37" s="736"/>
      <c r="J37" s="736"/>
      <c r="K37" s="736"/>
      <c r="L37" s="736"/>
      <c r="M37" s="736"/>
      <c r="N37" s="736"/>
      <c r="O37" s="736"/>
      <c r="P37" s="736"/>
      <c r="Q37" s="736"/>
      <c r="R37" s="736"/>
      <c r="S37" s="736"/>
      <c r="T37" s="736"/>
      <c r="U37" s="736"/>
      <c r="V37" s="736"/>
      <c r="W37" s="736"/>
      <c r="X37" s="736"/>
      <c r="Y37" s="736"/>
      <c r="Z37" s="736"/>
      <c r="AA37" s="736"/>
      <c r="AB37" s="736"/>
      <c r="AC37" s="256">
        <f t="shared" si="0"/>
        <v>0</v>
      </c>
    </row>
    <row r="38" spans="2:29" ht="15" customHeight="1" x14ac:dyDescent="0.3">
      <c r="B38" s="880"/>
      <c r="C38" s="931"/>
      <c r="D38" s="735" t="s">
        <v>230</v>
      </c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303"/>
      <c r="AB38" s="303"/>
      <c r="AC38" s="737">
        <f t="shared" si="0"/>
        <v>0</v>
      </c>
    </row>
    <row r="39" spans="2:29" ht="15" customHeight="1" x14ac:dyDescent="0.3">
      <c r="B39" s="878">
        <v>5</v>
      </c>
      <c r="C39" s="931" t="s">
        <v>2963</v>
      </c>
      <c r="D39" s="30" t="s">
        <v>1219</v>
      </c>
      <c r="E39" s="736"/>
      <c r="F39" s="736"/>
      <c r="G39" s="736"/>
      <c r="H39" s="736"/>
      <c r="I39" s="736"/>
      <c r="J39" s="736"/>
      <c r="K39" s="736"/>
      <c r="L39" s="736"/>
      <c r="M39" s="736"/>
      <c r="N39" s="736"/>
      <c r="O39" s="736"/>
      <c r="P39" s="736"/>
      <c r="Q39" s="736"/>
      <c r="R39" s="736"/>
      <c r="S39" s="736"/>
      <c r="T39" s="736"/>
      <c r="U39" s="736"/>
      <c r="V39" s="736"/>
      <c r="W39" s="736"/>
      <c r="X39" s="736"/>
      <c r="Y39" s="736"/>
      <c r="Z39" s="736"/>
      <c r="AA39" s="736"/>
      <c r="AB39" s="736"/>
      <c r="AC39" s="256">
        <f t="shared" si="0"/>
        <v>0</v>
      </c>
    </row>
    <row r="40" spans="2:29" ht="15" customHeight="1" x14ac:dyDescent="0.3">
      <c r="B40" s="880"/>
      <c r="C40" s="931"/>
      <c r="D40" s="735" t="s">
        <v>230</v>
      </c>
      <c r="E40" s="303"/>
      <c r="F40" s="303"/>
      <c r="G40" s="303"/>
      <c r="H40" s="303"/>
      <c r="I40" s="303"/>
      <c r="J40" s="303"/>
      <c r="K40" s="303"/>
      <c r="L40" s="303"/>
      <c r="M40" s="303"/>
      <c r="N40" s="303"/>
      <c r="O40" s="303"/>
      <c r="P40" s="303"/>
      <c r="Q40" s="303"/>
      <c r="R40" s="303"/>
      <c r="S40" s="303"/>
      <c r="T40" s="303"/>
      <c r="U40" s="303"/>
      <c r="V40" s="303"/>
      <c r="W40" s="303"/>
      <c r="X40" s="303"/>
      <c r="Y40" s="303"/>
      <c r="Z40" s="303"/>
      <c r="AA40" s="303"/>
      <c r="AB40" s="303"/>
      <c r="AC40" s="737">
        <f t="shared" si="0"/>
        <v>0</v>
      </c>
    </row>
    <row r="41" spans="2:29" ht="15" customHeight="1" x14ac:dyDescent="0.3">
      <c r="B41" s="878">
        <v>6</v>
      </c>
      <c r="C41" s="931" t="s">
        <v>2964</v>
      </c>
      <c r="D41" s="30" t="s">
        <v>1219</v>
      </c>
      <c r="E41" s="736"/>
      <c r="F41" s="736"/>
      <c r="G41" s="736"/>
      <c r="H41" s="736"/>
      <c r="I41" s="736"/>
      <c r="J41" s="736"/>
      <c r="K41" s="736"/>
      <c r="L41" s="736"/>
      <c r="M41" s="736"/>
      <c r="N41" s="736"/>
      <c r="O41" s="736"/>
      <c r="P41" s="736"/>
      <c r="Q41" s="736"/>
      <c r="R41" s="736"/>
      <c r="S41" s="736"/>
      <c r="T41" s="736"/>
      <c r="U41" s="736"/>
      <c r="V41" s="736"/>
      <c r="W41" s="736"/>
      <c r="X41" s="736"/>
      <c r="Y41" s="736"/>
      <c r="Z41" s="736"/>
      <c r="AA41" s="736"/>
      <c r="AB41" s="736"/>
      <c r="AC41" s="256">
        <f t="shared" si="0"/>
        <v>0</v>
      </c>
    </row>
    <row r="42" spans="2:29" ht="15" customHeight="1" x14ac:dyDescent="0.3">
      <c r="B42" s="880"/>
      <c r="C42" s="931"/>
      <c r="D42" s="735" t="s">
        <v>230</v>
      </c>
      <c r="E42" s="303"/>
      <c r="F42" s="303"/>
      <c r="G42" s="303"/>
      <c r="H42" s="303"/>
      <c r="I42" s="303"/>
      <c r="J42" s="303"/>
      <c r="K42" s="303"/>
      <c r="L42" s="303"/>
      <c r="M42" s="303"/>
      <c r="N42" s="303"/>
      <c r="O42" s="303"/>
      <c r="P42" s="303"/>
      <c r="Q42" s="303"/>
      <c r="R42" s="303"/>
      <c r="S42" s="303"/>
      <c r="T42" s="303"/>
      <c r="U42" s="303"/>
      <c r="V42" s="303"/>
      <c r="W42" s="303"/>
      <c r="X42" s="303"/>
      <c r="Y42" s="303"/>
      <c r="Z42" s="303"/>
      <c r="AA42" s="303"/>
      <c r="AB42" s="303"/>
      <c r="AC42" s="737">
        <f t="shared" si="0"/>
        <v>0</v>
      </c>
    </row>
    <row r="43" spans="2:29" ht="15" customHeight="1" x14ac:dyDescent="0.3">
      <c r="B43" s="878">
        <v>7</v>
      </c>
      <c r="C43" s="931" t="s">
        <v>2966</v>
      </c>
      <c r="D43" s="30" t="s">
        <v>1219</v>
      </c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6"/>
      <c r="P43" s="736"/>
      <c r="Q43" s="736"/>
      <c r="R43" s="736"/>
      <c r="S43" s="736"/>
      <c r="T43" s="736"/>
      <c r="U43" s="736"/>
      <c r="V43" s="736"/>
      <c r="W43" s="736"/>
      <c r="X43" s="736"/>
      <c r="Y43" s="736"/>
      <c r="Z43" s="736"/>
      <c r="AA43" s="736"/>
      <c r="AB43" s="736"/>
      <c r="AC43" s="256">
        <f t="shared" si="0"/>
        <v>0</v>
      </c>
    </row>
    <row r="44" spans="2:29" ht="15" customHeight="1" x14ac:dyDescent="0.3">
      <c r="B44" s="880"/>
      <c r="C44" s="931"/>
      <c r="D44" s="735" t="s">
        <v>230</v>
      </c>
      <c r="E44" s="303"/>
      <c r="F44" s="303"/>
      <c r="G44" s="303"/>
      <c r="H44" s="303"/>
      <c r="I44" s="303"/>
      <c r="J44" s="303"/>
      <c r="K44" s="303"/>
      <c r="L44" s="303"/>
      <c r="M44" s="303"/>
      <c r="N44" s="303"/>
      <c r="O44" s="303"/>
      <c r="P44" s="303"/>
      <c r="Q44" s="303"/>
      <c r="R44" s="303"/>
      <c r="S44" s="303"/>
      <c r="T44" s="303"/>
      <c r="U44" s="303"/>
      <c r="V44" s="303"/>
      <c r="W44" s="303"/>
      <c r="X44" s="303"/>
      <c r="Y44" s="303"/>
      <c r="Z44" s="303"/>
      <c r="AA44" s="303"/>
      <c r="AB44" s="303"/>
      <c r="AC44" s="737">
        <f t="shared" si="0"/>
        <v>0</v>
      </c>
    </row>
    <row r="45" spans="2:29" ht="15" customHeight="1" x14ac:dyDescent="0.3">
      <c r="B45" s="878">
        <v>8</v>
      </c>
      <c r="C45" s="931" t="s">
        <v>2967</v>
      </c>
      <c r="D45" s="30" t="s">
        <v>1219</v>
      </c>
      <c r="E45" s="736"/>
      <c r="F45" s="736"/>
      <c r="G45" s="736"/>
      <c r="H45" s="736"/>
      <c r="I45" s="736"/>
      <c r="J45" s="736"/>
      <c r="K45" s="736"/>
      <c r="L45" s="736"/>
      <c r="M45" s="736"/>
      <c r="N45" s="736"/>
      <c r="O45" s="736"/>
      <c r="P45" s="736"/>
      <c r="Q45" s="736"/>
      <c r="R45" s="736"/>
      <c r="S45" s="736"/>
      <c r="T45" s="736"/>
      <c r="U45" s="736"/>
      <c r="V45" s="736"/>
      <c r="W45" s="736"/>
      <c r="X45" s="736"/>
      <c r="Y45" s="736"/>
      <c r="Z45" s="736"/>
      <c r="AA45" s="736"/>
      <c r="AB45" s="736"/>
      <c r="AC45" s="256">
        <f t="shared" si="0"/>
        <v>0</v>
      </c>
    </row>
    <row r="46" spans="2:29" ht="15" customHeight="1" x14ac:dyDescent="0.3">
      <c r="B46" s="880"/>
      <c r="C46" s="931"/>
      <c r="D46" s="735" t="s">
        <v>230</v>
      </c>
      <c r="E46" s="303"/>
      <c r="F46" s="303"/>
      <c r="G46" s="303"/>
      <c r="H46" s="303"/>
      <c r="I46" s="303"/>
      <c r="J46" s="303"/>
      <c r="K46" s="303"/>
      <c r="L46" s="303"/>
      <c r="M46" s="303"/>
      <c r="N46" s="303"/>
      <c r="O46" s="303"/>
      <c r="P46" s="303"/>
      <c r="Q46" s="303"/>
      <c r="R46" s="303"/>
      <c r="S46" s="303"/>
      <c r="T46" s="303"/>
      <c r="U46" s="303"/>
      <c r="V46" s="303"/>
      <c r="W46" s="303"/>
      <c r="X46" s="303"/>
      <c r="Y46" s="303"/>
      <c r="Z46" s="303"/>
      <c r="AA46" s="303"/>
      <c r="AB46" s="303"/>
      <c r="AC46" s="737">
        <f t="shared" si="0"/>
        <v>0</v>
      </c>
    </row>
    <row r="47" spans="2:29" ht="15" customHeight="1" x14ac:dyDescent="0.3">
      <c r="B47" s="878">
        <v>9</v>
      </c>
      <c r="C47" s="931" t="s">
        <v>3499</v>
      </c>
      <c r="D47" s="30" t="s">
        <v>1219</v>
      </c>
      <c r="E47" s="736"/>
      <c r="F47" s="736"/>
      <c r="G47" s="736"/>
      <c r="H47" s="736"/>
      <c r="I47" s="736"/>
      <c r="J47" s="736"/>
      <c r="K47" s="736"/>
      <c r="L47" s="736"/>
      <c r="M47" s="736"/>
      <c r="N47" s="736"/>
      <c r="O47" s="736"/>
      <c r="P47" s="736"/>
      <c r="Q47" s="736"/>
      <c r="R47" s="736"/>
      <c r="S47" s="736"/>
      <c r="T47" s="736"/>
      <c r="U47" s="736"/>
      <c r="V47" s="736"/>
      <c r="W47" s="736"/>
      <c r="X47" s="736"/>
      <c r="Y47" s="736"/>
      <c r="Z47" s="736"/>
      <c r="AA47" s="736"/>
      <c r="AB47" s="736"/>
      <c r="AC47" s="256">
        <f t="shared" si="0"/>
        <v>0</v>
      </c>
    </row>
    <row r="48" spans="2:29" ht="15" customHeight="1" x14ac:dyDescent="0.3">
      <c r="B48" s="880"/>
      <c r="C48" s="931"/>
      <c r="D48" s="735" t="s">
        <v>230</v>
      </c>
      <c r="E48" s="303"/>
      <c r="F48" s="303"/>
      <c r="G48" s="303"/>
      <c r="H48" s="303"/>
      <c r="I48" s="303"/>
      <c r="J48" s="303"/>
      <c r="K48" s="303"/>
      <c r="L48" s="303"/>
      <c r="M48" s="303"/>
      <c r="N48" s="303"/>
      <c r="O48" s="303"/>
      <c r="P48" s="303"/>
      <c r="Q48" s="303"/>
      <c r="R48" s="303"/>
      <c r="S48" s="303"/>
      <c r="T48" s="303"/>
      <c r="U48" s="303"/>
      <c r="V48" s="303"/>
      <c r="W48" s="303"/>
      <c r="X48" s="303"/>
      <c r="Y48" s="303"/>
      <c r="Z48" s="303"/>
      <c r="AA48" s="303"/>
      <c r="AB48" s="303"/>
      <c r="AC48" s="737">
        <f t="shared" si="0"/>
        <v>0</v>
      </c>
    </row>
    <row r="49" spans="2:29" ht="15" customHeight="1" x14ac:dyDescent="0.3">
      <c r="B49" s="932"/>
      <c r="C49" s="934" t="s">
        <v>2973</v>
      </c>
      <c r="D49" s="254" t="s">
        <v>1219</v>
      </c>
      <c r="E49" s="255">
        <f t="shared" ref="E49:AC50" si="1">SUMIF($D$31:$D$48,$D49,E$31:E$48)</f>
        <v>0</v>
      </c>
      <c r="F49" s="255">
        <f t="shared" si="1"/>
        <v>0</v>
      </c>
      <c r="G49" s="255">
        <f t="shared" si="1"/>
        <v>0</v>
      </c>
      <c r="H49" s="255">
        <f t="shared" si="1"/>
        <v>0</v>
      </c>
      <c r="I49" s="255">
        <f t="shared" si="1"/>
        <v>0</v>
      </c>
      <c r="J49" s="255">
        <f t="shared" si="1"/>
        <v>0</v>
      </c>
      <c r="K49" s="255">
        <f t="shared" si="1"/>
        <v>0</v>
      </c>
      <c r="L49" s="255">
        <f t="shared" si="1"/>
        <v>0</v>
      </c>
      <c r="M49" s="255">
        <f t="shared" si="1"/>
        <v>0</v>
      </c>
      <c r="N49" s="255">
        <f t="shared" si="1"/>
        <v>0</v>
      </c>
      <c r="O49" s="255">
        <f t="shared" si="1"/>
        <v>0</v>
      </c>
      <c r="P49" s="255">
        <f t="shared" si="1"/>
        <v>0</v>
      </c>
      <c r="Q49" s="255">
        <f t="shared" si="1"/>
        <v>0</v>
      </c>
      <c r="R49" s="255">
        <f t="shared" si="1"/>
        <v>0</v>
      </c>
      <c r="S49" s="255">
        <f t="shared" si="1"/>
        <v>0</v>
      </c>
      <c r="T49" s="255">
        <f t="shared" si="1"/>
        <v>0</v>
      </c>
      <c r="U49" s="255">
        <f t="shared" si="1"/>
        <v>0</v>
      </c>
      <c r="V49" s="255">
        <f t="shared" si="1"/>
        <v>0</v>
      </c>
      <c r="W49" s="255">
        <f t="shared" si="1"/>
        <v>0</v>
      </c>
      <c r="X49" s="255">
        <f t="shared" si="1"/>
        <v>0</v>
      </c>
      <c r="Y49" s="255">
        <f t="shared" si="1"/>
        <v>0</v>
      </c>
      <c r="Z49" s="255">
        <f t="shared" si="1"/>
        <v>0</v>
      </c>
      <c r="AA49" s="255">
        <f t="shared" si="1"/>
        <v>0</v>
      </c>
      <c r="AB49" s="255">
        <f t="shared" si="1"/>
        <v>0</v>
      </c>
      <c r="AC49" s="256">
        <f t="shared" si="1"/>
        <v>0</v>
      </c>
    </row>
    <row r="50" spans="2:29" ht="15" customHeight="1" x14ac:dyDescent="0.3">
      <c r="B50" s="933"/>
      <c r="C50" s="934"/>
      <c r="D50" s="738" t="s">
        <v>230</v>
      </c>
      <c r="E50" s="739">
        <f t="shared" si="1"/>
        <v>0</v>
      </c>
      <c r="F50" s="739">
        <f t="shared" si="1"/>
        <v>0</v>
      </c>
      <c r="G50" s="739">
        <f t="shared" si="1"/>
        <v>0</v>
      </c>
      <c r="H50" s="739">
        <f t="shared" si="1"/>
        <v>0</v>
      </c>
      <c r="I50" s="739">
        <f t="shared" si="1"/>
        <v>0</v>
      </c>
      <c r="J50" s="739">
        <f t="shared" si="1"/>
        <v>0</v>
      </c>
      <c r="K50" s="739">
        <f t="shared" si="1"/>
        <v>0</v>
      </c>
      <c r="L50" s="739">
        <f t="shared" si="1"/>
        <v>0</v>
      </c>
      <c r="M50" s="739">
        <f t="shared" si="1"/>
        <v>0</v>
      </c>
      <c r="N50" s="739">
        <f t="shared" si="1"/>
        <v>0</v>
      </c>
      <c r="O50" s="739">
        <f t="shared" si="1"/>
        <v>0</v>
      </c>
      <c r="P50" s="739">
        <f t="shared" si="1"/>
        <v>0</v>
      </c>
      <c r="Q50" s="739">
        <f t="shared" si="1"/>
        <v>0</v>
      </c>
      <c r="R50" s="739">
        <f t="shared" si="1"/>
        <v>0</v>
      </c>
      <c r="S50" s="739">
        <f t="shared" si="1"/>
        <v>0</v>
      </c>
      <c r="T50" s="739">
        <f t="shared" si="1"/>
        <v>0</v>
      </c>
      <c r="U50" s="739">
        <f t="shared" si="1"/>
        <v>0</v>
      </c>
      <c r="V50" s="739">
        <f t="shared" si="1"/>
        <v>0</v>
      </c>
      <c r="W50" s="739">
        <f t="shared" si="1"/>
        <v>0</v>
      </c>
      <c r="X50" s="739">
        <f t="shared" si="1"/>
        <v>0</v>
      </c>
      <c r="Y50" s="739">
        <f t="shared" si="1"/>
        <v>0</v>
      </c>
      <c r="Z50" s="739">
        <f t="shared" si="1"/>
        <v>0</v>
      </c>
      <c r="AA50" s="739">
        <f t="shared" si="1"/>
        <v>0</v>
      </c>
      <c r="AB50" s="739">
        <f t="shared" si="1"/>
        <v>0</v>
      </c>
      <c r="AC50" s="740">
        <f t="shared" si="1"/>
        <v>0</v>
      </c>
    </row>
    <row r="51" spans="2:29" ht="15" customHeight="1" x14ac:dyDescent="0.3">
      <c r="B51" s="932"/>
      <c r="C51" s="934" t="s">
        <v>2974</v>
      </c>
      <c r="D51" s="254" t="s">
        <v>1219</v>
      </c>
      <c r="E51" s="255">
        <f>E49</f>
        <v>0</v>
      </c>
      <c r="F51" s="255">
        <f>F49+E51</f>
        <v>0</v>
      </c>
      <c r="G51" s="255">
        <f t="shared" ref="G51:O52" si="2">G49+F51</f>
        <v>0</v>
      </c>
      <c r="H51" s="255">
        <f t="shared" si="2"/>
        <v>0</v>
      </c>
      <c r="I51" s="255">
        <f t="shared" si="2"/>
        <v>0</v>
      </c>
      <c r="J51" s="255">
        <f t="shared" si="2"/>
        <v>0</v>
      </c>
      <c r="K51" s="255">
        <f t="shared" si="2"/>
        <v>0</v>
      </c>
      <c r="L51" s="255">
        <f t="shared" si="2"/>
        <v>0</v>
      </c>
      <c r="M51" s="255">
        <f t="shared" si="2"/>
        <v>0</v>
      </c>
      <c r="N51" s="255">
        <f t="shared" si="2"/>
        <v>0</v>
      </c>
      <c r="O51" s="255">
        <f t="shared" si="2"/>
        <v>0</v>
      </c>
      <c r="P51" s="255">
        <f>P49+O51</f>
        <v>0</v>
      </c>
      <c r="Q51" s="255">
        <f t="shared" ref="Q51:AB51" si="3">Q49+P51</f>
        <v>0</v>
      </c>
      <c r="R51" s="255">
        <f t="shared" si="3"/>
        <v>0</v>
      </c>
      <c r="S51" s="255">
        <f t="shared" si="3"/>
        <v>0</v>
      </c>
      <c r="T51" s="255">
        <f t="shared" si="3"/>
        <v>0</v>
      </c>
      <c r="U51" s="255">
        <f t="shared" si="3"/>
        <v>0</v>
      </c>
      <c r="V51" s="255">
        <f t="shared" si="3"/>
        <v>0</v>
      </c>
      <c r="W51" s="255">
        <f t="shared" si="3"/>
        <v>0</v>
      </c>
      <c r="X51" s="255">
        <f t="shared" si="3"/>
        <v>0</v>
      </c>
      <c r="Y51" s="255">
        <f t="shared" si="3"/>
        <v>0</v>
      </c>
      <c r="Z51" s="255">
        <f t="shared" si="3"/>
        <v>0</v>
      </c>
      <c r="AA51" s="255">
        <f t="shared" si="3"/>
        <v>0</v>
      </c>
      <c r="AB51" s="255">
        <f t="shared" si="3"/>
        <v>0</v>
      </c>
      <c r="AC51" s="256">
        <f>SUMIF($D$31:$D$48,$D51,AC$31:AC$48)</f>
        <v>0</v>
      </c>
    </row>
    <row r="52" spans="2:29" ht="15" customHeight="1" x14ac:dyDescent="0.3">
      <c r="B52" s="933"/>
      <c r="C52" s="934"/>
      <c r="D52" s="738" t="s">
        <v>230</v>
      </c>
      <c r="E52" s="739">
        <f>E50</f>
        <v>0</v>
      </c>
      <c r="F52" s="739">
        <f>F50+E52</f>
        <v>0</v>
      </c>
      <c r="G52" s="739">
        <f t="shared" si="2"/>
        <v>0</v>
      </c>
      <c r="H52" s="739">
        <f t="shared" si="2"/>
        <v>0</v>
      </c>
      <c r="I52" s="739">
        <f t="shared" si="2"/>
        <v>0</v>
      </c>
      <c r="J52" s="739">
        <f t="shared" si="2"/>
        <v>0</v>
      </c>
      <c r="K52" s="739">
        <f t="shared" si="2"/>
        <v>0</v>
      </c>
      <c r="L52" s="739">
        <f t="shared" si="2"/>
        <v>0</v>
      </c>
      <c r="M52" s="739">
        <f t="shared" si="2"/>
        <v>0</v>
      </c>
      <c r="N52" s="739">
        <f t="shared" si="2"/>
        <v>0</v>
      </c>
      <c r="O52" s="739">
        <f t="shared" si="2"/>
        <v>0</v>
      </c>
      <c r="P52" s="739">
        <f>P50+O52</f>
        <v>0</v>
      </c>
      <c r="Q52" s="739">
        <f t="shared" ref="Q52:AB52" si="4">Q50+P52</f>
        <v>0</v>
      </c>
      <c r="R52" s="739">
        <f t="shared" si="4"/>
        <v>0</v>
      </c>
      <c r="S52" s="739">
        <f t="shared" si="4"/>
        <v>0</v>
      </c>
      <c r="T52" s="739">
        <f t="shared" si="4"/>
        <v>0</v>
      </c>
      <c r="U52" s="739">
        <f t="shared" si="4"/>
        <v>0</v>
      </c>
      <c r="V52" s="739">
        <f t="shared" si="4"/>
        <v>0</v>
      </c>
      <c r="W52" s="739">
        <f t="shared" si="4"/>
        <v>0</v>
      </c>
      <c r="X52" s="739">
        <f t="shared" si="4"/>
        <v>0</v>
      </c>
      <c r="Y52" s="739">
        <f t="shared" si="4"/>
        <v>0</v>
      </c>
      <c r="Z52" s="739">
        <f t="shared" si="4"/>
        <v>0</v>
      </c>
      <c r="AA52" s="739">
        <f t="shared" si="4"/>
        <v>0</v>
      </c>
      <c r="AB52" s="739">
        <f t="shared" si="4"/>
        <v>0</v>
      </c>
      <c r="AC52" s="740">
        <f>SUMIF($D$31:$D$48,$D52,AC$31:AC$48)</f>
        <v>0</v>
      </c>
    </row>
    <row r="53" spans="2:29" ht="15" customHeight="1" x14ac:dyDescent="0.3">
      <c r="B53" s="935"/>
      <c r="C53" s="934"/>
      <c r="D53" s="254" t="s">
        <v>2975</v>
      </c>
      <c r="E53" s="255">
        <f>E51+E52</f>
        <v>0</v>
      </c>
      <c r="F53" s="255">
        <f t="shared" ref="F53:P53" si="5">F51+F52</f>
        <v>0</v>
      </c>
      <c r="G53" s="255">
        <f t="shared" si="5"/>
        <v>0</v>
      </c>
      <c r="H53" s="255">
        <f t="shared" si="5"/>
        <v>0</v>
      </c>
      <c r="I53" s="255">
        <f t="shared" si="5"/>
        <v>0</v>
      </c>
      <c r="J53" s="255">
        <f t="shared" si="5"/>
        <v>0</v>
      </c>
      <c r="K53" s="255">
        <f t="shared" si="5"/>
        <v>0</v>
      </c>
      <c r="L53" s="255">
        <f t="shared" si="5"/>
        <v>0</v>
      </c>
      <c r="M53" s="255">
        <f t="shared" si="5"/>
        <v>0</v>
      </c>
      <c r="N53" s="255">
        <f t="shared" si="5"/>
        <v>0</v>
      </c>
      <c r="O53" s="255">
        <f t="shared" si="5"/>
        <v>0</v>
      </c>
      <c r="P53" s="255">
        <f t="shared" si="5"/>
        <v>0</v>
      </c>
      <c r="Q53" s="255">
        <f t="shared" ref="Q53:AB53" si="6">Q51+Q52</f>
        <v>0</v>
      </c>
      <c r="R53" s="255">
        <f t="shared" si="6"/>
        <v>0</v>
      </c>
      <c r="S53" s="255">
        <f t="shared" si="6"/>
        <v>0</v>
      </c>
      <c r="T53" s="255">
        <f t="shared" si="6"/>
        <v>0</v>
      </c>
      <c r="U53" s="255">
        <f t="shared" si="6"/>
        <v>0</v>
      </c>
      <c r="V53" s="255">
        <f t="shared" si="6"/>
        <v>0</v>
      </c>
      <c r="W53" s="255">
        <f t="shared" si="6"/>
        <v>0</v>
      </c>
      <c r="X53" s="255">
        <f t="shared" si="6"/>
        <v>0</v>
      </c>
      <c r="Y53" s="255">
        <f t="shared" si="6"/>
        <v>0</v>
      </c>
      <c r="Z53" s="255">
        <f t="shared" si="6"/>
        <v>0</v>
      </c>
      <c r="AA53" s="255">
        <f t="shared" si="6"/>
        <v>0</v>
      </c>
      <c r="AB53" s="255">
        <f t="shared" si="6"/>
        <v>0</v>
      </c>
      <c r="AC53" s="256">
        <f>SUM(AC$31:AC$48)</f>
        <v>0</v>
      </c>
    </row>
  </sheetData>
  <sheetProtection algorithmName="SHA-512" hashValue="d7FZ7I0EupUQV0+cTO1xlG5oiG2GzV6s33ARavLJ7fdYDAB6FiiWZkmYscYhgZgKgMEwgU75LQdvPt17YWXa9w==" saltValue="gkMSYJNWtv6LN3aVgMTuiw==" spinCount="100000" sheet="1" formatColumns="0" formatRows="0"/>
  <mergeCells count="291">
    <mergeCell ref="K9:K10"/>
    <mergeCell ref="L9:L10"/>
    <mergeCell ref="M9:M10"/>
    <mergeCell ref="N9:N10"/>
    <mergeCell ref="O9:O10"/>
    <mergeCell ref="P9:P10"/>
    <mergeCell ref="B5:D6"/>
    <mergeCell ref="E5:P5"/>
    <mergeCell ref="B9:B10"/>
    <mergeCell ref="C9:D10"/>
    <mergeCell ref="E9:E10"/>
    <mergeCell ref="F9:F10"/>
    <mergeCell ref="G9:G10"/>
    <mergeCell ref="H9:H10"/>
    <mergeCell ref="I9:I10"/>
    <mergeCell ref="J9:J10"/>
    <mergeCell ref="L7:L8"/>
    <mergeCell ref="M7:M8"/>
    <mergeCell ref="N7:N8"/>
    <mergeCell ref="O7:O8"/>
    <mergeCell ref="P7:P8"/>
    <mergeCell ref="P13:P14"/>
    <mergeCell ref="O11:O12"/>
    <mergeCell ref="P11:P12"/>
    <mergeCell ref="B13:B14"/>
    <mergeCell ref="C13:D14"/>
    <mergeCell ref="E13:E14"/>
    <mergeCell ref="F13:F14"/>
    <mergeCell ref="G13:G14"/>
    <mergeCell ref="H13:H14"/>
    <mergeCell ref="I13:I14"/>
    <mergeCell ref="J13:J14"/>
    <mergeCell ref="I11:I12"/>
    <mergeCell ref="J11:J12"/>
    <mergeCell ref="K11:K12"/>
    <mergeCell ref="L11:L12"/>
    <mergeCell ref="M11:M12"/>
    <mergeCell ref="N11:N12"/>
    <mergeCell ref="B11:B12"/>
    <mergeCell ref="C11:D12"/>
    <mergeCell ref="E11:E12"/>
    <mergeCell ref="F11:F12"/>
    <mergeCell ref="G11:G12"/>
    <mergeCell ref="H11:H12"/>
    <mergeCell ref="E15:E16"/>
    <mergeCell ref="F15:F16"/>
    <mergeCell ref="G15:G16"/>
    <mergeCell ref="H15:H16"/>
    <mergeCell ref="K13:K14"/>
    <mergeCell ref="L13:L14"/>
    <mergeCell ref="M13:M14"/>
    <mergeCell ref="N13:N14"/>
    <mergeCell ref="O13:O14"/>
    <mergeCell ref="K17:K18"/>
    <mergeCell ref="L17:L18"/>
    <mergeCell ref="M17:M18"/>
    <mergeCell ref="N17:N18"/>
    <mergeCell ref="O17:O18"/>
    <mergeCell ref="P17:P18"/>
    <mergeCell ref="O15:O16"/>
    <mergeCell ref="P15:P16"/>
    <mergeCell ref="B17:B18"/>
    <mergeCell ref="C17:D18"/>
    <mergeCell ref="E17:E18"/>
    <mergeCell ref="F17:F18"/>
    <mergeCell ref="G17:G18"/>
    <mergeCell ref="H17:H18"/>
    <mergeCell ref="I17:I18"/>
    <mergeCell ref="J17:J18"/>
    <mergeCell ref="I15:I16"/>
    <mergeCell ref="J15:J16"/>
    <mergeCell ref="K15:K16"/>
    <mergeCell ref="L15:L16"/>
    <mergeCell ref="M15:M16"/>
    <mergeCell ref="N15:N16"/>
    <mergeCell ref="B15:B16"/>
    <mergeCell ref="C15:D16"/>
    <mergeCell ref="P21:P22"/>
    <mergeCell ref="O19:O20"/>
    <mergeCell ref="P19:P20"/>
    <mergeCell ref="B21:B22"/>
    <mergeCell ref="C21:D22"/>
    <mergeCell ref="E21:E22"/>
    <mergeCell ref="F21:F22"/>
    <mergeCell ref="G21:G22"/>
    <mergeCell ref="H21:H22"/>
    <mergeCell ref="I21:I22"/>
    <mergeCell ref="J21:J22"/>
    <mergeCell ref="I19:I20"/>
    <mergeCell ref="J19:J20"/>
    <mergeCell ref="K19:K20"/>
    <mergeCell ref="L19:L20"/>
    <mergeCell ref="M19:M20"/>
    <mergeCell ref="N19:N20"/>
    <mergeCell ref="B19:B20"/>
    <mergeCell ref="C19:D20"/>
    <mergeCell ref="E19:E20"/>
    <mergeCell ref="F19:F20"/>
    <mergeCell ref="G19:G20"/>
    <mergeCell ref="H19:H20"/>
    <mergeCell ref="E23:E24"/>
    <mergeCell ref="F23:F24"/>
    <mergeCell ref="G23:G24"/>
    <mergeCell ref="H23:H24"/>
    <mergeCell ref="K21:K22"/>
    <mergeCell ref="L21:L22"/>
    <mergeCell ref="M21:M22"/>
    <mergeCell ref="N21:N22"/>
    <mergeCell ref="O21:O22"/>
    <mergeCell ref="K25:K26"/>
    <mergeCell ref="L25:L26"/>
    <mergeCell ref="M25:M26"/>
    <mergeCell ref="N25:N26"/>
    <mergeCell ref="O25:O26"/>
    <mergeCell ref="P25:P26"/>
    <mergeCell ref="O23:O24"/>
    <mergeCell ref="P23:P24"/>
    <mergeCell ref="B25:B26"/>
    <mergeCell ref="C25:D26"/>
    <mergeCell ref="E25:E26"/>
    <mergeCell ref="F25:F26"/>
    <mergeCell ref="G25:G26"/>
    <mergeCell ref="H25:H26"/>
    <mergeCell ref="I25:I26"/>
    <mergeCell ref="J25:J26"/>
    <mergeCell ref="I23:I24"/>
    <mergeCell ref="J23:J24"/>
    <mergeCell ref="K23:K24"/>
    <mergeCell ref="L23:L24"/>
    <mergeCell ref="M23:M24"/>
    <mergeCell ref="N23:N24"/>
    <mergeCell ref="B23:B24"/>
    <mergeCell ref="C23:D24"/>
    <mergeCell ref="B35:B36"/>
    <mergeCell ref="C35:C36"/>
    <mergeCell ref="B37:B38"/>
    <mergeCell ref="C37:C38"/>
    <mergeCell ref="B39:B40"/>
    <mergeCell ref="C39:C40"/>
    <mergeCell ref="B29:C30"/>
    <mergeCell ref="E29:P29"/>
    <mergeCell ref="AC29:AC30"/>
    <mergeCell ref="B31:B32"/>
    <mergeCell ref="C31:C32"/>
    <mergeCell ref="B33:B34"/>
    <mergeCell ref="C33:C34"/>
    <mergeCell ref="Q29:AB29"/>
    <mergeCell ref="B47:B48"/>
    <mergeCell ref="C47:C48"/>
    <mergeCell ref="B49:B50"/>
    <mergeCell ref="C49:C50"/>
    <mergeCell ref="B51:B53"/>
    <mergeCell ref="C51:C53"/>
    <mergeCell ref="B41:B42"/>
    <mergeCell ref="C41:C42"/>
    <mergeCell ref="B43:B44"/>
    <mergeCell ref="C43:C44"/>
    <mergeCell ref="B45:B46"/>
    <mergeCell ref="C45:C46"/>
    <mergeCell ref="R11:R12"/>
    <mergeCell ref="S11:S12"/>
    <mergeCell ref="T11:T12"/>
    <mergeCell ref="U11:U12"/>
    <mergeCell ref="V11:V12"/>
    <mergeCell ref="Q21:Q22"/>
    <mergeCell ref="Q23:Q24"/>
    <mergeCell ref="Q25:Q26"/>
    <mergeCell ref="R9:R10"/>
    <mergeCell ref="S9:S10"/>
    <mergeCell ref="T9:T10"/>
    <mergeCell ref="U9:U10"/>
    <mergeCell ref="V9:V10"/>
    <mergeCell ref="Q9:Q10"/>
    <mergeCell ref="Q11:Q12"/>
    <mergeCell ref="Q13:Q14"/>
    <mergeCell ref="Q15:Q16"/>
    <mergeCell ref="Q17:Q18"/>
    <mergeCell ref="Q19:Q20"/>
    <mergeCell ref="R15:R16"/>
    <mergeCell ref="S15:S16"/>
    <mergeCell ref="T15:T16"/>
    <mergeCell ref="U15:U16"/>
    <mergeCell ref="V15:V16"/>
    <mergeCell ref="W11:W12"/>
    <mergeCell ref="X11:X12"/>
    <mergeCell ref="Y11:Y12"/>
    <mergeCell ref="Z11:Z12"/>
    <mergeCell ref="AA11:AA12"/>
    <mergeCell ref="AB11:AB12"/>
    <mergeCell ref="X9:X10"/>
    <mergeCell ref="Y9:Y10"/>
    <mergeCell ref="Z9:Z10"/>
    <mergeCell ref="AA9:AA10"/>
    <mergeCell ref="AB9:AB10"/>
    <mergeCell ref="W9:W10"/>
    <mergeCell ref="X15:X16"/>
    <mergeCell ref="Y15:Y16"/>
    <mergeCell ref="Z15:Z16"/>
    <mergeCell ref="V17:V18"/>
    <mergeCell ref="AA15:AA16"/>
    <mergeCell ref="AB15:AB16"/>
    <mergeCell ref="X13:X14"/>
    <mergeCell ref="Y13:Y14"/>
    <mergeCell ref="Z13:Z14"/>
    <mergeCell ref="AA13:AA14"/>
    <mergeCell ref="AB13:AB14"/>
    <mergeCell ref="W19:W20"/>
    <mergeCell ref="X19:X20"/>
    <mergeCell ref="Y19:Y20"/>
    <mergeCell ref="Z19:Z20"/>
    <mergeCell ref="AA19:AA20"/>
    <mergeCell ref="AB19:AB20"/>
    <mergeCell ref="X17:X18"/>
    <mergeCell ref="Y17:Y18"/>
    <mergeCell ref="Z17:Z18"/>
    <mergeCell ref="AA17:AA18"/>
    <mergeCell ref="AB17:AB18"/>
    <mergeCell ref="W17:W18"/>
    <mergeCell ref="Z23:Z24"/>
    <mergeCell ref="AA23:AA24"/>
    <mergeCell ref="AB23:AB24"/>
    <mergeCell ref="X21:X22"/>
    <mergeCell ref="Y21:Y22"/>
    <mergeCell ref="Z21:Z22"/>
    <mergeCell ref="AA21:AA22"/>
    <mergeCell ref="AB21:AB22"/>
    <mergeCell ref="X23:X24"/>
    <mergeCell ref="Y23:Y24"/>
    <mergeCell ref="R23:R24"/>
    <mergeCell ref="S23:S24"/>
    <mergeCell ref="T23:T24"/>
    <mergeCell ref="T21:T22"/>
    <mergeCell ref="U21:U22"/>
    <mergeCell ref="V21:V22"/>
    <mergeCell ref="W21:W22"/>
    <mergeCell ref="R25:R26"/>
    <mergeCell ref="S25:S26"/>
    <mergeCell ref="T25:T26"/>
    <mergeCell ref="U25:U26"/>
    <mergeCell ref="V25:V26"/>
    <mergeCell ref="W25:W26"/>
    <mergeCell ref="W23:W24"/>
    <mergeCell ref="S21:S22"/>
    <mergeCell ref="U17:U18"/>
    <mergeCell ref="X7:X8"/>
    <mergeCell ref="Y7:Y8"/>
    <mergeCell ref="Z7:Z8"/>
    <mergeCell ref="AA7:AA8"/>
    <mergeCell ref="AB7:AB8"/>
    <mergeCell ref="Q5:AB5"/>
    <mergeCell ref="B4:AB4"/>
    <mergeCell ref="J7:J8"/>
    <mergeCell ref="K7:K8"/>
    <mergeCell ref="R7:R8"/>
    <mergeCell ref="S7:S8"/>
    <mergeCell ref="T7:T8"/>
    <mergeCell ref="U7:U8"/>
    <mergeCell ref="V7:V8"/>
    <mergeCell ref="W7:W8"/>
    <mergeCell ref="Q7:Q8"/>
    <mergeCell ref="W13:W14"/>
    <mergeCell ref="R13:R14"/>
    <mergeCell ref="S13:S14"/>
    <mergeCell ref="T13:T14"/>
    <mergeCell ref="U13:U14"/>
    <mergeCell ref="V13:V14"/>
    <mergeCell ref="W15:W16"/>
    <mergeCell ref="B28:AC28"/>
    <mergeCell ref="C7:D8"/>
    <mergeCell ref="B7:B8"/>
    <mergeCell ref="E7:E8"/>
    <mergeCell ref="F7:F8"/>
    <mergeCell ref="G7:G8"/>
    <mergeCell ref="H7:H8"/>
    <mergeCell ref="I7:I8"/>
    <mergeCell ref="X25:X26"/>
    <mergeCell ref="Y25:Y26"/>
    <mergeCell ref="Z25:Z26"/>
    <mergeCell ref="AA25:AA26"/>
    <mergeCell ref="AB25:AB26"/>
    <mergeCell ref="U23:U24"/>
    <mergeCell ref="V23:V24"/>
    <mergeCell ref="R21:R22"/>
    <mergeCell ref="R19:R20"/>
    <mergeCell ref="S19:S20"/>
    <mergeCell ref="T19:T20"/>
    <mergeCell ref="U19:U20"/>
    <mergeCell ref="V19:V20"/>
    <mergeCell ref="R17:R18"/>
    <mergeCell ref="S17:S18"/>
    <mergeCell ref="T17:T18"/>
  </mergeCells>
  <phoneticPr fontId="43" type="noConversion"/>
  <pageMargins left="0.59055118110236227" right="0.59055118110236227" top="0.98425196850393704" bottom="0.59055118110236227" header="0.19685039370078741" footer="0.19685039370078741"/>
  <pageSetup paperSize="9" scale="44" fitToHeight="0" orientation="landscape" r:id="rId1"/>
  <headerFooter>
    <oddFooter>&amp;L&amp;F / &amp;A_x000D_&amp;1#&amp;"Calibri"&amp;10&amp;K000000 Classificação: Público&amp;R&amp;P</oddFooter>
  </headerFooter>
  <rowBreaks count="1" manualBreakCount="1">
    <brk id="77" min="1" max="16" man="1"/>
  </rowBreak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4B5F-403A-4B24-9F7A-F9F56CE7E38B}">
  <sheetPr codeName="Plan28">
    <tabColor rgb="FFFFFF00"/>
  </sheetPr>
  <dimension ref="B4:O78"/>
  <sheetViews>
    <sheetView showGridLines="0" topLeftCell="B1" workbookViewId="0">
      <selection activeCell="X44" sqref="X44"/>
    </sheetView>
  </sheetViews>
  <sheetFormatPr defaultColWidth="9.109375" defaultRowHeight="14.4" x14ac:dyDescent="0.3"/>
  <cols>
    <col min="1" max="2" width="5.6640625" style="1" customWidth="1"/>
    <col min="3" max="3" width="10.6640625" style="1" customWidth="1"/>
    <col min="4" max="4" width="9.109375" style="1"/>
    <col min="5" max="8" width="15.6640625" style="1" customWidth="1"/>
    <col min="9" max="9" width="5.6640625" style="1" customWidth="1"/>
    <col min="10" max="11" width="10.6640625" style="1" customWidth="1"/>
    <col min="12" max="14" width="15.6640625" style="1" customWidth="1"/>
    <col min="15" max="15" width="5.6640625" style="1" customWidth="1"/>
    <col min="16" max="16384" width="9.109375" style="1"/>
  </cols>
  <sheetData>
    <row r="4" spans="2:15" x14ac:dyDescent="0.3">
      <c r="B4" s="24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4"/>
    </row>
    <row r="5" spans="2:15" x14ac:dyDescent="0.3">
      <c r="B5" s="3"/>
      <c r="C5" s="766" t="s">
        <v>139</v>
      </c>
      <c r="D5" s="766"/>
      <c r="E5" s="766"/>
      <c r="F5" s="766"/>
      <c r="G5" s="766"/>
      <c r="H5" s="766"/>
      <c r="I5" s="766"/>
      <c r="J5" s="766"/>
      <c r="K5" s="766"/>
      <c r="L5" s="766"/>
      <c r="M5" s="766"/>
      <c r="N5" s="766"/>
      <c r="O5" s="5"/>
    </row>
    <row r="6" spans="2:15" x14ac:dyDescent="0.3">
      <c r="B6" s="3"/>
      <c r="C6" s="1" t="s">
        <v>2976</v>
      </c>
      <c r="O6" s="5"/>
    </row>
    <row r="7" spans="2:15" x14ac:dyDescent="0.3">
      <c r="B7" s="3"/>
      <c r="C7" s="1" t="s">
        <v>2977</v>
      </c>
      <c r="O7" s="5"/>
    </row>
    <row r="8" spans="2:15" x14ac:dyDescent="0.3">
      <c r="B8" s="3"/>
      <c r="C8" s="1" t="s">
        <v>2978</v>
      </c>
      <c r="O8" s="5"/>
    </row>
    <row r="9" spans="2:15" x14ac:dyDescent="0.3">
      <c r="B9" s="3"/>
      <c r="C9" s="1" t="s">
        <v>2979</v>
      </c>
      <c r="O9" s="5"/>
    </row>
    <row r="10" spans="2:15" x14ac:dyDescent="0.3">
      <c r="B10" s="3"/>
      <c r="C10" s="1" t="s">
        <v>2980</v>
      </c>
      <c r="O10" s="5"/>
    </row>
    <row r="11" spans="2:15" x14ac:dyDescent="0.3">
      <c r="B11" s="6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</row>
    <row r="12" spans="2:15" x14ac:dyDescent="0.3">
      <c r="D12"/>
      <c r="E12"/>
      <c r="F12"/>
      <c r="G12"/>
      <c r="H12"/>
      <c r="J12"/>
      <c r="K12"/>
      <c r="L12"/>
      <c r="M12"/>
      <c r="N12"/>
      <c r="O12"/>
    </row>
    <row r="13" spans="2:15" x14ac:dyDescent="0.3">
      <c r="B13" s="24"/>
      <c r="C13" s="477"/>
      <c r="D13" s="477"/>
      <c r="E13" s="477"/>
      <c r="F13" s="477"/>
      <c r="G13" s="477"/>
      <c r="H13" s="477"/>
      <c r="I13" s="13"/>
      <c r="J13" s="477"/>
      <c r="K13" s="477"/>
      <c r="L13" s="477"/>
      <c r="M13" s="477"/>
      <c r="N13" s="477"/>
      <c r="O13" s="478"/>
    </row>
    <row r="14" spans="2:15" ht="15" customHeight="1" x14ac:dyDescent="0.3">
      <c r="B14" s="3"/>
      <c r="C14" s="946" t="s">
        <v>3336</v>
      </c>
      <c r="D14" s="947"/>
      <c r="E14" s="947"/>
      <c r="F14" s="948"/>
      <c r="G14" s="483" t="s">
        <v>2981</v>
      </c>
      <c r="H14" s="511"/>
      <c r="J14" s="954" t="s">
        <v>2983</v>
      </c>
      <c r="K14" s="955"/>
      <c r="L14" s="955"/>
      <c r="M14" s="955"/>
      <c r="N14" s="956"/>
      <c r="O14" s="479"/>
    </row>
    <row r="15" spans="2:15" x14ac:dyDescent="0.3">
      <c r="B15" s="3"/>
      <c r="C15" s="949"/>
      <c r="D15" s="950"/>
      <c r="E15" s="950"/>
      <c r="F15" s="951"/>
      <c r="G15" s="483" t="s">
        <v>2984</v>
      </c>
      <c r="H15" s="511"/>
      <c r="J15" s="961" t="s">
        <v>2985</v>
      </c>
      <c r="K15" s="962"/>
      <c r="L15" s="952">
        <f>IFERROR((AVERAGEIFS($E$36:$E$47,$L$21:$L$32,"")),"")</f>
        <v>0</v>
      </c>
      <c r="M15" s="953"/>
      <c r="N15" s="480" t="s">
        <v>2100</v>
      </c>
      <c r="O15" s="479"/>
    </row>
    <row r="16" spans="2:15" x14ac:dyDescent="0.3">
      <c r="B16" s="3"/>
      <c r="J16" s="959" t="s">
        <v>2986</v>
      </c>
      <c r="K16" s="960"/>
      <c r="L16" s="957" t="str">
        <f>IFERROR((AVERAGEIFS(E$36:$E$47,$L$21:$L$32,"X")),"")</f>
        <v/>
      </c>
      <c r="M16" s="958"/>
      <c r="N16" s="481" t="s">
        <v>2100</v>
      </c>
      <c r="O16" s="5"/>
    </row>
    <row r="17" spans="2:15" s="267" customFormat="1" x14ac:dyDescent="0.3">
      <c r="B17" s="333"/>
      <c r="C17" s="943" t="s">
        <v>2987</v>
      </c>
      <c r="D17" s="943"/>
      <c r="E17" s="943"/>
      <c r="F17" s="943"/>
      <c r="G17" s="943"/>
      <c r="H17" s="943"/>
      <c r="J17" s="941" t="s">
        <v>2988</v>
      </c>
      <c r="K17" s="942"/>
      <c r="L17" s="967" t="str">
        <f>IFERROR((L15-L16),"")</f>
        <v/>
      </c>
      <c r="M17" s="968"/>
      <c r="N17" s="482">
        <f>IFERROR((L17/L15),0)</f>
        <v>0</v>
      </c>
      <c r="O17" s="334"/>
    </row>
    <row r="18" spans="2:15" s="338" customFormat="1" ht="15" customHeight="1" x14ac:dyDescent="0.3">
      <c r="B18" s="335"/>
      <c r="C18" s="963" t="s">
        <v>1203</v>
      </c>
      <c r="D18" s="964" t="s">
        <v>2989</v>
      </c>
      <c r="E18" s="965"/>
      <c r="F18" s="964" t="s">
        <v>2990</v>
      </c>
      <c r="G18" s="966"/>
      <c r="H18" s="965"/>
      <c r="O18" s="339"/>
    </row>
    <row r="19" spans="2:15" x14ac:dyDescent="0.3">
      <c r="B19" s="3"/>
      <c r="C19" s="963"/>
      <c r="D19" s="483" t="s">
        <v>2991</v>
      </c>
      <c r="E19" s="483" t="s">
        <v>2992</v>
      </c>
      <c r="F19" s="483" t="s">
        <v>2991</v>
      </c>
      <c r="G19" s="483" t="s">
        <v>2992</v>
      </c>
      <c r="H19" s="483" t="s">
        <v>353</v>
      </c>
      <c r="J19" s="943" t="s">
        <v>2993</v>
      </c>
      <c r="K19" s="943"/>
      <c r="L19" s="943"/>
      <c r="M19" s="943"/>
      <c r="N19" s="943"/>
      <c r="O19" s="5"/>
    </row>
    <row r="20" spans="2:15" x14ac:dyDescent="0.3">
      <c r="B20" s="3"/>
      <c r="C20" s="684"/>
      <c r="D20" s="720"/>
      <c r="E20" s="720"/>
      <c r="F20" s="720"/>
      <c r="G20" s="720"/>
      <c r="H20" s="724">
        <f>F20+G20</f>
        <v>0</v>
      </c>
      <c r="J20" s="483" t="s">
        <v>1209</v>
      </c>
      <c r="K20" s="483" t="s">
        <v>1203</v>
      </c>
      <c r="L20" s="483" t="s">
        <v>2994</v>
      </c>
      <c r="M20" s="484" t="s">
        <v>2995</v>
      </c>
      <c r="N20" s="484" t="s">
        <v>2989</v>
      </c>
      <c r="O20" s="5"/>
    </row>
    <row r="21" spans="2:15" x14ac:dyDescent="0.3">
      <c r="B21" s="3"/>
      <c r="C21" s="687"/>
      <c r="D21" s="721"/>
      <c r="E21" s="721"/>
      <c r="F21" s="721"/>
      <c r="G21" s="721"/>
      <c r="H21" s="725">
        <f>F21+G21</f>
        <v>0</v>
      </c>
      <c r="J21" s="484">
        <v>1</v>
      </c>
      <c r="K21" s="485" t="str">
        <f>IFERROR((SMALL($C$20:$C$31,J21)),"")</f>
        <v/>
      </c>
      <c r="L21" s="654" t="str">
        <f>IF($G$56="","",(IF(K21&lt;$G$56,"","X")))</f>
        <v/>
      </c>
      <c r="M21" s="640">
        <f>ROUND(IF(L21="",(IFERROR((INDEX($F$20:$F$31,MATCH(K21,$C$20:$C$31,0))),0)+IFERROR((INDEX($G$20:$G$31,MATCH(K21,$C$20:$C$31,0))),0))*(1-$N$17),(IFERROR((INDEX($F$20:$F$31,MATCH(K21,$C$20:$C$31,0))),0)+IFERROR((INDEX($G$20:$G$31,MATCH(K21,$C$20:$C$31,0))),0))),0)</f>
        <v>0</v>
      </c>
      <c r="N21" s="486">
        <f>(IFERROR((INDEX($D$20:$D$31,MATCH(K21,$C$20:$C$31,0))),0))</f>
        <v>0</v>
      </c>
      <c r="O21" s="5"/>
    </row>
    <row r="22" spans="2:15" x14ac:dyDescent="0.3">
      <c r="B22" s="3"/>
      <c r="C22" s="687"/>
      <c r="D22" s="721"/>
      <c r="E22" s="721"/>
      <c r="F22" s="721"/>
      <c r="G22" s="721"/>
      <c r="H22" s="725">
        <f t="shared" ref="H22:H31" si="0">F22+G22</f>
        <v>0</v>
      </c>
      <c r="J22" s="487">
        <v>2</v>
      </c>
      <c r="K22" s="488" t="str">
        <f t="shared" ref="K22:K32" si="1">IFERROR((SMALL($C$20:$C$31,J22)),"")</f>
        <v/>
      </c>
      <c r="L22" s="655" t="str">
        <f t="shared" ref="L22:L32" si="2">IF($G$56="","",(IF(K22&lt;$G$56,"","X")))</f>
        <v/>
      </c>
      <c r="M22" s="489">
        <f t="shared" ref="M22:M32" si="3">ROUND(IF(L22="",(IFERROR((INDEX($F$20:$F$31,MATCH(K22,$C$20:$C$31,0))),0)+IFERROR((INDEX($G$20:$G$31,MATCH(K22,$C$20:$C$31,0))),0))*(1-$N$17),(IFERROR((INDEX($F$20:$F$31,MATCH(K22,$C$20:$C$31,0))),0)+IFERROR((INDEX($G$20:$G$31,MATCH(K22,$C$20:$C$31,0))),0))),0)</f>
        <v>0</v>
      </c>
      <c r="N22" s="490">
        <f t="shared" ref="N22:N32" si="4">(IFERROR((INDEX($D$20:$D$31,MATCH(K22,$C$20:$C$31,0))),0))</f>
        <v>0</v>
      </c>
      <c r="O22" s="5"/>
    </row>
    <row r="23" spans="2:15" x14ac:dyDescent="0.3">
      <c r="B23" s="3"/>
      <c r="C23" s="687"/>
      <c r="D23" s="721"/>
      <c r="E23" s="721"/>
      <c r="F23" s="721"/>
      <c r="G23" s="721"/>
      <c r="H23" s="725">
        <f t="shared" si="0"/>
        <v>0</v>
      </c>
      <c r="J23" s="487">
        <v>3</v>
      </c>
      <c r="K23" s="488" t="str">
        <f t="shared" si="1"/>
        <v/>
      </c>
      <c r="L23" s="655" t="str">
        <f t="shared" si="2"/>
        <v/>
      </c>
      <c r="M23" s="489">
        <f t="shared" si="3"/>
        <v>0</v>
      </c>
      <c r="N23" s="490">
        <f t="shared" si="4"/>
        <v>0</v>
      </c>
      <c r="O23" s="5"/>
    </row>
    <row r="24" spans="2:15" x14ac:dyDescent="0.3">
      <c r="B24" s="3"/>
      <c r="C24" s="687"/>
      <c r="D24" s="721"/>
      <c r="E24" s="721"/>
      <c r="F24" s="721"/>
      <c r="G24" s="721"/>
      <c r="H24" s="725">
        <f t="shared" si="0"/>
        <v>0</v>
      </c>
      <c r="J24" s="487">
        <v>4</v>
      </c>
      <c r="K24" s="488" t="str">
        <f t="shared" si="1"/>
        <v/>
      </c>
      <c r="L24" s="655" t="str">
        <f t="shared" si="2"/>
        <v/>
      </c>
      <c r="M24" s="489">
        <f t="shared" si="3"/>
        <v>0</v>
      </c>
      <c r="N24" s="490">
        <f t="shared" si="4"/>
        <v>0</v>
      </c>
      <c r="O24" s="5"/>
    </row>
    <row r="25" spans="2:15" x14ac:dyDescent="0.3">
      <c r="B25" s="3"/>
      <c r="C25" s="687"/>
      <c r="D25" s="721"/>
      <c r="E25" s="721"/>
      <c r="F25" s="721"/>
      <c r="G25" s="721"/>
      <c r="H25" s="725">
        <f t="shared" si="0"/>
        <v>0</v>
      </c>
      <c r="J25" s="487">
        <v>5</v>
      </c>
      <c r="K25" s="488" t="str">
        <f t="shared" si="1"/>
        <v/>
      </c>
      <c r="L25" s="655" t="str">
        <f t="shared" si="2"/>
        <v/>
      </c>
      <c r="M25" s="489">
        <f t="shared" si="3"/>
        <v>0</v>
      </c>
      <c r="N25" s="490">
        <f t="shared" si="4"/>
        <v>0</v>
      </c>
      <c r="O25" s="5"/>
    </row>
    <row r="26" spans="2:15" x14ac:dyDescent="0.3">
      <c r="B26" s="3"/>
      <c r="C26" s="687"/>
      <c r="D26" s="721"/>
      <c r="E26" s="721"/>
      <c r="F26" s="721"/>
      <c r="G26" s="721"/>
      <c r="H26" s="725">
        <f t="shared" si="0"/>
        <v>0</v>
      </c>
      <c r="J26" s="487">
        <v>6</v>
      </c>
      <c r="K26" s="488" t="str">
        <f t="shared" si="1"/>
        <v/>
      </c>
      <c r="L26" s="655" t="str">
        <f t="shared" si="2"/>
        <v/>
      </c>
      <c r="M26" s="489">
        <f t="shared" si="3"/>
        <v>0</v>
      </c>
      <c r="N26" s="490">
        <f t="shared" si="4"/>
        <v>0</v>
      </c>
      <c r="O26" s="5"/>
    </row>
    <row r="27" spans="2:15" x14ac:dyDescent="0.3">
      <c r="B27" s="3"/>
      <c r="C27" s="687"/>
      <c r="D27" s="721"/>
      <c r="E27" s="721"/>
      <c r="F27" s="721"/>
      <c r="G27" s="721"/>
      <c r="H27" s="725">
        <f t="shared" si="0"/>
        <v>0</v>
      </c>
      <c r="J27" s="487">
        <v>7</v>
      </c>
      <c r="K27" s="488" t="str">
        <f t="shared" si="1"/>
        <v/>
      </c>
      <c r="L27" s="655" t="str">
        <f t="shared" si="2"/>
        <v/>
      </c>
      <c r="M27" s="489">
        <f t="shared" si="3"/>
        <v>0</v>
      </c>
      <c r="N27" s="490">
        <f t="shared" si="4"/>
        <v>0</v>
      </c>
      <c r="O27" s="5"/>
    </row>
    <row r="28" spans="2:15" x14ac:dyDescent="0.3">
      <c r="B28" s="3"/>
      <c r="C28" s="687"/>
      <c r="D28" s="721"/>
      <c r="E28" s="721"/>
      <c r="F28" s="721"/>
      <c r="G28" s="721"/>
      <c r="H28" s="725">
        <f t="shared" si="0"/>
        <v>0</v>
      </c>
      <c r="J28" s="487">
        <v>8</v>
      </c>
      <c r="K28" s="488" t="str">
        <f t="shared" si="1"/>
        <v/>
      </c>
      <c r="L28" s="655" t="str">
        <f t="shared" si="2"/>
        <v/>
      </c>
      <c r="M28" s="489">
        <f t="shared" si="3"/>
        <v>0</v>
      </c>
      <c r="N28" s="490">
        <f t="shared" si="4"/>
        <v>0</v>
      </c>
      <c r="O28" s="5"/>
    </row>
    <row r="29" spans="2:15" x14ac:dyDescent="0.3">
      <c r="B29" s="3"/>
      <c r="C29" s="687"/>
      <c r="D29" s="722"/>
      <c r="E29" s="722"/>
      <c r="F29" s="722"/>
      <c r="G29" s="722"/>
      <c r="H29" s="725">
        <f t="shared" si="0"/>
        <v>0</v>
      </c>
      <c r="J29" s="487">
        <v>9</v>
      </c>
      <c r="K29" s="488" t="str">
        <f t="shared" si="1"/>
        <v/>
      </c>
      <c r="L29" s="655" t="str">
        <f t="shared" si="2"/>
        <v/>
      </c>
      <c r="M29" s="489">
        <f t="shared" si="3"/>
        <v>0</v>
      </c>
      <c r="N29" s="490">
        <f t="shared" si="4"/>
        <v>0</v>
      </c>
      <c r="O29" s="5"/>
    </row>
    <row r="30" spans="2:15" x14ac:dyDescent="0.3">
      <c r="B30" s="3"/>
      <c r="C30" s="687"/>
      <c r="D30" s="721"/>
      <c r="E30" s="721"/>
      <c r="F30" s="721"/>
      <c r="G30" s="721"/>
      <c r="H30" s="725">
        <f t="shared" si="0"/>
        <v>0</v>
      </c>
      <c r="J30" s="487">
        <v>10</v>
      </c>
      <c r="K30" s="488" t="str">
        <f t="shared" si="1"/>
        <v/>
      </c>
      <c r="L30" s="655" t="str">
        <f t="shared" si="2"/>
        <v/>
      </c>
      <c r="M30" s="489">
        <f t="shared" si="3"/>
        <v>0</v>
      </c>
      <c r="N30" s="490">
        <f t="shared" si="4"/>
        <v>0</v>
      </c>
      <c r="O30" s="5"/>
    </row>
    <row r="31" spans="2:15" x14ac:dyDescent="0.3">
      <c r="B31" s="3"/>
      <c r="C31" s="690"/>
      <c r="D31" s="723"/>
      <c r="E31" s="723"/>
      <c r="F31" s="723"/>
      <c r="G31" s="723"/>
      <c r="H31" s="726">
        <f t="shared" si="0"/>
        <v>0</v>
      </c>
      <c r="J31" s="487">
        <v>11</v>
      </c>
      <c r="K31" s="488" t="str">
        <f t="shared" si="1"/>
        <v/>
      </c>
      <c r="L31" s="655" t="str">
        <f t="shared" si="2"/>
        <v/>
      </c>
      <c r="M31" s="489">
        <f t="shared" si="3"/>
        <v>0</v>
      </c>
      <c r="N31" s="490">
        <f t="shared" si="4"/>
        <v>0</v>
      </c>
      <c r="O31" s="5"/>
    </row>
    <row r="32" spans="2:15" x14ac:dyDescent="0.3">
      <c r="B32" s="3"/>
      <c r="J32" s="491">
        <v>12</v>
      </c>
      <c r="K32" s="488" t="str">
        <f t="shared" si="1"/>
        <v/>
      </c>
      <c r="L32" s="656" t="str">
        <f t="shared" si="2"/>
        <v/>
      </c>
      <c r="M32" s="641">
        <f t="shared" si="3"/>
        <v>0</v>
      </c>
      <c r="N32" s="492">
        <f t="shared" si="4"/>
        <v>0</v>
      </c>
      <c r="O32" s="5"/>
    </row>
    <row r="33" spans="2:15" x14ac:dyDescent="0.3">
      <c r="B33" s="3"/>
      <c r="K33" s="332"/>
      <c r="L33" s="332"/>
      <c r="O33" s="5"/>
    </row>
    <row r="34" spans="2:15" ht="15" customHeight="1" x14ac:dyDescent="0.3">
      <c r="B34" s="3"/>
      <c r="C34" s="943" t="s">
        <v>2996</v>
      </c>
      <c r="D34" s="943"/>
      <c r="E34" s="943"/>
      <c r="F34" s="943"/>
      <c r="J34" s="943" t="s">
        <v>2997</v>
      </c>
      <c r="K34" s="943"/>
      <c r="L34" s="943"/>
      <c r="M34" s="943"/>
      <c r="O34" s="5"/>
    </row>
    <row r="35" spans="2:15" x14ac:dyDescent="0.3">
      <c r="B35" s="3"/>
      <c r="C35" s="493" t="s">
        <v>1209</v>
      </c>
      <c r="D35" s="493" t="s">
        <v>2998</v>
      </c>
      <c r="E35" s="649" t="s">
        <v>2999</v>
      </c>
      <c r="F35" s="650"/>
      <c r="J35" s="493" t="s">
        <v>1209</v>
      </c>
      <c r="K35" s="493" t="s">
        <v>2998</v>
      </c>
      <c r="L35" s="494" t="s">
        <v>2999</v>
      </c>
      <c r="M35" s="495"/>
      <c r="O35" s="5"/>
    </row>
    <row r="36" spans="2:15" x14ac:dyDescent="0.3">
      <c r="B36" s="3"/>
      <c r="C36" s="496" t="s">
        <v>2949</v>
      </c>
      <c r="D36" s="497" t="str">
        <f>K21</f>
        <v/>
      </c>
      <c r="E36" s="498">
        <f>(IFERROR((INDEX($F$20:$F$31,MATCH(K21,$C$20:$C$31,0))),0)+IFERROR((INDEX($G$20:$G$31,MATCH(K21,$C$20:$C$31,0))),0))</f>
        <v>0</v>
      </c>
      <c r="F36" s="499" t="str">
        <f>IF(E36="","","kWh/mês")</f>
        <v>kWh/mês</v>
      </c>
      <c r="J36" s="496" t="s">
        <v>2949</v>
      </c>
      <c r="K36" s="497" t="str">
        <f>K21</f>
        <v/>
      </c>
      <c r="L36" s="498">
        <f>M21</f>
        <v>0</v>
      </c>
      <c r="M36" s="499" t="str">
        <f>IF(L36="","","kWh/mês")</f>
        <v>kWh/mês</v>
      </c>
      <c r="O36" s="5"/>
    </row>
    <row r="37" spans="2:15" x14ac:dyDescent="0.3">
      <c r="B37" s="3"/>
      <c r="C37" s="500" t="s">
        <v>2950</v>
      </c>
      <c r="D37" s="501" t="str">
        <f t="shared" ref="D37:D47" si="5">K22</f>
        <v/>
      </c>
      <c r="E37" s="502">
        <f t="shared" ref="E37:E47" si="6">(IFERROR((INDEX($F$20:$F$31,MATCH(K22,$C$20:$C$31,0))),0)+IFERROR((INDEX($G$20:$G$31,MATCH(K22,$C$20:$C$31,0))),0))</f>
        <v>0</v>
      </c>
      <c r="F37" s="503" t="str">
        <f t="shared" ref="F37:F48" si="7">IF(E37="","","kWh/mês")</f>
        <v>kWh/mês</v>
      </c>
      <c r="J37" s="500" t="s">
        <v>2950</v>
      </c>
      <c r="K37" s="501" t="str">
        <f t="shared" ref="K37:K47" si="8">K22</f>
        <v/>
      </c>
      <c r="L37" s="502">
        <f t="shared" ref="L37:L47" si="9">M22</f>
        <v>0</v>
      </c>
      <c r="M37" s="503" t="str">
        <f t="shared" ref="M37:M48" si="10">IF(L37="","","kWh/mês")</f>
        <v>kWh/mês</v>
      </c>
      <c r="O37" s="5"/>
    </row>
    <row r="38" spans="2:15" x14ac:dyDescent="0.3">
      <c r="B38" s="3"/>
      <c r="C38" s="500" t="s">
        <v>2951</v>
      </c>
      <c r="D38" s="501" t="str">
        <f t="shared" si="5"/>
        <v/>
      </c>
      <c r="E38" s="502">
        <f t="shared" si="6"/>
        <v>0</v>
      </c>
      <c r="F38" s="503" t="str">
        <f t="shared" si="7"/>
        <v>kWh/mês</v>
      </c>
      <c r="J38" s="500" t="s">
        <v>2951</v>
      </c>
      <c r="K38" s="501" t="str">
        <f t="shared" si="8"/>
        <v/>
      </c>
      <c r="L38" s="502">
        <f t="shared" si="9"/>
        <v>0</v>
      </c>
      <c r="M38" s="503" t="str">
        <f t="shared" si="10"/>
        <v>kWh/mês</v>
      </c>
      <c r="O38" s="5"/>
    </row>
    <row r="39" spans="2:15" x14ac:dyDescent="0.3">
      <c r="B39" s="3"/>
      <c r="C39" s="500" t="s">
        <v>2952</v>
      </c>
      <c r="D39" s="501" t="str">
        <f t="shared" si="5"/>
        <v/>
      </c>
      <c r="E39" s="502">
        <f t="shared" si="6"/>
        <v>0</v>
      </c>
      <c r="F39" s="503" t="str">
        <f t="shared" si="7"/>
        <v>kWh/mês</v>
      </c>
      <c r="J39" s="500" t="s">
        <v>2952</v>
      </c>
      <c r="K39" s="501" t="str">
        <f t="shared" si="8"/>
        <v/>
      </c>
      <c r="L39" s="502">
        <f t="shared" si="9"/>
        <v>0</v>
      </c>
      <c r="M39" s="503" t="str">
        <f t="shared" si="10"/>
        <v>kWh/mês</v>
      </c>
      <c r="O39" s="5"/>
    </row>
    <row r="40" spans="2:15" x14ac:dyDescent="0.3">
      <c r="B40" s="3"/>
      <c r="C40" s="500" t="s">
        <v>2953</v>
      </c>
      <c r="D40" s="501" t="str">
        <f t="shared" si="5"/>
        <v/>
      </c>
      <c r="E40" s="502">
        <f t="shared" si="6"/>
        <v>0</v>
      </c>
      <c r="F40" s="503" t="str">
        <f t="shared" si="7"/>
        <v>kWh/mês</v>
      </c>
      <c r="J40" s="500" t="s">
        <v>2953</v>
      </c>
      <c r="K40" s="501" t="str">
        <f t="shared" si="8"/>
        <v/>
      </c>
      <c r="L40" s="502">
        <f t="shared" si="9"/>
        <v>0</v>
      </c>
      <c r="M40" s="503" t="str">
        <f t="shared" si="10"/>
        <v>kWh/mês</v>
      </c>
      <c r="O40" s="5"/>
    </row>
    <row r="41" spans="2:15" x14ac:dyDescent="0.3">
      <c r="B41" s="3"/>
      <c r="C41" s="500" t="s">
        <v>2954</v>
      </c>
      <c r="D41" s="501" t="str">
        <f t="shared" si="5"/>
        <v/>
      </c>
      <c r="E41" s="502">
        <f t="shared" si="6"/>
        <v>0</v>
      </c>
      <c r="F41" s="503" t="str">
        <f t="shared" si="7"/>
        <v>kWh/mês</v>
      </c>
      <c r="J41" s="500" t="s">
        <v>2954</v>
      </c>
      <c r="K41" s="501" t="str">
        <f t="shared" si="8"/>
        <v/>
      </c>
      <c r="L41" s="502">
        <f t="shared" si="9"/>
        <v>0</v>
      </c>
      <c r="M41" s="503" t="str">
        <f t="shared" si="10"/>
        <v>kWh/mês</v>
      </c>
      <c r="O41" s="5"/>
    </row>
    <row r="42" spans="2:15" x14ac:dyDescent="0.3">
      <c r="B42" s="3"/>
      <c r="C42" s="500" t="s">
        <v>2955</v>
      </c>
      <c r="D42" s="501" t="str">
        <f t="shared" si="5"/>
        <v/>
      </c>
      <c r="E42" s="502">
        <f t="shared" si="6"/>
        <v>0</v>
      </c>
      <c r="F42" s="503" t="str">
        <f t="shared" si="7"/>
        <v>kWh/mês</v>
      </c>
      <c r="J42" s="500" t="s">
        <v>2955</v>
      </c>
      <c r="K42" s="501" t="str">
        <f t="shared" si="8"/>
        <v/>
      </c>
      <c r="L42" s="502">
        <f t="shared" si="9"/>
        <v>0</v>
      </c>
      <c r="M42" s="503" t="str">
        <f t="shared" si="10"/>
        <v>kWh/mês</v>
      </c>
      <c r="O42" s="5"/>
    </row>
    <row r="43" spans="2:15" x14ac:dyDescent="0.3">
      <c r="B43" s="3"/>
      <c r="C43" s="500" t="s">
        <v>2956</v>
      </c>
      <c r="D43" s="501" t="str">
        <f t="shared" si="5"/>
        <v/>
      </c>
      <c r="E43" s="502">
        <f t="shared" si="6"/>
        <v>0</v>
      </c>
      <c r="F43" s="503" t="str">
        <f t="shared" si="7"/>
        <v>kWh/mês</v>
      </c>
      <c r="J43" s="500" t="s">
        <v>2956</v>
      </c>
      <c r="K43" s="501" t="str">
        <f t="shared" si="8"/>
        <v/>
      </c>
      <c r="L43" s="502">
        <f t="shared" si="9"/>
        <v>0</v>
      </c>
      <c r="M43" s="503" t="str">
        <f t="shared" si="10"/>
        <v>kWh/mês</v>
      </c>
      <c r="O43" s="5"/>
    </row>
    <row r="44" spans="2:15" ht="15" customHeight="1" x14ac:dyDescent="0.3">
      <c r="B44" s="3"/>
      <c r="C44" s="500" t="s">
        <v>2957</v>
      </c>
      <c r="D44" s="501" t="str">
        <f t="shared" si="5"/>
        <v/>
      </c>
      <c r="E44" s="502">
        <f t="shared" si="6"/>
        <v>0</v>
      </c>
      <c r="F44" s="503" t="str">
        <f t="shared" si="7"/>
        <v>kWh/mês</v>
      </c>
      <c r="J44" s="500" t="s">
        <v>2957</v>
      </c>
      <c r="K44" s="501" t="str">
        <f t="shared" si="8"/>
        <v/>
      </c>
      <c r="L44" s="502">
        <f t="shared" si="9"/>
        <v>0</v>
      </c>
      <c r="M44" s="503" t="str">
        <f t="shared" si="10"/>
        <v>kWh/mês</v>
      </c>
      <c r="O44" s="5"/>
    </row>
    <row r="45" spans="2:15" x14ac:dyDescent="0.3">
      <c r="B45" s="3"/>
      <c r="C45" s="500" t="s">
        <v>2958</v>
      </c>
      <c r="D45" s="501" t="str">
        <f t="shared" si="5"/>
        <v/>
      </c>
      <c r="E45" s="502">
        <f t="shared" si="6"/>
        <v>0</v>
      </c>
      <c r="F45" s="503" t="str">
        <f t="shared" si="7"/>
        <v>kWh/mês</v>
      </c>
      <c r="J45" s="500" t="s">
        <v>2958</v>
      </c>
      <c r="K45" s="501" t="str">
        <f t="shared" si="8"/>
        <v/>
      </c>
      <c r="L45" s="502">
        <f t="shared" si="9"/>
        <v>0</v>
      </c>
      <c r="M45" s="503" t="str">
        <f t="shared" si="10"/>
        <v>kWh/mês</v>
      </c>
      <c r="O45" s="5"/>
    </row>
    <row r="46" spans="2:15" x14ac:dyDescent="0.3">
      <c r="B46" s="3"/>
      <c r="C46" s="500" t="s">
        <v>2959</v>
      </c>
      <c r="D46" s="501" t="str">
        <f t="shared" si="5"/>
        <v/>
      </c>
      <c r="E46" s="502">
        <f t="shared" si="6"/>
        <v>0</v>
      </c>
      <c r="F46" s="503" t="str">
        <f t="shared" si="7"/>
        <v>kWh/mês</v>
      </c>
      <c r="J46" s="500" t="s">
        <v>2959</v>
      </c>
      <c r="K46" s="501" t="str">
        <f t="shared" si="8"/>
        <v/>
      </c>
      <c r="L46" s="502">
        <f t="shared" si="9"/>
        <v>0</v>
      </c>
      <c r="M46" s="503" t="str">
        <f t="shared" si="10"/>
        <v>kWh/mês</v>
      </c>
      <c r="O46" s="5"/>
    </row>
    <row r="47" spans="2:15" x14ac:dyDescent="0.3">
      <c r="B47" s="3"/>
      <c r="C47" s="500" t="s">
        <v>2960</v>
      </c>
      <c r="D47" s="501" t="str">
        <f t="shared" si="5"/>
        <v/>
      </c>
      <c r="E47" s="652">
        <f t="shared" si="6"/>
        <v>0</v>
      </c>
      <c r="F47" s="653" t="str">
        <f t="shared" si="7"/>
        <v>kWh/mês</v>
      </c>
      <c r="J47" s="500" t="s">
        <v>2960</v>
      </c>
      <c r="K47" s="501" t="str">
        <f t="shared" si="8"/>
        <v/>
      </c>
      <c r="L47" s="502">
        <f t="shared" si="9"/>
        <v>0</v>
      </c>
      <c r="M47" s="503" t="str">
        <f t="shared" si="10"/>
        <v>kWh/mês</v>
      </c>
      <c r="O47" s="5"/>
    </row>
    <row r="48" spans="2:15" x14ac:dyDescent="0.3">
      <c r="B48" s="3"/>
      <c r="C48" s="944" t="s">
        <v>3000</v>
      </c>
      <c r="D48" s="945"/>
      <c r="E48" s="648">
        <f>AVERAGE(E36:E47)</f>
        <v>0</v>
      </c>
      <c r="F48" s="651" t="str">
        <f t="shared" si="7"/>
        <v>kWh/mês</v>
      </c>
      <c r="J48" s="944" t="s">
        <v>3000</v>
      </c>
      <c r="K48" s="945"/>
      <c r="L48" s="504">
        <f>AVERAGE(L36:L47)</f>
        <v>0</v>
      </c>
      <c r="M48" s="505" t="str">
        <f t="shared" si="10"/>
        <v>kWh/mês</v>
      </c>
      <c r="O48" s="5"/>
    </row>
    <row r="49" spans="2:15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8"/>
    </row>
    <row r="51" spans="2:15" x14ac:dyDescent="0.3">
      <c r="B51" s="2"/>
      <c r="C51" s="512"/>
      <c r="D51" s="512"/>
      <c r="E51" s="512"/>
      <c r="F51" s="512"/>
      <c r="G51" s="512"/>
      <c r="H51" s="512"/>
      <c r="I51" s="2"/>
      <c r="J51" s="2"/>
      <c r="K51" s="2"/>
      <c r="L51" s="2"/>
      <c r="M51" s="2"/>
      <c r="N51" s="2"/>
      <c r="O51" s="2"/>
    </row>
    <row r="52" spans="2:15" x14ac:dyDescent="0.3">
      <c r="B52" s="2"/>
      <c r="C52" s="512"/>
      <c r="D52" s="506">
        <v>1</v>
      </c>
      <c r="E52" s="507" t="s">
        <v>3001</v>
      </c>
      <c r="F52" s="508" t="s">
        <v>3002</v>
      </c>
      <c r="G52" s="508">
        <v>1</v>
      </c>
      <c r="H52" s="509"/>
      <c r="I52" s="2"/>
      <c r="J52" s="2"/>
      <c r="K52" s="2"/>
      <c r="L52" s="2"/>
      <c r="M52" s="2"/>
      <c r="N52" s="2"/>
      <c r="O52" s="2"/>
    </row>
    <row r="53" spans="2:15" x14ac:dyDescent="0.3">
      <c r="B53" s="2"/>
      <c r="C53" s="512"/>
      <c r="D53" s="506">
        <v>2</v>
      </c>
      <c r="E53" s="507" t="s">
        <v>3003</v>
      </c>
      <c r="F53" s="508" t="s">
        <v>2981</v>
      </c>
      <c r="G53" s="508" t="str">
        <f>IFERROR((INDEX($D$52:$D$63,MATCH(H14,$E$52:$E$63,0))),"")</f>
        <v/>
      </c>
      <c r="H53" s="509"/>
      <c r="I53" s="2"/>
      <c r="J53" s="2"/>
      <c r="K53" s="2"/>
      <c r="L53" s="2"/>
      <c r="M53" s="2"/>
      <c r="N53" s="2"/>
      <c r="O53" s="2"/>
    </row>
    <row r="54" spans="2:15" x14ac:dyDescent="0.3">
      <c r="B54" s="2"/>
      <c r="C54" s="512"/>
      <c r="D54" s="506">
        <v>3</v>
      </c>
      <c r="E54" s="507" t="s">
        <v>3004</v>
      </c>
      <c r="F54" s="508" t="s">
        <v>2984</v>
      </c>
      <c r="G54" s="508" t="str">
        <f>IF(H15="","",H15)</f>
        <v/>
      </c>
      <c r="H54" s="509"/>
      <c r="I54" s="2"/>
      <c r="J54" s="2"/>
      <c r="K54" s="2"/>
      <c r="L54" s="2"/>
      <c r="M54" s="2"/>
      <c r="N54" s="2"/>
      <c r="O54" s="2"/>
    </row>
    <row r="55" spans="2:15" x14ac:dyDescent="0.3">
      <c r="B55" s="2"/>
      <c r="C55" s="512"/>
      <c r="D55" s="506">
        <v>4</v>
      </c>
      <c r="E55" s="507" t="s">
        <v>3005</v>
      </c>
      <c r="F55" s="508"/>
      <c r="G55" s="506"/>
      <c r="H55" s="509"/>
      <c r="I55" s="2"/>
      <c r="J55" s="2"/>
      <c r="K55" s="2"/>
      <c r="L55" s="2"/>
      <c r="M55" s="2"/>
      <c r="N55" s="2"/>
      <c r="O55" s="2"/>
    </row>
    <row r="56" spans="2:15" x14ac:dyDescent="0.3">
      <c r="B56" s="2"/>
      <c r="C56" s="512"/>
      <c r="D56" s="506">
        <v>5</v>
      </c>
      <c r="E56" s="507" t="s">
        <v>3006</v>
      </c>
      <c r="F56" s="508" t="s">
        <v>3007</v>
      </c>
      <c r="G56" s="510" t="str">
        <f>IFERROR((DATE(G54,G53,G52)),"")</f>
        <v/>
      </c>
      <c r="H56" s="509"/>
      <c r="I56" s="2"/>
      <c r="J56" s="2"/>
      <c r="K56" s="2"/>
      <c r="L56" s="2"/>
      <c r="M56" s="2"/>
      <c r="N56" s="2"/>
      <c r="O56" s="2"/>
    </row>
    <row r="57" spans="2:15" x14ac:dyDescent="0.3">
      <c r="B57" s="2"/>
      <c r="C57" s="512"/>
      <c r="D57" s="506">
        <v>6</v>
      </c>
      <c r="E57" s="507" t="s">
        <v>3008</v>
      </c>
      <c r="F57" s="506"/>
      <c r="G57" s="506"/>
      <c r="H57" s="509"/>
      <c r="I57" s="2"/>
      <c r="J57" s="2"/>
      <c r="K57" s="2"/>
      <c r="L57" s="2"/>
      <c r="M57" s="2"/>
      <c r="N57" s="2"/>
      <c r="O57" s="2"/>
    </row>
    <row r="58" spans="2:15" x14ac:dyDescent="0.3">
      <c r="B58" s="2"/>
      <c r="C58" s="512"/>
      <c r="D58" s="506">
        <v>7</v>
      </c>
      <c r="E58" s="507" t="s">
        <v>2982</v>
      </c>
      <c r="F58" s="506"/>
      <c r="G58" s="506"/>
      <c r="H58" s="509"/>
      <c r="I58" s="2"/>
      <c r="J58" s="2"/>
      <c r="K58" s="2"/>
      <c r="L58" s="2"/>
      <c r="M58" s="2"/>
      <c r="N58" s="2"/>
      <c r="O58" s="2"/>
    </row>
    <row r="59" spans="2:15" x14ac:dyDescent="0.3">
      <c r="B59" s="2"/>
      <c r="C59" s="512"/>
      <c r="D59" s="506">
        <v>8</v>
      </c>
      <c r="E59" s="507" t="s">
        <v>3009</v>
      </c>
      <c r="F59" s="506"/>
      <c r="G59" s="506"/>
      <c r="H59" s="509"/>
      <c r="I59" s="2"/>
      <c r="J59" s="2"/>
      <c r="K59" s="2"/>
      <c r="L59" s="2"/>
      <c r="M59" s="2"/>
      <c r="N59" s="2"/>
      <c r="O59" s="2"/>
    </row>
    <row r="60" spans="2:15" x14ac:dyDescent="0.3">
      <c r="B60" s="2"/>
      <c r="C60" s="512"/>
      <c r="D60" s="506">
        <v>9</v>
      </c>
      <c r="E60" s="507" t="s">
        <v>3010</v>
      </c>
      <c r="F60" s="506"/>
      <c r="G60" s="506"/>
      <c r="H60" s="509"/>
      <c r="I60" s="2"/>
      <c r="J60" s="2"/>
      <c r="K60" s="2"/>
      <c r="L60" s="2"/>
      <c r="M60" s="2"/>
      <c r="N60" s="2"/>
      <c r="O60" s="2"/>
    </row>
    <row r="61" spans="2:15" x14ac:dyDescent="0.3">
      <c r="B61" s="2"/>
      <c r="C61" s="512"/>
      <c r="D61" s="506">
        <v>10</v>
      </c>
      <c r="E61" s="507" t="s">
        <v>3011</v>
      </c>
      <c r="F61" s="506"/>
      <c r="G61" s="506"/>
      <c r="H61" s="509"/>
      <c r="I61" s="2"/>
      <c r="J61" s="2"/>
      <c r="K61" s="2"/>
      <c r="L61" s="2"/>
      <c r="M61" s="2"/>
      <c r="N61" s="2"/>
      <c r="O61" s="2"/>
    </row>
    <row r="62" spans="2:15" x14ac:dyDescent="0.3">
      <c r="B62" s="2"/>
      <c r="C62" s="512"/>
      <c r="D62" s="506">
        <v>11</v>
      </c>
      <c r="E62" s="507" t="s">
        <v>3012</v>
      </c>
      <c r="F62" s="506"/>
      <c r="G62" s="506"/>
      <c r="H62" s="509"/>
      <c r="I62" s="2"/>
      <c r="J62" s="2"/>
      <c r="K62" s="2"/>
      <c r="L62" s="2"/>
      <c r="M62" s="2"/>
      <c r="N62" s="2"/>
      <c r="O62" s="2"/>
    </row>
    <row r="63" spans="2:15" x14ac:dyDescent="0.3">
      <c r="B63" s="2"/>
      <c r="C63" s="512"/>
      <c r="D63" s="506">
        <v>12</v>
      </c>
      <c r="E63" s="507" t="s">
        <v>3013</v>
      </c>
      <c r="F63" s="506"/>
      <c r="G63" s="506"/>
      <c r="H63" s="509"/>
      <c r="I63" s="2"/>
      <c r="J63" s="2"/>
      <c r="K63" s="2"/>
      <c r="L63" s="2"/>
      <c r="M63" s="2"/>
      <c r="N63" s="2"/>
      <c r="O63" s="2"/>
    </row>
    <row r="64" spans="2:15" x14ac:dyDescent="0.3">
      <c r="B64" s="2"/>
      <c r="C64" s="512"/>
      <c r="D64" s="512"/>
      <c r="E64" s="512"/>
      <c r="F64" s="512"/>
      <c r="G64" s="512"/>
      <c r="H64" s="512"/>
      <c r="I64" s="2"/>
      <c r="J64" s="2"/>
      <c r="K64" s="2"/>
      <c r="L64" s="2"/>
      <c r="M64" s="2"/>
      <c r="N64" s="2"/>
      <c r="O64" s="2"/>
    </row>
    <row r="65" spans="2:15" x14ac:dyDescent="0.3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2:15" x14ac:dyDescent="0.3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2:15" x14ac:dyDescent="0.3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2:15" x14ac:dyDescent="0.3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2:15" x14ac:dyDescent="0.3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2:15" x14ac:dyDescent="0.3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2:15" x14ac:dyDescent="0.3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2:15" x14ac:dyDescent="0.3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2:15" x14ac:dyDescent="0.3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2:15" x14ac:dyDescent="0.3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2:15" x14ac:dyDescent="0.3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 spans="2:15" x14ac:dyDescent="0.3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2:15" x14ac:dyDescent="0.3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2:15" x14ac:dyDescent="0.3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</sheetData>
  <sheetProtection algorithmName="SHA-512" hashValue="+fpp8ObYCc1pjJYSpCxnb2dE6HOFC0vvN4b2EZcHJlV+cIeMg9TiixJRUDfxLQLNjzsF7udJ150LPmryW5+z7w==" saltValue="rvSC31ylzJjoaZrYy1ChiQ==" spinCount="100000" sheet="1" formatColumns="0" formatRows="0" sort="0"/>
  <mergeCells count="18">
    <mergeCell ref="C17:H17"/>
    <mergeCell ref="L17:M17"/>
    <mergeCell ref="J17:K17"/>
    <mergeCell ref="J34:M34"/>
    <mergeCell ref="J48:K48"/>
    <mergeCell ref="C5:N5"/>
    <mergeCell ref="C14:F15"/>
    <mergeCell ref="C34:F34"/>
    <mergeCell ref="C48:D48"/>
    <mergeCell ref="L15:M15"/>
    <mergeCell ref="J14:N14"/>
    <mergeCell ref="L16:M16"/>
    <mergeCell ref="J16:K16"/>
    <mergeCell ref="J19:N19"/>
    <mergeCell ref="J15:K15"/>
    <mergeCell ref="C18:C19"/>
    <mergeCell ref="D18:E18"/>
    <mergeCell ref="F18:H18"/>
  </mergeCells>
  <dataValidations count="1">
    <dataValidation type="list" allowBlank="1" showInputMessage="1" showErrorMessage="1" sqref="H14" xr:uid="{A29889BC-0BC3-4F18-8391-2B257E491EEA}">
      <formula1>$E$51:$E$63</formula1>
    </dataValidation>
  </dataValidations>
  <pageMargins left="0.59055118110236227" right="0.59055118110236227" top="0.98425196850393704" bottom="0.59055118110236227" header="0.19685039370078741" footer="0.19685039370078741"/>
  <pageSetup paperSize="9" scale="76" orientation="portrait" r:id="rId1"/>
  <headerFooter>
    <oddFooter>&amp;L&amp;F / &amp;A_x000D_&amp;1#&amp;"Calibri"&amp;10&amp;K000000 Classificação: Público&amp;R&amp;P</oddFooter>
  </headerFooter>
  <ignoredErrors>
    <ignoredError sqref="K36:L47" unlockedFormula="1"/>
  </ignoredErrors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Plan27"/>
  <dimension ref="B4:N58"/>
  <sheetViews>
    <sheetView workbookViewId="0">
      <selection activeCell="Q24" sqref="Q24"/>
    </sheetView>
  </sheetViews>
  <sheetFormatPr defaultColWidth="9.109375" defaultRowHeight="14.4" x14ac:dyDescent="0.3"/>
  <cols>
    <col min="1" max="2" width="3.6640625" style="1" customWidth="1"/>
    <col min="3" max="3" width="10.6640625" style="1" customWidth="1"/>
    <col min="4" max="4" width="15.6640625" style="1" customWidth="1"/>
    <col min="5" max="5" width="18.6640625" style="1" bestFit="1" customWidth="1"/>
    <col min="6" max="6" width="15.109375" style="1" customWidth="1"/>
    <col min="7" max="7" width="3.6640625" style="1" customWidth="1"/>
    <col min="8" max="8" width="12.44140625" style="1" customWidth="1"/>
    <col min="9" max="9" width="15.6640625" style="1" customWidth="1"/>
    <col min="10" max="10" width="16.6640625" style="1" customWidth="1"/>
    <col min="11" max="11" width="10.6640625" style="1" customWidth="1"/>
    <col min="12" max="12" width="3.6640625" style="1" customWidth="1"/>
    <col min="13" max="16384" width="9.109375" style="1"/>
  </cols>
  <sheetData>
    <row r="4" spans="2:12" x14ac:dyDescent="0.3">
      <c r="B4" s="24"/>
      <c r="C4" s="13"/>
      <c r="D4" s="13"/>
      <c r="E4" s="13"/>
      <c r="F4" s="13"/>
      <c r="G4" s="13"/>
      <c r="H4" s="13"/>
      <c r="I4" s="13"/>
      <c r="J4" s="13"/>
      <c r="K4" s="13"/>
      <c r="L4" s="14"/>
    </row>
    <row r="5" spans="2:12" x14ac:dyDescent="0.3">
      <c r="B5" s="3"/>
      <c r="C5" s="766" t="s">
        <v>139</v>
      </c>
      <c r="D5" s="766"/>
      <c r="E5" s="766"/>
      <c r="F5" s="766"/>
      <c r="G5" s="766"/>
      <c r="H5" s="766"/>
      <c r="I5" s="766"/>
      <c r="J5" s="766"/>
      <c r="K5" s="766"/>
      <c r="L5" s="5"/>
    </row>
    <row r="6" spans="2:12" x14ac:dyDescent="0.3">
      <c r="B6" s="3"/>
      <c r="C6" s="1" t="s">
        <v>3014</v>
      </c>
      <c r="L6" s="5"/>
    </row>
    <row r="7" spans="2:12" x14ac:dyDescent="0.3">
      <c r="B7" s="3"/>
      <c r="C7" s="1" t="s">
        <v>141</v>
      </c>
      <c r="L7" s="5"/>
    </row>
    <row r="8" spans="2:12" x14ac:dyDescent="0.3">
      <c r="B8" s="3"/>
      <c r="C8" s="1" t="s">
        <v>142</v>
      </c>
      <c r="L8" s="5"/>
    </row>
    <row r="9" spans="2:12" x14ac:dyDescent="0.3">
      <c r="B9" s="3"/>
      <c r="C9" s="1" t="s">
        <v>143</v>
      </c>
      <c r="L9" s="5"/>
    </row>
    <row r="10" spans="2:12" x14ac:dyDescent="0.3">
      <c r="B10" s="3"/>
      <c r="C10" s="4" t="s">
        <v>3015</v>
      </c>
      <c r="D10" s="4"/>
      <c r="E10" s="4"/>
      <c r="L10" s="5"/>
    </row>
    <row r="11" spans="2:12" x14ac:dyDescent="0.3">
      <c r="B11" s="3"/>
      <c r="C11" s="1" t="s">
        <v>3016</v>
      </c>
      <c r="L11" s="5"/>
    </row>
    <row r="12" spans="2:12" x14ac:dyDescent="0.3">
      <c r="B12" s="3"/>
      <c r="C12" s="1" t="s">
        <v>3017</v>
      </c>
      <c r="L12" s="5"/>
    </row>
    <row r="13" spans="2:12" x14ac:dyDescent="0.3">
      <c r="B13" s="3"/>
      <c r="C13" s="1" t="s">
        <v>3018</v>
      </c>
      <c r="L13" s="5"/>
    </row>
    <row r="14" spans="2:12" x14ac:dyDescent="0.3">
      <c r="B14" s="3"/>
      <c r="L14" s="5"/>
    </row>
    <row r="15" spans="2:12" x14ac:dyDescent="0.3"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</row>
    <row r="16" spans="2:12" x14ac:dyDescent="0.3">
      <c r="B16" s="3"/>
      <c r="L16" s="5"/>
    </row>
    <row r="17" spans="2:12" s="267" customFormat="1" x14ac:dyDescent="0.3">
      <c r="B17" s="333"/>
      <c r="C17" s="977" t="s">
        <v>3337</v>
      </c>
      <c r="D17" s="978"/>
      <c r="E17" s="978"/>
      <c r="F17" s="979"/>
      <c r="G17" s="1"/>
      <c r="H17" s="977" t="s">
        <v>3019</v>
      </c>
      <c r="I17" s="978"/>
      <c r="J17" s="978"/>
      <c r="K17" s="979"/>
      <c r="L17" s="334"/>
    </row>
    <row r="18" spans="2:12" s="338" customFormat="1" ht="31.5" customHeight="1" x14ac:dyDescent="0.3">
      <c r="B18" s="335"/>
      <c r="C18" s="336" t="s">
        <v>1209</v>
      </c>
      <c r="D18" s="336" t="s">
        <v>3020</v>
      </c>
      <c r="E18" s="712" t="s">
        <v>3021</v>
      </c>
      <c r="F18" s="714" t="s">
        <v>3022</v>
      </c>
      <c r="H18" s="986" t="s">
        <v>3023</v>
      </c>
      <c r="I18" s="987"/>
      <c r="J18" s="986" t="s">
        <v>3024</v>
      </c>
      <c r="K18" s="988"/>
      <c r="L18" s="339"/>
    </row>
    <row r="19" spans="2:12" x14ac:dyDescent="0.3">
      <c r="B19" s="3"/>
      <c r="C19" s="82" t="s">
        <v>2949</v>
      </c>
      <c r="D19" s="716" t="str">
        <f>IF(UCs!N24&lt;&gt;0,UCs!N24,"")</f>
        <v/>
      </c>
      <c r="E19" s="708" t="str">
        <f>IF(UCs!K24&lt;&gt;0,UCs!K24,"")</f>
        <v/>
      </c>
      <c r="F19" s="717" t="str">
        <f>IF(UCs!G24&lt;&gt;0,UCs!G24,"")</f>
        <v/>
      </c>
      <c r="H19" s="340" t="s">
        <v>3025</v>
      </c>
      <c r="I19" s="60"/>
      <c r="J19" s="341">
        <f>RCB!C18</f>
        <v>1.296</v>
      </c>
      <c r="K19" s="342" t="s">
        <v>298</v>
      </c>
      <c r="L19" s="5"/>
    </row>
    <row r="20" spans="2:12" x14ac:dyDescent="0.3">
      <c r="B20" s="3"/>
      <c r="C20" s="82" t="s">
        <v>2950</v>
      </c>
      <c r="D20" s="716" t="str">
        <f>IF(UCs!N25&lt;&gt;0,UCs!N25,"")</f>
        <v/>
      </c>
      <c r="E20" s="709" t="str">
        <f>IF(UCs!K25&lt;&gt;0,UCs!K25,"")</f>
        <v/>
      </c>
      <c r="F20" s="718" t="str">
        <f>IF(UCs!G25&lt;&gt;0,UCs!G25,"")</f>
        <v/>
      </c>
      <c r="H20" s="80" t="s">
        <v>3026</v>
      </c>
      <c r="I20" s="69"/>
      <c r="J20" s="343">
        <f>J19*1000/12</f>
        <v>108</v>
      </c>
      <c r="K20" s="344" t="s">
        <v>2100</v>
      </c>
      <c r="L20" s="5"/>
    </row>
    <row r="21" spans="2:12" x14ac:dyDescent="0.3">
      <c r="B21" s="3"/>
      <c r="C21" s="82" t="s">
        <v>2951</v>
      </c>
      <c r="D21" s="716" t="str">
        <f>IF(UCs!N26&lt;&gt;0,UCs!N26,"")</f>
        <v/>
      </c>
      <c r="E21" s="709" t="str">
        <f>IF(UCs!K26&lt;&gt;0,UCs!K26,"")</f>
        <v/>
      </c>
      <c r="F21" s="718" t="str">
        <f>IF(UCs!G26&lt;&gt;0,UCs!G26,"")</f>
        <v/>
      </c>
      <c r="H21" s="345" t="s">
        <v>3027</v>
      </c>
      <c r="I21" s="90"/>
      <c r="J21" s="346">
        <f>RCB!D18</f>
        <v>0</v>
      </c>
      <c r="K21" s="347" t="s">
        <v>1195</v>
      </c>
      <c r="L21" s="5"/>
    </row>
    <row r="22" spans="2:12" x14ac:dyDescent="0.3">
      <c r="B22" s="3"/>
      <c r="C22" s="82" t="s">
        <v>2952</v>
      </c>
      <c r="D22" s="716" t="str">
        <f>IF(UCs!N27&lt;&gt;0,UCs!N27,"")</f>
        <v/>
      </c>
      <c r="E22" s="709" t="str">
        <f>IF(UCs!K27&lt;&gt;0,UCs!K27,"")</f>
        <v/>
      </c>
      <c r="F22" s="718" t="str">
        <f>IF(UCs!G27&lt;&gt;0,UCs!G27,"")</f>
        <v/>
      </c>
      <c r="L22" s="5"/>
    </row>
    <row r="23" spans="2:12" x14ac:dyDescent="0.3">
      <c r="B23" s="3"/>
      <c r="C23" s="82" t="s">
        <v>2953</v>
      </c>
      <c r="D23" s="716" t="str">
        <f>IF(UCs!N28&lt;&gt;0,UCs!N28,"")</f>
        <v/>
      </c>
      <c r="E23" s="709" t="str">
        <f>IF(UCs!K28&lt;&gt;0,UCs!K28,"")</f>
        <v/>
      </c>
      <c r="F23" s="718" t="str">
        <f>IF(UCs!G28&lt;&gt;0,UCs!G28,"")</f>
        <v/>
      </c>
      <c r="H23" s="982" t="s">
        <v>3028</v>
      </c>
      <c r="I23" s="982"/>
      <c r="J23" s="982"/>
      <c r="K23" s="982"/>
      <c r="L23" s="5"/>
    </row>
    <row r="24" spans="2:12" x14ac:dyDescent="0.3">
      <c r="B24" s="3"/>
      <c r="C24" s="82" t="s">
        <v>2954</v>
      </c>
      <c r="D24" s="716" t="str">
        <f>IF(UCs!N29&lt;&gt;0,UCs!N29,"")</f>
        <v/>
      </c>
      <c r="E24" s="709" t="str">
        <f>IF(UCs!K29&lt;&gt;0,UCs!K29,"")</f>
        <v/>
      </c>
      <c r="F24" s="718" t="str">
        <f>IF(UCs!G29&lt;&gt;0,UCs!G29,"")</f>
        <v/>
      </c>
      <c r="H24" s="983" t="s">
        <v>3029</v>
      </c>
      <c r="I24" s="984"/>
      <c r="J24" s="983" t="s">
        <v>3030</v>
      </c>
      <c r="K24" s="985"/>
      <c r="L24" s="5"/>
    </row>
    <row r="25" spans="2:12" x14ac:dyDescent="0.3">
      <c r="B25" s="3"/>
      <c r="C25" s="82" t="s">
        <v>2955</v>
      </c>
      <c r="D25" s="716" t="str">
        <f>IF(UCs!N30&lt;&gt;0,UCs!N30,"")</f>
        <v/>
      </c>
      <c r="E25" s="709" t="str">
        <f>IF(UCs!K30&lt;&gt;0,UCs!K30,"")</f>
        <v/>
      </c>
      <c r="F25" s="718" t="str">
        <f>IF(UCs!G30&lt;&gt;0,UCs!G30,"")</f>
        <v/>
      </c>
      <c r="H25" s="80" t="s">
        <v>289</v>
      </c>
      <c r="I25" s="69"/>
      <c r="J25" s="971">
        <f>RCB!C9*1000/12</f>
        <v>0</v>
      </c>
      <c r="K25" s="972"/>
      <c r="L25" s="5"/>
    </row>
    <row r="26" spans="2:12" x14ac:dyDescent="0.3">
      <c r="B26" s="3"/>
      <c r="C26" s="82" t="s">
        <v>2956</v>
      </c>
      <c r="D26" s="716" t="str">
        <f>IF(UCs!N31&lt;&gt;0,UCs!N31,"")</f>
        <v/>
      </c>
      <c r="E26" s="709" t="str">
        <f>IF(UCs!K31&lt;&gt;0,UCs!K31,"")</f>
        <v/>
      </c>
      <c r="F26" s="718" t="str">
        <f>IF(UCs!G31&lt;&gt;0,UCs!G31,"")</f>
        <v/>
      </c>
      <c r="H26" s="80" t="s">
        <v>303</v>
      </c>
      <c r="I26" s="69"/>
      <c r="J26" s="973">
        <f>RCB!C10*1000/12</f>
        <v>0</v>
      </c>
      <c r="K26" s="974"/>
      <c r="L26" s="5"/>
    </row>
    <row r="27" spans="2:12" x14ac:dyDescent="0.3">
      <c r="B27" s="3"/>
      <c r="C27" s="82" t="s">
        <v>2957</v>
      </c>
      <c r="D27" s="716" t="str">
        <f>IF(UCs!N32&lt;&gt;0,UCs!N32,"")</f>
        <v/>
      </c>
      <c r="E27" s="709" t="str">
        <f>IF(UCs!K32&lt;&gt;0,UCs!K32,"")</f>
        <v/>
      </c>
      <c r="F27" s="718" t="str">
        <f>IF(UCs!G32&lt;&gt;0,UCs!G32,"")</f>
        <v/>
      </c>
      <c r="H27" s="80" t="s">
        <v>313</v>
      </c>
      <c r="I27" s="69"/>
      <c r="J27" s="973">
        <f>RCB!C11*1000/12</f>
        <v>0</v>
      </c>
      <c r="K27" s="974"/>
      <c r="L27" s="5"/>
    </row>
    <row r="28" spans="2:12" x14ac:dyDescent="0.3">
      <c r="B28" s="3"/>
      <c r="C28" s="82" t="s">
        <v>2958</v>
      </c>
      <c r="D28" s="716" t="str">
        <f>IF(UCs!N33&lt;&gt;0,UCs!N33,"")</f>
        <v/>
      </c>
      <c r="E28" s="709" t="str">
        <f>IF(UCs!K33&lt;&gt;0,UCs!K33,"")</f>
        <v/>
      </c>
      <c r="F28" s="718" t="str">
        <f>IF(UCs!G33&lt;&gt;0,UCs!G33,"")</f>
        <v/>
      </c>
      <c r="H28" s="80" t="s">
        <v>326</v>
      </c>
      <c r="I28" s="69"/>
      <c r="J28" s="973">
        <f>RCB!C12*1000/12</f>
        <v>0</v>
      </c>
      <c r="K28" s="974"/>
      <c r="L28" s="5"/>
    </row>
    <row r="29" spans="2:12" x14ac:dyDescent="0.3">
      <c r="B29" s="3"/>
      <c r="C29" s="82" t="s">
        <v>2959</v>
      </c>
      <c r="D29" s="716" t="str">
        <f>IF(UCs!N34&lt;&gt;0,UCs!N34,"")</f>
        <v/>
      </c>
      <c r="E29" s="709" t="str">
        <f>IF(UCs!K34&lt;&gt;0,UCs!K34,"")</f>
        <v/>
      </c>
      <c r="F29" s="718" t="str">
        <f>IF(UCs!G34&lt;&gt;0,UCs!G34,"")</f>
        <v/>
      </c>
      <c r="H29" s="80" t="s">
        <v>333</v>
      </c>
      <c r="I29" s="69"/>
      <c r="J29" s="973">
        <f>RCB!C13*1000/12</f>
        <v>0</v>
      </c>
      <c r="K29" s="974"/>
      <c r="L29" s="5"/>
    </row>
    <row r="30" spans="2:12" x14ac:dyDescent="0.3">
      <c r="B30" s="3"/>
      <c r="C30" s="348" t="s">
        <v>2960</v>
      </c>
      <c r="D30" s="716" t="str">
        <f>IF(UCs!N35&lt;&gt;0,UCs!N35,"")</f>
        <v/>
      </c>
      <c r="E30" s="710" t="str">
        <f>IF(UCs!K35&lt;&gt;0,UCs!K35,"")</f>
        <v/>
      </c>
      <c r="F30" s="719" t="str">
        <f>IF(UCs!G35&lt;&gt;0,UCs!G35,"")</f>
        <v/>
      </c>
      <c r="H30" s="345" t="s">
        <v>347</v>
      </c>
      <c r="I30" s="93"/>
      <c r="J30" s="975">
        <f>RCB!C16*1000/12</f>
        <v>0</v>
      </c>
      <c r="K30" s="976"/>
      <c r="L30" s="5"/>
    </row>
    <row r="31" spans="2:12" x14ac:dyDescent="0.3">
      <c r="B31" s="3"/>
      <c r="C31" s="969" t="s">
        <v>3031</v>
      </c>
      <c r="D31" s="970"/>
      <c r="E31" s="713">
        <f>IFERROR((AVERAGE(E19:E30)),0)</f>
        <v>0</v>
      </c>
      <c r="F31" s="715" t="str">
        <f>IF(SUM(F19:F30)&gt;0,AVERAGE(F19:F30),"")</f>
        <v/>
      </c>
      <c r="L31" s="5"/>
    </row>
    <row r="32" spans="2:12" x14ac:dyDescent="0.3">
      <c r="B32" s="3"/>
      <c r="L32" s="5"/>
    </row>
    <row r="33" spans="2:14" x14ac:dyDescent="0.3">
      <c r="B33" s="3"/>
      <c r="C33" s="977" t="s">
        <v>3032</v>
      </c>
      <c r="D33" s="978"/>
      <c r="E33" s="978"/>
      <c r="F33" s="979"/>
      <c r="G33" s="267"/>
      <c r="H33" s="982" t="s">
        <v>3033</v>
      </c>
      <c r="I33" s="982"/>
      <c r="J33" s="982"/>
      <c r="K33" s="982"/>
      <c r="L33" s="5"/>
      <c r="N33" s="239"/>
    </row>
    <row r="34" spans="2:14" ht="32.25" customHeight="1" x14ac:dyDescent="0.3">
      <c r="B34" s="3"/>
      <c r="C34" s="986" t="s">
        <v>3029</v>
      </c>
      <c r="D34" s="987"/>
      <c r="E34" s="336" t="s">
        <v>3034</v>
      </c>
      <c r="F34" s="336" t="s">
        <v>3035</v>
      </c>
      <c r="G34" s="349"/>
      <c r="H34" s="986" t="s">
        <v>3029</v>
      </c>
      <c r="I34" s="987"/>
      <c r="J34" s="336" t="s">
        <v>3034</v>
      </c>
      <c r="K34" s="350" t="s">
        <v>3036</v>
      </c>
      <c r="L34" s="5"/>
    </row>
    <row r="35" spans="2:14" x14ac:dyDescent="0.3">
      <c r="B35" s="3"/>
      <c r="C35" s="80" t="s">
        <v>289</v>
      </c>
      <c r="D35" s="69"/>
      <c r="E35" s="351">
        <f>IlumBenef!G22*1000/12</f>
        <v>0</v>
      </c>
      <c r="F35" s="352">
        <f>IFERROR((E35*12/(SUM($E$19:$E$30))),0)</f>
        <v>0</v>
      </c>
      <c r="H35" s="80" t="s">
        <v>289</v>
      </c>
      <c r="I35" s="69"/>
      <c r="J35" s="351">
        <f>IlumBenef!G43*1000/12</f>
        <v>0</v>
      </c>
      <c r="K35" s="353">
        <f>IF(E35&gt;0,(E35-J35)/E35,0)</f>
        <v>0</v>
      </c>
      <c r="L35" s="5"/>
    </row>
    <row r="36" spans="2:14" x14ac:dyDescent="0.3">
      <c r="B36" s="3"/>
      <c r="C36" s="80" t="s">
        <v>303</v>
      </c>
      <c r="D36" s="69"/>
      <c r="E36" s="351">
        <f>CondAmbBenef!G21*1000/12</f>
        <v>0</v>
      </c>
      <c r="F36" s="352">
        <f t="shared" ref="F36:F40" si="0">IFERROR((E36*12/(SUM($E$19:$E$30))),0)</f>
        <v>0</v>
      </c>
      <c r="H36" s="80" t="s">
        <v>303</v>
      </c>
      <c r="I36" s="69"/>
      <c r="J36" s="351">
        <f>CondAmbBenef!G41*1000/12</f>
        <v>0</v>
      </c>
      <c r="K36" s="353">
        <f t="shared" ref="K36:K41" si="1">IF(E36&gt;0,(E36-J36)/E36,0)</f>
        <v>0</v>
      </c>
      <c r="L36" s="5"/>
    </row>
    <row r="37" spans="2:14" x14ac:dyDescent="0.3">
      <c r="B37" s="3"/>
      <c r="C37" s="80" t="s">
        <v>313</v>
      </c>
      <c r="D37" s="69"/>
      <c r="E37" s="351">
        <f>MotorBenef!G21*1000/12</f>
        <v>0</v>
      </c>
      <c r="F37" s="352">
        <f t="shared" si="0"/>
        <v>0</v>
      </c>
      <c r="H37" s="80" t="s">
        <v>313</v>
      </c>
      <c r="I37" s="69"/>
      <c r="J37" s="351">
        <f>MotorBenef!G41*1000/12</f>
        <v>0</v>
      </c>
      <c r="K37" s="353">
        <f t="shared" si="1"/>
        <v>0</v>
      </c>
      <c r="L37" s="5"/>
    </row>
    <row r="38" spans="2:14" x14ac:dyDescent="0.3">
      <c r="B38" s="3"/>
      <c r="C38" s="80" t="s">
        <v>326</v>
      </c>
      <c r="D38" s="69"/>
      <c r="E38" s="351">
        <f>RefrigBenef!G20*1000/12</f>
        <v>0</v>
      </c>
      <c r="F38" s="352">
        <f t="shared" si="0"/>
        <v>0</v>
      </c>
      <c r="H38" s="80" t="s">
        <v>326</v>
      </c>
      <c r="I38" s="69"/>
      <c r="J38" s="351">
        <f>RefrigBenef!G39*1000/12</f>
        <v>0</v>
      </c>
      <c r="K38" s="353">
        <f t="shared" si="1"/>
        <v>0</v>
      </c>
      <c r="L38" s="5"/>
    </row>
    <row r="39" spans="2:14" x14ac:dyDescent="0.3">
      <c r="B39" s="3"/>
      <c r="C39" s="80" t="s">
        <v>333</v>
      </c>
      <c r="D39" s="69"/>
      <c r="E39" s="351">
        <f>HospBenef!G23*1000/12</f>
        <v>0</v>
      </c>
      <c r="F39" s="352">
        <f t="shared" si="0"/>
        <v>0</v>
      </c>
      <c r="H39" s="80" t="s">
        <v>333</v>
      </c>
      <c r="I39" s="69"/>
      <c r="J39" s="351">
        <f>HospBenef!G45*1000/12</f>
        <v>0</v>
      </c>
      <c r="K39" s="353">
        <f t="shared" si="1"/>
        <v>0</v>
      </c>
      <c r="L39" s="5"/>
    </row>
    <row r="40" spans="2:14" x14ac:dyDescent="0.3">
      <c r="B40" s="3"/>
      <c r="C40" s="345" t="s">
        <v>347</v>
      </c>
      <c r="D40" s="90"/>
      <c r="E40" s="354">
        <f>OutrosBenef!G21*1000/12</f>
        <v>0</v>
      </c>
      <c r="F40" s="352">
        <f t="shared" si="0"/>
        <v>0</v>
      </c>
      <c r="H40" s="345" t="s">
        <v>347</v>
      </c>
      <c r="I40" s="90"/>
      <c r="J40" s="354">
        <f>OutrosBenef!G41*1000/12</f>
        <v>0</v>
      </c>
      <c r="K40" s="353">
        <f t="shared" si="1"/>
        <v>0</v>
      </c>
      <c r="L40" s="5"/>
    </row>
    <row r="41" spans="2:14" x14ac:dyDescent="0.3">
      <c r="B41" s="3"/>
      <c r="C41" s="355" t="s">
        <v>1222</v>
      </c>
      <c r="D41" s="356"/>
      <c r="E41" s="357">
        <f>SUM(E35:E40)</f>
        <v>0</v>
      </c>
      <c r="F41" s="358">
        <f>IFERROR((E41*12/(SUM($E$19:$E$30))),0)</f>
        <v>0</v>
      </c>
      <c r="G41"/>
      <c r="H41" s="355" t="s">
        <v>1222</v>
      </c>
      <c r="I41" s="356"/>
      <c r="J41" s="357">
        <f>SUM(J35:J40)</f>
        <v>0</v>
      </c>
      <c r="K41" s="359">
        <f t="shared" si="1"/>
        <v>0</v>
      </c>
      <c r="L41" s="5"/>
    </row>
    <row r="42" spans="2:14" x14ac:dyDescent="0.3">
      <c r="B42" s="3"/>
      <c r="C42"/>
      <c r="D42"/>
      <c r="E42"/>
      <c r="F42"/>
      <c r="H42" s="360"/>
      <c r="I42" s="360"/>
      <c r="J42" s="361"/>
      <c r="K42" s="361"/>
      <c r="L42" s="5"/>
    </row>
    <row r="43" spans="2:14" x14ac:dyDescent="0.3">
      <c r="B43" s="3"/>
      <c r="C43" s="977" t="s">
        <v>3037</v>
      </c>
      <c r="D43" s="978"/>
      <c r="E43" s="978"/>
      <c r="F43" s="979"/>
      <c r="G43" s="267"/>
      <c r="H43" s="982" t="s">
        <v>3038</v>
      </c>
      <c r="I43" s="982"/>
      <c r="J43" s="982"/>
      <c r="K43" s="982"/>
      <c r="L43" s="5"/>
    </row>
    <row r="44" spans="2:14" ht="28.5" customHeight="1" x14ac:dyDescent="0.3">
      <c r="B44" s="3"/>
      <c r="C44" s="336" t="s">
        <v>1209</v>
      </c>
      <c r="D44" s="336" t="s">
        <v>3039</v>
      </c>
      <c r="E44" s="336" t="s">
        <v>3040</v>
      </c>
      <c r="F44" s="336" t="s">
        <v>3041</v>
      </c>
      <c r="G44" s="362"/>
      <c r="H44" s="336" t="s">
        <v>1209</v>
      </c>
      <c r="I44" s="336" t="s">
        <v>2998</v>
      </c>
      <c r="J44" s="337" t="s">
        <v>2999</v>
      </c>
      <c r="K44" s="363"/>
      <c r="L44" s="5"/>
    </row>
    <row r="45" spans="2:14" x14ac:dyDescent="0.3">
      <c r="B45" s="526">
        <v>1</v>
      </c>
      <c r="C45" s="82" t="s">
        <v>2949</v>
      </c>
      <c r="D45" s="364" t="str">
        <f>IF(COUNTA($D$19:$E$30)=24,(IFERROR((SMALL($D$19:$D$30,B45)),"")),"")</f>
        <v/>
      </c>
      <c r="E45" s="365" t="str">
        <f>IF(COUNT($D$19:$E$30)=24,(IFERROR((INDEX($E$19:$E$30,MATCH(D45,$D$19:$D$30,0))),"")),"")</f>
        <v/>
      </c>
      <c r="F45" s="366">
        <f>IFERROR(((E45-J45)/E45),0)</f>
        <v>0</v>
      </c>
      <c r="H45" s="367" t="s">
        <v>2949</v>
      </c>
      <c r="I45" s="368" t="str">
        <f t="shared" ref="I45:I56" si="2">IF(D45="","",DATE(YEAR(D45)+1,MONTH(D45),DAY(D45)))</f>
        <v/>
      </c>
      <c r="J45" s="369" t="e">
        <f>IF(COUNTA($D$19:$E$30)=24,E45-$J$20,"")</f>
        <v>#VALUE!</v>
      </c>
      <c r="K45" s="370" t="e">
        <f>IF(J45="","","kWh/mês")</f>
        <v>#VALUE!</v>
      </c>
      <c r="L45" s="5"/>
    </row>
    <row r="46" spans="2:14" x14ac:dyDescent="0.3">
      <c r="B46" s="526">
        <v>2</v>
      </c>
      <c r="C46" s="82" t="s">
        <v>2950</v>
      </c>
      <c r="D46" s="364" t="str">
        <f t="shared" ref="D46:D56" si="3">IF(COUNTA($D$19:$E$30)=24,(IFERROR((SMALL($D$19:$D$30,B46)),"")),"")</f>
        <v/>
      </c>
      <c r="E46" s="365" t="str">
        <f t="shared" ref="E46:E56" si="4">IF(COUNT($D$19:$E$30)=24,(IFERROR((INDEX($E$19:$E$30,MATCH(D46,$D$19:$D$30,0))),"")),"")</f>
        <v/>
      </c>
      <c r="F46" s="352">
        <f t="shared" ref="F46:F56" si="5">IFERROR(((E46-J46)/E46),0)</f>
        <v>0</v>
      </c>
      <c r="H46" s="82" t="s">
        <v>2950</v>
      </c>
      <c r="I46" s="364" t="str">
        <f t="shared" si="2"/>
        <v/>
      </c>
      <c r="J46" s="365" t="e">
        <f>IF(COUNTA($D$19:$E$30)=24,E46-$J$20,"")</f>
        <v>#VALUE!</v>
      </c>
      <c r="K46" s="371" t="e">
        <f t="shared" ref="K46:K57" si="6">IF(J46="","","kWh/mês")</f>
        <v>#VALUE!</v>
      </c>
      <c r="L46" s="5"/>
    </row>
    <row r="47" spans="2:14" x14ac:dyDescent="0.3">
      <c r="B47" s="526">
        <v>3</v>
      </c>
      <c r="C47" s="82" t="s">
        <v>2951</v>
      </c>
      <c r="D47" s="364" t="str">
        <f t="shared" si="3"/>
        <v/>
      </c>
      <c r="E47" s="365" t="str">
        <f t="shared" si="4"/>
        <v/>
      </c>
      <c r="F47" s="352">
        <f t="shared" si="5"/>
        <v>0</v>
      </c>
      <c r="H47" s="82" t="s">
        <v>2951</v>
      </c>
      <c r="I47" s="364" t="str">
        <f t="shared" si="2"/>
        <v/>
      </c>
      <c r="J47" s="365" t="e">
        <f t="shared" ref="J47:J56" si="7">IF(COUNTA($D$19:$E$30)=24,E47-$J$20,"")</f>
        <v>#VALUE!</v>
      </c>
      <c r="K47" s="371" t="e">
        <f t="shared" si="6"/>
        <v>#VALUE!</v>
      </c>
      <c r="L47" s="5"/>
    </row>
    <row r="48" spans="2:14" x14ac:dyDescent="0.3">
      <c r="B48" s="526">
        <v>4</v>
      </c>
      <c r="C48" s="82" t="s">
        <v>2952</v>
      </c>
      <c r="D48" s="364" t="str">
        <f t="shared" si="3"/>
        <v/>
      </c>
      <c r="E48" s="365" t="str">
        <f t="shared" si="4"/>
        <v/>
      </c>
      <c r="F48" s="352">
        <f t="shared" si="5"/>
        <v>0</v>
      </c>
      <c r="H48" s="82" t="s">
        <v>2952</v>
      </c>
      <c r="I48" s="364" t="str">
        <f t="shared" si="2"/>
        <v/>
      </c>
      <c r="J48" s="365" t="e">
        <f t="shared" si="7"/>
        <v>#VALUE!</v>
      </c>
      <c r="K48" s="371" t="e">
        <f t="shared" si="6"/>
        <v>#VALUE!</v>
      </c>
      <c r="L48" s="5"/>
    </row>
    <row r="49" spans="2:12" x14ac:dyDescent="0.3">
      <c r="B49" s="526">
        <v>5</v>
      </c>
      <c r="C49" s="82" t="s">
        <v>2953</v>
      </c>
      <c r="D49" s="364" t="str">
        <f t="shared" si="3"/>
        <v/>
      </c>
      <c r="E49" s="365" t="str">
        <f t="shared" si="4"/>
        <v/>
      </c>
      <c r="F49" s="352">
        <f t="shared" si="5"/>
        <v>0</v>
      </c>
      <c r="H49" s="82" t="s">
        <v>2953</v>
      </c>
      <c r="I49" s="364" t="str">
        <f t="shared" si="2"/>
        <v/>
      </c>
      <c r="J49" s="365" t="e">
        <f t="shared" si="7"/>
        <v>#VALUE!</v>
      </c>
      <c r="K49" s="371" t="e">
        <f t="shared" si="6"/>
        <v>#VALUE!</v>
      </c>
      <c r="L49" s="5"/>
    </row>
    <row r="50" spans="2:12" x14ac:dyDescent="0.3">
      <c r="B50" s="526">
        <v>6</v>
      </c>
      <c r="C50" s="82" t="s">
        <v>2954</v>
      </c>
      <c r="D50" s="364" t="str">
        <f t="shared" si="3"/>
        <v/>
      </c>
      <c r="E50" s="365" t="str">
        <f t="shared" si="4"/>
        <v/>
      </c>
      <c r="F50" s="352">
        <f t="shared" si="5"/>
        <v>0</v>
      </c>
      <c r="H50" s="82" t="s">
        <v>2954</v>
      </c>
      <c r="I50" s="364" t="str">
        <f t="shared" si="2"/>
        <v/>
      </c>
      <c r="J50" s="365" t="e">
        <f t="shared" si="7"/>
        <v>#VALUE!</v>
      </c>
      <c r="K50" s="371" t="e">
        <f t="shared" si="6"/>
        <v>#VALUE!</v>
      </c>
      <c r="L50" s="5"/>
    </row>
    <row r="51" spans="2:12" x14ac:dyDescent="0.3">
      <c r="B51" s="526">
        <v>7</v>
      </c>
      <c r="C51" s="82" t="s">
        <v>2955</v>
      </c>
      <c r="D51" s="364" t="str">
        <f t="shared" si="3"/>
        <v/>
      </c>
      <c r="E51" s="365" t="str">
        <f t="shared" si="4"/>
        <v/>
      </c>
      <c r="F51" s="352">
        <f t="shared" si="5"/>
        <v>0</v>
      </c>
      <c r="H51" s="82" t="s">
        <v>2955</v>
      </c>
      <c r="I51" s="364" t="str">
        <f t="shared" si="2"/>
        <v/>
      </c>
      <c r="J51" s="365" t="e">
        <f t="shared" si="7"/>
        <v>#VALUE!</v>
      </c>
      <c r="K51" s="371" t="e">
        <f t="shared" si="6"/>
        <v>#VALUE!</v>
      </c>
      <c r="L51" s="5"/>
    </row>
    <row r="52" spans="2:12" x14ac:dyDescent="0.3">
      <c r="B52" s="526">
        <v>8</v>
      </c>
      <c r="C52" s="82" t="s">
        <v>2956</v>
      </c>
      <c r="D52" s="364" t="str">
        <f t="shared" si="3"/>
        <v/>
      </c>
      <c r="E52" s="365" t="str">
        <f t="shared" si="4"/>
        <v/>
      </c>
      <c r="F52" s="352">
        <f t="shared" si="5"/>
        <v>0</v>
      </c>
      <c r="H52" s="82" t="s">
        <v>2956</v>
      </c>
      <c r="I52" s="364" t="str">
        <f t="shared" si="2"/>
        <v/>
      </c>
      <c r="J52" s="365" t="e">
        <f t="shared" si="7"/>
        <v>#VALUE!</v>
      </c>
      <c r="K52" s="371" t="e">
        <f t="shared" si="6"/>
        <v>#VALUE!</v>
      </c>
      <c r="L52" s="5"/>
    </row>
    <row r="53" spans="2:12" x14ac:dyDescent="0.3">
      <c r="B53" s="526">
        <v>9</v>
      </c>
      <c r="C53" s="82" t="s">
        <v>2957</v>
      </c>
      <c r="D53" s="364" t="str">
        <f t="shared" si="3"/>
        <v/>
      </c>
      <c r="E53" s="365" t="str">
        <f t="shared" si="4"/>
        <v/>
      </c>
      <c r="F53" s="352">
        <f t="shared" si="5"/>
        <v>0</v>
      </c>
      <c r="H53" s="82" t="s">
        <v>2957</v>
      </c>
      <c r="I53" s="364" t="str">
        <f t="shared" si="2"/>
        <v/>
      </c>
      <c r="J53" s="365" t="e">
        <f t="shared" si="7"/>
        <v>#VALUE!</v>
      </c>
      <c r="K53" s="371" t="e">
        <f t="shared" si="6"/>
        <v>#VALUE!</v>
      </c>
      <c r="L53" s="5"/>
    </row>
    <row r="54" spans="2:12" x14ac:dyDescent="0.3">
      <c r="B54" s="526">
        <v>10</v>
      </c>
      <c r="C54" s="82" t="s">
        <v>2958</v>
      </c>
      <c r="D54" s="364" t="str">
        <f t="shared" si="3"/>
        <v/>
      </c>
      <c r="E54" s="365" t="str">
        <f t="shared" si="4"/>
        <v/>
      </c>
      <c r="F54" s="352">
        <f t="shared" si="5"/>
        <v>0</v>
      </c>
      <c r="H54" s="82" t="s">
        <v>2958</v>
      </c>
      <c r="I54" s="364" t="str">
        <f t="shared" si="2"/>
        <v/>
      </c>
      <c r="J54" s="365" t="e">
        <f t="shared" si="7"/>
        <v>#VALUE!</v>
      </c>
      <c r="K54" s="371" t="e">
        <f t="shared" si="6"/>
        <v>#VALUE!</v>
      </c>
      <c r="L54" s="5"/>
    </row>
    <row r="55" spans="2:12" x14ac:dyDescent="0.3">
      <c r="B55" s="526">
        <v>11</v>
      </c>
      <c r="C55" s="82" t="s">
        <v>2959</v>
      </c>
      <c r="D55" s="364" t="str">
        <f t="shared" si="3"/>
        <v/>
      </c>
      <c r="E55" s="365" t="str">
        <f t="shared" si="4"/>
        <v/>
      </c>
      <c r="F55" s="352">
        <f t="shared" si="5"/>
        <v>0</v>
      </c>
      <c r="H55" s="82" t="s">
        <v>2959</v>
      </c>
      <c r="I55" s="364" t="str">
        <f t="shared" si="2"/>
        <v/>
      </c>
      <c r="J55" s="365" t="e">
        <f t="shared" si="7"/>
        <v>#VALUE!</v>
      </c>
      <c r="K55" s="371" t="e">
        <f t="shared" si="6"/>
        <v>#VALUE!</v>
      </c>
      <c r="L55" s="5"/>
    </row>
    <row r="56" spans="2:12" x14ac:dyDescent="0.3">
      <c r="B56" s="526">
        <v>12</v>
      </c>
      <c r="C56" s="348" t="s">
        <v>2960</v>
      </c>
      <c r="D56" s="364" t="str">
        <f t="shared" si="3"/>
        <v/>
      </c>
      <c r="E56" s="365" t="str">
        <f t="shared" si="4"/>
        <v/>
      </c>
      <c r="F56" s="352">
        <f t="shared" si="5"/>
        <v>0</v>
      </c>
      <c r="H56" s="348" t="s">
        <v>2960</v>
      </c>
      <c r="I56" s="372" t="str">
        <f t="shared" si="2"/>
        <v/>
      </c>
      <c r="J56" s="365" t="e">
        <f t="shared" si="7"/>
        <v>#VALUE!</v>
      </c>
      <c r="K56" s="373" t="e">
        <f t="shared" si="6"/>
        <v>#VALUE!</v>
      </c>
      <c r="L56" s="5"/>
    </row>
    <row r="57" spans="2:12" x14ac:dyDescent="0.3">
      <c r="B57" s="3"/>
      <c r="C57" s="980" t="s">
        <v>3000</v>
      </c>
      <c r="D57" s="981"/>
      <c r="E57" s="527">
        <f>IFERROR((AVERAGE(E45:E56)),0)</f>
        <v>0</v>
      </c>
      <c r="F57" s="358">
        <f>IFERROR(((E57-J57)/E57),0)</f>
        <v>0</v>
      </c>
      <c r="H57" s="980" t="s">
        <v>3000</v>
      </c>
      <c r="I57" s="981"/>
      <c r="J57" s="528">
        <f>IFERROR((AVERAGE(J45:J56)),0)</f>
        <v>0</v>
      </c>
      <c r="K57" s="374" t="str">
        <f t="shared" si="6"/>
        <v>kWh/mês</v>
      </c>
      <c r="L57" s="5"/>
    </row>
    <row r="58" spans="2:12" x14ac:dyDescent="0.3">
      <c r="B58" s="6"/>
      <c r="C58" s="7"/>
      <c r="D58" s="7"/>
      <c r="E58" s="7"/>
      <c r="F58" s="7"/>
      <c r="G58" s="7"/>
      <c r="H58" s="7"/>
      <c r="I58" s="7"/>
      <c r="J58" s="7"/>
      <c r="K58" s="7"/>
      <c r="L58" s="8"/>
    </row>
  </sheetData>
  <sheetProtection algorithmName="SHA-512" hashValue="/1DIhylwQWx+hlxcVIneOcKMH6bF2mqMhhZ2NqGIR/9k4+Luz+99SvWa6hbobo5hYTa/jJ21EdivsKNffSGBzw==" saltValue="1u0pEW7M9Bre8bNHuA+l2A==" spinCount="100000" sheet="1" formatColumns="0" formatRows="0" sort="0"/>
  <sortState xmlns:xlrd2="http://schemas.microsoft.com/office/spreadsheetml/2017/richdata2" ref="D19:F30">
    <sortCondition descending="1" ref="D19:D30"/>
  </sortState>
  <mergeCells count="23">
    <mergeCell ref="C33:F33"/>
    <mergeCell ref="C43:F43"/>
    <mergeCell ref="C57:D57"/>
    <mergeCell ref="H57:I57"/>
    <mergeCell ref="C5:K5"/>
    <mergeCell ref="C17:F17"/>
    <mergeCell ref="H17:K17"/>
    <mergeCell ref="H23:K23"/>
    <mergeCell ref="H43:K43"/>
    <mergeCell ref="H24:I24"/>
    <mergeCell ref="J24:K24"/>
    <mergeCell ref="H18:I18"/>
    <mergeCell ref="H33:K33"/>
    <mergeCell ref="C34:D34"/>
    <mergeCell ref="H34:I34"/>
    <mergeCell ref="J18:K18"/>
    <mergeCell ref="C31:D31"/>
    <mergeCell ref="J25:K25"/>
    <mergeCell ref="J26:K26"/>
    <mergeCell ref="J27:K27"/>
    <mergeCell ref="J28:K28"/>
    <mergeCell ref="J29:K29"/>
    <mergeCell ref="J30:K30"/>
  </mergeCells>
  <conditionalFormatting sqref="C19:D30 F19:F30">
    <cfRule type="expression" dxfId="24" priority="1">
      <formula>$J$21&gt;SMALL($F$19:$F$30,1)</formula>
    </cfRule>
  </conditionalFormatting>
  <conditionalFormatting sqref="C19:E30">
    <cfRule type="expression" dxfId="23" priority="2">
      <formula>$J$20&gt;SMALL($E$19:$E$30,1)</formula>
    </cfRule>
  </conditionalFormatting>
  <conditionalFormatting sqref="C19:E31">
    <cfRule type="expression" dxfId="22" priority="3">
      <formula>$E$41&gt;SMALL($E$19:$E$30,1)</formula>
    </cfRule>
  </conditionalFormatting>
  <conditionalFormatting sqref="C41:F41">
    <cfRule type="expression" dxfId="21" priority="27">
      <formula>$E$41&gt;SMALL($E$19:$E$30,1)</formula>
    </cfRule>
  </conditionalFormatting>
  <conditionalFormatting sqref="H20:K20">
    <cfRule type="expression" dxfId="20" priority="25">
      <formula>$J$20&gt;SMALL($E$19:$E$30,1)</formula>
    </cfRule>
  </conditionalFormatting>
  <conditionalFormatting sqref="H21:K21">
    <cfRule type="expression" dxfId="19" priority="24">
      <formula>$J$21&gt;SMALL($F$19:$F$30,1)</formula>
    </cfRule>
  </conditionalFormatting>
  <pageMargins left="0.59055118110236227" right="0.59055118110236227" top="0.98425196850393704" bottom="0.59055118110236227" header="0.19685039370078741" footer="0.19685039370078741"/>
  <pageSetup paperSize="9" scale="76" orientation="portrait" r:id="rId1"/>
  <headerFooter>
    <oddFooter>&amp;L&amp;F / &amp;A_x000D_&amp;1#&amp;"Calibri"&amp;10&amp;K000000 Classificação: Público&amp;R&amp;P</oddFooter>
  </headerFooter>
  <rowBreaks count="1" manualBreakCount="1">
    <brk id="59" min="1" max="11" man="1"/>
  </rowBreaks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Plan5">
    <pageSetUpPr fitToPage="1"/>
  </sheetPr>
  <dimension ref="B2:N186"/>
  <sheetViews>
    <sheetView workbookViewId="0">
      <selection activeCell="L34" sqref="L34"/>
    </sheetView>
  </sheetViews>
  <sheetFormatPr defaultColWidth="9.109375" defaultRowHeight="15" customHeight="1" x14ac:dyDescent="0.3"/>
  <cols>
    <col min="1" max="1" width="3.6640625" style="1" customWidth="1"/>
    <col min="2" max="2" width="28.6640625" style="1" bestFit="1" customWidth="1"/>
    <col min="3" max="7" width="16.6640625" style="1" customWidth="1"/>
    <col min="8" max="8" width="21" style="1" customWidth="1"/>
    <col min="9" max="11" width="16.6640625" style="1" customWidth="1"/>
    <col min="12" max="13" width="10.6640625" style="1" customWidth="1"/>
    <col min="14" max="14" width="14.6640625" style="1" customWidth="1"/>
    <col min="15" max="16384" width="9.109375" style="1"/>
  </cols>
  <sheetData>
    <row r="2" spans="2:14" ht="15" customHeight="1" x14ac:dyDescent="0.3">
      <c r="B2" s="982" t="str">
        <f>IF(Apoio!$AG$8=3,"UNIDADE CONSUMIDORA SEM FINS LUCRATIVOS","SIMULAÇÃO DAS PARCELAS DO CONTRATO DE DESEMPENHO")</f>
        <v>SIMULAÇÃO DAS PARCELAS DO CONTRATO DE DESEMPENHO</v>
      </c>
      <c r="C2" s="982"/>
      <c r="D2" s="982"/>
      <c r="E2" s="982"/>
      <c r="F2" s="982"/>
      <c r="G2" s="982"/>
      <c r="H2" s="982"/>
      <c r="I2" s="982"/>
      <c r="J2" s="982"/>
      <c r="K2" s="982"/>
      <c r="L2" s="982"/>
      <c r="M2" s="982"/>
      <c r="N2" s="982"/>
    </row>
    <row r="3" spans="2:14" ht="15" customHeight="1" x14ac:dyDescent="0.3">
      <c r="B3" s="997" t="str">
        <f>IF(Apoio!$AG$8=3,"DESCONSIDERAR ESTA PLANILHA","PREMISSAS PARA A SIMULAÇÃO DAS PARCELAS")</f>
        <v>PREMISSAS PARA A SIMULAÇÃO DAS PARCELAS</v>
      </c>
      <c r="C3" s="997"/>
      <c r="D3" s="997"/>
      <c r="E3" s="997"/>
      <c r="F3" s="997"/>
      <c r="G3" s="997"/>
      <c r="H3" s="997"/>
      <c r="I3" s="997"/>
      <c r="J3" s="997"/>
      <c r="K3" s="997"/>
      <c r="L3" s="997"/>
      <c r="M3" s="997"/>
      <c r="N3" s="997"/>
    </row>
    <row r="4" spans="2:14" ht="15" customHeight="1" x14ac:dyDescent="0.3">
      <c r="B4" s="53"/>
      <c r="C4" s="55"/>
      <c r="D4" s="56" t="s">
        <v>3042</v>
      </c>
      <c r="E4" s="57" t="s">
        <v>3043</v>
      </c>
      <c r="F4" s="56" t="s">
        <v>3044</v>
      </c>
      <c r="G4" s="58" t="s">
        <v>3045</v>
      </c>
      <c r="H4" s="56"/>
      <c r="I4" s="56" t="s">
        <v>3046</v>
      </c>
      <c r="J4" s="56"/>
      <c r="K4" s="59"/>
      <c r="L4" s="60"/>
      <c r="M4" s="56" t="s">
        <v>3047</v>
      </c>
      <c r="N4" s="61"/>
    </row>
    <row r="5" spans="2:14" ht="15" customHeight="1" x14ac:dyDescent="0.3">
      <c r="B5" s="62" t="s">
        <v>3048</v>
      </c>
      <c r="C5" s="64" t="s">
        <v>289</v>
      </c>
      <c r="D5" s="65" t="s">
        <v>3049</v>
      </c>
      <c r="E5" s="66" t="s">
        <v>3050</v>
      </c>
      <c r="F5" s="65" t="s">
        <v>3051</v>
      </c>
      <c r="G5" s="67" t="s">
        <v>3052</v>
      </c>
      <c r="H5" s="65" t="s">
        <v>339</v>
      </c>
      <c r="I5" s="65" t="s">
        <v>3053</v>
      </c>
      <c r="J5" s="65" t="s">
        <v>347</v>
      </c>
      <c r="K5" s="68"/>
      <c r="L5" s="69"/>
      <c r="M5" s="70" t="s">
        <v>3054</v>
      </c>
      <c r="N5" s="71"/>
    </row>
    <row r="6" spans="2:14" ht="15" customHeight="1" x14ac:dyDescent="0.3">
      <c r="B6" s="62" t="s">
        <v>1597</v>
      </c>
      <c r="C6" s="72">
        <f>IlumBenef!G50</f>
        <v>0</v>
      </c>
      <c r="D6" s="72">
        <f>CondAmbBenef!G48</f>
        <v>0</v>
      </c>
      <c r="E6" s="72">
        <f>MotorBenef!G48</f>
        <v>0</v>
      </c>
      <c r="F6" s="72">
        <f>RefrigBenef!G46</f>
        <v>0</v>
      </c>
      <c r="G6" s="72">
        <f>HospBenef!G52</f>
        <v>0</v>
      </c>
      <c r="H6" s="72">
        <f>UFVBenef!F14</f>
        <v>1.296</v>
      </c>
      <c r="I6" s="72">
        <f>OutrasFIBenef!G27</f>
        <v>0</v>
      </c>
      <c r="J6" s="72">
        <f>OutrosBenef!G48</f>
        <v>0</v>
      </c>
      <c r="K6" s="72"/>
      <c r="L6" s="73" t="s">
        <v>298</v>
      </c>
      <c r="M6" s="74">
        <f>Projeto!L43</f>
        <v>0</v>
      </c>
      <c r="N6" s="75" t="s">
        <v>1183</v>
      </c>
    </row>
    <row r="7" spans="2:14" ht="15" customHeight="1" x14ac:dyDescent="0.3">
      <c r="B7" s="62" t="s">
        <v>1592</v>
      </c>
      <c r="C7" s="72">
        <f>IlumBenef!G48</f>
        <v>0</v>
      </c>
      <c r="D7" s="72">
        <f>CondAmbBenef!G46</f>
        <v>0</v>
      </c>
      <c r="E7" s="72">
        <f>MotorBenef!G46</f>
        <v>0</v>
      </c>
      <c r="F7" s="72">
        <f>RefrigBenef!G44</f>
        <v>0</v>
      </c>
      <c r="G7" s="72">
        <f>HospBenef!G50</f>
        <v>0</v>
      </c>
      <c r="H7" s="72">
        <v>0</v>
      </c>
      <c r="I7" s="72">
        <f>OutrasFIBenef!G20</f>
        <v>0</v>
      </c>
      <c r="J7" s="72">
        <f>OutrosBenef!G46</f>
        <v>0</v>
      </c>
      <c r="K7" s="72"/>
      <c r="L7" s="73" t="s">
        <v>1195</v>
      </c>
      <c r="M7" s="74">
        <f>Projeto!L44</f>
        <v>0</v>
      </c>
      <c r="N7" s="75" t="s">
        <v>1186</v>
      </c>
    </row>
    <row r="8" spans="2:14" ht="15" customHeight="1" x14ac:dyDescent="0.3">
      <c r="B8" s="62" t="s">
        <v>3055</v>
      </c>
      <c r="C8" s="76">
        <f>IF(Apoio!$AG$8=3,0,(C6*$M$6+C7*$M$7)/12)</f>
        <v>0</v>
      </c>
      <c r="D8" s="76">
        <f>IF(Apoio!$AG$8=3,0,(D6*$M$6+D7*$M$7)/12)</f>
        <v>0</v>
      </c>
      <c r="E8" s="76">
        <f>IF(Apoio!$AG$8=3,0,(E6*$M$6+E7*$M$7)/12)</f>
        <v>0</v>
      </c>
      <c r="F8" s="76">
        <f>IF(Apoio!$AG$8=3,0,(F6*$M$6+F7*$M$7)/12)</f>
        <v>0</v>
      </c>
      <c r="G8" s="76">
        <f>IF(Apoio!$AG$8=3,0,(G6*$M$6+G7*$M$7)/12)</f>
        <v>0</v>
      </c>
      <c r="H8" s="76">
        <f>IF(Apoio!$AG$8=3,0,(H6*$M$6+H7*$M$7)/12)</f>
        <v>0</v>
      </c>
      <c r="I8" s="76">
        <f>IF(Apoio!$AG$8=3,0,(I6*$M$6+I7*$M$7)/12)</f>
        <v>0</v>
      </c>
      <c r="J8" s="76">
        <f>IF(Apoio!$AG$8=3,0,(J6*$M$6+J7*$M$7)/12)</f>
        <v>0</v>
      </c>
      <c r="K8" s="76"/>
      <c r="L8" s="73"/>
      <c r="M8" s="77"/>
      <c r="N8" s="78"/>
    </row>
    <row r="9" spans="2:14" ht="15" customHeight="1" x14ac:dyDescent="0.3">
      <c r="B9" s="62" t="s">
        <v>3056</v>
      </c>
      <c r="C9" s="79">
        <f>IF(Apoio!$AG$8=3,0,Apoio!BQ4)</f>
        <v>0</v>
      </c>
      <c r="D9" s="79">
        <f>IF(Apoio!$AG$8=3,0,Apoio!BQ5)</f>
        <v>0</v>
      </c>
      <c r="E9" s="79">
        <f>IF(Apoio!$AG$8=3,0,Apoio!BQ6)</f>
        <v>0</v>
      </c>
      <c r="F9" s="79">
        <f>IF(Apoio!$AG$8=3,0,Apoio!BQ7)</f>
        <v>0</v>
      </c>
      <c r="G9" s="79">
        <f>IF(Apoio!$AG$8=3,0,Apoio!BQ8)</f>
        <v>0</v>
      </c>
      <c r="H9" s="79">
        <f>IF(Apoio!$AG$8=3,0,Apoio!BQ9)</f>
        <v>0</v>
      </c>
      <c r="I9" s="79">
        <f>IF(Apoio!$AG$8=3,0,Apoio!BQ10)</f>
        <v>0</v>
      </c>
      <c r="J9" s="79">
        <f>IF(Apoio!$AG$8=3,0,Apoio!BQ11)</f>
        <v>0</v>
      </c>
      <c r="K9" s="79"/>
      <c r="L9" s="73" t="s">
        <v>2542</v>
      </c>
      <c r="M9" s="77"/>
      <c r="N9" s="78"/>
    </row>
    <row r="10" spans="2:14" ht="15" customHeight="1" x14ac:dyDescent="0.3">
      <c r="B10" s="62"/>
      <c r="C10" s="63"/>
      <c r="D10" s="63"/>
      <c r="E10" s="63"/>
      <c r="F10" s="77"/>
      <c r="G10" s="66"/>
      <c r="H10" s="68"/>
      <c r="I10" s="68"/>
      <c r="J10" s="68"/>
      <c r="K10" s="68"/>
      <c r="L10" s="69"/>
      <c r="M10" s="68"/>
      <c r="N10" s="78"/>
    </row>
    <row r="11" spans="2:14" ht="15" customHeight="1" x14ac:dyDescent="0.3">
      <c r="B11" s="80" t="s">
        <v>274</v>
      </c>
      <c r="C11" s="69"/>
      <c r="D11" s="81">
        <f>IF(Apoio!$AG$8=3,0,Apoio!$AN$9)</f>
        <v>0</v>
      </c>
      <c r="E11" s="63"/>
      <c r="F11" s="63" t="s">
        <v>3057</v>
      </c>
      <c r="G11" s="63"/>
      <c r="H11" s="76">
        <f>IF(Apoio!$AG$8=3,0,IF(SUM($C$8:$K$8)=0,0,IF((D13/SUM($C$8:$K$8))&gt;(H12*12),D13/ROUNDUP(H12*12,0),IF((D13/SUM($C$8:$K$8))&gt;(60),D13/60,SUM($C$8:$K$8)))))</f>
        <v>0</v>
      </c>
      <c r="I11" s="77"/>
      <c r="J11" s="77"/>
      <c r="K11" s="63" t="s">
        <v>3058</v>
      </c>
      <c r="L11" s="63"/>
      <c r="M11" s="81">
        <f>IF(Apoio!$AG$8=3,0,Apoio!$BK$4)</f>
        <v>1.6000000000000001E-3</v>
      </c>
      <c r="N11" s="82" t="s">
        <v>3059</v>
      </c>
    </row>
    <row r="12" spans="2:14" ht="15" customHeight="1" x14ac:dyDescent="0.3">
      <c r="B12" s="62" t="s">
        <v>3060</v>
      </c>
      <c r="C12" s="63"/>
      <c r="D12" s="76">
        <f>IF(Apoio!$AG$8=3,0,SUM(CustoContábil!F6,CustoContábil!F8,CustoContábil!F14,CustoContábil!F15,CustoContábil!F16)-Terceiros!N7)</f>
        <v>0</v>
      </c>
      <c r="E12" s="63"/>
      <c r="F12" s="77" t="s">
        <v>3061</v>
      </c>
      <c r="G12" s="68"/>
      <c r="H12" s="83">
        <f>IF(Apoio!$AG$8=3,0,Apoio!BQ13)</f>
        <v>0</v>
      </c>
      <c r="I12" s="77" t="s">
        <v>2542</v>
      </c>
      <c r="J12" s="77"/>
      <c r="K12" s="63" t="s">
        <v>3062</v>
      </c>
      <c r="L12" s="63"/>
      <c r="M12" s="81">
        <f>IF(Apoio!$AG$8=3,0,Apoio!$BK$6)</f>
        <v>0.02</v>
      </c>
      <c r="N12" s="82" t="s">
        <v>3059</v>
      </c>
    </row>
    <row r="13" spans="2:14" ht="15" customHeight="1" x14ac:dyDescent="0.3">
      <c r="B13" s="62" t="s">
        <v>3063</v>
      </c>
      <c r="C13" s="63"/>
      <c r="D13" s="76">
        <f>IF(Apoio!$AG$8=3,0,ContrDesemp!D12*D11)</f>
        <v>0</v>
      </c>
      <c r="E13" s="63"/>
      <c r="F13" s="84" t="s">
        <v>3064</v>
      </c>
      <c r="G13" s="69"/>
      <c r="H13" s="85">
        <f>IF(OR(Apoio!$AG$8=3,D13=0),0,ROUNDUP(D13/H11,0))</f>
        <v>0</v>
      </c>
      <c r="I13" s="69" t="s">
        <v>2738</v>
      </c>
      <c r="J13" s="69"/>
      <c r="K13" s="77" t="s">
        <v>3065</v>
      </c>
      <c r="L13" s="77"/>
      <c r="M13" s="86"/>
      <c r="N13" s="87"/>
    </row>
    <row r="14" spans="2:14" ht="15" customHeight="1" x14ac:dyDescent="0.3">
      <c r="B14" s="88"/>
      <c r="C14" s="89"/>
      <c r="D14" s="89"/>
      <c r="E14" s="89"/>
      <c r="F14" s="90"/>
      <c r="G14" s="90"/>
      <c r="H14" s="90"/>
      <c r="I14" s="90"/>
      <c r="J14" s="90"/>
      <c r="K14" s="90"/>
      <c r="L14" s="91"/>
      <c r="M14" s="92"/>
      <c r="N14" s="93"/>
    </row>
    <row r="15" spans="2:14" ht="15" customHeight="1" x14ac:dyDescent="0.3">
      <c r="B15" s="977" t="s">
        <v>3066</v>
      </c>
      <c r="C15" s="978"/>
      <c r="D15" s="978"/>
      <c r="E15" s="978"/>
      <c r="F15" s="978"/>
      <c r="G15" s="978"/>
      <c r="H15" s="978"/>
      <c r="I15" s="978"/>
      <c r="J15" s="978"/>
      <c r="K15" s="978"/>
      <c r="L15" s="978"/>
      <c r="M15" s="978"/>
      <c r="N15" s="979"/>
    </row>
    <row r="16" spans="2:14" ht="15" customHeight="1" x14ac:dyDescent="0.3">
      <c r="B16" s="53"/>
      <c r="C16" s="54"/>
      <c r="D16" s="54"/>
      <c r="E16" s="54"/>
      <c r="F16" s="60"/>
      <c r="G16" s="60"/>
      <c r="H16" s="60"/>
      <c r="I16" s="60"/>
      <c r="J16" s="60"/>
      <c r="K16" s="60"/>
      <c r="L16" s="94"/>
      <c r="M16" s="95"/>
      <c r="N16" s="96"/>
    </row>
    <row r="17" spans="2:14" ht="15" customHeight="1" x14ac:dyDescent="0.3">
      <c r="B17" s="80"/>
      <c r="C17" s="69"/>
      <c r="D17" s="63" t="s">
        <v>3067</v>
      </c>
      <c r="E17" s="63"/>
      <c r="F17" s="76">
        <f>IF(Apoio!$AG$8=3,0,SUM($F$26:$F$185))</f>
        <v>0</v>
      </c>
      <c r="G17" s="63"/>
      <c r="H17" s="69"/>
      <c r="I17" s="69"/>
      <c r="J17" s="69"/>
      <c r="K17" s="69"/>
      <c r="L17" s="97"/>
      <c r="M17" s="98"/>
      <c r="N17" s="99"/>
    </row>
    <row r="18" spans="2:14" ht="15" customHeight="1" x14ac:dyDescent="0.3">
      <c r="B18" s="80"/>
      <c r="C18" s="69"/>
      <c r="D18" s="63" t="s">
        <v>3068</v>
      </c>
      <c r="E18" s="63"/>
      <c r="F18" s="76">
        <f>IF(Apoio!$AG$8=3,0,SUM($H$26:$H$185))</f>
        <v>0</v>
      </c>
      <c r="G18" s="63"/>
      <c r="H18" s="69" t="s">
        <v>3069</v>
      </c>
      <c r="I18" s="69"/>
      <c r="J18" s="69"/>
      <c r="K18" s="69"/>
      <c r="L18" s="995">
        <f>IF(Apoio!$AG$8=3,0,SUM($N$26:$N$185))</f>
        <v>0</v>
      </c>
      <c r="M18" s="996"/>
      <c r="N18" s="99"/>
    </row>
    <row r="19" spans="2:14" ht="15" customHeight="1" x14ac:dyDescent="0.3">
      <c r="B19" s="80"/>
      <c r="C19" s="69"/>
      <c r="D19" s="63" t="s">
        <v>3070</v>
      </c>
      <c r="E19" s="63"/>
      <c r="F19" s="76">
        <f>IF(Apoio!$AG$8=3,0,SUM($M$26:$M$185))</f>
        <v>0</v>
      </c>
      <c r="G19" s="63"/>
      <c r="H19" s="69"/>
      <c r="I19" s="69"/>
      <c r="J19" s="69"/>
      <c r="K19" s="98"/>
      <c r="L19" s="97"/>
      <c r="M19" s="98"/>
      <c r="N19" s="99"/>
    </row>
    <row r="20" spans="2:14" ht="15" customHeight="1" x14ac:dyDescent="0.3">
      <c r="B20" s="88"/>
      <c r="C20" s="89"/>
      <c r="D20" s="89"/>
      <c r="E20" s="89"/>
      <c r="F20" s="90"/>
      <c r="G20" s="90"/>
      <c r="H20" s="90"/>
      <c r="I20" s="90"/>
      <c r="J20" s="90"/>
      <c r="K20" s="90"/>
      <c r="L20" s="91"/>
      <c r="M20" s="92"/>
      <c r="N20" s="93"/>
    </row>
    <row r="21" spans="2:14" ht="15" customHeight="1" x14ac:dyDescent="0.3">
      <c r="B21" s="977" t="s">
        <v>3071</v>
      </c>
      <c r="C21" s="978"/>
      <c r="D21" s="978"/>
      <c r="E21" s="978"/>
      <c r="F21" s="978"/>
      <c r="G21" s="978"/>
      <c r="H21" s="978"/>
      <c r="I21" s="978"/>
      <c r="J21" s="978"/>
      <c r="K21" s="978"/>
      <c r="L21" s="978"/>
      <c r="M21" s="978"/>
      <c r="N21" s="979"/>
    </row>
    <row r="22" spans="2:14" ht="15" customHeight="1" x14ac:dyDescent="0.3">
      <c r="B22" s="998" t="s">
        <v>3072</v>
      </c>
      <c r="C22" s="999" t="s">
        <v>3073</v>
      </c>
      <c r="D22" s="999" t="s">
        <v>3074</v>
      </c>
      <c r="E22" s="100" t="s">
        <v>3075</v>
      </c>
      <c r="F22" s="101"/>
      <c r="G22" s="102" t="s">
        <v>3076</v>
      </c>
      <c r="H22" s="103"/>
      <c r="I22" s="103"/>
      <c r="J22" s="1002" t="s">
        <v>3077</v>
      </c>
      <c r="K22" s="1002"/>
      <c r="L22" s="1002"/>
      <c r="M22" s="1003"/>
      <c r="N22" s="1005" t="s">
        <v>3078</v>
      </c>
    </row>
    <row r="23" spans="2:14" ht="15" customHeight="1" x14ac:dyDescent="0.3">
      <c r="B23" s="998"/>
      <c r="C23" s="999"/>
      <c r="D23" s="999"/>
      <c r="E23" s="1000" t="s">
        <v>3079</v>
      </c>
      <c r="F23" s="1000" t="s">
        <v>3080</v>
      </c>
      <c r="G23" s="1008" t="s">
        <v>3081</v>
      </c>
      <c r="H23" s="1010" t="s">
        <v>3082</v>
      </c>
      <c r="I23" s="1012" t="s">
        <v>3083</v>
      </c>
      <c r="J23" s="1004" t="s">
        <v>3084</v>
      </c>
      <c r="K23" s="1004"/>
      <c r="L23" s="1001" t="s">
        <v>3085</v>
      </c>
      <c r="M23" s="1004" t="s">
        <v>3086</v>
      </c>
      <c r="N23" s="1006"/>
    </row>
    <row r="24" spans="2:14" ht="15" customHeight="1" x14ac:dyDescent="0.3">
      <c r="B24" s="998"/>
      <c r="C24" s="999"/>
      <c r="D24" s="999"/>
      <c r="E24" s="1000"/>
      <c r="F24" s="1000"/>
      <c r="G24" s="1009"/>
      <c r="H24" s="1011"/>
      <c r="I24" s="1013"/>
      <c r="J24" s="1004"/>
      <c r="K24" s="1004"/>
      <c r="L24" s="1001"/>
      <c r="M24" s="1001"/>
      <c r="N24" s="1007"/>
    </row>
    <row r="25" spans="2:14" ht="15" customHeight="1" x14ac:dyDescent="0.3">
      <c r="B25" s="104">
        <v>0</v>
      </c>
      <c r="C25" s="105"/>
      <c r="D25" s="106"/>
      <c r="E25" s="107">
        <f>D13</f>
        <v>0</v>
      </c>
      <c r="F25" s="108" t="s">
        <v>3087</v>
      </c>
      <c r="G25" s="109" t="s">
        <v>3087</v>
      </c>
      <c r="H25" s="110"/>
      <c r="I25" s="110"/>
      <c r="J25" s="991"/>
      <c r="K25" s="992"/>
      <c r="L25" s="439"/>
      <c r="M25" s="440"/>
      <c r="N25" s="111"/>
    </row>
    <row r="26" spans="2:14" ht="15" customHeight="1" x14ac:dyDescent="0.3">
      <c r="B26" s="112" t="str">
        <f>IF(OR(B25="",H11=0),"",1)</f>
        <v/>
      </c>
      <c r="C26" s="113"/>
      <c r="D26" s="114"/>
      <c r="E26" s="115" t="str">
        <f t="shared" ref="E26:E57" si="0">IF(B26="","",E25-F26)</f>
        <v/>
      </c>
      <c r="F26" s="116" t="str">
        <f t="shared" ref="F26:F57" si="1">IF(B26="","",IF($H$11&gt;E25,E25,$H$11))</f>
        <v/>
      </c>
      <c r="G26" s="117" t="str">
        <f t="shared" ref="G26:G57" si="2">IF(B26="","",$M$11)</f>
        <v/>
      </c>
      <c r="H26" s="118" t="str">
        <f t="shared" ref="H26:H57" si="3">IF(B26="","",E25*G26)</f>
        <v/>
      </c>
      <c r="I26" s="118" t="str">
        <f t="shared" ref="I26:I57" si="4">IF(B26="","",SUM(F26,H26))</f>
        <v/>
      </c>
      <c r="J26" s="993" t="str">
        <f>IF(B26="","",I26+(I26*L26))</f>
        <v/>
      </c>
      <c r="K26" s="994"/>
      <c r="L26" s="441" t="str">
        <f t="shared" ref="L26:L57" si="5">IF(B26="","",IF(D25&gt;C25,$M$12,0))</f>
        <v/>
      </c>
      <c r="M26" s="442" t="str">
        <f>IF(B26="","",J26-I26)</f>
        <v/>
      </c>
      <c r="N26" s="121" t="str">
        <f t="shared" ref="N26:N57" si="6">IF(B26="","",SUM(I26,M26))</f>
        <v/>
      </c>
    </row>
    <row r="27" spans="2:14" ht="15" customHeight="1" x14ac:dyDescent="0.3">
      <c r="B27" s="112" t="str">
        <f t="shared" ref="B27:B58" si="7">IF(B26="","",IF(B26+1&lt;=$H$13,B26+1,""))</f>
        <v/>
      </c>
      <c r="C27" s="113"/>
      <c r="D27" s="114"/>
      <c r="E27" s="115" t="str">
        <f t="shared" si="0"/>
        <v/>
      </c>
      <c r="F27" s="116" t="str">
        <f t="shared" si="1"/>
        <v/>
      </c>
      <c r="G27" s="117" t="str">
        <f t="shared" si="2"/>
        <v/>
      </c>
      <c r="H27" s="118" t="str">
        <f t="shared" si="3"/>
        <v/>
      </c>
      <c r="I27" s="118" t="str">
        <f t="shared" si="4"/>
        <v/>
      </c>
      <c r="J27" s="989"/>
      <c r="K27" s="990" t="str">
        <f t="shared" ref="K27:K57" si="8">IF(B27="","",I27+(I27*L27))</f>
        <v/>
      </c>
      <c r="L27" s="119" t="str">
        <f t="shared" si="5"/>
        <v/>
      </c>
      <c r="M27" s="120" t="str">
        <f t="shared" ref="M27:M57" si="9">IF(B27="","",K27-I27)</f>
        <v/>
      </c>
      <c r="N27" s="121" t="str">
        <f t="shared" si="6"/>
        <v/>
      </c>
    </row>
    <row r="28" spans="2:14" ht="15" customHeight="1" x14ac:dyDescent="0.3">
      <c r="B28" s="112" t="str">
        <f t="shared" si="7"/>
        <v/>
      </c>
      <c r="C28" s="113"/>
      <c r="D28" s="114"/>
      <c r="E28" s="115" t="str">
        <f t="shared" si="0"/>
        <v/>
      </c>
      <c r="F28" s="116" t="str">
        <f t="shared" si="1"/>
        <v/>
      </c>
      <c r="G28" s="117" t="str">
        <f t="shared" si="2"/>
        <v/>
      </c>
      <c r="H28" s="118" t="str">
        <f t="shared" si="3"/>
        <v/>
      </c>
      <c r="I28" s="118" t="str">
        <f t="shared" si="4"/>
        <v/>
      </c>
      <c r="J28" s="989"/>
      <c r="K28" s="990" t="str">
        <f t="shared" si="8"/>
        <v/>
      </c>
      <c r="L28" s="119" t="str">
        <f t="shared" si="5"/>
        <v/>
      </c>
      <c r="M28" s="120" t="str">
        <f t="shared" si="9"/>
        <v/>
      </c>
      <c r="N28" s="121" t="str">
        <f t="shared" si="6"/>
        <v/>
      </c>
    </row>
    <row r="29" spans="2:14" ht="15" customHeight="1" x14ac:dyDescent="0.3">
      <c r="B29" s="112" t="str">
        <f t="shared" si="7"/>
        <v/>
      </c>
      <c r="C29" s="113"/>
      <c r="D29" s="114"/>
      <c r="E29" s="115" t="str">
        <f t="shared" si="0"/>
        <v/>
      </c>
      <c r="F29" s="116" t="str">
        <f t="shared" si="1"/>
        <v/>
      </c>
      <c r="G29" s="117" t="str">
        <f t="shared" si="2"/>
        <v/>
      </c>
      <c r="H29" s="118" t="str">
        <f t="shared" si="3"/>
        <v/>
      </c>
      <c r="I29" s="118" t="str">
        <f t="shared" si="4"/>
        <v/>
      </c>
      <c r="J29" s="989"/>
      <c r="K29" s="990" t="str">
        <f t="shared" si="8"/>
        <v/>
      </c>
      <c r="L29" s="119" t="str">
        <f t="shared" si="5"/>
        <v/>
      </c>
      <c r="M29" s="120" t="str">
        <f t="shared" si="9"/>
        <v/>
      </c>
      <c r="N29" s="121" t="str">
        <f t="shared" si="6"/>
        <v/>
      </c>
    </row>
    <row r="30" spans="2:14" ht="15" customHeight="1" x14ac:dyDescent="0.3">
      <c r="B30" s="112" t="str">
        <f t="shared" si="7"/>
        <v/>
      </c>
      <c r="C30" s="113"/>
      <c r="D30" s="114"/>
      <c r="E30" s="115" t="str">
        <f t="shared" si="0"/>
        <v/>
      </c>
      <c r="F30" s="116" t="str">
        <f t="shared" si="1"/>
        <v/>
      </c>
      <c r="G30" s="117" t="str">
        <f t="shared" si="2"/>
        <v/>
      </c>
      <c r="H30" s="118" t="str">
        <f t="shared" si="3"/>
        <v/>
      </c>
      <c r="I30" s="118" t="str">
        <f t="shared" si="4"/>
        <v/>
      </c>
      <c r="J30" s="989"/>
      <c r="K30" s="990" t="str">
        <f t="shared" si="8"/>
        <v/>
      </c>
      <c r="L30" s="119" t="str">
        <f t="shared" si="5"/>
        <v/>
      </c>
      <c r="M30" s="120" t="str">
        <f t="shared" si="9"/>
        <v/>
      </c>
      <c r="N30" s="121" t="str">
        <f t="shared" si="6"/>
        <v/>
      </c>
    </row>
    <row r="31" spans="2:14" ht="15" customHeight="1" x14ac:dyDescent="0.3">
      <c r="B31" s="112" t="str">
        <f t="shared" si="7"/>
        <v/>
      </c>
      <c r="C31" s="113"/>
      <c r="D31" s="114"/>
      <c r="E31" s="115" t="str">
        <f t="shared" si="0"/>
        <v/>
      </c>
      <c r="F31" s="116" t="str">
        <f t="shared" si="1"/>
        <v/>
      </c>
      <c r="G31" s="117" t="str">
        <f t="shared" si="2"/>
        <v/>
      </c>
      <c r="H31" s="118" t="str">
        <f t="shared" si="3"/>
        <v/>
      </c>
      <c r="I31" s="118" t="str">
        <f t="shared" si="4"/>
        <v/>
      </c>
      <c r="J31" s="989"/>
      <c r="K31" s="990" t="str">
        <f t="shared" si="8"/>
        <v/>
      </c>
      <c r="L31" s="119" t="str">
        <f t="shared" si="5"/>
        <v/>
      </c>
      <c r="M31" s="120" t="str">
        <f t="shared" si="9"/>
        <v/>
      </c>
      <c r="N31" s="121" t="str">
        <f t="shared" si="6"/>
        <v/>
      </c>
    </row>
    <row r="32" spans="2:14" ht="15" customHeight="1" x14ac:dyDescent="0.3">
      <c r="B32" s="112" t="str">
        <f t="shared" si="7"/>
        <v/>
      </c>
      <c r="C32" s="113"/>
      <c r="D32" s="114"/>
      <c r="E32" s="115" t="str">
        <f t="shared" si="0"/>
        <v/>
      </c>
      <c r="F32" s="116" t="str">
        <f t="shared" si="1"/>
        <v/>
      </c>
      <c r="G32" s="117" t="str">
        <f t="shared" si="2"/>
        <v/>
      </c>
      <c r="H32" s="118" t="str">
        <f t="shared" si="3"/>
        <v/>
      </c>
      <c r="I32" s="118" t="str">
        <f t="shared" si="4"/>
        <v/>
      </c>
      <c r="J32" s="989"/>
      <c r="K32" s="990" t="str">
        <f t="shared" si="8"/>
        <v/>
      </c>
      <c r="L32" s="119" t="str">
        <f t="shared" si="5"/>
        <v/>
      </c>
      <c r="M32" s="120" t="str">
        <f t="shared" si="9"/>
        <v/>
      </c>
      <c r="N32" s="121" t="str">
        <f t="shared" si="6"/>
        <v/>
      </c>
    </row>
    <row r="33" spans="2:14" ht="15" customHeight="1" x14ac:dyDescent="0.3">
      <c r="B33" s="112" t="str">
        <f t="shared" si="7"/>
        <v/>
      </c>
      <c r="C33" s="113"/>
      <c r="D33" s="114"/>
      <c r="E33" s="115" t="str">
        <f t="shared" si="0"/>
        <v/>
      </c>
      <c r="F33" s="116" t="str">
        <f t="shared" si="1"/>
        <v/>
      </c>
      <c r="G33" s="117" t="str">
        <f t="shared" si="2"/>
        <v/>
      </c>
      <c r="H33" s="118" t="str">
        <f t="shared" si="3"/>
        <v/>
      </c>
      <c r="I33" s="118" t="str">
        <f t="shared" si="4"/>
        <v/>
      </c>
      <c r="J33" s="989"/>
      <c r="K33" s="990" t="str">
        <f t="shared" si="8"/>
        <v/>
      </c>
      <c r="L33" s="119" t="str">
        <f t="shared" si="5"/>
        <v/>
      </c>
      <c r="M33" s="120" t="str">
        <f t="shared" si="9"/>
        <v/>
      </c>
      <c r="N33" s="121" t="str">
        <f t="shared" si="6"/>
        <v/>
      </c>
    </row>
    <row r="34" spans="2:14" ht="15" customHeight="1" x14ac:dyDescent="0.3">
      <c r="B34" s="112" t="str">
        <f t="shared" si="7"/>
        <v/>
      </c>
      <c r="C34" s="113"/>
      <c r="D34" s="114"/>
      <c r="E34" s="115" t="str">
        <f t="shared" si="0"/>
        <v/>
      </c>
      <c r="F34" s="116" t="str">
        <f t="shared" si="1"/>
        <v/>
      </c>
      <c r="G34" s="117" t="str">
        <f t="shared" si="2"/>
        <v/>
      </c>
      <c r="H34" s="118" t="str">
        <f t="shared" si="3"/>
        <v/>
      </c>
      <c r="I34" s="118" t="str">
        <f t="shared" si="4"/>
        <v/>
      </c>
      <c r="J34" s="989"/>
      <c r="K34" s="990" t="str">
        <f t="shared" si="8"/>
        <v/>
      </c>
      <c r="L34" s="119" t="str">
        <f t="shared" si="5"/>
        <v/>
      </c>
      <c r="M34" s="120" t="str">
        <f t="shared" si="9"/>
        <v/>
      </c>
      <c r="N34" s="121" t="str">
        <f t="shared" si="6"/>
        <v/>
      </c>
    </row>
    <row r="35" spans="2:14" ht="15" customHeight="1" x14ac:dyDescent="0.3">
      <c r="B35" s="112" t="str">
        <f t="shared" si="7"/>
        <v/>
      </c>
      <c r="C35" s="113"/>
      <c r="D35" s="114"/>
      <c r="E35" s="115" t="str">
        <f t="shared" si="0"/>
        <v/>
      </c>
      <c r="F35" s="116" t="str">
        <f t="shared" si="1"/>
        <v/>
      </c>
      <c r="G35" s="117" t="str">
        <f t="shared" si="2"/>
        <v/>
      </c>
      <c r="H35" s="118" t="str">
        <f t="shared" si="3"/>
        <v/>
      </c>
      <c r="I35" s="118" t="str">
        <f t="shared" si="4"/>
        <v/>
      </c>
      <c r="J35" s="989"/>
      <c r="K35" s="990" t="str">
        <f t="shared" si="8"/>
        <v/>
      </c>
      <c r="L35" s="119" t="str">
        <f t="shared" si="5"/>
        <v/>
      </c>
      <c r="M35" s="120" t="str">
        <f t="shared" si="9"/>
        <v/>
      </c>
      <c r="N35" s="121" t="str">
        <f t="shared" si="6"/>
        <v/>
      </c>
    </row>
    <row r="36" spans="2:14" ht="15" customHeight="1" x14ac:dyDescent="0.3">
      <c r="B36" s="112" t="str">
        <f t="shared" si="7"/>
        <v/>
      </c>
      <c r="C36" s="113"/>
      <c r="D36" s="114"/>
      <c r="E36" s="115" t="str">
        <f t="shared" si="0"/>
        <v/>
      </c>
      <c r="F36" s="116" t="str">
        <f t="shared" si="1"/>
        <v/>
      </c>
      <c r="G36" s="117" t="str">
        <f t="shared" si="2"/>
        <v/>
      </c>
      <c r="H36" s="118" t="str">
        <f t="shared" si="3"/>
        <v/>
      </c>
      <c r="I36" s="118" t="str">
        <f t="shared" si="4"/>
        <v/>
      </c>
      <c r="J36" s="989"/>
      <c r="K36" s="990" t="str">
        <f t="shared" si="8"/>
        <v/>
      </c>
      <c r="L36" s="119" t="str">
        <f t="shared" si="5"/>
        <v/>
      </c>
      <c r="M36" s="120" t="str">
        <f t="shared" si="9"/>
        <v/>
      </c>
      <c r="N36" s="121" t="str">
        <f t="shared" si="6"/>
        <v/>
      </c>
    </row>
    <row r="37" spans="2:14" ht="15" customHeight="1" x14ac:dyDescent="0.3">
      <c r="B37" s="112" t="str">
        <f t="shared" si="7"/>
        <v/>
      </c>
      <c r="C37" s="113"/>
      <c r="D37" s="114"/>
      <c r="E37" s="115" t="str">
        <f t="shared" si="0"/>
        <v/>
      </c>
      <c r="F37" s="116" t="str">
        <f t="shared" si="1"/>
        <v/>
      </c>
      <c r="G37" s="117" t="str">
        <f t="shared" si="2"/>
        <v/>
      </c>
      <c r="H37" s="118" t="str">
        <f t="shared" si="3"/>
        <v/>
      </c>
      <c r="I37" s="118" t="str">
        <f t="shared" si="4"/>
        <v/>
      </c>
      <c r="J37" s="989"/>
      <c r="K37" s="990" t="str">
        <f t="shared" si="8"/>
        <v/>
      </c>
      <c r="L37" s="119" t="str">
        <f t="shared" si="5"/>
        <v/>
      </c>
      <c r="M37" s="120" t="str">
        <f t="shared" si="9"/>
        <v/>
      </c>
      <c r="N37" s="121" t="str">
        <f t="shared" si="6"/>
        <v/>
      </c>
    </row>
    <row r="38" spans="2:14" ht="15" customHeight="1" x14ac:dyDescent="0.3">
      <c r="B38" s="112" t="str">
        <f t="shared" si="7"/>
        <v/>
      </c>
      <c r="C38" s="113"/>
      <c r="D38" s="114"/>
      <c r="E38" s="115" t="str">
        <f t="shared" si="0"/>
        <v/>
      </c>
      <c r="F38" s="116" t="str">
        <f t="shared" si="1"/>
        <v/>
      </c>
      <c r="G38" s="117" t="str">
        <f t="shared" si="2"/>
        <v/>
      </c>
      <c r="H38" s="118" t="str">
        <f t="shared" si="3"/>
        <v/>
      </c>
      <c r="I38" s="118" t="str">
        <f t="shared" si="4"/>
        <v/>
      </c>
      <c r="J38" s="989"/>
      <c r="K38" s="990" t="str">
        <f t="shared" si="8"/>
        <v/>
      </c>
      <c r="L38" s="119" t="str">
        <f t="shared" si="5"/>
        <v/>
      </c>
      <c r="M38" s="120" t="str">
        <f t="shared" si="9"/>
        <v/>
      </c>
      <c r="N38" s="121" t="str">
        <f t="shared" si="6"/>
        <v/>
      </c>
    </row>
    <row r="39" spans="2:14" ht="15" customHeight="1" x14ac:dyDescent="0.3">
      <c r="B39" s="112" t="str">
        <f t="shared" si="7"/>
        <v/>
      </c>
      <c r="C39" s="113"/>
      <c r="D39" s="114"/>
      <c r="E39" s="115" t="str">
        <f t="shared" si="0"/>
        <v/>
      </c>
      <c r="F39" s="116" t="str">
        <f t="shared" si="1"/>
        <v/>
      </c>
      <c r="G39" s="117" t="str">
        <f t="shared" si="2"/>
        <v/>
      </c>
      <c r="H39" s="118" t="str">
        <f t="shared" si="3"/>
        <v/>
      </c>
      <c r="I39" s="118" t="str">
        <f t="shared" si="4"/>
        <v/>
      </c>
      <c r="J39" s="989"/>
      <c r="K39" s="990" t="str">
        <f t="shared" si="8"/>
        <v/>
      </c>
      <c r="L39" s="119" t="str">
        <f t="shared" si="5"/>
        <v/>
      </c>
      <c r="M39" s="120" t="str">
        <f t="shared" si="9"/>
        <v/>
      </c>
      <c r="N39" s="121" t="str">
        <f t="shared" si="6"/>
        <v/>
      </c>
    </row>
    <row r="40" spans="2:14" ht="15" customHeight="1" x14ac:dyDescent="0.3">
      <c r="B40" s="112" t="str">
        <f t="shared" si="7"/>
        <v/>
      </c>
      <c r="C40" s="113"/>
      <c r="D40" s="114"/>
      <c r="E40" s="115" t="str">
        <f t="shared" si="0"/>
        <v/>
      </c>
      <c r="F40" s="116" t="str">
        <f t="shared" si="1"/>
        <v/>
      </c>
      <c r="G40" s="117" t="str">
        <f t="shared" si="2"/>
        <v/>
      </c>
      <c r="H40" s="118" t="str">
        <f t="shared" si="3"/>
        <v/>
      </c>
      <c r="I40" s="118" t="str">
        <f t="shared" si="4"/>
        <v/>
      </c>
      <c r="J40" s="989"/>
      <c r="K40" s="990" t="str">
        <f t="shared" si="8"/>
        <v/>
      </c>
      <c r="L40" s="119" t="str">
        <f t="shared" si="5"/>
        <v/>
      </c>
      <c r="M40" s="120" t="str">
        <f t="shared" si="9"/>
        <v/>
      </c>
      <c r="N40" s="121" t="str">
        <f t="shared" si="6"/>
        <v/>
      </c>
    </row>
    <row r="41" spans="2:14" ht="15" customHeight="1" x14ac:dyDescent="0.3">
      <c r="B41" s="112" t="str">
        <f t="shared" si="7"/>
        <v/>
      </c>
      <c r="C41" s="113"/>
      <c r="D41" s="114"/>
      <c r="E41" s="115" t="str">
        <f t="shared" si="0"/>
        <v/>
      </c>
      <c r="F41" s="116" t="str">
        <f t="shared" si="1"/>
        <v/>
      </c>
      <c r="G41" s="117" t="str">
        <f t="shared" si="2"/>
        <v/>
      </c>
      <c r="H41" s="118" t="str">
        <f t="shared" si="3"/>
        <v/>
      </c>
      <c r="I41" s="118" t="str">
        <f t="shared" si="4"/>
        <v/>
      </c>
      <c r="J41" s="989"/>
      <c r="K41" s="990" t="str">
        <f t="shared" si="8"/>
        <v/>
      </c>
      <c r="L41" s="119" t="str">
        <f t="shared" si="5"/>
        <v/>
      </c>
      <c r="M41" s="120" t="str">
        <f t="shared" si="9"/>
        <v/>
      </c>
      <c r="N41" s="121" t="str">
        <f t="shared" si="6"/>
        <v/>
      </c>
    </row>
    <row r="42" spans="2:14" ht="15" customHeight="1" x14ac:dyDescent="0.3">
      <c r="B42" s="112" t="str">
        <f t="shared" si="7"/>
        <v/>
      </c>
      <c r="C42" s="113"/>
      <c r="D42" s="114"/>
      <c r="E42" s="115" t="str">
        <f t="shared" si="0"/>
        <v/>
      </c>
      <c r="F42" s="116" t="str">
        <f t="shared" si="1"/>
        <v/>
      </c>
      <c r="G42" s="117" t="str">
        <f t="shared" si="2"/>
        <v/>
      </c>
      <c r="H42" s="118" t="str">
        <f t="shared" si="3"/>
        <v/>
      </c>
      <c r="I42" s="118" t="str">
        <f t="shared" si="4"/>
        <v/>
      </c>
      <c r="J42" s="989"/>
      <c r="K42" s="990" t="str">
        <f t="shared" si="8"/>
        <v/>
      </c>
      <c r="L42" s="119" t="str">
        <f t="shared" si="5"/>
        <v/>
      </c>
      <c r="M42" s="120" t="str">
        <f t="shared" si="9"/>
        <v/>
      </c>
      <c r="N42" s="121" t="str">
        <f t="shared" si="6"/>
        <v/>
      </c>
    </row>
    <row r="43" spans="2:14" ht="15" customHeight="1" x14ac:dyDescent="0.3">
      <c r="B43" s="112" t="str">
        <f t="shared" si="7"/>
        <v/>
      </c>
      <c r="C43" s="113"/>
      <c r="D43" s="114"/>
      <c r="E43" s="115" t="str">
        <f t="shared" si="0"/>
        <v/>
      </c>
      <c r="F43" s="116" t="str">
        <f t="shared" si="1"/>
        <v/>
      </c>
      <c r="G43" s="117" t="str">
        <f t="shared" si="2"/>
        <v/>
      </c>
      <c r="H43" s="118" t="str">
        <f t="shared" si="3"/>
        <v/>
      </c>
      <c r="I43" s="118" t="str">
        <f t="shared" si="4"/>
        <v/>
      </c>
      <c r="J43" s="989"/>
      <c r="K43" s="990" t="str">
        <f t="shared" si="8"/>
        <v/>
      </c>
      <c r="L43" s="119" t="str">
        <f t="shared" si="5"/>
        <v/>
      </c>
      <c r="M43" s="120" t="str">
        <f t="shared" si="9"/>
        <v/>
      </c>
      <c r="N43" s="121" t="str">
        <f t="shared" si="6"/>
        <v/>
      </c>
    </row>
    <row r="44" spans="2:14" ht="15" customHeight="1" x14ac:dyDescent="0.3">
      <c r="B44" s="112" t="str">
        <f t="shared" si="7"/>
        <v/>
      </c>
      <c r="C44" s="113"/>
      <c r="D44" s="114"/>
      <c r="E44" s="115" t="str">
        <f t="shared" si="0"/>
        <v/>
      </c>
      <c r="F44" s="116" t="str">
        <f t="shared" si="1"/>
        <v/>
      </c>
      <c r="G44" s="117" t="str">
        <f t="shared" si="2"/>
        <v/>
      </c>
      <c r="H44" s="118" t="str">
        <f t="shared" si="3"/>
        <v/>
      </c>
      <c r="I44" s="118" t="str">
        <f t="shared" si="4"/>
        <v/>
      </c>
      <c r="J44" s="989"/>
      <c r="K44" s="990" t="str">
        <f t="shared" si="8"/>
        <v/>
      </c>
      <c r="L44" s="119" t="str">
        <f t="shared" si="5"/>
        <v/>
      </c>
      <c r="M44" s="120" t="str">
        <f t="shared" si="9"/>
        <v/>
      </c>
      <c r="N44" s="121" t="str">
        <f t="shared" si="6"/>
        <v/>
      </c>
    </row>
    <row r="45" spans="2:14" ht="15" customHeight="1" x14ac:dyDescent="0.3">
      <c r="B45" s="112" t="str">
        <f t="shared" si="7"/>
        <v/>
      </c>
      <c r="C45" s="113"/>
      <c r="D45" s="114"/>
      <c r="E45" s="115" t="str">
        <f t="shared" si="0"/>
        <v/>
      </c>
      <c r="F45" s="116" t="str">
        <f t="shared" si="1"/>
        <v/>
      </c>
      <c r="G45" s="117" t="str">
        <f t="shared" si="2"/>
        <v/>
      </c>
      <c r="H45" s="118" t="str">
        <f t="shared" si="3"/>
        <v/>
      </c>
      <c r="I45" s="118" t="str">
        <f t="shared" si="4"/>
        <v/>
      </c>
      <c r="J45" s="989"/>
      <c r="K45" s="990" t="str">
        <f t="shared" si="8"/>
        <v/>
      </c>
      <c r="L45" s="119" t="str">
        <f t="shared" si="5"/>
        <v/>
      </c>
      <c r="M45" s="120" t="str">
        <f t="shared" si="9"/>
        <v/>
      </c>
      <c r="N45" s="121" t="str">
        <f t="shared" si="6"/>
        <v/>
      </c>
    </row>
    <row r="46" spans="2:14" ht="15" customHeight="1" x14ac:dyDescent="0.3">
      <c r="B46" s="112" t="str">
        <f t="shared" si="7"/>
        <v/>
      </c>
      <c r="C46" s="113"/>
      <c r="D46" s="114"/>
      <c r="E46" s="115" t="str">
        <f t="shared" si="0"/>
        <v/>
      </c>
      <c r="F46" s="116" t="str">
        <f t="shared" si="1"/>
        <v/>
      </c>
      <c r="G46" s="117" t="str">
        <f t="shared" si="2"/>
        <v/>
      </c>
      <c r="H46" s="118" t="str">
        <f t="shared" si="3"/>
        <v/>
      </c>
      <c r="I46" s="118" t="str">
        <f t="shared" si="4"/>
        <v/>
      </c>
      <c r="J46" s="989"/>
      <c r="K46" s="990" t="str">
        <f t="shared" si="8"/>
        <v/>
      </c>
      <c r="L46" s="119" t="str">
        <f t="shared" si="5"/>
        <v/>
      </c>
      <c r="M46" s="120" t="str">
        <f t="shared" si="9"/>
        <v/>
      </c>
      <c r="N46" s="121" t="str">
        <f t="shared" si="6"/>
        <v/>
      </c>
    </row>
    <row r="47" spans="2:14" ht="15" customHeight="1" x14ac:dyDescent="0.3">
      <c r="B47" s="112" t="str">
        <f t="shared" si="7"/>
        <v/>
      </c>
      <c r="C47" s="113"/>
      <c r="D47" s="114"/>
      <c r="E47" s="115" t="str">
        <f t="shared" si="0"/>
        <v/>
      </c>
      <c r="F47" s="116" t="str">
        <f t="shared" si="1"/>
        <v/>
      </c>
      <c r="G47" s="117" t="str">
        <f t="shared" si="2"/>
        <v/>
      </c>
      <c r="H47" s="118" t="str">
        <f t="shared" si="3"/>
        <v/>
      </c>
      <c r="I47" s="118" t="str">
        <f t="shared" si="4"/>
        <v/>
      </c>
      <c r="J47" s="989"/>
      <c r="K47" s="990" t="str">
        <f t="shared" si="8"/>
        <v/>
      </c>
      <c r="L47" s="119" t="str">
        <f t="shared" si="5"/>
        <v/>
      </c>
      <c r="M47" s="120" t="str">
        <f t="shared" si="9"/>
        <v/>
      </c>
      <c r="N47" s="121" t="str">
        <f t="shared" si="6"/>
        <v/>
      </c>
    </row>
    <row r="48" spans="2:14" ht="15" customHeight="1" x14ac:dyDescent="0.3">
      <c r="B48" s="112" t="str">
        <f t="shared" si="7"/>
        <v/>
      </c>
      <c r="C48" s="113"/>
      <c r="D48" s="114"/>
      <c r="E48" s="115" t="str">
        <f t="shared" si="0"/>
        <v/>
      </c>
      <c r="F48" s="116" t="str">
        <f t="shared" si="1"/>
        <v/>
      </c>
      <c r="G48" s="117" t="str">
        <f t="shared" si="2"/>
        <v/>
      </c>
      <c r="H48" s="118" t="str">
        <f t="shared" si="3"/>
        <v/>
      </c>
      <c r="I48" s="118" t="str">
        <f t="shared" si="4"/>
        <v/>
      </c>
      <c r="J48" s="989"/>
      <c r="K48" s="990" t="str">
        <f t="shared" si="8"/>
        <v/>
      </c>
      <c r="L48" s="119" t="str">
        <f t="shared" si="5"/>
        <v/>
      </c>
      <c r="M48" s="120" t="str">
        <f t="shared" si="9"/>
        <v/>
      </c>
      <c r="N48" s="121" t="str">
        <f t="shared" si="6"/>
        <v/>
      </c>
    </row>
    <row r="49" spans="2:14" ht="15" customHeight="1" x14ac:dyDescent="0.3">
      <c r="B49" s="112" t="str">
        <f t="shared" si="7"/>
        <v/>
      </c>
      <c r="C49" s="113"/>
      <c r="D49" s="114"/>
      <c r="E49" s="115" t="str">
        <f t="shared" si="0"/>
        <v/>
      </c>
      <c r="F49" s="116" t="str">
        <f t="shared" si="1"/>
        <v/>
      </c>
      <c r="G49" s="117" t="str">
        <f t="shared" si="2"/>
        <v/>
      </c>
      <c r="H49" s="118" t="str">
        <f t="shared" si="3"/>
        <v/>
      </c>
      <c r="I49" s="118" t="str">
        <f t="shared" si="4"/>
        <v/>
      </c>
      <c r="J49" s="989"/>
      <c r="K49" s="990" t="str">
        <f t="shared" si="8"/>
        <v/>
      </c>
      <c r="L49" s="119" t="str">
        <f t="shared" si="5"/>
        <v/>
      </c>
      <c r="M49" s="120" t="str">
        <f t="shared" si="9"/>
        <v/>
      </c>
      <c r="N49" s="121" t="str">
        <f t="shared" si="6"/>
        <v/>
      </c>
    </row>
    <row r="50" spans="2:14" ht="15" customHeight="1" x14ac:dyDescent="0.3">
      <c r="B50" s="112" t="str">
        <f t="shared" si="7"/>
        <v/>
      </c>
      <c r="C50" s="113"/>
      <c r="D50" s="114"/>
      <c r="E50" s="115" t="str">
        <f t="shared" si="0"/>
        <v/>
      </c>
      <c r="F50" s="116" t="str">
        <f t="shared" si="1"/>
        <v/>
      </c>
      <c r="G50" s="117" t="str">
        <f t="shared" si="2"/>
        <v/>
      </c>
      <c r="H50" s="118" t="str">
        <f t="shared" si="3"/>
        <v/>
      </c>
      <c r="I50" s="118" t="str">
        <f t="shared" si="4"/>
        <v/>
      </c>
      <c r="J50" s="989"/>
      <c r="K50" s="990" t="str">
        <f t="shared" si="8"/>
        <v/>
      </c>
      <c r="L50" s="119" t="str">
        <f t="shared" si="5"/>
        <v/>
      </c>
      <c r="M50" s="120" t="str">
        <f t="shared" si="9"/>
        <v/>
      </c>
      <c r="N50" s="121" t="str">
        <f t="shared" si="6"/>
        <v/>
      </c>
    </row>
    <row r="51" spans="2:14" ht="15" customHeight="1" x14ac:dyDescent="0.3">
      <c r="B51" s="112" t="str">
        <f t="shared" si="7"/>
        <v/>
      </c>
      <c r="C51" s="113"/>
      <c r="D51" s="114"/>
      <c r="E51" s="115" t="str">
        <f t="shared" si="0"/>
        <v/>
      </c>
      <c r="F51" s="116" t="str">
        <f t="shared" si="1"/>
        <v/>
      </c>
      <c r="G51" s="117" t="str">
        <f t="shared" si="2"/>
        <v/>
      </c>
      <c r="H51" s="118" t="str">
        <f t="shared" si="3"/>
        <v/>
      </c>
      <c r="I51" s="118" t="str">
        <f t="shared" si="4"/>
        <v/>
      </c>
      <c r="J51" s="989"/>
      <c r="K51" s="990" t="str">
        <f t="shared" si="8"/>
        <v/>
      </c>
      <c r="L51" s="119" t="str">
        <f t="shared" si="5"/>
        <v/>
      </c>
      <c r="M51" s="120" t="str">
        <f t="shared" si="9"/>
        <v/>
      </c>
      <c r="N51" s="121" t="str">
        <f t="shared" si="6"/>
        <v/>
      </c>
    </row>
    <row r="52" spans="2:14" ht="15" customHeight="1" x14ac:dyDescent="0.3">
      <c r="B52" s="112" t="str">
        <f t="shared" si="7"/>
        <v/>
      </c>
      <c r="C52" s="113"/>
      <c r="D52" s="114"/>
      <c r="E52" s="115" t="str">
        <f t="shared" si="0"/>
        <v/>
      </c>
      <c r="F52" s="116" t="str">
        <f t="shared" si="1"/>
        <v/>
      </c>
      <c r="G52" s="117" t="str">
        <f t="shared" si="2"/>
        <v/>
      </c>
      <c r="H52" s="118" t="str">
        <f t="shared" si="3"/>
        <v/>
      </c>
      <c r="I52" s="118" t="str">
        <f t="shared" si="4"/>
        <v/>
      </c>
      <c r="J52" s="989"/>
      <c r="K52" s="990" t="str">
        <f t="shared" si="8"/>
        <v/>
      </c>
      <c r="L52" s="119" t="str">
        <f t="shared" si="5"/>
        <v/>
      </c>
      <c r="M52" s="120" t="str">
        <f t="shared" si="9"/>
        <v/>
      </c>
      <c r="N52" s="121" t="str">
        <f t="shared" si="6"/>
        <v/>
      </c>
    </row>
    <row r="53" spans="2:14" ht="15" customHeight="1" x14ac:dyDescent="0.3">
      <c r="B53" s="112" t="str">
        <f t="shared" si="7"/>
        <v/>
      </c>
      <c r="C53" s="113"/>
      <c r="D53" s="114"/>
      <c r="E53" s="115" t="str">
        <f t="shared" si="0"/>
        <v/>
      </c>
      <c r="F53" s="116" t="str">
        <f t="shared" si="1"/>
        <v/>
      </c>
      <c r="G53" s="117" t="str">
        <f t="shared" si="2"/>
        <v/>
      </c>
      <c r="H53" s="118" t="str">
        <f t="shared" si="3"/>
        <v/>
      </c>
      <c r="I53" s="118" t="str">
        <f t="shared" si="4"/>
        <v/>
      </c>
      <c r="J53" s="989"/>
      <c r="K53" s="990" t="str">
        <f t="shared" si="8"/>
        <v/>
      </c>
      <c r="L53" s="119" t="str">
        <f t="shared" si="5"/>
        <v/>
      </c>
      <c r="M53" s="120" t="str">
        <f t="shared" si="9"/>
        <v/>
      </c>
      <c r="N53" s="121" t="str">
        <f t="shared" si="6"/>
        <v/>
      </c>
    </row>
    <row r="54" spans="2:14" ht="15" customHeight="1" x14ac:dyDescent="0.3">
      <c r="B54" s="112" t="str">
        <f t="shared" si="7"/>
        <v/>
      </c>
      <c r="C54" s="113"/>
      <c r="D54" s="114"/>
      <c r="E54" s="115" t="str">
        <f t="shared" si="0"/>
        <v/>
      </c>
      <c r="F54" s="116" t="str">
        <f t="shared" si="1"/>
        <v/>
      </c>
      <c r="G54" s="117" t="str">
        <f t="shared" si="2"/>
        <v/>
      </c>
      <c r="H54" s="118" t="str">
        <f t="shared" si="3"/>
        <v/>
      </c>
      <c r="I54" s="118" t="str">
        <f t="shared" si="4"/>
        <v/>
      </c>
      <c r="J54" s="989"/>
      <c r="K54" s="990" t="str">
        <f t="shared" si="8"/>
        <v/>
      </c>
      <c r="L54" s="119" t="str">
        <f t="shared" si="5"/>
        <v/>
      </c>
      <c r="M54" s="120" t="str">
        <f t="shared" si="9"/>
        <v/>
      </c>
      <c r="N54" s="121" t="str">
        <f t="shared" si="6"/>
        <v/>
      </c>
    </row>
    <row r="55" spans="2:14" ht="15" customHeight="1" x14ac:dyDescent="0.3">
      <c r="B55" s="112" t="str">
        <f t="shared" si="7"/>
        <v/>
      </c>
      <c r="C55" s="113"/>
      <c r="D55" s="114"/>
      <c r="E55" s="115" t="str">
        <f t="shared" si="0"/>
        <v/>
      </c>
      <c r="F55" s="116" t="str">
        <f t="shared" si="1"/>
        <v/>
      </c>
      <c r="G55" s="117" t="str">
        <f t="shared" si="2"/>
        <v/>
      </c>
      <c r="H55" s="118" t="str">
        <f t="shared" si="3"/>
        <v/>
      </c>
      <c r="I55" s="118" t="str">
        <f t="shared" si="4"/>
        <v/>
      </c>
      <c r="J55" s="989"/>
      <c r="K55" s="990" t="str">
        <f t="shared" si="8"/>
        <v/>
      </c>
      <c r="L55" s="119" t="str">
        <f t="shared" si="5"/>
        <v/>
      </c>
      <c r="M55" s="120" t="str">
        <f t="shared" si="9"/>
        <v/>
      </c>
      <c r="N55" s="121" t="str">
        <f t="shared" si="6"/>
        <v/>
      </c>
    </row>
    <row r="56" spans="2:14" ht="15" customHeight="1" x14ac:dyDescent="0.3">
      <c r="B56" s="112" t="str">
        <f t="shared" si="7"/>
        <v/>
      </c>
      <c r="C56" s="113"/>
      <c r="D56" s="114"/>
      <c r="E56" s="115" t="str">
        <f t="shared" si="0"/>
        <v/>
      </c>
      <c r="F56" s="116" t="str">
        <f t="shared" si="1"/>
        <v/>
      </c>
      <c r="G56" s="117" t="str">
        <f t="shared" si="2"/>
        <v/>
      </c>
      <c r="H56" s="118" t="str">
        <f t="shared" si="3"/>
        <v/>
      </c>
      <c r="I56" s="118" t="str">
        <f t="shared" si="4"/>
        <v/>
      </c>
      <c r="J56" s="989"/>
      <c r="K56" s="990" t="str">
        <f t="shared" si="8"/>
        <v/>
      </c>
      <c r="L56" s="119" t="str">
        <f t="shared" si="5"/>
        <v/>
      </c>
      <c r="M56" s="120" t="str">
        <f t="shared" si="9"/>
        <v/>
      </c>
      <c r="N56" s="121" t="str">
        <f t="shared" si="6"/>
        <v/>
      </c>
    </row>
    <row r="57" spans="2:14" ht="15" customHeight="1" x14ac:dyDescent="0.3">
      <c r="B57" s="112" t="str">
        <f t="shared" si="7"/>
        <v/>
      </c>
      <c r="C57" s="113"/>
      <c r="D57" s="114"/>
      <c r="E57" s="115" t="str">
        <f t="shared" si="0"/>
        <v/>
      </c>
      <c r="F57" s="116" t="str">
        <f t="shared" si="1"/>
        <v/>
      </c>
      <c r="G57" s="117" t="str">
        <f t="shared" si="2"/>
        <v/>
      </c>
      <c r="H57" s="118" t="str">
        <f t="shared" si="3"/>
        <v/>
      </c>
      <c r="I57" s="118" t="str">
        <f t="shared" si="4"/>
        <v/>
      </c>
      <c r="J57" s="989"/>
      <c r="K57" s="990" t="str">
        <f t="shared" si="8"/>
        <v/>
      </c>
      <c r="L57" s="119" t="str">
        <f t="shared" si="5"/>
        <v/>
      </c>
      <c r="M57" s="120" t="str">
        <f t="shared" si="9"/>
        <v/>
      </c>
      <c r="N57" s="121" t="str">
        <f t="shared" si="6"/>
        <v/>
      </c>
    </row>
    <row r="58" spans="2:14" ht="15" customHeight="1" x14ac:dyDescent="0.3">
      <c r="B58" s="112" t="str">
        <f t="shared" si="7"/>
        <v/>
      </c>
      <c r="C58" s="113"/>
      <c r="D58" s="114"/>
      <c r="E58" s="115" t="str">
        <f t="shared" ref="E58:E89" si="10">IF(B58="","",E57-F58)</f>
        <v/>
      </c>
      <c r="F58" s="116" t="str">
        <f t="shared" ref="F58:F89" si="11">IF(B58="","",IF($H$11&gt;E57,E57,$H$11))</f>
        <v/>
      </c>
      <c r="G58" s="117" t="str">
        <f t="shared" ref="G58:G89" si="12">IF(B58="","",$M$11)</f>
        <v/>
      </c>
      <c r="H58" s="118" t="str">
        <f t="shared" ref="H58:H89" si="13">IF(B58="","",E57*G58)</f>
        <v/>
      </c>
      <c r="I58" s="118" t="str">
        <f t="shared" ref="I58:I89" si="14">IF(B58="","",SUM(F58,H58))</f>
        <v/>
      </c>
      <c r="J58" s="989"/>
      <c r="K58" s="990" t="str">
        <f t="shared" ref="K58:K89" si="15">IF(B58="","",I58+(I58*L58))</f>
        <v/>
      </c>
      <c r="L58" s="119" t="str">
        <f t="shared" ref="L58:L89" si="16">IF(B58="","",IF(D57&gt;C57,$M$12,0))</f>
        <v/>
      </c>
      <c r="M58" s="120" t="str">
        <f t="shared" ref="M58:M89" si="17">IF(B58="","",K58-I58)</f>
        <v/>
      </c>
      <c r="N58" s="121" t="str">
        <f t="shared" ref="N58:N89" si="18">IF(B58="","",SUM(I58,M58))</f>
        <v/>
      </c>
    </row>
    <row r="59" spans="2:14" ht="15" customHeight="1" x14ac:dyDescent="0.3">
      <c r="B59" s="112" t="str">
        <f t="shared" ref="B59:B90" si="19">IF(B58="","",IF(B58+1&lt;=$H$13,B58+1,""))</f>
        <v/>
      </c>
      <c r="C59" s="113"/>
      <c r="D59" s="114"/>
      <c r="E59" s="115" t="str">
        <f t="shared" si="10"/>
        <v/>
      </c>
      <c r="F59" s="116" t="str">
        <f t="shared" si="11"/>
        <v/>
      </c>
      <c r="G59" s="117" t="str">
        <f t="shared" si="12"/>
        <v/>
      </c>
      <c r="H59" s="118" t="str">
        <f t="shared" si="13"/>
        <v/>
      </c>
      <c r="I59" s="118" t="str">
        <f t="shared" si="14"/>
        <v/>
      </c>
      <c r="J59" s="989"/>
      <c r="K59" s="990" t="str">
        <f t="shared" si="15"/>
        <v/>
      </c>
      <c r="L59" s="119" t="str">
        <f t="shared" si="16"/>
        <v/>
      </c>
      <c r="M59" s="120" t="str">
        <f t="shared" si="17"/>
        <v/>
      </c>
      <c r="N59" s="121" t="str">
        <f t="shared" si="18"/>
        <v/>
      </c>
    </row>
    <row r="60" spans="2:14" ht="15" customHeight="1" x14ac:dyDescent="0.3">
      <c r="B60" s="112" t="str">
        <f t="shared" si="19"/>
        <v/>
      </c>
      <c r="C60" s="113"/>
      <c r="D60" s="114"/>
      <c r="E60" s="115" t="str">
        <f t="shared" si="10"/>
        <v/>
      </c>
      <c r="F60" s="116" t="str">
        <f t="shared" si="11"/>
        <v/>
      </c>
      <c r="G60" s="117" t="str">
        <f t="shared" si="12"/>
        <v/>
      </c>
      <c r="H60" s="118" t="str">
        <f t="shared" si="13"/>
        <v/>
      </c>
      <c r="I60" s="118" t="str">
        <f t="shared" si="14"/>
        <v/>
      </c>
      <c r="J60" s="989"/>
      <c r="K60" s="990" t="str">
        <f t="shared" si="15"/>
        <v/>
      </c>
      <c r="L60" s="119" t="str">
        <f t="shared" si="16"/>
        <v/>
      </c>
      <c r="M60" s="120" t="str">
        <f t="shared" si="17"/>
        <v/>
      </c>
      <c r="N60" s="121" t="str">
        <f t="shared" si="18"/>
        <v/>
      </c>
    </row>
    <row r="61" spans="2:14" ht="15" customHeight="1" x14ac:dyDescent="0.3">
      <c r="B61" s="112" t="str">
        <f t="shared" si="19"/>
        <v/>
      </c>
      <c r="C61" s="113"/>
      <c r="D61" s="114"/>
      <c r="E61" s="115" t="str">
        <f t="shared" si="10"/>
        <v/>
      </c>
      <c r="F61" s="116" t="str">
        <f t="shared" si="11"/>
        <v/>
      </c>
      <c r="G61" s="117" t="str">
        <f t="shared" si="12"/>
        <v/>
      </c>
      <c r="H61" s="118" t="str">
        <f t="shared" si="13"/>
        <v/>
      </c>
      <c r="I61" s="118" t="str">
        <f t="shared" si="14"/>
        <v/>
      </c>
      <c r="J61" s="989"/>
      <c r="K61" s="990" t="str">
        <f t="shared" si="15"/>
        <v/>
      </c>
      <c r="L61" s="119" t="str">
        <f t="shared" si="16"/>
        <v/>
      </c>
      <c r="M61" s="120" t="str">
        <f t="shared" si="17"/>
        <v/>
      </c>
      <c r="N61" s="121" t="str">
        <f t="shared" si="18"/>
        <v/>
      </c>
    </row>
    <row r="62" spans="2:14" ht="15" customHeight="1" x14ac:dyDescent="0.3">
      <c r="B62" s="112" t="str">
        <f t="shared" si="19"/>
        <v/>
      </c>
      <c r="C62" s="113"/>
      <c r="D62" s="114"/>
      <c r="E62" s="115" t="str">
        <f t="shared" si="10"/>
        <v/>
      </c>
      <c r="F62" s="116" t="str">
        <f t="shared" si="11"/>
        <v/>
      </c>
      <c r="G62" s="117" t="str">
        <f t="shared" si="12"/>
        <v/>
      </c>
      <c r="H62" s="118" t="str">
        <f t="shared" si="13"/>
        <v/>
      </c>
      <c r="I62" s="118" t="str">
        <f t="shared" si="14"/>
        <v/>
      </c>
      <c r="J62" s="989"/>
      <c r="K62" s="990" t="str">
        <f t="shared" si="15"/>
        <v/>
      </c>
      <c r="L62" s="119" t="str">
        <f t="shared" si="16"/>
        <v/>
      </c>
      <c r="M62" s="120" t="str">
        <f t="shared" si="17"/>
        <v/>
      </c>
      <c r="N62" s="121" t="str">
        <f t="shared" si="18"/>
        <v/>
      </c>
    </row>
    <row r="63" spans="2:14" ht="15" customHeight="1" x14ac:dyDescent="0.3">
      <c r="B63" s="112" t="str">
        <f t="shared" si="19"/>
        <v/>
      </c>
      <c r="C63" s="113"/>
      <c r="D63" s="114"/>
      <c r="E63" s="115" t="str">
        <f t="shared" si="10"/>
        <v/>
      </c>
      <c r="F63" s="116" t="str">
        <f t="shared" si="11"/>
        <v/>
      </c>
      <c r="G63" s="117" t="str">
        <f t="shared" si="12"/>
        <v/>
      </c>
      <c r="H63" s="118" t="str">
        <f t="shared" si="13"/>
        <v/>
      </c>
      <c r="I63" s="118" t="str">
        <f t="shared" si="14"/>
        <v/>
      </c>
      <c r="J63" s="989"/>
      <c r="K63" s="990" t="str">
        <f t="shared" si="15"/>
        <v/>
      </c>
      <c r="L63" s="119" t="str">
        <f t="shared" si="16"/>
        <v/>
      </c>
      <c r="M63" s="120" t="str">
        <f t="shared" si="17"/>
        <v/>
      </c>
      <c r="N63" s="121" t="str">
        <f t="shared" si="18"/>
        <v/>
      </c>
    </row>
    <row r="64" spans="2:14" ht="15" customHeight="1" x14ac:dyDescent="0.3">
      <c r="B64" s="112" t="str">
        <f t="shared" si="19"/>
        <v/>
      </c>
      <c r="C64" s="113"/>
      <c r="D64" s="114"/>
      <c r="E64" s="115" t="str">
        <f t="shared" si="10"/>
        <v/>
      </c>
      <c r="F64" s="116" t="str">
        <f t="shared" si="11"/>
        <v/>
      </c>
      <c r="G64" s="117" t="str">
        <f t="shared" si="12"/>
        <v/>
      </c>
      <c r="H64" s="118" t="str">
        <f t="shared" si="13"/>
        <v/>
      </c>
      <c r="I64" s="118" t="str">
        <f t="shared" si="14"/>
        <v/>
      </c>
      <c r="J64" s="989"/>
      <c r="K64" s="990" t="str">
        <f t="shared" si="15"/>
        <v/>
      </c>
      <c r="L64" s="119" t="str">
        <f t="shared" si="16"/>
        <v/>
      </c>
      <c r="M64" s="120" t="str">
        <f t="shared" si="17"/>
        <v/>
      </c>
      <c r="N64" s="121" t="str">
        <f t="shared" si="18"/>
        <v/>
      </c>
    </row>
    <row r="65" spans="2:14" ht="15" customHeight="1" x14ac:dyDescent="0.3">
      <c r="B65" s="112" t="str">
        <f t="shared" si="19"/>
        <v/>
      </c>
      <c r="C65" s="113"/>
      <c r="D65" s="114"/>
      <c r="E65" s="115" t="str">
        <f t="shared" si="10"/>
        <v/>
      </c>
      <c r="F65" s="116" t="str">
        <f t="shared" si="11"/>
        <v/>
      </c>
      <c r="G65" s="117" t="str">
        <f t="shared" si="12"/>
        <v/>
      </c>
      <c r="H65" s="118" t="str">
        <f t="shared" si="13"/>
        <v/>
      </c>
      <c r="I65" s="118" t="str">
        <f t="shared" si="14"/>
        <v/>
      </c>
      <c r="J65" s="989"/>
      <c r="K65" s="990" t="str">
        <f t="shared" si="15"/>
        <v/>
      </c>
      <c r="L65" s="119" t="str">
        <f t="shared" si="16"/>
        <v/>
      </c>
      <c r="M65" s="120" t="str">
        <f t="shared" si="17"/>
        <v/>
      </c>
      <c r="N65" s="121" t="str">
        <f t="shared" si="18"/>
        <v/>
      </c>
    </row>
    <row r="66" spans="2:14" ht="15" customHeight="1" x14ac:dyDescent="0.3">
      <c r="B66" s="112" t="str">
        <f t="shared" si="19"/>
        <v/>
      </c>
      <c r="C66" s="113"/>
      <c r="D66" s="114"/>
      <c r="E66" s="115" t="str">
        <f t="shared" si="10"/>
        <v/>
      </c>
      <c r="F66" s="116" t="str">
        <f t="shared" si="11"/>
        <v/>
      </c>
      <c r="G66" s="117" t="str">
        <f t="shared" si="12"/>
        <v/>
      </c>
      <c r="H66" s="118" t="str">
        <f t="shared" si="13"/>
        <v/>
      </c>
      <c r="I66" s="118" t="str">
        <f t="shared" si="14"/>
        <v/>
      </c>
      <c r="J66" s="989"/>
      <c r="K66" s="990" t="str">
        <f t="shared" si="15"/>
        <v/>
      </c>
      <c r="L66" s="119" t="str">
        <f t="shared" si="16"/>
        <v/>
      </c>
      <c r="M66" s="120" t="str">
        <f t="shared" si="17"/>
        <v/>
      </c>
      <c r="N66" s="121" t="str">
        <f t="shared" si="18"/>
        <v/>
      </c>
    </row>
    <row r="67" spans="2:14" ht="15" customHeight="1" x14ac:dyDescent="0.3">
      <c r="B67" s="112" t="str">
        <f t="shared" si="19"/>
        <v/>
      </c>
      <c r="C67" s="113"/>
      <c r="D67" s="114"/>
      <c r="E67" s="115" t="str">
        <f t="shared" si="10"/>
        <v/>
      </c>
      <c r="F67" s="116" t="str">
        <f t="shared" si="11"/>
        <v/>
      </c>
      <c r="G67" s="117" t="str">
        <f t="shared" si="12"/>
        <v/>
      </c>
      <c r="H67" s="118" t="str">
        <f t="shared" si="13"/>
        <v/>
      </c>
      <c r="I67" s="118" t="str">
        <f t="shared" si="14"/>
        <v/>
      </c>
      <c r="J67" s="989"/>
      <c r="K67" s="990" t="str">
        <f t="shared" si="15"/>
        <v/>
      </c>
      <c r="L67" s="119" t="str">
        <f t="shared" si="16"/>
        <v/>
      </c>
      <c r="M67" s="120" t="str">
        <f t="shared" si="17"/>
        <v/>
      </c>
      <c r="N67" s="121" t="str">
        <f t="shared" si="18"/>
        <v/>
      </c>
    </row>
    <row r="68" spans="2:14" ht="15" customHeight="1" x14ac:dyDescent="0.3">
      <c r="B68" s="112" t="str">
        <f t="shared" si="19"/>
        <v/>
      </c>
      <c r="C68" s="113"/>
      <c r="D68" s="114"/>
      <c r="E68" s="115" t="str">
        <f t="shared" si="10"/>
        <v/>
      </c>
      <c r="F68" s="116" t="str">
        <f t="shared" si="11"/>
        <v/>
      </c>
      <c r="G68" s="117" t="str">
        <f t="shared" si="12"/>
        <v/>
      </c>
      <c r="H68" s="118" t="str">
        <f t="shared" si="13"/>
        <v/>
      </c>
      <c r="I68" s="118" t="str">
        <f t="shared" si="14"/>
        <v/>
      </c>
      <c r="J68" s="989"/>
      <c r="K68" s="990" t="str">
        <f t="shared" si="15"/>
        <v/>
      </c>
      <c r="L68" s="119" t="str">
        <f t="shared" si="16"/>
        <v/>
      </c>
      <c r="M68" s="120" t="str">
        <f t="shared" si="17"/>
        <v/>
      </c>
      <c r="N68" s="121" t="str">
        <f t="shared" si="18"/>
        <v/>
      </c>
    </row>
    <row r="69" spans="2:14" ht="15" customHeight="1" x14ac:dyDescent="0.3">
      <c r="B69" s="112" t="str">
        <f t="shared" si="19"/>
        <v/>
      </c>
      <c r="C69" s="113"/>
      <c r="D69" s="114"/>
      <c r="E69" s="115" t="str">
        <f t="shared" si="10"/>
        <v/>
      </c>
      <c r="F69" s="116" t="str">
        <f t="shared" si="11"/>
        <v/>
      </c>
      <c r="G69" s="117" t="str">
        <f t="shared" si="12"/>
        <v/>
      </c>
      <c r="H69" s="118" t="str">
        <f t="shared" si="13"/>
        <v/>
      </c>
      <c r="I69" s="118" t="str">
        <f t="shared" si="14"/>
        <v/>
      </c>
      <c r="J69" s="989"/>
      <c r="K69" s="990" t="str">
        <f t="shared" si="15"/>
        <v/>
      </c>
      <c r="L69" s="119" t="str">
        <f t="shared" si="16"/>
        <v/>
      </c>
      <c r="M69" s="120" t="str">
        <f t="shared" si="17"/>
        <v/>
      </c>
      <c r="N69" s="121" t="str">
        <f t="shared" si="18"/>
        <v/>
      </c>
    </row>
    <row r="70" spans="2:14" ht="15" customHeight="1" x14ac:dyDescent="0.3">
      <c r="B70" s="112" t="str">
        <f t="shared" si="19"/>
        <v/>
      </c>
      <c r="C70" s="113"/>
      <c r="D70" s="114"/>
      <c r="E70" s="115" t="str">
        <f t="shared" si="10"/>
        <v/>
      </c>
      <c r="F70" s="116" t="str">
        <f t="shared" si="11"/>
        <v/>
      </c>
      <c r="G70" s="117" t="str">
        <f t="shared" si="12"/>
        <v/>
      </c>
      <c r="H70" s="118" t="str">
        <f t="shared" si="13"/>
        <v/>
      </c>
      <c r="I70" s="118" t="str">
        <f t="shared" si="14"/>
        <v/>
      </c>
      <c r="J70" s="989"/>
      <c r="K70" s="990" t="str">
        <f t="shared" si="15"/>
        <v/>
      </c>
      <c r="L70" s="119" t="str">
        <f t="shared" si="16"/>
        <v/>
      </c>
      <c r="M70" s="120" t="str">
        <f t="shared" si="17"/>
        <v/>
      </c>
      <c r="N70" s="121" t="str">
        <f t="shared" si="18"/>
        <v/>
      </c>
    </row>
    <row r="71" spans="2:14" ht="15" customHeight="1" x14ac:dyDescent="0.3">
      <c r="B71" s="112" t="str">
        <f t="shared" si="19"/>
        <v/>
      </c>
      <c r="C71" s="113"/>
      <c r="D71" s="114"/>
      <c r="E71" s="115" t="str">
        <f t="shared" si="10"/>
        <v/>
      </c>
      <c r="F71" s="116" t="str">
        <f t="shared" si="11"/>
        <v/>
      </c>
      <c r="G71" s="117" t="str">
        <f t="shared" si="12"/>
        <v/>
      </c>
      <c r="H71" s="118" t="str">
        <f t="shared" si="13"/>
        <v/>
      </c>
      <c r="I71" s="118" t="str">
        <f t="shared" si="14"/>
        <v/>
      </c>
      <c r="J71" s="989"/>
      <c r="K71" s="990" t="str">
        <f t="shared" si="15"/>
        <v/>
      </c>
      <c r="L71" s="119" t="str">
        <f t="shared" si="16"/>
        <v/>
      </c>
      <c r="M71" s="120" t="str">
        <f t="shared" si="17"/>
        <v/>
      </c>
      <c r="N71" s="121" t="str">
        <f t="shared" si="18"/>
        <v/>
      </c>
    </row>
    <row r="72" spans="2:14" ht="15" customHeight="1" x14ac:dyDescent="0.3">
      <c r="B72" s="112" t="str">
        <f t="shared" si="19"/>
        <v/>
      </c>
      <c r="C72" s="113"/>
      <c r="D72" s="114"/>
      <c r="E72" s="115" t="str">
        <f t="shared" si="10"/>
        <v/>
      </c>
      <c r="F72" s="116" t="str">
        <f t="shared" si="11"/>
        <v/>
      </c>
      <c r="G72" s="117" t="str">
        <f t="shared" si="12"/>
        <v/>
      </c>
      <c r="H72" s="118" t="str">
        <f t="shared" si="13"/>
        <v/>
      </c>
      <c r="I72" s="118" t="str">
        <f t="shared" si="14"/>
        <v/>
      </c>
      <c r="J72" s="989"/>
      <c r="K72" s="990" t="str">
        <f t="shared" si="15"/>
        <v/>
      </c>
      <c r="L72" s="119" t="str">
        <f t="shared" si="16"/>
        <v/>
      </c>
      <c r="M72" s="120" t="str">
        <f t="shared" si="17"/>
        <v/>
      </c>
      <c r="N72" s="121" t="str">
        <f t="shared" si="18"/>
        <v/>
      </c>
    </row>
    <row r="73" spans="2:14" ht="15" customHeight="1" x14ac:dyDescent="0.3">
      <c r="B73" s="112" t="str">
        <f t="shared" si="19"/>
        <v/>
      </c>
      <c r="C73" s="113"/>
      <c r="D73" s="114"/>
      <c r="E73" s="115" t="str">
        <f t="shared" si="10"/>
        <v/>
      </c>
      <c r="F73" s="116" t="str">
        <f t="shared" si="11"/>
        <v/>
      </c>
      <c r="G73" s="117" t="str">
        <f t="shared" si="12"/>
        <v/>
      </c>
      <c r="H73" s="118" t="str">
        <f t="shared" si="13"/>
        <v/>
      </c>
      <c r="I73" s="118" t="str">
        <f t="shared" si="14"/>
        <v/>
      </c>
      <c r="J73" s="989"/>
      <c r="K73" s="990" t="str">
        <f t="shared" si="15"/>
        <v/>
      </c>
      <c r="L73" s="119" t="str">
        <f t="shared" si="16"/>
        <v/>
      </c>
      <c r="M73" s="120" t="str">
        <f t="shared" si="17"/>
        <v/>
      </c>
      <c r="N73" s="121" t="str">
        <f t="shared" si="18"/>
        <v/>
      </c>
    </row>
    <row r="74" spans="2:14" ht="15" customHeight="1" x14ac:dyDescent="0.3">
      <c r="B74" s="112" t="str">
        <f t="shared" si="19"/>
        <v/>
      </c>
      <c r="C74" s="113"/>
      <c r="D74" s="114"/>
      <c r="E74" s="115" t="str">
        <f t="shared" si="10"/>
        <v/>
      </c>
      <c r="F74" s="116" t="str">
        <f t="shared" si="11"/>
        <v/>
      </c>
      <c r="G74" s="117" t="str">
        <f t="shared" si="12"/>
        <v/>
      </c>
      <c r="H74" s="118" t="str">
        <f t="shared" si="13"/>
        <v/>
      </c>
      <c r="I74" s="118" t="str">
        <f t="shared" si="14"/>
        <v/>
      </c>
      <c r="J74" s="989"/>
      <c r="K74" s="990" t="str">
        <f t="shared" si="15"/>
        <v/>
      </c>
      <c r="L74" s="119" t="str">
        <f t="shared" si="16"/>
        <v/>
      </c>
      <c r="M74" s="120" t="str">
        <f t="shared" si="17"/>
        <v/>
      </c>
      <c r="N74" s="121" t="str">
        <f t="shared" si="18"/>
        <v/>
      </c>
    </row>
    <row r="75" spans="2:14" ht="15" customHeight="1" x14ac:dyDescent="0.3">
      <c r="B75" s="112" t="str">
        <f t="shared" si="19"/>
        <v/>
      </c>
      <c r="C75" s="113"/>
      <c r="D75" s="114"/>
      <c r="E75" s="115" t="str">
        <f t="shared" si="10"/>
        <v/>
      </c>
      <c r="F75" s="116" t="str">
        <f t="shared" si="11"/>
        <v/>
      </c>
      <c r="G75" s="117" t="str">
        <f t="shared" si="12"/>
        <v/>
      </c>
      <c r="H75" s="118" t="str">
        <f t="shared" si="13"/>
        <v/>
      </c>
      <c r="I75" s="118" t="str">
        <f t="shared" si="14"/>
        <v/>
      </c>
      <c r="J75" s="989"/>
      <c r="K75" s="990" t="str">
        <f t="shared" si="15"/>
        <v/>
      </c>
      <c r="L75" s="119" t="str">
        <f t="shared" si="16"/>
        <v/>
      </c>
      <c r="M75" s="120" t="str">
        <f t="shared" si="17"/>
        <v/>
      </c>
      <c r="N75" s="121" t="str">
        <f t="shared" si="18"/>
        <v/>
      </c>
    </row>
    <row r="76" spans="2:14" ht="15" customHeight="1" x14ac:dyDescent="0.3">
      <c r="B76" s="112" t="str">
        <f t="shared" si="19"/>
        <v/>
      </c>
      <c r="C76" s="113"/>
      <c r="D76" s="114"/>
      <c r="E76" s="115" t="str">
        <f t="shared" si="10"/>
        <v/>
      </c>
      <c r="F76" s="116" t="str">
        <f t="shared" si="11"/>
        <v/>
      </c>
      <c r="G76" s="117" t="str">
        <f t="shared" si="12"/>
        <v/>
      </c>
      <c r="H76" s="118" t="str">
        <f t="shared" si="13"/>
        <v/>
      </c>
      <c r="I76" s="118" t="str">
        <f t="shared" si="14"/>
        <v/>
      </c>
      <c r="J76" s="989"/>
      <c r="K76" s="990" t="str">
        <f t="shared" si="15"/>
        <v/>
      </c>
      <c r="L76" s="119" t="str">
        <f t="shared" si="16"/>
        <v/>
      </c>
      <c r="M76" s="120" t="str">
        <f t="shared" si="17"/>
        <v/>
      </c>
      <c r="N76" s="121" t="str">
        <f t="shared" si="18"/>
        <v/>
      </c>
    </row>
    <row r="77" spans="2:14" ht="15" customHeight="1" x14ac:dyDescent="0.3">
      <c r="B77" s="112" t="str">
        <f t="shared" si="19"/>
        <v/>
      </c>
      <c r="C77" s="113"/>
      <c r="D77" s="114"/>
      <c r="E77" s="115" t="str">
        <f t="shared" si="10"/>
        <v/>
      </c>
      <c r="F77" s="116" t="str">
        <f t="shared" si="11"/>
        <v/>
      </c>
      <c r="G77" s="117" t="str">
        <f t="shared" si="12"/>
        <v/>
      </c>
      <c r="H77" s="118" t="str">
        <f t="shared" si="13"/>
        <v/>
      </c>
      <c r="I77" s="118" t="str">
        <f t="shared" si="14"/>
        <v/>
      </c>
      <c r="J77" s="989"/>
      <c r="K77" s="990" t="str">
        <f t="shared" si="15"/>
        <v/>
      </c>
      <c r="L77" s="119" t="str">
        <f t="shared" si="16"/>
        <v/>
      </c>
      <c r="M77" s="120" t="str">
        <f t="shared" si="17"/>
        <v/>
      </c>
      <c r="N77" s="121" t="str">
        <f t="shared" si="18"/>
        <v/>
      </c>
    </row>
    <row r="78" spans="2:14" ht="15" customHeight="1" x14ac:dyDescent="0.3">
      <c r="B78" s="112" t="str">
        <f t="shared" si="19"/>
        <v/>
      </c>
      <c r="C78" s="113"/>
      <c r="D78" s="114"/>
      <c r="E78" s="115" t="str">
        <f t="shared" si="10"/>
        <v/>
      </c>
      <c r="F78" s="116" t="str">
        <f t="shared" si="11"/>
        <v/>
      </c>
      <c r="G78" s="117" t="str">
        <f t="shared" si="12"/>
        <v/>
      </c>
      <c r="H78" s="118" t="str">
        <f t="shared" si="13"/>
        <v/>
      </c>
      <c r="I78" s="118" t="str">
        <f t="shared" si="14"/>
        <v/>
      </c>
      <c r="J78" s="989"/>
      <c r="K78" s="990" t="str">
        <f t="shared" si="15"/>
        <v/>
      </c>
      <c r="L78" s="119" t="str">
        <f t="shared" si="16"/>
        <v/>
      </c>
      <c r="M78" s="120" t="str">
        <f t="shared" si="17"/>
        <v/>
      </c>
      <c r="N78" s="121" t="str">
        <f t="shared" si="18"/>
        <v/>
      </c>
    </row>
    <row r="79" spans="2:14" ht="15" customHeight="1" x14ac:dyDescent="0.3">
      <c r="B79" s="112" t="str">
        <f t="shared" si="19"/>
        <v/>
      </c>
      <c r="C79" s="113"/>
      <c r="D79" s="114"/>
      <c r="E79" s="115" t="str">
        <f t="shared" si="10"/>
        <v/>
      </c>
      <c r="F79" s="116" t="str">
        <f t="shared" si="11"/>
        <v/>
      </c>
      <c r="G79" s="117" t="str">
        <f t="shared" si="12"/>
        <v/>
      </c>
      <c r="H79" s="118" t="str">
        <f t="shared" si="13"/>
        <v/>
      </c>
      <c r="I79" s="118" t="str">
        <f t="shared" si="14"/>
        <v/>
      </c>
      <c r="J79" s="989"/>
      <c r="K79" s="990" t="str">
        <f t="shared" si="15"/>
        <v/>
      </c>
      <c r="L79" s="119" t="str">
        <f t="shared" si="16"/>
        <v/>
      </c>
      <c r="M79" s="120" t="str">
        <f t="shared" si="17"/>
        <v/>
      </c>
      <c r="N79" s="121" t="str">
        <f t="shared" si="18"/>
        <v/>
      </c>
    </row>
    <row r="80" spans="2:14" ht="15" customHeight="1" x14ac:dyDescent="0.3">
      <c r="B80" s="112" t="str">
        <f t="shared" si="19"/>
        <v/>
      </c>
      <c r="C80" s="113"/>
      <c r="D80" s="114"/>
      <c r="E80" s="115" t="str">
        <f t="shared" si="10"/>
        <v/>
      </c>
      <c r="F80" s="116" t="str">
        <f t="shared" si="11"/>
        <v/>
      </c>
      <c r="G80" s="117" t="str">
        <f t="shared" si="12"/>
        <v/>
      </c>
      <c r="H80" s="118" t="str">
        <f t="shared" si="13"/>
        <v/>
      </c>
      <c r="I80" s="118" t="str">
        <f t="shared" si="14"/>
        <v/>
      </c>
      <c r="J80" s="989"/>
      <c r="K80" s="990" t="str">
        <f t="shared" si="15"/>
        <v/>
      </c>
      <c r="L80" s="119" t="str">
        <f t="shared" si="16"/>
        <v/>
      </c>
      <c r="M80" s="120" t="str">
        <f t="shared" si="17"/>
        <v/>
      </c>
      <c r="N80" s="121" t="str">
        <f t="shared" si="18"/>
        <v/>
      </c>
    </row>
    <row r="81" spans="2:14" ht="15" customHeight="1" x14ac:dyDescent="0.3">
      <c r="B81" s="112" t="str">
        <f t="shared" si="19"/>
        <v/>
      </c>
      <c r="C81" s="113"/>
      <c r="D81" s="114"/>
      <c r="E81" s="115" t="str">
        <f t="shared" si="10"/>
        <v/>
      </c>
      <c r="F81" s="116" t="str">
        <f t="shared" si="11"/>
        <v/>
      </c>
      <c r="G81" s="117" t="str">
        <f t="shared" si="12"/>
        <v/>
      </c>
      <c r="H81" s="118" t="str">
        <f t="shared" si="13"/>
        <v/>
      </c>
      <c r="I81" s="118" t="str">
        <f t="shared" si="14"/>
        <v/>
      </c>
      <c r="J81" s="989"/>
      <c r="K81" s="990" t="str">
        <f t="shared" si="15"/>
        <v/>
      </c>
      <c r="L81" s="119" t="str">
        <f t="shared" si="16"/>
        <v/>
      </c>
      <c r="M81" s="120" t="str">
        <f t="shared" si="17"/>
        <v/>
      </c>
      <c r="N81" s="121" t="str">
        <f t="shared" si="18"/>
        <v/>
      </c>
    </row>
    <row r="82" spans="2:14" ht="15" customHeight="1" x14ac:dyDescent="0.3">
      <c r="B82" s="112" t="str">
        <f t="shared" si="19"/>
        <v/>
      </c>
      <c r="C82" s="113"/>
      <c r="D82" s="114"/>
      <c r="E82" s="115" t="str">
        <f t="shared" si="10"/>
        <v/>
      </c>
      <c r="F82" s="116" t="str">
        <f t="shared" si="11"/>
        <v/>
      </c>
      <c r="G82" s="117" t="str">
        <f t="shared" si="12"/>
        <v/>
      </c>
      <c r="H82" s="118" t="str">
        <f t="shared" si="13"/>
        <v/>
      </c>
      <c r="I82" s="118" t="str">
        <f t="shared" si="14"/>
        <v/>
      </c>
      <c r="J82" s="989"/>
      <c r="K82" s="990" t="str">
        <f t="shared" si="15"/>
        <v/>
      </c>
      <c r="L82" s="119" t="str">
        <f t="shared" si="16"/>
        <v/>
      </c>
      <c r="M82" s="120" t="str">
        <f t="shared" si="17"/>
        <v/>
      </c>
      <c r="N82" s="121" t="str">
        <f t="shared" si="18"/>
        <v/>
      </c>
    </row>
    <row r="83" spans="2:14" ht="15" customHeight="1" x14ac:dyDescent="0.3">
      <c r="B83" s="112" t="str">
        <f t="shared" si="19"/>
        <v/>
      </c>
      <c r="C83" s="113"/>
      <c r="D83" s="114"/>
      <c r="E83" s="115" t="str">
        <f t="shared" si="10"/>
        <v/>
      </c>
      <c r="F83" s="116" t="str">
        <f t="shared" si="11"/>
        <v/>
      </c>
      <c r="G83" s="117" t="str">
        <f t="shared" si="12"/>
        <v/>
      </c>
      <c r="H83" s="118" t="str">
        <f t="shared" si="13"/>
        <v/>
      </c>
      <c r="I83" s="118" t="str">
        <f t="shared" si="14"/>
        <v/>
      </c>
      <c r="J83" s="989"/>
      <c r="K83" s="990" t="str">
        <f t="shared" si="15"/>
        <v/>
      </c>
      <c r="L83" s="119" t="str">
        <f t="shared" si="16"/>
        <v/>
      </c>
      <c r="M83" s="120" t="str">
        <f t="shared" si="17"/>
        <v/>
      </c>
      <c r="N83" s="121" t="str">
        <f t="shared" si="18"/>
        <v/>
      </c>
    </row>
    <row r="84" spans="2:14" ht="15" customHeight="1" x14ac:dyDescent="0.3">
      <c r="B84" s="112" t="str">
        <f t="shared" si="19"/>
        <v/>
      </c>
      <c r="C84" s="113"/>
      <c r="D84" s="114"/>
      <c r="E84" s="115" t="str">
        <f t="shared" si="10"/>
        <v/>
      </c>
      <c r="F84" s="116" t="str">
        <f t="shared" si="11"/>
        <v/>
      </c>
      <c r="G84" s="117" t="str">
        <f t="shared" si="12"/>
        <v/>
      </c>
      <c r="H84" s="118" t="str">
        <f t="shared" si="13"/>
        <v/>
      </c>
      <c r="I84" s="118" t="str">
        <f t="shared" si="14"/>
        <v/>
      </c>
      <c r="J84" s="989"/>
      <c r="K84" s="990" t="str">
        <f t="shared" si="15"/>
        <v/>
      </c>
      <c r="L84" s="119" t="str">
        <f t="shared" si="16"/>
        <v/>
      </c>
      <c r="M84" s="120" t="str">
        <f t="shared" si="17"/>
        <v/>
      </c>
      <c r="N84" s="121" t="str">
        <f t="shared" si="18"/>
        <v/>
      </c>
    </row>
    <row r="85" spans="2:14" ht="15" customHeight="1" x14ac:dyDescent="0.3">
      <c r="B85" s="112" t="str">
        <f t="shared" si="19"/>
        <v/>
      </c>
      <c r="C85" s="113"/>
      <c r="D85" s="114"/>
      <c r="E85" s="115" t="str">
        <f t="shared" si="10"/>
        <v/>
      </c>
      <c r="F85" s="116" t="str">
        <f t="shared" si="11"/>
        <v/>
      </c>
      <c r="G85" s="117" t="str">
        <f t="shared" si="12"/>
        <v/>
      </c>
      <c r="H85" s="118" t="str">
        <f t="shared" si="13"/>
        <v/>
      </c>
      <c r="I85" s="118" t="str">
        <f t="shared" si="14"/>
        <v/>
      </c>
      <c r="J85" s="989"/>
      <c r="K85" s="990" t="str">
        <f t="shared" si="15"/>
        <v/>
      </c>
      <c r="L85" s="119" t="str">
        <f t="shared" si="16"/>
        <v/>
      </c>
      <c r="M85" s="120" t="str">
        <f t="shared" si="17"/>
        <v/>
      </c>
      <c r="N85" s="121" t="str">
        <f t="shared" si="18"/>
        <v/>
      </c>
    </row>
    <row r="86" spans="2:14" ht="15" customHeight="1" x14ac:dyDescent="0.3">
      <c r="B86" s="112" t="str">
        <f t="shared" si="19"/>
        <v/>
      </c>
      <c r="C86" s="113"/>
      <c r="D86" s="114"/>
      <c r="E86" s="115" t="str">
        <f t="shared" si="10"/>
        <v/>
      </c>
      <c r="F86" s="116" t="str">
        <f t="shared" si="11"/>
        <v/>
      </c>
      <c r="G86" s="117" t="str">
        <f t="shared" si="12"/>
        <v/>
      </c>
      <c r="H86" s="118" t="str">
        <f t="shared" si="13"/>
        <v/>
      </c>
      <c r="I86" s="118" t="str">
        <f t="shared" si="14"/>
        <v/>
      </c>
      <c r="J86" s="989"/>
      <c r="K86" s="990" t="str">
        <f t="shared" si="15"/>
        <v/>
      </c>
      <c r="L86" s="119" t="str">
        <f t="shared" si="16"/>
        <v/>
      </c>
      <c r="M86" s="120" t="str">
        <f t="shared" si="17"/>
        <v/>
      </c>
      <c r="N86" s="121" t="str">
        <f t="shared" si="18"/>
        <v/>
      </c>
    </row>
    <row r="87" spans="2:14" ht="15" customHeight="1" x14ac:dyDescent="0.3">
      <c r="B87" s="112" t="str">
        <f t="shared" si="19"/>
        <v/>
      </c>
      <c r="C87" s="113"/>
      <c r="D87" s="114"/>
      <c r="E87" s="115" t="str">
        <f t="shared" si="10"/>
        <v/>
      </c>
      <c r="F87" s="116" t="str">
        <f t="shared" si="11"/>
        <v/>
      </c>
      <c r="G87" s="117" t="str">
        <f t="shared" si="12"/>
        <v/>
      </c>
      <c r="H87" s="118" t="str">
        <f t="shared" si="13"/>
        <v/>
      </c>
      <c r="I87" s="118" t="str">
        <f t="shared" si="14"/>
        <v/>
      </c>
      <c r="J87" s="989"/>
      <c r="K87" s="990" t="str">
        <f t="shared" si="15"/>
        <v/>
      </c>
      <c r="L87" s="119" t="str">
        <f t="shared" si="16"/>
        <v/>
      </c>
      <c r="M87" s="120" t="str">
        <f t="shared" si="17"/>
        <v/>
      </c>
      <c r="N87" s="121" t="str">
        <f t="shared" si="18"/>
        <v/>
      </c>
    </row>
    <row r="88" spans="2:14" ht="15" customHeight="1" x14ac:dyDescent="0.3">
      <c r="B88" s="112" t="str">
        <f t="shared" si="19"/>
        <v/>
      </c>
      <c r="C88" s="113"/>
      <c r="D88" s="114"/>
      <c r="E88" s="115" t="str">
        <f t="shared" si="10"/>
        <v/>
      </c>
      <c r="F88" s="116" t="str">
        <f t="shared" si="11"/>
        <v/>
      </c>
      <c r="G88" s="117" t="str">
        <f t="shared" si="12"/>
        <v/>
      </c>
      <c r="H88" s="118" t="str">
        <f t="shared" si="13"/>
        <v/>
      </c>
      <c r="I88" s="118" t="str">
        <f t="shared" si="14"/>
        <v/>
      </c>
      <c r="J88" s="989"/>
      <c r="K88" s="990" t="str">
        <f t="shared" si="15"/>
        <v/>
      </c>
      <c r="L88" s="119" t="str">
        <f t="shared" si="16"/>
        <v/>
      </c>
      <c r="M88" s="120" t="str">
        <f t="shared" si="17"/>
        <v/>
      </c>
      <c r="N88" s="121" t="str">
        <f t="shared" si="18"/>
        <v/>
      </c>
    </row>
    <row r="89" spans="2:14" ht="15" customHeight="1" x14ac:dyDescent="0.3">
      <c r="B89" s="112" t="str">
        <f t="shared" si="19"/>
        <v/>
      </c>
      <c r="C89" s="113"/>
      <c r="D89" s="114"/>
      <c r="E89" s="115" t="str">
        <f t="shared" si="10"/>
        <v/>
      </c>
      <c r="F89" s="116" t="str">
        <f t="shared" si="11"/>
        <v/>
      </c>
      <c r="G89" s="117" t="str">
        <f t="shared" si="12"/>
        <v/>
      </c>
      <c r="H89" s="118" t="str">
        <f t="shared" si="13"/>
        <v/>
      </c>
      <c r="I89" s="118" t="str">
        <f t="shared" si="14"/>
        <v/>
      </c>
      <c r="J89" s="989"/>
      <c r="K89" s="990" t="str">
        <f t="shared" si="15"/>
        <v/>
      </c>
      <c r="L89" s="119" t="str">
        <f t="shared" si="16"/>
        <v/>
      </c>
      <c r="M89" s="120" t="str">
        <f t="shared" si="17"/>
        <v/>
      </c>
      <c r="N89" s="121" t="str">
        <f t="shared" si="18"/>
        <v/>
      </c>
    </row>
    <row r="90" spans="2:14" ht="15" customHeight="1" x14ac:dyDescent="0.3">
      <c r="B90" s="112" t="str">
        <f t="shared" si="19"/>
        <v/>
      </c>
      <c r="C90" s="113"/>
      <c r="D90" s="114"/>
      <c r="E90" s="115" t="str">
        <f t="shared" ref="E90:E121" si="20">IF(B90="","",E89-F90)</f>
        <v/>
      </c>
      <c r="F90" s="116" t="str">
        <f t="shared" ref="F90:F121" si="21">IF(B90="","",IF($H$11&gt;E89,E89,$H$11))</f>
        <v/>
      </c>
      <c r="G90" s="117" t="str">
        <f t="shared" ref="G90:G121" si="22">IF(B90="","",$M$11)</f>
        <v/>
      </c>
      <c r="H90" s="118" t="str">
        <f t="shared" ref="H90:H121" si="23">IF(B90="","",E89*G90)</f>
        <v/>
      </c>
      <c r="I90" s="118" t="str">
        <f t="shared" ref="I90:I121" si="24">IF(B90="","",SUM(F90,H90))</f>
        <v/>
      </c>
      <c r="J90" s="989"/>
      <c r="K90" s="990" t="str">
        <f t="shared" ref="K90:K121" si="25">IF(B90="","",I90+(I90*L90))</f>
        <v/>
      </c>
      <c r="L90" s="119" t="str">
        <f t="shared" ref="L90:L121" si="26">IF(B90="","",IF(D89&gt;C89,$M$12,0))</f>
        <v/>
      </c>
      <c r="M90" s="120" t="str">
        <f t="shared" ref="M90:M121" si="27">IF(B90="","",K90-I90)</f>
        <v/>
      </c>
      <c r="N90" s="121" t="str">
        <f t="shared" ref="N90:N121" si="28">IF(B90="","",SUM(I90,M90))</f>
        <v/>
      </c>
    </row>
    <row r="91" spans="2:14" ht="15" customHeight="1" x14ac:dyDescent="0.3">
      <c r="B91" s="112" t="str">
        <f t="shared" ref="B91:B122" si="29">IF(B90="","",IF(B90+1&lt;=$H$13,B90+1,""))</f>
        <v/>
      </c>
      <c r="C91" s="113"/>
      <c r="D91" s="114"/>
      <c r="E91" s="115" t="str">
        <f t="shared" si="20"/>
        <v/>
      </c>
      <c r="F91" s="116" t="str">
        <f t="shared" si="21"/>
        <v/>
      </c>
      <c r="G91" s="117" t="str">
        <f t="shared" si="22"/>
        <v/>
      </c>
      <c r="H91" s="118" t="str">
        <f t="shared" si="23"/>
        <v/>
      </c>
      <c r="I91" s="118" t="str">
        <f t="shared" si="24"/>
        <v/>
      </c>
      <c r="J91" s="989"/>
      <c r="K91" s="990" t="str">
        <f t="shared" si="25"/>
        <v/>
      </c>
      <c r="L91" s="119" t="str">
        <f t="shared" si="26"/>
        <v/>
      </c>
      <c r="M91" s="120" t="str">
        <f t="shared" si="27"/>
        <v/>
      </c>
      <c r="N91" s="121" t="str">
        <f t="shared" si="28"/>
        <v/>
      </c>
    </row>
    <row r="92" spans="2:14" ht="15" customHeight="1" x14ac:dyDescent="0.3">
      <c r="B92" s="112" t="str">
        <f t="shared" si="29"/>
        <v/>
      </c>
      <c r="C92" s="113"/>
      <c r="D92" s="114"/>
      <c r="E92" s="115" t="str">
        <f t="shared" si="20"/>
        <v/>
      </c>
      <c r="F92" s="116" t="str">
        <f t="shared" si="21"/>
        <v/>
      </c>
      <c r="G92" s="117" t="str">
        <f t="shared" si="22"/>
        <v/>
      </c>
      <c r="H92" s="118" t="str">
        <f t="shared" si="23"/>
        <v/>
      </c>
      <c r="I92" s="118" t="str">
        <f t="shared" si="24"/>
        <v/>
      </c>
      <c r="J92" s="989"/>
      <c r="K92" s="990" t="str">
        <f t="shared" si="25"/>
        <v/>
      </c>
      <c r="L92" s="119" t="str">
        <f t="shared" si="26"/>
        <v/>
      </c>
      <c r="M92" s="120" t="str">
        <f t="shared" si="27"/>
        <v/>
      </c>
      <c r="N92" s="121" t="str">
        <f t="shared" si="28"/>
        <v/>
      </c>
    </row>
    <row r="93" spans="2:14" ht="15" customHeight="1" x14ac:dyDescent="0.3">
      <c r="B93" s="112" t="str">
        <f t="shared" si="29"/>
        <v/>
      </c>
      <c r="C93" s="113"/>
      <c r="D93" s="114"/>
      <c r="E93" s="115" t="str">
        <f t="shared" si="20"/>
        <v/>
      </c>
      <c r="F93" s="116" t="str">
        <f t="shared" si="21"/>
        <v/>
      </c>
      <c r="G93" s="117" t="str">
        <f t="shared" si="22"/>
        <v/>
      </c>
      <c r="H93" s="118" t="str">
        <f t="shared" si="23"/>
        <v/>
      </c>
      <c r="I93" s="118" t="str">
        <f t="shared" si="24"/>
        <v/>
      </c>
      <c r="J93" s="989"/>
      <c r="K93" s="990" t="str">
        <f t="shared" si="25"/>
        <v/>
      </c>
      <c r="L93" s="119" t="str">
        <f t="shared" si="26"/>
        <v/>
      </c>
      <c r="M93" s="120" t="str">
        <f t="shared" si="27"/>
        <v/>
      </c>
      <c r="N93" s="121" t="str">
        <f t="shared" si="28"/>
        <v/>
      </c>
    </row>
    <row r="94" spans="2:14" ht="15" customHeight="1" x14ac:dyDescent="0.3">
      <c r="B94" s="112" t="str">
        <f t="shared" si="29"/>
        <v/>
      </c>
      <c r="C94" s="113"/>
      <c r="D94" s="114"/>
      <c r="E94" s="115" t="str">
        <f t="shared" si="20"/>
        <v/>
      </c>
      <c r="F94" s="116" t="str">
        <f t="shared" si="21"/>
        <v/>
      </c>
      <c r="G94" s="117" t="str">
        <f t="shared" si="22"/>
        <v/>
      </c>
      <c r="H94" s="118" t="str">
        <f t="shared" si="23"/>
        <v/>
      </c>
      <c r="I94" s="118" t="str">
        <f t="shared" si="24"/>
        <v/>
      </c>
      <c r="J94" s="989"/>
      <c r="K94" s="990" t="str">
        <f t="shared" si="25"/>
        <v/>
      </c>
      <c r="L94" s="119" t="str">
        <f t="shared" si="26"/>
        <v/>
      </c>
      <c r="M94" s="120" t="str">
        <f t="shared" si="27"/>
        <v/>
      </c>
      <c r="N94" s="121" t="str">
        <f t="shared" si="28"/>
        <v/>
      </c>
    </row>
    <row r="95" spans="2:14" ht="15" customHeight="1" x14ac:dyDescent="0.3">
      <c r="B95" s="112" t="str">
        <f t="shared" si="29"/>
        <v/>
      </c>
      <c r="C95" s="113"/>
      <c r="D95" s="114"/>
      <c r="E95" s="115" t="str">
        <f t="shared" si="20"/>
        <v/>
      </c>
      <c r="F95" s="116" t="str">
        <f t="shared" si="21"/>
        <v/>
      </c>
      <c r="G95" s="117" t="str">
        <f t="shared" si="22"/>
        <v/>
      </c>
      <c r="H95" s="118" t="str">
        <f t="shared" si="23"/>
        <v/>
      </c>
      <c r="I95" s="118" t="str">
        <f t="shared" si="24"/>
        <v/>
      </c>
      <c r="J95" s="989"/>
      <c r="K95" s="990" t="str">
        <f t="shared" si="25"/>
        <v/>
      </c>
      <c r="L95" s="119" t="str">
        <f t="shared" si="26"/>
        <v/>
      </c>
      <c r="M95" s="120" t="str">
        <f t="shared" si="27"/>
        <v/>
      </c>
      <c r="N95" s="121" t="str">
        <f t="shared" si="28"/>
        <v/>
      </c>
    </row>
    <row r="96" spans="2:14" ht="15" customHeight="1" x14ac:dyDescent="0.3">
      <c r="B96" s="112" t="str">
        <f t="shared" si="29"/>
        <v/>
      </c>
      <c r="C96" s="113"/>
      <c r="D96" s="114"/>
      <c r="E96" s="115" t="str">
        <f t="shared" si="20"/>
        <v/>
      </c>
      <c r="F96" s="116" t="str">
        <f t="shared" si="21"/>
        <v/>
      </c>
      <c r="G96" s="117" t="str">
        <f t="shared" si="22"/>
        <v/>
      </c>
      <c r="H96" s="118" t="str">
        <f t="shared" si="23"/>
        <v/>
      </c>
      <c r="I96" s="118" t="str">
        <f t="shared" si="24"/>
        <v/>
      </c>
      <c r="J96" s="989"/>
      <c r="K96" s="990" t="str">
        <f t="shared" si="25"/>
        <v/>
      </c>
      <c r="L96" s="119" t="str">
        <f t="shared" si="26"/>
        <v/>
      </c>
      <c r="M96" s="120" t="str">
        <f t="shared" si="27"/>
        <v/>
      </c>
      <c r="N96" s="121" t="str">
        <f t="shared" si="28"/>
        <v/>
      </c>
    </row>
    <row r="97" spans="2:14" ht="15" customHeight="1" x14ac:dyDescent="0.3">
      <c r="B97" s="112" t="str">
        <f t="shared" si="29"/>
        <v/>
      </c>
      <c r="C97" s="113"/>
      <c r="D97" s="114"/>
      <c r="E97" s="115" t="str">
        <f t="shared" si="20"/>
        <v/>
      </c>
      <c r="F97" s="116" t="str">
        <f t="shared" si="21"/>
        <v/>
      </c>
      <c r="G97" s="117" t="str">
        <f t="shared" si="22"/>
        <v/>
      </c>
      <c r="H97" s="118" t="str">
        <f t="shared" si="23"/>
        <v/>
      </c>
      <c r="I97" s="118" t="str">
        <f t="shared" si="24"/>
        <v/>
      </c>
      <c r="J97" s="989"/>
      <c r="K97" s="990" t="str">
        <f t="shared" si="25"/>
        <v/>
      </c>
      <c r="L97" s="119" t="str">
        <f t="shared" si="26"/>
        <v/>
      </c>
      <c r="M97" s="120" t="str">
        <f t="shared" si="27"/>
        <v/>
      </c>
      <c r="N97" s="121" t="str">
        <f t="shared" si="28"/>
        <v/>
      </c>
    </row>
    <row r="98" spans="2:14" ht="15" customHeight="1" x14ac:dyDescent="0.3">
      <c r="B98" s="112" t="str">
        <f t="shared" si="29"/>
        <v/>
      </c>
      <c r="C98" s="113"/>
      <c r="D98" s="114"/>
      <c r="E98" s="115" t="str">
        <f t="shared" si="20"/>
        <v/>
      </c>
      <c r="F98" s="116" t="str">
        <f t="shared" si="21"/>
        <v/>
      </c>
      <c r="G98" s="117" t="str">
        <f t="shared" si="22"/>
        <v/>
      </c>
      <c r="H98" s="118" t="str">
        <f t="shared" si="23"/>
        <v/>
      </c>
      <c r="I98" s="118" t="str">
        <f t="shared" si="24"/>
        <v/>
      </c>
      <c r="J98" s="989"/>
      <c r="K98" s="990" t="str">
        <f t="shared" si="25"/>
        <v/>
      </c>
      <c r="L98" s="119" t="str">
        <f t="shared" si="26"/>
        <v/>
      </c>
      <c r="M98" s="120" t="str">
        <f t="shared" si="27"/>
        <v/>
      </c>
      <c r="N98" s="121" t="str">
        <f t="shared" si="28"/>
        <v/>
      </c>
    </row>
    <row r="99" spans="2:14" ht="15" customHeight="1" x14ac:dyDescent="0.3">
      <c r="B99" s="112" t="str">
        <f t="shared" si="29"/>
        <v/>
      </c>
      <c r="C99" s="113"/>
      <c r="D99" s="114"/>
      <c r="E99" s="115" t="str">
        <f t="shared" si="20"/>
        <v/>
      </c>
      <c r="F99" s="116" t="str">
        <f t="shared" si="21"/>
        <v/>
      </c>
      <c r="G99" s="117" t="str">
        <f t="shared" si="22"/>
        <v/>
      </c>
      <c r="H99" s="118" t="str">
        <f t="shared" si="23"/>
        <v/>
      </c>
      <c r="I99" s="118" t="str">
        <f t="shared" si="24"/>
        <v/>
      </c>
      <c r="J99" s="989"/>
      <c r="K99" s="990" t="str">
        <f t="shared" si="25"/>
        <v/>
      </c>
      <c r="L99" s="119" t="str">
        <f t="shared" si="26"/>
        <v/>
      </c>
      <c r="M99" s="120" t="str">
        <f t="shared" si="27"/>
        <v/>
      </c>
      <c r="N99" s="121" t="str">
        <f t="shared" si="28"/>
        <v/>
      </c>
    </row>
    <row r="100" spans="2:14" ht="15" customHeight="1" x14ac:dyDescent="0.3">
      <c r="B100" s="112" t="str">
        <f t="shared" si="29"/>
        <v/>
      </c>
      <c r="C100" s="113"/>
      <c r="D100" s="114"/>
      <c r="E100" s="115" t="str">
        <f t="shared" si="20"/>
        <v/>
      </c>
      <c r="F100" s="116" t="str">
        <f t="shared" si="21"/>
        <v/>
      </c>
      <c r="G100" s="117" t="str">
        <f t="shared" si="22"/>
        <v/>
      </c>
      <c r="H100" s="118" t="str">
        <f t="shared" si="23"/>
        <v/>
      </c>
      <c r="I100" s="118" t="str">
        <f t="shared" si="24"/>
        <v/>
      </c>
      <c r="J100" s="989"/>
      <c r="K100" s="990" t="str">
        <f t="shared" si="25"/>
        <v/>
      </c>
      <c r="L100" s="119" t="str">
        <f t="shared" si="26"/>
        <v/>
      </c>
      <c r="M100" s="120" t="str">
        <f t="shared" si="27"/>
        <v/>
      </c>
      <c r="N100" s="121" t="str">
        <f t="shared" si="28"/>
        <v/>
      </c>
    </row>
    <row r="101" spans="2:14" ht="15" customHeight="1" x14ac:dyDescent="0.3">
      <c r="B101" s="112" t="str">
        <f t="shared" si="29"/>
        <v/>
      </c>
      <c r="C101" s="113"/>
      <c r="D101" s="114"/>
      <c r="E101" s="115" t="str">
        <f t="shared" si="20"/>
        <v/>
      </c>
      <c r="F101" s="116" t="str">
        <f t="shared" si="21"/>
        <v/>
      </c>
      <c r="G101" s="117" t="str">
        <f t="shared" si="22"/>
        <v/>
      </c>
      <c r="H101" s="118" t="str">
        <f t="shared" si="23"/>
        <v/>
      </c>
      <c r="I101" s="118" t="str">
        <f t="shared" si="24"/>
        <v/>
      </c>
      <c r="J101" s="989"/>
      <c r="K101" s="990" t="str">
        <f t="shared" si="25"/>
        <v/>
      </c>
      <c r="L101" s="119" t="str">
        <f t="shared" si="26"/>
        <v/>
      </c>
      <c r="M101" s="120" t="str">
        <f t="shared" si="27"/>
        <v/>
      </c>
      <c r="N101" s="121" t="str">
        <f t="shared" si="28"/>
        <v/>
      </c>
    </row>
    <row r="102" spans="2:14" ht="15" customHeight="1" x14ac:dyDescent="0.3">
      <c r="B102" s="112" t="str">
        <f t="shared" si="29"/>
        <v/>
      </c>
      <c r="C102" s="113"/>
      <c r="D102" s="114"/>
      <c r="E102" s="115" t="str">
        <f t="shared" si="20"/>
        <v/>
      </c>
      <c r="F102" s="116" t="str">
        <f t="shared" si="21"/>
        <v/>
      </c>
      <c r="G102" s="117" t="str">
        <f t="shared" si="22"/>
        <v/>
      </c>
      <c r="H102" s="118" t="str">
        <f t="shared" si="23"/>
        <v/>
      </c>
      <c r="I102" s="118" t="str">
        <f t="shared" si="24"/>
        <v/>
      </c>
      <c r="J102" s="989"/>
      <c r="K102" s="990" t="str">
        <f t="shared" si="25"/>
        <v/>
      </c>
      <c r="L102" s="119" t="str">
        <f t="shared" si="26"/>
        <v/>
      </c>
      <c r="M102" s="120" t="str">
        <f t="shared" si="27"/>
        <v/>
      </c>
      <c r="N102" s="121" t="str">
        <f t="shared" si="28"/>
        <v/>
      </c>
    </row>
    <row r="103" spans="2:14" ht="15" customHeight="1" x14ac:dyDescent="0.3">
      <c r="B103" s="112" t="str">
        <f t="shared" si="29"/>
        <v/>
      </c>
      <c r="C103" s="113"/>
      <c r="D103" s="114"/>
      <c r="E103" s="115" t="str">
        <f t="shared" si="20"/>
        <v/>
      </c>
      <c r="F103" s="116" t="str">
        <f t="shared" si="21"/>
        <v/>
      </c>
      <c r="G103" s="117" t="str">
        <f t="shared" si="22"/>
        <v/>
      </c>
      <c r="H103" s="118" t="str">
        <f t="shared" si="23"/>
        <v/>
      </c>
      <c r="I103" s="118" t="str">
        <f t="shared" si="24"/>
        <v/>
      </c>
      <c r="J103" s="989"/>
      <c r="K103" s="990" t="str">
        <f t="shared" si="25"/>
        <v/>
      </c>
      <c r="L103" s="119" t="str">
        <f t="shared" si="26"/>
        <v/>
      </c>
      <c r="M103" s="120" t="str">
        <f t="shared" si="27"/>
        <v/>
      </c>
      <c r="N103" s="121" t="str">
        <f t="shared" si="28"/>
        <v/>
      </c>
    </row>
    <row r="104" spans="2:14" ht="15" customHeight="1" x14ac:dyDescent="0.3">
      <c r="B104" s="112" t="str">
        <f t="shared" si="29"/>
        <v/>
      </c>
      <c r="C104" s="113"/>
      <c r="D104" s="114"/>
      <c r="E104" s="115" t="str">
        <f t="shared" si="20"/>
        <v/>
      </c>
      <c r="F104" s="116" t="str">
        <f t="shared" si="21"/>
        <v/>
      </c>
      <c r="G104" s="117" t="str">
        <f t="shared" si="22"/>
        <v/>
      </c>
      <c r="H104" s="118" t="str">
        <f t="shared" si="23"/>
        <v/>
      </c>
      <c r="I104" s="118" t="str">
        <f t="shared" si="24"/>
        <v/>
      </c>
      <c r="J104" s="989"/>
      <c r="K104" s="990" t="str">
        <f t="shared" si="25"/>
        <v/>
      </c>
      <c r="L104" s="119" t="str">
        <f t="shared" si="26"/>
        <v/>
      </c>
      <c r="M104" s="120" t="str">
        <f t="shared" si="27"/>
        <v/>
      </c>
      <c r="N104" s="121" t="str">
        <f t="shared" si="28"/>
        <v/>
      </c>
    </row>
    <row r="105" spans="2:14" ht="15" customHeight="1" x14ac:dyDescent="0.3">
      <c r="B105" s="112" t="str">
        <f t="shared" si="29"/>
        <v/>
      </c>
      <c r="C105" s="113"/>
      <c r="D105" s="114"/>
      <c r="E105" s="115" t="str">
        <f t="shared" si="20"/>
        <v/>
      </c>
      <c r="F105" s="116" t="str">
        <f t="shared" si="21"/>
        <v/>
      </c>
      <c r="G105" s="117" t="str">
        <f t="shared" si="22"/>
        <v/>
      </c>
      <c r="H105" s="118" t="str">
        <f t="shared" si="23"/>
        <v/>
      </c>
      <c r="I105" s="118" t="str">
        <f t="shared" si="24"/>
        <v/>
      </c>
      <c r="J105" s="989"/>
      <c r="K105" s="990" t="str">
        <f t="shared" si="25"/>
        <v/>
      </c>
      <c r="L105" s="119" t="str">
        <f t="shared" si="26"/>
        <v/>
      </c>
      <c r="M105" s="120" t="str">
        <f t="shared" si="27"/>
        <v/>
      </c>
      <c r="N105" s="121" t="str">
        <f t="shared" si="28"/>
        <v/>
      </c>
    </row>
    <row r="106" spans="2:14" ht="15" customHeight="1" x14ac:dyDescent="0.3">
      <c r="B106" s="112" t="str">
        <f t="shared" si="29"/>
        <v/>
      </c>
      <c r="C106" s="113"/>
      <c r="D106" s="114"/>
      <c r="E106" s="115" t="str">
        <f t="shared" si="20"/>
        <v/>
      </c>
      <c r="F106" s="116" t="str">
        <f t="shared" si="21"/>
        <v/>
      </c>
      <c r="G106" s="117" t="str">
        <f t="shared" si="22"/>
        <v/>
      </c>
      <c r="H106" s="118" t="str">
        <f t="shared" si="23"/>
        <v/>
      </c>
      <c r="I106" s="118" t="str">
        <f t="shared" si="24"/>
        <v/>
      </c>
      <c r="J106" s="989"/>
      <c r="K106" s="990" t="str">
        <f t="shared" si="25"/>
        <v/>
      </c>
      <c r="L106" s="119" t="str">
        <f t="shared" si="26"/>
        <v/>
      </c>
      <c r="M106" s="120" t="str">
        <f t="shared" si="27"/>
        <v/>
      </c>
      <c r="N106" s="121" t="str">
        <f t="shared" si="28"/>
        <v/>
      </c>
    </row>
    <row r="107" spans="2:14" ht="15" customHeight="1" x14ac:dyDescent="0.3">
      <c r="B107" s="112" t="str">
        <f t="shared" si="29"/>
        <v/>
      </c>
      <c r="C107" s="113"/>
      <c r="D107" s="114"/>
      <c r="E107" s="115" t="str">
        <f t="shared" si="20"/>
        <v/>
      </c>
      <c r="F107" s="116" t="str">
        <f t="shared" si="21"/>
        <v/>
      </c>
      <c r="G107" s="117" t="str">
        <f t="shared" si="22"/>
        <v/>
      </c>
      <c r="H107" s="118" t="str">
        <f t="shared" si="23"/>
        <v/>
      </c>
      <c r="I107" s="118" t="str">
        <f t="shared" si="24"/>
        <v/>
      </c>
      <c r="J107" s="989"/>
      <c r="K107" s="990" t="str">
        <f t="shared" si="25"/>
        <v/>
      </c>
      <c r="L107" s="119" t="str">
        <f t="shared" si="26"/>
        <v/>
      </c>
      <c r="M107" s="120" t="str">
        <f t="shared" si="27"/>
        <v/>
      </c>
      <c r="N107" s="121" t="str">
        <f t="shared" si="28"/>
        <v/>
      </c>
    </row>
    <row r="108" spans="2:14" ht="15" customHeight="1" x14ac:dyDescent="0.3">
      <c r="B108" s="112" t="str">
        <f t="shared" si="29"/>
        <v/>
      </c>
      <c r="C108" s="113"/>
      <c r="D108" s="114"/>
      <c r="E108" s="115" t="str">
        <f t="shared" si="20"/>
        <v/>
      </c>
      <c r="F108" s="116" t="str">
        <f t="shared" si="21"/>
        <v/>
      </c>
      <c r="G108" s="117" t="str">
        <f t="shared" si="22"/>
        <v/>
      </c>
      <c r="H108" s="118" t="str">
        <f t="shared" si="23"/>
        <v/>
      </c>
      <c r="I108" s="118" t="str">
        <f t="shared" si="24"/>
        <v/>
      </c>
      <c r="J108" s="989"/>
      <c r="K108" s="990" t="str">
        <f t="shared" si="25"/>
        <v/>
      </c>
      <c r="L108" s="119" t="str">
        <f t="shared" si="26"/>
        <v/>
      </c>
      <c r="M108" s="120" t="str">
        <f t="shared" si="27"/>
        <v/>
      </c>
      <c r="N108" s="121" t="str">
        <f t="shared" si="28"/>
        <v/>
      </c>
    </row>
    <row r="109" spans="2:14" ht="15" customHeight="1" x14ac:dyDescent="0.3">
      <c r="B109" s="112" t="str">
        <f t="shared" si="29"/>
        <v/>
      </c>
      <c r="C109" s="113"/>
      <c r="D109" s="114"/>
      <c r="E109" s="115" t="str">
        <f t="shared" si="20"/>
        <v/>
      </c>
      <c r="F109" s="116" t="str">
        <f t="shared" si="21"/>
        <v/>
      </c>
      <c r="G109" s="117" t="str">
        <f t="shared" si="22"/>
        <v/>
      </c>
      <c r="H109" s="118" t="str">
        <f t="shared" si="23"/>
        <v/>
      </c>
      <c r="I109" s="118" t="str">
        <f t="shared" si="24"/>
        <v/>
      </c>
      <c r="J109" s="989"/>
      <c r="K109" s="990" t="str">
        <f t="shared" si="25"/>
        <v/>
      </c>
      <c r="L109" s="119" t="str">
        <f t="shared" si="26"/>
        <v/>
      </c>
      <c r="M109" s="120" t="str">
        <f t="shared" si="27"/>
        <v/>
      </c>
      <c r="N109" s="121" t="str">
        <f t="shared" si="28"/>
        <v/>
      </c>
    </row>
    <row r="110" spans="2:14" ht="15" customHeight="1" x14ac:dyDescent="0.3">
      <c r="B110" s="112" t="str">
        <f t="shared" si="29"/>
        <v/>
      </c>
      <c r="C110" s="113"/>
      <c r="D110" s="114"/>
      <c r="E110" s="115" t="str">
        <f t="shared" si="20"/>
        <v/>
      </c>
      <c r="F110" s="116" t="str">
        <f t="shared" si="21"/>
        <v/>
      </c>
      <c r="G110" s="117" t="str">
        <f t="shared" si="22"/>
        <v/>
      </c>
      <c r="H110" s="118" t="str">
        <f t="shared" si="23"/>
        <v/>
      </c>
      <c r="I110" s="118" t="str">
        <f t="shared" si="24"/>
        <v/>
      </c>
      <c r="J110" s="989"/>
      <c r="K110" s="990" t="str">
        <f t="shared" si="25"/>
        <v/>
      </c>
      <c r="L110" s="119" t="str">
        <f t="shared" si="26"/>
        <v/>
      </c>
      <c r="M110" s="120" t="str">
        <f t="shared" si="27"/>
        <v/>
      </c>
      <c r="N110" s="121" t="str">
        <f t="shared" si="28"/>
        <v/>
      </c>
    </row>
    <row r="111" spans="2:14" ht="15" customHeight="1" x14ac:dyDescent="0.3">
      <c r="B111" s="112" t="str">
        <f t="shared" si="29"/>
        <v/>
      </c>
      <c r="C111" s="113"/>
      <c r="D111" s="114"/>
      <c r="E111" s="115" t="str">
        <f t="shared" si="20"/>
        <v/>
      </c>
      <c r="F111" s="116" t="str">
        <f t="shared" si="21"/>
        <v/>
      </c>
      <c r="G111" s="117" t="str">
        <f t="shared" si="22"/>
        <v/>
      </c>
      <c r="H111" s="118" t="str">
        <f t="shared" si="23"/>
        <v/>
      </c>
      <c r="I111" s="118" t="str">
        <f t="shared" si="24"/>
        <v/>
      </c>
      <c r="J111" s="989"/>
      <c r="K111" s="990" t="str">
        <f t="shared" si="25"/>
        <v/>
      </c>
      <c r="L111" s="119" t="str">
        <f t="shared" si="26"/>
        <v/>
      </c>
      <c r="M111" s="120" t="str">
        <f t="shared" si="27"/>
        <v/>
      </c>
      <c r="N111" s="121" t="str">
        <f t="shared" si="28"/>
        <v/>
      </c>
    </row>
    <row r="112" spans="2:14" ht="15" customHeight="1" x14ac:dyDescent="0.3">
      <c r="B112" s="112" t="str">
        <f t="shared" si="29"/>
        <v/>
      </c>
      <c r="C112" s="113"/>
      <c r="D112" s="114"/>
      <c r="E112" s="115" t="str">
        <f t="shared" si="20"/>
        <v/>
      </c>
      <c r="F112" s="116" t="str">
        <f t="shared" si="21"/>
        <v/>
      </c>
      <c r="G112" s="117" t="str">
        <f t="shared" si="22"/>
        <v/>
      </c>
      <c r="H112" s="118" t="str">
        <f t="shared" si="23"/>
        <v/>
      </c>
      <c r="I112" s="118" t="str">
        <f t="shared" si="24"/>
        <v/>
      </c>
      <c r="J112" s="989"/>
      <c r="K112" s="990" t="str">
        <f t="shared" si="25"/>
        <v/>
      </c>
      <c r="L112" s="119" t="str">
        <f t="shared" si="26"/>
        <v/>
      </c>
      <c r="M112" s="120" t="str">
        <f t="shared" si="27"/>
        <v/>
      </c>
      <c r="N112" s="121" t="str">
        <f t="shared" si="28"/>
        <v/>
      </c>
    </row>
    <row r="113" spans="2:14" ht="15" customHeight="1" x14ac:dyDescent="0.3">
      <c r="B113" s="112" t="str">
        <f t="shared" si="29"/>
        <v/>
      </c>
      <c r="C113" s="113"/>
      <c r="D113" s="114"/>
      <c r="E113" s="115" t="str">
        <f t="shared" si="20"/>
        <v/>
      </c>
      <c r="F113" s="116" t="str">
        <f t="shared" si="21"/>
        <v/>
      </c>
      <c r="G113" s="117" t="str">
        <f t="shared" si="22"/>
        <v/>
      </c>
      <c r="H113" s="118" t="str">
        <f t="shared" si="23"/>
        <v/>
      </c>
      <c r="I113" s="118" t="str">
        <f t="shared" si="24"/>
        <v/>
      </c>
      <c r="J113" s="989"/>
      <c r="K113" s="990" t="str">
        <f t="shared" si="25"/>
        <v/>
      </c>
      <c r="L113" s="119" t="str">
        <f t="shared" si="26"/>
        <v/>
      </c>
      <c r="M113" s="120" t="str">
        <f t="shared" si="27"/>
        <v/>
      </c>
      <c r="N113" s="121" t="str">
        <f t="shared" si="28"/>
        <v/>
      </c>
    </row>
    <row r="114" spans="2:14" ht="15" customHeight="1" x14ac:dyDescent="0.3">
      <c r="B114" s="112" t="str">
        <f t="shared" si="29"/>
        <v/>
      </c>
      <c r="C114" s="113"/>
      <c r="D114" s="114"/>
      <c r="E114" s="115" t="str">
        <f t="shared" si="20"/>
        <v/>
      </c>
      <c r="F114" s="116" t="str">
        <f t="shared" si="21"/>
        <v/>
      </c>
      <c r="G114" s="117" t="str">
        <f t="shared" si="22"/>
        <v/>
      </c>
      <c r="H114" s="118" t="str">
        <f t="shared" si="23"/>
        <v/>
      </c>
      <c r="I114" s="118" t="str">
        <f t="shared" si="24"/>
        <v/>
      </c>
      <c r="J114" s="989"/>
      <c r="K114" s="990" t="str">
        <f t="shared" si="25"/>
        <v/>
      </c>
      <c r="L114" s="119" t="str">
        <f t="shared" si="26"/>
        <v/>
      </c>
      <c r="M114" s="120" t="str">
        <f t="shared" si="27"/>
        <v/>
      </c>
      <c r="N114" s="121" t="str">
        <f t="shared" si="28"/>
        <v/>
      </c>
    </row>
    <row r="115" spans="2:14" ht="15" customHeight="1" x14ac:dyDescent="0.3">
      <c r="B115" s="112" t="str">
        <f t="shared" si="29"/>
        <v/>
      </c>
      <c r="C115" s="113"/>
      <c r="D115" s="114"/>
      <c r="E115" s="115" t="str">
        <f t="shared" si="20"/>
        <v/>
      </c>
      <c r="F115" s="116" t="str">
        <f t="shared" si="21"/>
        <v/>
      </c>
      <c r="G115" s="117" t="str">
        <f t="shared" si="22"/>
        <v/>
      </c>
      <c r="H115" s="118" t="str">
        <f t="shared" si="23"/>
        <v/>
      </c>
      <c r="I115" s="118" t="str">
        <f t="shared" si="24"/>
        <v/>
      </c>
      <c r="J115" s="989"/>
      <c r="K115" s="990" t="str">
        <f t="shared" si="25"/>
        <v/>
      </c>
      <c r="L115" s="119" t="str">
        <f t="shared" si="26"/>
        <v/>
      </c>
      <c r="M115" s="120" t="str">
        <f t="shared" si="27"/>
        <v/>
      </c>
      <c r="N115" s="121" t="str">
        <f t="shared" si="28"/>
        <v/>
      </c>
    </row>
    <row r="116" spans="2:14" ht="15" customHeight="1" x14ac:dyDescent="0.3">
      <c r="B116" s="112" t="str">
        <f t="shared" si="29"/>
        <v/>
      </c>
      <c r="C116" s="113"/>
      <c r="D116" s="114"/>
      <c r="E116" s="115" t="str">
        <f t="shared" si="20"/>
        <v/>
      </c>
      <c r="F116" s="116" t="str">
        <f t="shared" si="21"/>
        <v/>
      </c>
      <c r="G116" s="117" t="str">
        <f t="shared" si="22"/>
        <v/>
      </c>
      <c r="H116" s="118" t="str">
        <f t="shared" si="23"/>
        <v/>
      </c>
      <c r="I116" s="118" t="str">
        <f t="shared" si="24"/>
        <v/>
      </c>
      <c r="J116" s="989"/>
      <c r="K116" s="990" t="str">
        <f t="shared" si="25"/>
        <v/>
      </c>
      <c r="L116" s="119" t="str">
        <f t="shared" si="26"/>
        <v/>
      </c>
      <c r="M116" s="120" t="str">
        <f t="shared" si="27"/>
        <v/>
      </c>
      <c r="N116" s="121" t="str">
        <f t="shared" si="28"/>
        <v/>
      </c>
    </row>
    <row r="117" spans="2:14" ht="15" customHeight="1" x14ac:dyDescent="0.3">
      <c r="B117" s="112" t="str">
        <f t="shared" si="29"/>
        <v/>
      </c>
      <c r="C117" s="113"/>
      <c r="D117" s="114"/>
      <c r="E117" s="115" t="str">
        <f t="shared" si="20"/>
        <v/>
      </c>
      <c r="F117" s="116" t="str">
        <f t="shared" si="21"/>
        <v/>
      </c>
      <c r="G117" s="117" t="str">
        <f t="shared" si="22"/>
        <v/>
      </c>
      <c r="H117" s="118" t="str">
        <f t="shared" si="23"/>
        <v/>
      </c>
      <c r="I117" s="118" t="str">
        <f t="shared" si="24"/>
        <v/>
      </c>
      <c r="J117" s="989"/>
      <c r="K117" s="990" t="str">
        <f t="shared" si="25"/>
        <v/>
      </c>
      <c r="L117" s="119" t="str">
        <f t="shared" si="26"/>
        <v/>
      </c>
      <c r="M117" s="120" t="str">
        <f t="shared" si="27"/>
        <v/>
      </c>
      <c r="N117" s="121" t="str">
        <f t="shared" si="28"/>
        <v/>
      </c>
    </row>
    <row r="118" spans="2:14" ht="15" customHeight="1" x14ac:dyDescent="0.3">
      <c r="B118" s="112" t="str">
        <f t="shared" si="29"/>
        <v/>
      </c>
      <c r="C118" s="113"/>
      <c r="D118" s="114"/>
      <c r="E118" s="115" t="str">
        <f t="shared" si="20"/>
        <v/>
      </c>
      <c r="F118" s="116" t="str">
        <f t="shared" si="21"/>
        <v/>
      </c>
      <c r="G118" s="117" t="str">
        <f t="shared" si="22"/>
        <v/>
      </c>
      <c r="H118" s="118" t="str">
        <f t="shared" si="23"/>
        <v/>
      </c>
      <c r="I118" s="118" t="str">
        <f t="shared" si="24"/>
        <v/>
      </c>
      <c r="J118" s="989"/>
      <c r="K118" s="990" t="str">
        <f t="shared" si="25"/>
        <v/>
      </c>
      <c r="L118" s="119" t="str">
        <f t="shared" si="26"/>
        <v/>
      </c>
      <c r="M118" s="120" t="str">
        <f t="shared" si="27"/>
        <v/>
      </c>
      <c r="N118" s="121" t="str">
        <f t="shared" si="28"/>
        <v/>
      </c>
    </row>
    <row r="119" spans="2:14" ht="15" customHeight="1" x14ac:dyDescent="0.3">
      <c r="B119" s="112" t="str">
        <f t="shared" si="29"/>
        <v/>
      </c>
      <c r="C119" s="113"/>
      <c r="D119" s="114"/>
      <c r="E119" s="115" t="str">
        <f t="shared" si="20"/>
        <v/>
      </c>
      <c r="F119" s="116" t="str">
        <f t="shared" si="21"/>
        <v/>
      </c>
      <c r="G119" s="117" t="str">
        <f t="shared" si="22"/>
        <v/>
      </c>
      <c r="H119" s="118" t="str">
        <f t="shared" si="23"/>
        <v/>
      </c>
      <c r="I119" s="118" t="str">
        <f t="shared" si="24"/>
        <v/>
      </c>
      <c r="J119" s="989"/>
      <c r="K119" s="990" t="str">
        <f t="shared" si="25"/>
        <v/>
      </c>
      <c r="L119" s="119" t="str">
        <f t="shared" si="26"/>
        <v/>
      </c>
      <c r="M119" s="120" t="str">
        <f t="shared" si="27"/>
        <v/>
      </c>
      <c r="N119" s="121" t="str">
        <f t="shared" si="28"/>
        <v/>
      </c>
    </row>
    <row r="120" spans="2:14" ht="15" customHeight="1" x14ac:dyDescent="0.3">
      <c r="B120" s="112" t="str">
        <f t="shared" si="29"/>
        <v/>
      </c>
      <c r="C120" s="113"/>
      <c r="D120" s="114"/>
      <c r="E120" s="115" t="str">
        <f t="shared" si="20"/>
        <v/>
      </c>
      <c r="F120" s="116" t="str">
        <f t="shared" si="21"/>
        <v/>
      </c>
      <c r="G120" s="117" t="str">
        <f t="shared" si="22"/>
        <v/>
      </c>
      <c r="H120" s="118" t="str">
        <f t="shared" si="23"/>
        <v/>
      </c>
      <c r="I120" s="118" t="str">
        <f t="shared" si="24"/>
        <v/>
      </c>
      <c r="J120" s="989"/>
      <c r="K120" s="990" t="str">
        <f t="shared" si="25"/>
        <v/>
      </c>
      <c r="L120" s="119" t="str">
        <f t="shared" si="26"/>
        <v/>
      </c>
      <c r="M120" s="120" t="str">
        <f t="shared" si="27"/>
        <v/>
      </c>
      <c r="N120" s="121" t="str">
        <f t="shared" si="28"/>
        <v/>
      </c>
    </row>
    <row r="121" spans="2:14" ht="15" customHeight="1" x14ac:dyDescent="0.3">
      <c r="B121" s="112" t="str">
        <f t="shared" si="29"/>
        <v/>
      </c>
      <c r="C121" s="113"/>
      <c r="D121" s="114"/>
      <c r="E121" s="115" t="str">
        <f t="shared" si="20"/>
        <v/>
      </c>
      <c r="F121" s="116" t="str">
        <f t="shared" si="21"/>
        <v/>
      </c>
      <c r="G121" s="117" t="str">
        <f t="shared" si="22"/>
        <v/>
      </c>
      <c r="H121" s="118" t="str">
        <f t="shared" si="23"/>
        <v/>
      </c>
      <c r="I121" s="118" t="str">
        <f t="shared" si="24"/>
        <v/>
      </c>
      <c r="J121" s="989"/>
      <c r="K121" s="990" t="str">
        <f t="shared" si="25"/>
        <v/>
      </c>
      <c r="L121" s="119" t="str">
        <f t="shared" si="26"/>
        <v/>
      </c>
      <c r="M121" s="120" t="str">
        <f t="shared" si="27"/>
        <v/>
      </c>
      <c r="N121" s="121" t="str">
        <f t="shared" si="28"/>
        <v/>
      </c>
    </row>
    <row r="122" spans="2:14" ht="15" customHeight="1" x14ac:dyDescent="0.3">
      <c r="B122" s="112" t="str">
        <f t="shared" si="29"/>
        <v/>
      </c>
      <c r="C122" s="113"/>
      <c r="D122" s="114"/>
      <c r="E122" s="115" t="str">
        <f t="shared" ref="E122:E153" si="30">IF(B122="","",E121-F122)</f>
        <v/>
      </c>
      <c r="F122" s="116" t="str">
        <f t="shared" ref="F122:F153" si="31">IF(B122="","",IF($H$11&gt;E121,E121,$H$11))</f>
        <v/>
      </c>
      <c r="G122" s="117" t="str">
        <f t="shared" ref="G122:G154" si="32">IF(B122="","",$M$11)</f>
        <v/>
      </c>
      <c r="H122" s="118" t="str">
        <f t="shared" ref="H122:H153" si="33">IF(B122="","",E121*G122)</f>
        <v/>
      </c>
      <c r="I122" s="118" t="str">
        <f t="shared" ref="I122:I153" si="34">IF(B122="","",SUM(F122,H122))</f>
        <v/>
      </c>
      <c r="J122" s="989"/>
      <c r="K122" s="990" t="str">
        <f t="shared" ref="K122:K153" si="35">IF(B122="","",I122+(I122*L122))</f>
        <v/>
      </c>
      <c r="L122" s="119" t="str">
        <f t="shared" ref="L122:L153" si="36">IF(B122="","",IF(D121&gt;C121,$M$12,0))</f>
        <v/>
      </c>
      <c r="M122" s="120" t="str">
        <f t="shared" ref="M122:M153" si="37">IF(B122="","",K122-I122)</f>
        <v/>
      </c>
      <c r="N122" s="121" t="str">
        <f t="shared" ref="N122:N153" si="38">IF(B122="","",SUM(I122,M122))</f>
        <v/>
      </c>
    </row>
    <row r="123" spans="2:14" ht="15" customHeight="1" x14ac:dyDescent="0.3">
      <c r="B123" s="112" t="str">
        <f t="shared" ref="B123:B154" si="39">IF(B122="","",IF(B122+1&lt;=$H$13,B122+1,""))</f>
        <v/>
      </c>
      <c r="C123" s="113"/>
      <c r="D123" s="114"/>
      <c r="E123" s="115" t="str">
        <f t="shared" si="30"/>
        <v/>
      </c>
      <c r="F123" s="116" t="str">
        <f t="shared" si="31"/>
        <v/>
      </c>
      <c r="G123" s="117" t="str">
        <f t="shared" si="32"/>
        <v/>
      </c>
      <c r="H123" s="118" t="str">
        <f t="shared" si="33"/>
        <v/>
      </c>
      <c r="I123" s="118" t="str">
        <f t="shared" si="34"/>
        <v/>
      </c>
      <c r="J123" s="989"/>
      <c r="K123" s="990" t="str">
        <f t="shared" si="35"/>
        <v/>
      </c>
      <c r="L123" s="119" t="str">
        <f t="shared" si="36"/>
        <v/>
      </c>
      <c r="M123" s="120" t="str">
        <f t="shared" si="37"/>
        <v/>
      </c>
      <c r="N123" s="121" t="str">
        <f t="shared" si="38"/>
        <v/>
      </c>
    </row>
    <row r="124" spans="2:14" ht="15" customHeight="1" x14ac:dyDescent="0.3">
      <c r="B124" s="112" t="str">
        <f t="shared" si="39"/>
        <v/>
      </c>
      <c r="C124" s="113"/>
      <c r="D124" s="114"/>
      <c r="E124" s="115" t="str">
        <f t="shared" si="30"/>
        <v/>
      </c>
      <c r="F124" s="116" t="str">
        <f t="shared" si="31"/>
        <v/>
      </c>
      <c r="G124" s="117" t="str">
        <f t="shared" si="32"/>
        <v/>
      </c>
      <c r="H124" s="118" t="str">
        <f t="shared" si="33"/>
        <v/>
      </c>
      <c r="I124" s="118" t="str">
        <f t="shared" si="34"/>
        <v/>
      </c>
      <c r="J124" s="989"/>
      <c r="K124" s="990" t="str">
        <f t="shared" si="35"/>
        <v/>
      </c>
      <c r="L124" s="119" t="str">
        <f t="shared" si="36"/>
        <v/>
      </c>
      <c r="M124" s="120" t="str">
        <f t="shared" si="37"/>
        <v/>
      </c>
      <c r="N124" s="121" t="str">
        <f t="shared" si="38"/>
        <v/>
      </c>
    </row>
    <row r="125" spans="2:14" ht="15" customHeight="1" x14ac:dyDescent="0.3">
      <c r="B125" s="112" t="str">
        <f t="shared" si="39"/>
        <v/>
      </c>
      <c r="C125" s="113"/>
      <c r="D125" s="114"/>
      <c r="E125" s="115" t="str">
        <f t="shared" si="30"/>
        <v/>
      </c>
      <c r="F125" s="116" t="str">
        <f t="shared" si="31"/>
        <v/>
      </c>
      <c r="G125" s="117" t="str">
        <f t="shared" si="32"/>
        <v/>
      </c>
      <c r="H125" s="118" t="str">
        <f t="shared" si="33"/>
        <v/>
      </c>
      <c r="I125" s="118" t="str">
        <f t="shared" si="34"/>
        <v/>
      </c>
      <c r="J125" s="989"/>
      <c r="K125" s="990" t="str">
        <f t="shared" si="35"/>
        <v/>
      </c>
      <c r="L125" s="119" t="str">
        <f t="shared" si="36"/>
        <v/>
      </c>
      <c r="M125" s="120" t="str">
        <f t="shared" si="37"/>
        <v/>
      </c>
      <c r="N125" s="121" t="str">
        <f t="shared" si="38"/>
        <v/>
      </c>
    </row>
    <row r="126" spans="2:14" ht="15" customHeight="1" x14ac:dyDescent="0.3">
      <c r="B126" s="112" t="str">
        <f t="shared" si="39"/>
        <v/>
      </c>
      <c r="C126" s="113"/>
      <c r="D126" s="114"/>
      <c r="E126" s="115" t="str">
        <f t="shared" si="30"/>
        <v/>
      </c>
      <c r="F126" s="116" t="str">
        <f t="shared" si="31"/>
        <v/>
      </c>
      <c r="G126" s="117" t="str">
        <f t="shared" si="32"/>
        <v/>
      </c>
      <c r="H126" s="118" t="str">
        <f t="shared" si="33"/>
        <v/>
      </c>
      <c r="I126" s="118" t="str">
        <f t="shared" si="34"/>
        <v/>
      </c>
      <c r="J126" s="989"/>
      <c r="K126" s="990" t="str">
        <f t="shared" si="35"/>
        <v/>
      </c>
      <c r="L126" s="119" t="str">
        <f t="shared" si="36"/>
        <v/>
      </c>
      <c r="M126" s="120" t="str">
        <f t="shared" si="37"/>
        <v/>
      </c>
      <c r="N126" s="121" t="str">
        <f t="shared" si="38"/>
        <v/>
      </c>
    </row>
    <row r="127" spans="2:14" ht="15" customHeight="1" x14ac:dyDescent="0.3">
      <c r="B127" s="112" t="str">
        <f t="shared" si="39"/>
        <v/>
      </c>
      <c r="C127" s="113"/>
      <c r="D127" s="114"/>
      <c r="E127" s="115" t="str">
        <f t="shared" si="30"/>
        <v/>
      </c>
      <c r="F127" s="116" t="str">
        <f t="shared" si="31"/>
        <v/>
      </c>
      <c r="G127" s="117" t="str">
        <f t="shared" si="32"/>
        <v/>
      </c>
      <c r="H127" s="118" t="str">
        <f t="shared" si="33"/>
        <v/>
      </c>
      <c r="I127" s="118" t="str">
        <f t="shared" si="34"/>
        <v/>
      </c>
      <c r="J127" s="989"/>
      <c r="K127" s="990" t="str">
        <f t="shared" si="35"/>
        <v/>
      </c>
      <c r="L127" s="119" t="str">
        <f t="shared" si="36"/>
        <v/>
      </c>
      <c r="M127" s="120" t="str">
        <f t="shared" si="37"/>
        <v/>
      </c>
      <c r="N127" s="121" t="str">
        <f t="shared" si="38"/>
        <v/>
      </c>
    </row>
    <row r="128" spans="2:14" ht="15" customHeight="1" x14ac:dyDescent="0.3">
      <c r="B128" s="112" t="str">
        <f t="shared" si="39"/>
        <v/>
      </c>
      <c r="C128" s="113"/>
      <c r="D128" s="114"/>
      <c r="E128" s="115" t="str">
        <f t="shared" si="30"/>
        <v/>
      </c>
      <c r="F128" s="116" t="str">
        <f t="shared" si="31"/>
        <v/>
      </c>
      <c r="G128" s="117" t="str">
        <f t="shared" si="32"/>
        <v/>
      </c>
      <c r="H128" s="118" t="str">
        <f t="shared" si="33"/>
        <v/>
      </c>
      <c r="I128" s="118" t="str">
        <f t="shared" si="34"/>
        <v/>
      </c>
      <c r="J128" s="989"/>
      <c r="K128" s="990" t="str">
        <f t="shared" si="35"/>
        <v/>
      </c>
      <c r="L128" s="119" t="str">
        <f t="shared" si="36"/>
        <v/>
      </c>
      <c r="M128" s="120" t="str">
        <f t="shared" si="37"/>
        <v/>
      </c>
      <c r="N128" s="121" t="str">
        <f t="shared" si="38"/>
        <v/>
      </c>
    </row>
    <row r="129" spans="2:14" ht="15" customHeight="1" x14ac:dyDescent="0.3">
      <c r="B129" s="112" t="str">
        <f t="shared" si="39"/>
        <v/>
      </c>
      <c r="C129" s="113"/>
      <c r="D129" s="114"/>
      <c r="E129" s="115" t="str">
        <f t="shared" si="30"/>
        <v/>
      </c>
      <c r="F129" s="116" t="str">
        <f t="shared" si="31"/>
        <v/>
      </c>
      <c r="G129" s="117" t="str">
        <f t="shared" si="32"/>
        <v/>
      </c>
      <c r="H129" s="118" t="str">
        <f t="shared" si="33"/>
        <v/>
      </c>
      <c r="I129" s="118" t="str">
        <f t="shared" si="34"/>
        <v/>
      </c>
      <c r="J129" s="989"/>
      <c r="K129" s="990" t="str">
        <f t="shared" si="35"/>
        <v/>
      </c>
      <c r="L129" s="119" t="str">
        <f t="shared" si="36"/>
        <v/>
      </c>
      <c r="M129" s="120" t="str">
        <f t="shared" si="37"/>
        <v/>
      </c>
      <c r="N129" s="121" t="str">
        <f t="shared" si="38"/>
        <v/>
      </c>
    </row>
    <row r="130" spans="2:14" ht="15" customHeight="1" x14ac:dyDescent="0.3">
      <c r="B130" s="112" t="str">
        <f t="shared" si="39"/>
        <v/>
      </c>
      <c r="C130" s="113"/>
      <c r="D130" s="114"/>
      <c r="E130" s="115" t="str">
        <f t="shared" si="30"/>
        <v/>
      </c>
      <c r="F130" s="116" t="str">
        <f t="shared" si="31"/>
        <v/>
      </c>
      <c r="G130" s="117" t="str">
        <f t="shared" si="32"/>
        <v/>
      </c>
      <c r="H130" s="118" t="str">
        <f t="shared" si="33"/>
        <v/>
      </c>
      <c r="I130" s="118" t="str">
        <f t="shared" si="34"/>
        <v/>
      </c>
      <c r="J130" s="989"/>
      <c r="K130" s="990" t="str">
        <f t="shared" si="35"/>
        <v/>
      </c>
      <c r="L130" s="119" t="str">
        <f t="shared" si="36"/>
        <v/>
      </c>
      <c r="M130" s="120" t="str">
        <f t="shared" si="37"/>
        <v/>
      </c>
      <c r="N130" s="121" t="str">
        <f t="shared" si="38"/>
        <v/>
      </c>
    </row>
    <row r="131" spans="2:14" ht="15" customHeight="1" x14ac:dyDescent="0.3">
      <c r="B131" s="112" t="str">
        <f t="shared" si="39"/>
        <v/>
      </c>
      <c r="C131" s="113"/>
      <c r="D131" s="114"/>
      <c r="E131" s="115" t="str">
        <f t="shared" si="30"/>
        <v/>
      </c>
      <c r="F131" s="116" t="str">
        <f t="shared" si="31"/>
        <v/>
      </c>
      <c r="G131" s="117" t="str">
        <f t="shared" si="32"/>
        <v/>
      </c>
      <c r="H131" s="118" t="str">
        <f t="shared" si="33"/>
        <v/>
      </c>
      <c r="I131" s="118" t="str">
        <f t="shared" si="34"/>
        <v/>
      </c>
      <c r="J131" s="989"/>
      <c r="K131" s="990" t="str">
        <f t="shared" si="35"/>
        <v/>
      </c>
      <c r="L131" s="119" t="str">
        <f t="shared" si="36"/>
        <v/>
      </c>
      <c r="M131" s="120" t="str">
        <f t="shared" si="37"/>
        <v/>
      </c>
      <c r="N131" s="121" t="str">
        <f t="shared" si="38"/>
        <v/>
      </c>
    </row>
    <row r="132" spans="2:14" ht="15" customHeight="1" x14ac:dyDescent="0.3">
      <c r="B132" s="112" t="str">
        <f t="shared" si="39"/>
        <v/>
      </c>
      <c r="C132" s="113"/>
      <c r="D132" s="114"/>
      <c r="E132" s="115" t="str">
        <f t="shared" si="30"/>
        <v/>
      </c>
      <c r="F132" s="116" t="str">
        <f t="shared" si="31"/>
        <v/>
      </c>
      <c r="G132" s="117" t="str">
        <f t="shared" si="32"/>
        <v/>
      </c>
      <c r="H132" s="118" t="str">
        <f t="shared" si="33"/>
        <v/>
      </c>
      <c r="I132" s="118" t="str">
        <f t="shared" si="34"/>
        <v/>
      </c>
      <c r="J132" s="989"/>
      <c r="K132" s="990" t="str">
        <f t="shared" si="35"/>
        <v/>
      </c>
      <c r="L132" s="119" t="str">
        <f t="shared" si="36"/>
        <v/>
      </c>
      <c r="M132" s="120" t="str">
        <f t="shared" si="37"/>
        <v/>
      </c>
      <c r="N132" s="121" t="str">
        <f t="shared" si="38"/>
        <v/>
      </c>
    </row>
    <row r="133" spans="2:14" ht="15" customHeight="1" x14ac:dyDescent="0.3">
      <c r="B133" s="112" t="str">
        <f t="shared" si="39"/>
        <v/>
      </c>
      <c r="C133" s="113"/>
      <c r="D133" s="114"/>
      <c r="E133" s="115" t="str">
        <f t="shared" si="30"/>
        <v/>
      </c>
      <c r="F133" s="116" t="str">
        <f t="shared" si="31"/>
        <v/>
      </c>
      <c r="G133" s="117" t="str">
        <f t="shared" si="32"/>
        <v/>
      </c>
      <c r="H133" s="118" t="str">
        <f t="shared" si="33"/>
        <v/>
      </c>
      <c r="I133" s="118" t="str">
        <f t="shared" si="34"/>
        <v/>
      </c>
      <c r="J133" s="989"/>
      <c r="K133" s="990" t="str">
        <f t="shared" si="35"/>
        <v/>
      </c>
      <c r="L133" s="119" t="str">
        <f t="shared" si="36"/>
        <v/>
      </c>
      <c r="M133" s="120" t="str">
        <f t="shared" si="37"/>
        <v/>
      </c>
      <c r="N133" s="121" t="str">
        <f t="shared" si="38"/>
        <v/>
      </c>
    </row>
    <row r="134" spans="2:14" ht="15" customHeight="1" x14ac:dyDescent="0.3">
      <c r="B134" s="112" t="str">
        <f t="shared" si="39"/>
        <v/>
      </c>
      <c r="C134" s="113"/>
      <c r="D134" s="114"/>
      <c r="E134" s="115" t="str">
        <f t="shared" si="30"/>
        <v/>
      </c>
      <c r="F134" s="116" t="str">
        <f t="shared" si="31"/>
        <v/>
      </c>
      <c r="G134" s="117" t="str">
        <f t="shared" si="32"/>
        <v/>
      </c>
      <c r="H134" s="118" t="str">
        <f t="shared" si="33"/>
        <v/>
      </c>
      <c r="I134" s="118" t="str">
        <f t="shared" si="34"/>
        <v/>
      </c>
      <c r="J134" s="989"/>
      <c r="K134" s="990" t="str">
        <f t="shared" si="35"/>
        <v/>
      </c>
      <c r="L134" s="119" t="str">
        <f t="shared" si="36"/>
        <v/>
      </c>
      <c r="M134" s="120" t="str">
        <f t="shared" si="37"/>
        <v/>
      </c>
      <c r="N134" s="121" t="str">
        <f t="shared" si="38"/>
        <v/>
      </c>
    </row>
    <row r="135" spans="2:14" ht="15" customHeight="1" x14ac:dyDescent="0.3">
      <c r="B135" s="112" t="str">
        <f t="shared" si="39"/>
        <v/>
      </c>
      <c r="C135" s="113"/>
      <c r="D135" s="114"/>
      <c r="E135" s="115" t="str">
        <f t="shared" si="30"/>
        <v/>
      </c>
      <c r="F135" s="116" t="str">
        <f t="shared" si="31"/>
        <v/>
      </c>
      <c r="G135" s="117" t="str">
        <f t="shared" si="32"/>
        <v/>
      </c>
      <c r="H135" s="118" t="str">
        <f t="shared" si="33"/>
        <v/>
      </c>
      <c r="I135" s="118" t="str">
        <f t="shared" si="34"/>
        <v/>
      </c>
      <c r="J135" s="989"/>
      <c r="K135" s="990" t="str">
        <f t="shared" si="35"/>
        <v/>
      </c>
      <c r="L135" s="119" t="str">
        <f t="shared" si="36"/>
        <v/>
      </c>
      <c r="M135" s="120" t="str">
        <f t="shared" si="37"/>
        <v/>
      </c>
      <c r="N135" s="121" t="str">
        <f t="shared" si="38"/>
        <v/>
      </c>
    </row>
    <row r="136" spans="2:14" ht="15" customHeight="1" x14ac:dyDescent="0.3">
      <c r="B136" s="112" t="str">
        <f t="shared" si="39"/>
        <v/>
      </c>
      <c r="C136" s="113"/>
      <c r="D136" s="114"/>
      <c r="E136" s="115" t="str">
        <f t="shared" si="30"/>
        <v/>
      </c>
      <c r="F136" s="116" t="str">
        <f t="shared" si="31"/>
        <v/>
      </c>
      <c r="G136" s="117" t="str">
        <f t="shared" si="32"/>
        <v/>
      </c>
      <c r="H136" s="118" t="str">
        <f t="shared" si="33"/>
        <v/>
      </c>
      <c r="I136" s="118" t="str">
        <f t="shared" si="34"/>
        <v/>
      </c>
      <c r="J136" s="989"/>
      <c r="K136" s="990" t="str">
        <f t="shared" si="35"/>
        <v/>
      </c>
      <c r="L136" s="119" t="str">
        <f t="shared" si="36"/>
        <v/>
      </c>
      <c r="M136" s="120" t="str">
        <f t="shared" si="37"/>
        <v/>
      </c>
      <c r="N136" s="121" t="str">
        <f t="shared" si="38"/>
        <v/>
      </c>
    </row>
    <row r="137" spans="2:14" ht="15" customHeight="1" x14ac:dyDescent="0.3">
      <c r="B137" s="112" t="str">
        <f t="shared" si="39"/>
        <v/>
      </c>
      <c r="C137" s="113"/>
      <c r="D137" s="114"/>
      <c r="E137" s="115" t="str">
        <f t="shared" si="30"/>
        <v/>
      </c>
      <c r="F137" s="116" t="str">
        <f t="shared" si="31"/>
        <v/>
      </c>
      <c r="G137" s="117" t="str">
        <f t="shared" si="32"/>
        <v/>
      </c>
      <c r="H137" s="118" t="str">
        <f t="shared" si="33"/>
        <v/>
      </c>
      <c r="I137" s="118" t="str">
        <f t="shared" si="34"/>
        <v/>
      </c>
      <c r="J137" s="989"/>
      <c r="K137" s="990" t="str">
        <f t="shared" si="35"/>
        <v/>
      </c>
      <c r="L137" s="119" t="str">
        <f t="shared" si="36"/>
        <v/>
      </c>
      <c r="M137" s="120" t="str">
        <f t="shared" si="37"/>
        <v/>
      </c>
      <c r="N137" s="121" t="str">
        <f t="shared" si="38"/>
        <v/>
      </c>
    </row>
    <row r="138" spans="2:14" ht="15" customHeight="1" x14ac:dyDescent="0.3">
      <c r="B138" s="112" t="str">
        <f t="shared" si="39"/>
        <v/>
      </c>
      <c r="C138" s="113"/>
      <c r="D138" s="114"/>
      <c r="E138" s="115" t="str">
        <f t="shared" si="30"/>
        <v/>
      </c>
      <c r="F138" s="116" t="str">
        <f t="shared" si="31"/>
        <v/>
      </c>
      <c r="G138" s="117" t="str">
        <f t="shared" si="32"/>
        <v/>
      </c>
      <c r="H138" s="118" t="str">
        <f t="shared" si="33"/>
        <v/>
      </c>
      <c r="I138" s="118" t="str">
        <f t="shared" si="34"/>
        <v/>
      </c>
      <c r="J138" s="989"/>
      <c r="K138" s="990" t="str">
        <f t="shared" si="35"/>
        <v/>
      </c>
      <c r="L138" s="119" t="str">
        <f t="shared" si="36"/>
        <v/>
      </c>
      <c r="M138" s="120" t="str">
        <f t="shared" si="37"/>
        <v/>
      </c>
      <c r="N138" s="121" t="str">
        <f t="shared" si="38"/>
        <v/>
      </c>
    </row>
    <row r="139" spans="2:14" ht="15" customHeight="1" x14ac:dyDescent="0.3">
      <c r="B139" s="112" t="str">
        <f t="shared" si="39"/>
        <v/>
      </c>
      <c r="C139" s="113"/>
      <c r="D139" s="114"/>
      <c r="E139" s="115" t="str">
        <f t="shared" si="30"/>
        <v/>
      </c>
      <c r="F139" s="116" t="str">
        <f t="shared" si="31"/>
        <v/>
      </c>
      <c r="G139" s="117" t="str">
        <f t="shared" si="32"/>
        <v/>
      </c>
      <c r="H139" s="118" t="str">
        <f t="shared" si="33"/>
        <v/>
      </c>
      <c r="I139" s="118" t="str">
        <f t="shared" si="34"/>
        <v/>
      </c>
      <c r="J139" s="989"/>
      <c r="K139" s="990" t="str">
        <f t="shared" si="35"/>
        <v/>
      </c>
      <c r="L139" s="119" t="str">
        <f t="shared" si="36"/>
        <v/>
      </c>
      <c r="M139" s="120" t="str">
        <f t="shared" si="37"/>
        <v/>
      </c>
      <c r="N139" s="121" t="str">
        <f t="shared" si="38"/>
        <v/>
      </c>
    </row>
    <row r="140" spans="2:14" ht="15" customHeight="1" x14ac:dyDescent="0.3">
      <c r="B140" s="112" t="str">
        <f t="shared" si="39"/>
        <v/>
      </c>
      <c r="C140" s="113"/>
      <c r="D140" s="114"/>
      <c r="E140" s="115" t="str">
        <f t="shared" si="30"/>
        <v/>
      </c>
      <c r="F140" s="116" t="str">
        <f t="shared" si="31"/>
        <v/>
      </c>
      <c r="G140" s="117" t="str">
        <f t="shared" si="32"/>
        <v/>
      </c>
      <c r="H140" s="118" t="str">
        <f t="shared" si="33"/>
        <v/>
      </c>
      <c r="I140" s="118" t="str">
        <f t="shared" si="34"/>
        <v/>
      </c>
      <c r="J140" s="989"/>
      <c r="K140" s="990" t="str">
        <f t="shared" si="35"/>
        <v/>
      </c>
      <c r="L140" s="119" t="str">
        <f t="shared" si="36"/>
        <v/>
      </c>
      <c r="M140" s="120" t="str">
        <f t="shared" si="37"/>
        <v/>
      </c>
      <c r="N140" s="121" t="str">
        <f t="shared" si="38"/>
        <v/>
      </c>
    </row>
    <row r="141" spans="2:14" ht="15" customHeight="1" x14ac:dyDescent="0.3">
      <c r="B141" s="112" t="str">
        <f t="shared" si="39"/>
        <v/>
      </c>
      <c r="C141" s="113"/>
      <c r="D141" s="114"/>
      <c r="E141" s="115" t="str">
        <f t="shared" si="30"/>
        <v/>
      </c>
      <c r="F141" s="116" t="str">
        <f t="shared" si="31"/>
        <v/>
      </c>
      <c r="G141" s="117" t="str">
        <f t="shared" si="32"/>
        <v/>
      </c>
      <c r="H141" s="118" t="str">
        <f t="shared" si="33"/>
        <v/>
      </c>
      <c r="I141" s="118" t="str">
        <f t="shared" si="34"/>
        <v/>
      </c>
      <c r="J141" s="989"/>
      <c r="K141" s="990" t="str">
        <f t="shared" si="35"/>
        <v/>
      </c>
      <c r="L141" s="119" t="str">
        <f t="shared" si="36"/>
        <v/>
      </c>
      <c r="M141" s="120" t="str">
        <f t="shared" si="37"/>
        <v/>
      </c>
      <c r="N141" s="121" t="str">
        <f t="shared" si="38"/>
        <v/>
      </c>
    </row>
    <row r="142" spans="2:14" ht="15" customHeight="1" x14ac:dyDescent="0.3">
      <c r="B142" s="112" t="str">
        <f t="shared" si="39"/>
        <v/>
      </c>
      <c r="C142" s="113"/>
      <c r="D142" s="114"/>
      <c r="E142" s="115" t="str">
        <f t="shared" si="30"/>
        <v/>
      </c>
      <c r="F142" s="116" t="str">
        <f t="shared" si="31"/>
        <v/>
      </c>
      <c r="G142" s="117" t="str">
        <f t="shared" si="32"/>
        <v/>
      </c>
      <c r="H142" s="118" t="str">
        <f t="shared" si="33"/>
        <v/>
      </c>
      <c r="I142" s="118" t="str">
        <f t="shared" si="34"/>
        <v/>
      </c>
      <c r="J142" s="989"/>
      <c r="K142" s="990" t="str">
        <f t="shared" si="35"/>
        <v/>
      </c>
      <c r="L142" s="119" t="str">
        <f t="shared" si="36"/>
        <v/>
      </c>
      <c r="M142" s="120" t="str">
        <f t="shared" si="37"/>
        <v/>
      </c>
      <c r="N142" s="121" t="str">
        <f t="shared" si="38"/>
        <v/>
      </c>
    </row>
    <row r="143" spans="2:14" ht="15" customHeight="1" x14ac:dyDescent="0.3">
      <c r="B143" s="112" t="str">
        <f t="shared" si="39"/>
        <v/>
      </c>
      <c r="C143" s="113"/>
      <c r="D143" s="114"/>
      <c r="E143" s="115" t="str">
        <f t="shared" si="30"/>
        <v/>
      </c>
      <c r="F143" s="116" t="str">
        <f t="shared" si="31"/>
        <v/>
      </c>
      <c r="G143" s="117" t="str">
        <f t="shared" si="32"/>
        <v/>
      </c>
      <c r="H143" s="118" t="str">
        <f t="shared" si="33"/>
        <v/>
      </c>
      <c r="I143" s="118" t="str">
        <f t="shared" si="34"/>
        <v/>
      </c>
      <c r="J143" s="989"/>
      <c r="K143" s="990" t="str">
        <f t="shared" si="35"/>
        <v/>
      </c>
      <c r="L143" s="119" t="str">
        <f t="shared" si="36"/>
        <v/>
      </c>
      <c r="M143" s="120" t="str">
        <f t="shared" si="37"/>
        <v/>
      </c>
      <c r="N143" s="121" t="str">
        <f t="shared" si="38"/>
        <v/>
      </c>
    </row>
    <row r="144" spans="2:14" ht="15" customHeight="1" x14ac:dyDescent="0.3">
      <c r="B144" s="112" t="str">
        <f t="shared" si="39"/>
        <v/>
      </c>
      <c r="C144" s="113"/>
      <c r="D144" s="114"/>
      <c r="E144" s="115" t="str">
        <f t="shared" si="30"/>
        <v/>
      </c>
      <c r="F144" s="116" t="str">
        <f t="shared" si="31"/>
        <v/>
      </c>
      <c r="G144" s="117" t="str">
        <f t="shared" si="32"/>
        <v/>
      </c>
      <c r="H144" s="118" t="str">
        <f t="shared" si="33"/>
        <v/>
      </c>
      <c r="I144" s="118" t="str">
        <f t="shared" si="34"/>
        <v/>
      </c>
      <c r="J144" s="989"/>
      <c r="K144" s="990" t="str">
        <f t="shared" si="35"/>
        <v/>
      </c>
      <c r="L144" s="119" t="str">
        <f t="shared" si="36"/>
        <v/>
      </c>
      <c r="M144" s="120" t="str">
        <f t="shared" si="37"/>
        <v/>
      </c>
      <c r="N144" s="121" t="str">
        <f t="shared" si="38"/>
        <v/>
      </c>
    </row>
    <row r="145" spans="2:14" ht="15" customHeight="1" x14ac:dyDescent="0.3">
      <c r="B145" s="112" t="str">
        <f t="shared" si="39"/>
        <v/>
      </c>
      <c r="C145" s="113"/>
      <c r="D145" s="114"/>
      <c r="E145" s="115" t="str">
        <f t="shared" si="30"/>
        <v/>
      </c>
      <c r="F145" s="116" t="str">
        <f t="shared" si="31"/>
        <v/>
      </c>
      <c r="G145" s="117" t="str">
        <f t="shared" si="32"/>
        <v/>
      </c>
      <c r="H145" s="118" t="str">
        <f t="shared" si="33"/>
        <v/>
      </c>
      <c r="I145" s="118" t="str">
        <f t="shared" si="34"/>
        <v/>
      </c>
      <c r="J145" s="989"/>
      <c r="K145" s="990" t="str">
        <f t="shared" si="35"/>
        <v/>
      </c>
      <c r="L145" s="119" t="str">
        <f t="shared" si="36"/>
        <v/>
      </c>
      <c r="M145" s="120" t="str">
        <f t="shared" si="37"/>
        <v/>
      </c>
      <c r="N145" s="121" t="str">
        <f t="shared" si="38"/>
        <v/>
      </c>
    </row>
    <row r="146" spans="2:14" ht="15" customHeight="1" x14ac:dyDescent="0.3">
      <c r="B146" s="112" t="str">
        <f t="shared" si="39"/>
        <v/>
      </c>
      <c r="C146" s="113"/>
      <c r="D146" s="114"/>
      <c r="E146" s="115" t="str">
        <f t="shared" si="30"/>
        <v/>
      </c>
      <c r="F146" s="116" t="str">
        <f t="shared" si="31"/>
        <v/>
      </c>
      <c r="G146" s="117" t="str">
        <f t="shared" si="32"/>
        <v/>
      </c>
      <c r="H146" s="118" t="str">
        <f t="shared" si="33"/>
        <v/>
      </c>
      <c r="I146" s="118" t="str">
        <f t="shared" si="34"/>
        <v/>
      </c>
      <c r="J146" s="989"/>
      <c r="K146" s="990" t="str">
        <f t="shared" si="35"/>
        <v/>
      </c>
      <c r="L146" s="119" t="str">
        <f t="shared" si="36"/>
        <v/>
      </c>
      <c r="M146" s="120" t="str">
        <f t="shared" si="37"/>
        <v/>
      </c>
      <c r="N146" s="121" t="str">
        <f t="shared" si="38"/>
        <v/>
      </c>
    </row>
    <row r="147" spans="2:14" ht="15" customHeight="1" x14ac:dyDescent="0.3">
      <c r="B147" s="112" t="str">
        <f t="shared" si="39"/>
        <v/>
      </c>
      <c r="C147" s="113"/>
      <c r="D147" s="114"/>
      <c r="E147" s="115" t="str">
        <f t="shared" si="30"/>
        <v/>
      </c>
      <c r="F147" s="116" t="str">
        <f t="shared" si="31"/>
        <v/>
      </c>
      <c r="G147" s="117" t="str">
        <f t="shared" si="32"/>
        <v/>
      </c>
      <c r="H147" s="118" t="str">
        <f t="shared" si="33"/>
        <v/>
      </c>
      <c r="I147" s="118" t="str">
        <f t="shared" si="34"/>
        <v/>
      </c>
      <c r="J147" s="989"/>
      <c r="K147" s="990" t="str">
        <f t="shared" si="35"/>
        <v/>
      </c>
      <c r="L147" s="119" t="str">
        <f t="shared" si="36"/>
        <v/>
      </c>
      <c r="M147" s="120" t="str">
        <f t="shared" si="37"/>
        <v/>
      </c>
      <c r="N147" s="121" t="str">
        <f t="shared" si="38"/>
        <v/>
      </c>
    </row>
    <row r="148" spans="2:14" ht="15" customHeight="1" x14ac:dyDescent="0.3">
      <c r="B148" s="112" t="str">
        <f t="shared" si="39"/>
        <v/>
      </c>
      <c r="C148" s="113"/>
      <c r="D148" s="114"/>
      <c r="E148" s="115" t="str">
        <f t="shared" si="30"/>
        <v/>
      </c>
      <c r="F148" s="116" t="str">
        <f t="shared" si="31"/>
        <v/>
      </c>
      <c r="G148" s="117" t="str">
        <f t="shared" si="32"/>
        <v/>
      </c>
      <c r="H148" s="118" t="str">
        <f t="shared" si="33"/>
        <v/>
      </c>
      <c r="I148" s="118" t="str">
        <f t="shared" si="34"/>
        <v/>
      </c>
      <c r="J148" s="989"/>
      <c r="K148" s="990" t="str">
        <f t="shared" si="35"/>
        <v/>
      </c>
      <c r="L148" s="119" t="str">
        <f t="shared" si="36"/>
        <v/>
      </c>
      <c r="M148" s="120" t="str">
        <f t="shared" si="37"/>
        <v/>
      </c>
      <c r="N148" s="121" t="str">
        <f t="shared" si="38"/>
        <v/>
      </c>
    </row>
    <row r="149" spans="2:14" ht="15" customHeight="1" x14ac:dyDescent="0.3">
      <c r="B149" s="112" t="str">
        <f t="shared" si="39"/>
        <v/>
      </c>
      <c r="C149" s="113"/>
      <c r="D149" s="114"/>
      <c r="E149" s="115" t="str">
        <f t="shared" si="30"/>
        <v/>
      </c>
      <c r="F149" s="116" t="str">
        <f t="shared" si="31"/>
        <v/>
      </c>
      <c r="G149" s="117" t="str">
        <f t="shared" si="32"/>
        <v/>
      </c>
      <c r="H149" s="118" t="str">
        <f t="shared" si="33"/>
        <v/>
      </c>
      <c r="I149" s="118" t="str">
        <f t="shared" si="34"/>
        <v/>
      </c>
      <c r="J149" s="989"/>
      <c r="K149" s="990" t="str">
        <f t="shared" si="35"/>
        <v/>
      </c>
      <c r="L149" s="119" t="str">
        <f t="shared" si="36"/>
        <v/>
      </c>
      <c r="M149" s="120" t="str">
        <f t="shared" si="37"/>
        <v/>
      </c>
      <c r="N149" s="121" t="str">
        <f t="shared" si="38"/>
        <v/>
      </c>
    </row>
    <row r="150" spans="2:14" ht="15" customHeight="1" x14ac:dyDescent="0.3">
      <c r="B150" s="112" t="str">
        <f t="shared" si="39"/>
        <v/>
      </c>
      <c r="C150" s="113"/>
      <c r="D150" s="114"/>
      <c r="E150" s="115" t="str">
        <f t="shared" si="30"/>
        <v/>
      </c>
      <c r="F150" s="116" t="str">
        <f t="shared" si="31"/>
        <v/>
      </c>
      <c r="G150" s="117" t="str">
        <f t="shared" si="32"/>
        <v/>
      </c>
      <c r="H150" s="118" t="str">
        <f t="shared" si="33"/>
        <v/>
      </c>
      <c r="I150" s="118" t="str">
        <f t="shared" si="34"/>
        <v/>
      </c>
      <c r="J150" s="989"/>
      <c r="K150" s="990" t="str">
        <f t="shared" si="35"/>
        <v/>
      </c>
      <c r="L150" s="119" t="str">
        <f t="shared" si="36"/>
        <v/>
      </c>
      <c r="M150" s="120" t="str">
        <f t="shared" si="37"/>
        <v/>
      </c>
      <c r="N150" s="121" t="str">
        <f t="shared" si="38"/>
        <v/>
      </c>
    </row>
    <row r="151" spans="2:14" ht="15" customHeight="1" x14ac:dyDescent="0.3">
      <c r="B151" s="112" t="str">
        <f t="shared" si="39"/>
        <v/>
      </c>
      <c r="C151" s="113"/>
      <c r="D151" s="114"/>
      <c r="E151" s="115" t="str">
        <f t="shared" si="30"/>
        <v/>
      </c>
      <c r="F151" s="116" t="str">
        <f t="shared" si="31"/>
        <v/>
      </c>
      <c r="G151" s="117" t="str">
        <f t="shared" si="32"/>
        <v/>
      </c>
      <c r="H151" s="118" t="str">
        <f t="shared" si="33"/>
        <v/>
      </c>
      <c r="I151" s="118" t="str">
        <f t="shared" si="34"/>
        <v/>
      </c>
      <c r="J151" s="989"/>
      <c r="K151" s="990" t="str">
        <f t="shared" si="35"/>
        <v/>
      </c>
      <c r="L151" s="119" t="str">
        <f t="shared" si="36"/>
        <v/>
      </c>
      <c r="M151" s="120" t="str">
        <f t="shared" si="37"/>
        <v/>
      </c>
      <c r="N151" s="121" t="str">
        <f t="shared" si="38"/>
        <v/>
      </c>
    </row>
    <row r="152" spans="2:14" ht="15" customHeight="1" x14ac:dyDescent="0.3">
      <c r="B152" s="112" t="str">
        <f t="shared" si="39"/>
        <v/>
      </c>
      <c r="C152" s="113"/>
      <c r="D152" s="114"/>
      <c r="E152" s="115" t="str">
        <f t="shared" si="30"/>
        <v/>
      </c>
      <c r="F152" s="116" t="str">
        <f t="shared" si="31"/>
        <v/>
      </c>
      <c r="G152" s="117" t="str">
        <f t="shared" si="32"/>
        <v/>
      </c>
      <c r="H152" s="118" t="str">
        <f t="shared" si="33"/>
        <v/>
      </c>
      <c r="I152" s="118" t="str">
        <f t="shared" si="34"/>
        <v/>
      </c>
      <c r="J152" s="989"/>
      <c r="K152" s="990" t="str">
        <f t="shared" si="35"/>
        <v/>
      </c>
      <c r="L152" s="119" t="str">
        <f t="shared" si="36"/>
        <v/>
      </c>
      <c r="M152" s="120" t="str">
        <f t="shared" si="37"/>
        <v/>
      </c>
      <c r="N152" s="121" t="str">
        <f t="shared" si="38"/>
        <v/>
      </c>
    </row>
    <row r="153" spans="2:14" ht="15" customHeight="1" x14ac:dyDescent="0.3">
      <c r="B153" s="112" t="str">
        <f t="shared" si="39"/>
        <v/>
      </c>
      <c r="C153" s="113"/>
      <c r="D153" s="114"/>
      <c r="E153" s="115" t="str">
        <f t="shared" si="30"/>
        <v/>
      </c>
      <c r="F153" s="116" t="str">
        <f t="shared" si="31"/>
        <v/>
      </c>
      <c r="G153" s="117" t="str">
        <f t="shared" si="32"/>
        <v/>
      </c>
      <c r="H153" s="118" t="str">
        <f t="shared" si="33"/>
        <v/>
      </c>
      <c r="I153" s="118" t="str">
        <f t="shared" si="34"/>
        <v/>
      </c>
      <c r="J153" s="989"/>
      <c r="K153" s="990" t="str">
        <f t="shared" si="35"/>
        <v/>
      </c>
      <c r="L153" s="119" t="str">
        <f t="shared" si="36"/>
        <v/>
      </c>
      <c r="M153" s="120" t="str">
        <f t="shared" si="37"/>
        <v/>
      </c>
      <c r="N153" s="121" t="str">
        <f t="shared" si="38"/>
        <v/>
      </c>
    </row>
    <row r="154" spans="2:14" ht="15" customHeight="1" x14ac:dyDescent="0.3">
      <c r="B154" s="112" t="str">
        <f t="shared" si="39"/>
        <v/>
      </c>
      <c r="C154" s="113"/>
      <c r="D154" s="114"/>
      <c r="E154" s="115" t="str">
        <f t="shared" ref="E154:E185" si="40">IF(B154="","",E153-F154)</f>
        <v/>
      </c>
      <c r="F154" s="116" t="str">
        <f t="shared" ref="F154:F185" si="41">IF(B154="","",IF($H$11&gt;E153,E153,$H$11))</f>
        <v/>
      </c>
      <c r="G154" s="117" t="str">
        <f t="shared" si="32"/>
        <v/>
      </c>
      <c r="H154" s="118" t="str">
        <f t="shared" ref="H154:H185" si="42">IF(B154="","",E153*G154)</f>
        <v/>
      </c>
      <c r="I154" s="118" t="str">
        <f t="shared" ref="I154:I185" si="43">IF(B154="","",SUM(F154,H154))</f>
        <v/>
      </c>
      <c r="J154" s="989"/>
      <c r="K154" s="990" t="str">
        <f t="shared" ref="K154:K185" si="44">IF(B154="","",I154+(I154*L154))</f>
        <v/>
      </c>
      <c r="L154" s="119" t="str">
        <f t="shared" ref="L154:L185" si="45">IF(B154="","",IF(D153&gt;C153,$M$12,0))</f>
        <v/>
      </c>
      <c r="M154" s="120" t="str">
        <f t="shared" ref="M154:M185" si="46">IF(B154="","",K154-I154)</f>
        <v/>
      </c>
      <c r="N154" s="121" t="str">
        <f t="shared" ref="N154:N185" si="47">IF(B154="","",SUM(I154,M154))</f>
        <v/>
      </c>
    </row>
    <row r="155" spans="2:14" ht="15" customHeight="1" x14ac:dyDescent="0.3">
      <c r="B155" s="112" t="str">
        <f t="shared" ref="B155:B185" si="48">IF(B154="","",IF(B154+1&lt;=$H$13,B154+1,""))</f>
        <v/>
      </c>
      <c r="C155" s="113"/>
      <c r="D155" s="114"/>
      <c r="E155" s="115" t="str">
        <f t="shared" si="40"/>
        <v/>
      </c>
      <c r="F155" s="116" t="str">
        <f t="shared" si="41"/>
        <v/>
      </c>
      <c r="G155" s="117" t="str">
        <f t="shared" ref="G155:G185" si="49">IF(B155="","",$M$11)</f>
        <v/>
      </c>
      <c r="H155" s="118" t="str">
        <f t="shared" si="42"/>
        <v/>
      </c>
      <c r="I155" s="118" t="str">
        <f t="shared" si="43"/>
        <v/>
      </c>
      <c r="J155" s="989"/>
      <c r="K155" s="990" t="str">
        <f t="shared" si="44"/>
        <v/>
      </c>
      <c r="L155" s="119" t="str">
        <f t="shared" si="45"/>
        <v/>
      </c>
      <c r="M155" s="120" t="str">
        <f t="shared" si="46"/>
        <v/>
      </c>
      <c r="N155" s="121" t="str">
        <f t="shared" si="47"/>
        <v/>
      </c>
    </row>
    <row r="156" spans="2:14" ht="15" customHeight="1" x14ac:dyDescent="0.3">
      <c r="B156" s="112" t="str">
        <f t="shared" si="48"/>
        <v/>
      </c>
      <c r="C156" s="113"/>
      <c r="D156" s="114"/>
      <c r="E156" s="115" t="str">
        <f t="shared" si="40"/>
        <v/>
      </c>
      <c r="F156" s="116" t="str">
        <f t="shared" si="41"/>
        <v/>
      </c>
      <c r="G156" s="117" t="str">
        <f t="shared" si="49"/>
        <v/>
      </c>
      <c r="H156" s="118" t="str">
        <f t="shared" si="42"/>
        <v/>
      </c>
      <c r="I156" s="118" t="str">
        <f t="shared" si="43"/>
        <v/>
      </c>
      <c r="J156" s="989"/>
      <c r="K156" s="990" t="str">
        <f t="shared" si="44"/>
        <v/>
      </c>
      <c r="L156" s="119" t="str">
        <f t="shared" si="45"/>
        <v/>
      </c>
      <c r="M156" s="120" t="str">
        <f t="shared" si="46"/>
        <v/>
      </c>
      <c r="N156" s="121" t="str">
        <f t="shared" si="47"/>
        <v/>
      </c>
    </row>
    <row r="157" spans="2:14" ht="15" customHeight="1" x14ac:dyDescent="0.3">
      <c r="B157" s="112" t="str">
        <f t="shared" si="48"/>
        <v/>
      </c>
      <c r="C157" s="113"/>
      <c r="D157" s="114"/>
      <c r="E157" s="115" t="str">
        <f t="shared" si="40"/>
        <v/>
      </c>
      <c r="F157" s="116" t="str">
        <f t="shared" si="41"/>
        <v/>
      </c>
      <c r="G157" s="117" t="str">
        <f t="shared" si="49"/>
        <v/>
      </c>
      <c r="H157" s="118" t="str">
        <f t="shared" si="42"/>
        <v/>
      </c>
      <c r="I157" s="118" t="str">
        <f t="shared" si="43"/>
        <v/>
      </c>
      <c r="J157" s="989"/>
      <c r="K157" s="990" t="str">
        <f t="shared" si="44"/>
        <v/>
      </c>
      <c r="L157" s="119" t="str">
        <f t="shared" si="45"/>
        <v/>
      </c>
      <c r="M157" s="120" t="str">
        <f t="shared" si="46"/>
        <v/>
      </c>
      <c r="N157" s="121" t="str">
        <f t="shared" si="47"/>
        <v/>
      </c>
    </row>
    <row r="158" spans="2:14" ht="15" customHeight="1" x14ac:dyDescent="0.3">
      <c r="B158" s="112" t="str">
        <f t="shared" si="48"/>
        <v/>
      </c>
      <c r="C158" s="113"/>
      <c r="D158" s="114"/>
      <c r="E158" s="115" t="str">
        <f t="shared" si="40"/>
        <v/>
      </c>
      <c r="F158" s="116" t="str">
        <f t="shared" si="41"/>
        <v/>
      </c>
      <c r="G158" s="117" t="str">
        <f t="shared" si="49"/>
        <v/>
      </c>
      <c r="H158" s="118" t="str">
        <f t="shared" si="42"/>
        <v/>
      </c>
      <c r="I158" s="118" t="str">
        <f t="shared" si="43"/>
        <v/>
      </c>
      <c r="J158" s="989"/>
      <c r="K158" s="990" t="str">
        <f t="shared" si="44"/>
        <v/>
      </c>
      <c r="L158" s="119" t="str">
        <f t="shared" si="45"/>
        <v/>
      </c>
      <c r="M158" s="120" t="str">
        <f t="shared" si="46"/>
        <v/>
      </c>
      <c r="N158" s="121" t="str">
        <f t="shared" si="47"/>
        <v/>
      </c>
    </row>
    <row r="159" spans="2:14" ht="15" customHeight="1" x14ac:dyDescent="0.3">
      <c r="B159" s="112" t="str">
        <f t="shared" si="48"/>
        <v/>
      </c>
      <c r="C159" s="113"/>
      <c r="D159" s="114"/>
      <c r="E159" s="115" t="str">
        <f t="shared" si="40"/>
        <v/>
      </c>
      <c r="F159" s="116" t="str">
        <f t="shared" si="41"/>
        <v/>
      </c>
      <c r="G159" s="117" t="str">
        <f t="shared" si="49"/>
        <v/>
      </c>
      <c r="H159" s="118" t="str">
        <f t="shared" si="42"/>
        <v/>
      </c>
      <c r="I159" s="118" t="str">
        <f t="shared" si="43"/>
        <v/>
      </c>
      <c r="J159" s="989"/>
      <c r="K159" s="990" t="str">
        <f t="shared" si="44"/>
        <v/>
      </c>
      <c r="L159" s="119" t="str">
        <f t="shared" si="45"/>
        <v/>
      </c>
      <c r="M159" s="120" t="str">
        <f t="shared" si="46"/>
        <v/>
      </c>
      <c r="N159" s="121" t="str">
        <f t="shared" si="47"/>
        <v/>
      </c>
    </row>
    <row r="160" spans="2:14" ht="15" customHeight="1" x14ac:dyDescent="0.3">
      <c r="B160" s="112" t="str">
        <f t="shared" si="48"/>
        <v/>
      </c>
      <c r="C160" s="113"/>
      <c r="D160" s="114"/>
      <c r="E160" s="115" t="str">
        <f t="shared" si="40"/>
        <v/>
      </c>
      <c r="F160" s="116" t="str">
        <f t="shared" si="41"/>
        <v/>
      </c>
      <c r="G160" s="117" t="str">
        <f t="shared" si="49"/>
        <v/>
      </c>
      <c r="H160" s="118" t="str">
        <f t="shared" si="42"/>
        <v/>
      </c>
      <c r="I160" s="118" t="str">
        <f t="shared" si="43"/>
        <v/>
      </c>
      <c r="J160" s="989"/>
      <c r="K160" s="990" t="str">
        <f t="shared" si="44"/>
        <v/>
      </c>
      <c r="L160" s="119" t="str">
        <f t="shared" si="45"/>
        <v/>
      </c>
      <c r="M160" s="120" t="str">
        <f t="shared" si="46"/>
        <v/>
      </c>
      <c r="N160" s="121" t="str">
        <f t="shared" si="47"/>
        <v/>
      </c>
    </row>
    <row r="161" spans="2:14" ht="15" customHeight="1" x14ac:dyDescent="0.3">
      <c r="B161" s="112" t="str">
        <f t="shared" si="48"/>
        <v/>
      </c>
      <c r="C161" s="113"/>
      <c r="D161" s="114"/>
      <c r="E161" s="115" t="str">
        <f t="shared" si="40"/>
        <v/>
      </c>
      <c r="F161" s="116" t="str">
        <f t="shared" si="41"/>
        <v/>
      </c>
      <c r="G161" s="117" t="str">
        <f t="shared" si="49"/>
        <v/>
      </c>
      <c r="H161" s="118" t="str">
        <f t="shared" si="42"/>
        <v/>
      </c>
      <c r="I161" s="118" t="str">
        <f t="shared" si="43"/>
        <v/>
      </c>
      <c r="J161" s="989"/>
      <c r="K161" s="990" t="str">
        <f t="shared" si="44"/>
        <v/>
      </c>
      <c r="L161" s="119" t="str">
        <f t="shared" si="45"/>
        <v/>
      </c>
      <c r="M161" s="120" t="str">
        <f t="shared" si="46"/>
        <v/>
      </c>
      <c r="N161" s="121" t="str">
        <f t="shared" si="47"/>
        <v/>
      </c>
    </row>
    <row r="162" spans="2:14" ht="15" customHeight="1" x14ac:dyDescent="0.3">
      <c r="B162" s="112" t="str">
        <f t="shared" si="48"/>
        <v/>
      </c>
      <c r="C162" s="113"/>
      <c r="D162" s="114"/>
      <c r="E162" s="115" t="str">
        <f t="shared" si="40"/>
        <v/>
      </c>
      <c r="F162" s="116" t="str">
        <f t="shared" si="41"/>
        <v/>
      </c>
      <c r="G162" s="117" t="str">
        <f t="shared" si="49"/>
        <v/>
      </c>
      <c r="H162" s="118" t="str">
        <f t="shared" si="42"/>
        <v/>
      </c>
      <c r="I162" s="118" t="str">
        <f t="shared" si="43"/>
        <v/>
      </c>
      <c r="J162" s="989"/>
      <c r="K162" s="990" t="str">
        <f t="shared" si="44"/>
        <v/>
      </c>
      <c r="L162" s="119" t="str">
        <f t="shared" si="45"/>
        <v/>
      </c>
      <c r="M162" s="120" t="str">
        <f t="shared" si="46"/>
        <v/>
      </c>
      <c r="N162" s="121" t="str">
        <f t="shared" si="47"/>
        <v/>
      </c>
    </row>
    <row r="163" spans="2:14" ht="15" customHeight="1" x14ac:dyDescent="0.3">
      <c r="B163" s="112" t="str">
        <f t="shared" si="48"/>
        <v/>
      </c>
      <c r="C163" s="113"/>
      <c r="D163" s="114"/>
      <c r="E163" s="115" t="str">
        <f t="shared" si="40"/>
        <v/>
      </c>
      <c r="F163" s="116" t="str">
        <f t="shared" si="41"/>
        <v/>
      </c>
      <c r="G163" s="117" t="str">
        <f t="shared" si="49"/>
        <v/>
      </c>
      <c r="H163" s="118" t="str">
        <f t="shared" si="42"/>
        <v/>
      </c>
      <c r="I163" s="118" t="str">
        <f t="shared" si="43"/>
        <v/>
      </c>
      <c r="J163" s="989"/>
      <c r="K163" s="990" t="str">
        <f t="shared" si="44"/>
        <v/>
      </c>
      <c r="L163" s="119" t="str">
        <f t="shared" si="45"/>
        <v/>
      </c>
      <c r="M163" s="120" t="str">
        <f t="shared" si="46"/>
        <v/>
      </c>
      <c r="N163" s="121" t="str">
        <f t="shared" si="47"/>
        <v/>
      </c>
    </row>
    <row r="164" spans="2:14" ht="15" customHeight="1" x14ac:dyDescent="0.3">
      <c r="B164" s="112" t="str">
        <f t="shared" si="48"/>
        <v/>
      </c>
      <c r="C164" s="113"/>
      <c r="D164" s="114"/>
      <c r="E164" s="115" t="str">
        <f t="shared" si="40"/>
        <v/>
      </c>
      <c r="F164" s="116" t="str">
        <f t="shared" si="41"/>
        <v/>
      </c>
      <c r="G164" s="117" t="str">
        <f t="shared" si="49"/>
        <v/>
      </c>
      <c r="H164" s="118" t="str">
        <f t="shared" si="42"/>
        <v/>
      </c>
      <c r="I164" s="118" t="str">
        <f t="shared" si="43"/>
        <v/>
      </c>
      <c r="J164" s="989"/>
      <c r="K164" s="990" t="str">
        <f t="shared" si="44"/>
        <v/>
      </c>
      <c r="L164" s="119" t="str">
        <f t="shared" si="45"/>
        <v/>
      </c>
      <c r="M164" s="120" t="str">
        <f t="shared" si="46"/>
        <v/>
      </c>
      <c r="N164" s="121" t="str">
        <f t="shared" si="47"/>
        <v/>
      </c>
    </row>
    <row r="165" spans="2:14" ht="15" customHeight="1" x14ac:dyDescent="0.3">
      <c r="B165" s="112" t="str">
        <f t="shared" si="48"/>
        <v/>
      </c>
      <c r="C165" s="113"/>
      <c r="D165" s="114"/>
      <c r="E165" s="115" t="str">
        <f t="shared" si="40"/>
        <v/>
      </c>
      <c r="F165" s="116" t="str">
        <f t="shared" si="41"/>
        <v/>
      </c>
      <c r="G165" s="117" t="str">
        <f t="shared" si="49"/>
        <v/>
      </c>
      <c r="H165" s="118" t="str">
        <f t="shared" si="42"/>
        <v/>
      </c>
      <c r="I165" s="118" t="str">
        <f t="shared" si="43"/>
        <v/>
      </c>
      <c r="J165" s="989"/>
      <c r="K165" s="990" t="str">
        <f t="shared" si="44"/>
        <v/>
      </c>
      <c r="L165" s="119" t="str">
        <f t="shared" si="45"/>
        <v/>
      </c>
      <c r="M165" s="120" t="str">
        <f t="shared" si="46"/>
        <v/>
      </c>
      <c r="N165" s="121" t="str">
        <f t="shared" si="47"/>
        <v/>
      </c>
    </row>
    <row r="166" spans="2:14" ht="15" customHeight="1" x14ac:dyDescent="0.3">
      <c r="B166" s="112" t="str">
        <f t="shared" si="48"/>
        <v/>
      </c>
      <c r="C166" s="113"/>
      <c r="D166" s="114"/>
      <c r="E166" s="115" t="str">
        <f t="shared" si="40"/>
        <v/>
      </c>
      <c r="F166" s="116" t="str">
        <f t="shared" si="41"/>
        <v/>
      </c>
      <c r="G166" s="117" t="str">
        <f t="shared" si="49"/>
        <v/>
      </c>
      <c r="H166" s="118" t="str">
        <f t="shared" si="42"/>
        <v/>
      </c>
      <c r="I166" s="118" t="str">
        <f t="shared" si="43"/>
        <v/>
      </c>
      <c r="J166" s="989"/>
      <c r="K166" s="990" t="str">
        <f t="shared" si="44"/>
        <v/>
      </c>
      <c r="L166" s="119" t="str">
        <f t="shared" si="45"/>
        <v/>
      </c>
      <c r="M166" s="120" t="str">
        <f t="shared" si="46"/>
        <v/>
      </c>
      <c r="N166" s="121" t="str">
        <f t="shared" si="47"/>
        <v/>
      </c>
    </row>
    <row r="167" spans="2:14" ht="15" customHeight="1" x14ac:dyDescent="0.3">
      <c r="B167" s="112" t="str">
        <f t="shared" si="48"/>
        <v/>
      </c>
      <c r="C167" s="113"/>
      <c r="D167" s="114"/>
      <c r="E167" s="115" t="str">
        <f t="shared" si="40"/>
        <v/>
      </c>
      <c r="F167" s="116" t="str">
        <f t="shared" si="41"/>
        <v/>
      </c>
      <c r="G167" s="117" t="str">
        <f t="shared" si="49"/>
        <v/>
      </c>
      <c r="H167" s="118" t="str">
        <f t="shared" si="42"/>
        <v/>
      </c>
      <c r="I167" s="118" t="str">
        <f t="shared" si="43"/>
        <v/>
      </c>
      <c r="J167" s="989"/>
      <c r="K167" s="990" t="str">
        <f t="shared" si="44"/>
        <v/>
      </c>
      <c r="L167" s="119" t="str">
        <f t="shared" si="45"/>
        <v/>
      </c>
      <c r="M167" s="120" t="str">
        <f t="shared" si="46"/>
        <v/>
      </c>
      <c r="N167" s="121" t="str">
        <f t="shared" si="47"/>
        <v/>
      </c>
    </row>
    <row r="168" spans="2:14" ht="15" customHeight="1" x14ac:dyDescent="0.3">
      <c r="B168" s="112" t="str">
        <f t="shared" si="48"/>
        <v/>
      </c>
      <c r="C168" s="113"/>
      <c r="D168" s="114"/>
      <c r="E168" s="115" t="str">
        <f t="shared" si="40"/>
        <v/>
      </c>
      <c r="F168" s="116" t="str">
        <f t="shared" si="41"/>
        <v/>
      </c>
      <c r="G168" s="117" t="str">
        <f t="shared" si="49"/>
        <v/>
      </c>
      <c r="H168" s="118" t="str">
        <f t="shared" si="42"/>
        <v/>
      </c>
      <c r="I168" s="118" t="str">
        <f t="shared" si="43"/>
        <v/>
      </c>
      <c r="J168" s="989"/>
      <c r="K168" s="990" t="str">
        <f t="shared" si="44"/>
        <v/>
      </c>
      <c r="L168" s="119" t="str">
        <f t="shared" si="45"/>
        <v/>
      </c>
      <c r="M168" s="120" t="str">
        <f t="shared" si="46"/>
        <v/>
      </c>
      <c r="N168" s="121" t="str">
        <f t="shared" si="47"/>
        <v/>
      </c>
    </row>
    <row r="169" spans="2:14" ht="15" customHeight="1" x14ac:dyDescent="0.3">
      <c r="B169" s="112" t="str">
        <f t="shared" si="48"/>
        <v/>
      </c>
      <c r="C169" s="113"/>
      <c r="D169" s="114"/>
      <c r="E169" s="115" t="str">
        <f t="shared" si="40"/>
        <v/>
      </c>
      <c r="F169" s="116" t="str">
        <f t="shared" si="41"/>
        <v/>
      </c>
      <c r="G169" s="117" t="str">
        <f t="shared" si="49"/>
        <v/>
      </c>
      <c r="H169" s="118" t="str">
        <f t="shared" si="42"/>
        <v/>
      </c>
      <c r="I169" s="118" t="str">
        <f t="shared" si="43"/>
        <v/>
      </c>
      <c r="J169" s="989"/>
      <c r="K169" s="990" t="str">
        <f t="shared" si="44"/>
        <v/>
      </c>
      <c r="L169" s="119" t="str">
        <f t="shared" si="45"/>
        <v/>
      </c>
      <c r="M169" s="120" t="str">
        <f t="shared" si="46"/>
        <v/>
      </c>
      <c r="N169" s="121" t="str">
        <f t="shared" si="47"/>
        <v/>
      </c>
    </row>
    <row r="170" spans="2:14" ht="15" customHeight="1" x14ac:dyDescent="0.3">
      <c r="B170" s="112" t="str">
        <f t="shared" si="48"/>
        <v/>
      </c>
      <c r="C170" s="113"/>
      <c r="D170" s="114"/>
      <c r="E170" s="115" t="str">
        <f t="shared" si="40"/>
        <v/>
      </c>
      <c r="F170" s="116" t="str">
        <f t="shared" si="41"/>
        <v/>
      </c>
      <c r="G170" s="117" t="str">
        <f t="shared" si="49"/>
        <v/>
      </c>
      <c r="H170" s="118" t="str">
        <f t="shared" si="42"/>
        <v/>
      </c>
      <c r="I170" s="118" t="str">
        <f t="shared" si="43"/>
        <v/>
      </c>
      <c r="J170" s="989"/>
      <c r="K170" s="990" t="str">
        <f t="shared" si="44"/>
        <v/>
      </c>
      <c r="L170" s="119" t="str">
        <f t="shared" si="45"/>
        <v/>
      </c>
      <c r="M170" s="120" t="str">
        <f t="shared" si="46"/>
        <v/>
      </c>
      <c r="N170" s="121" t="str">
        <f t="shared" si="47"/>
        <v/>
      </c>
    </row>
    <row r="171" spans="2:14" ht="15" customHeight="1" x14ac:dyDescent="0.3">
      <c r="B171" s="112" t="str">
        <f t="shared" si="48"/>
        <v/>
      </c>
      <c r="C171" s="113"/>
      <c r="D171" s="114"/>
      <c r="E171" s="115" t="str">
        <f t="shared" si="40"/>
        <v/>
      </c>
      <c r="F171" s="116" t="str">
        <f t="shared" si="41"/>
        <v/>
      </c>
      <c r="G171" s="117" t="str">
        <f t="shared" si="49"/>
        <v/>
      </c>
      <c r="H171" s="118" t="str">
        <f t="shared" si="42"/>
        <v/>
      </c>
      <c r="I171" s="118" t="str">
        <f t="shared" si="43"/>
        <v/>
      </c>
      <c r="J171" s="989"/>
      <c r="K171" s="990" t="str">
        <f t="shared" si="44"/>
        <v/>
      </c>
      <c r="L171" s="119" t="str">
        <f t="shared" si="45"/>
        <v/>
      </c>
      <c r="M171" s="120" t="str">
        <f t="shared" si="46"/>
        <v/>
      </c>
      <c r="N171" s="121" t="str">
        <f t="shared" si="47"/>
        <v/>
      </c>
    </row>
    <row r="172" spans="2:14" ht="15" customHeight="1" x14ac:dyDescent="0.3">
      <c r="B172" s="112" t="str">
        <f t="shared" si="48"/>
        <v/>
      </c>
      <c r="C172" s="113"/>
      <c r="D172" s="114"/>
      <c r="E172" s="115" t="str">
        <f t="shared" si="40"/>
        <v/>
      </c>
      <c r="F172" s="116" t="str">
        <f t="shared" si="41"/>
        <v/>
      </c>
      <c r="G172" s="117" t="str">
        <f t="shared" si="49"/>
        <v/>
      </c>
      <c r="H172" s="118" t="str">
        <f t="shared" si="42"/>
        <v/>
      </c>
      <c r="I172" s="118" t="str">
        <f t="shared" si="43"/>
        <v/>
      </c>
      <c r="J172" s="989"/>
      <c r="K172" s="990" t="str">
        <f t="shared" si="44"/>
        <v/>
      </c>
      <c r="L172" s="119" t="str">
        <f t="shared" si="45"/>
        <v/>
      </c>
      <c r="M172" s="120" t="str">
        <f t="shared" si="46"/>
        <v/>
      </c>
      <c r="N172" s="121" t="str">
        <f t="shared" si="47"/>
        <v/>
      </c>
    </row>
    <row r="173" spans="2:14" ht="15" customHeight="1" x14ac:dyDescent="0.3">
      <c r="B173" s="112" t="str">
        <f t="shared" si="48"/>
        <v/>
      </c>
      <c r="C173" s="113"/>
      <c r="D173" s="114"/>
      <c r="E173" s="115" t="str">
        <f t="shared" si="40"/>
        <v/>
      </c>
      <c r="F173" s="116" t="str">
        <f t="shared" si="41"/>
        <v/>
      </c>
      <c r="G173" s="117" t="str">
        <f t="shared" si="49"/>
        <v/>
      </c>
      <c r="H173" s="118" t="str">
        <f t="shared" si="42"/>
        <v/>
      </c>
      <c r="I173" s="118" t="str">
        <f t="shared" si="43"/>
        <v/>
      </c>
      <c r="J173" s="989"/>
      <c r="K173" s="990" t="str">
        <f t="shared" si="44"/>
        <v/>
      </c>
      <c r="L173" s="119" t="str">
        <f t="shared" si="45"/>
        <v/>
      </c>
      <c r="M173" s="120" t="str">
        <f t="shared" si="46"/>
        <v/>
      </c>
      <c r="N173" s="121" t="str">
        <f t="shared" si="47"/>
        <v/>
      </c>
    </row>
    <row r="174" spans="2:14" ht="15" customHeight="1" x14ac:dyDescent="0.3">
      <c r="B174" s="112" t="str">
        <f t="shared" si="48"/>
        <v/>
      </c>
      <c r="C174" s="113"/>
      <c r="D174" s="114"/>
      <c r="E174" s="115" t="str">
        <f t="shared" si="40"/>
        <v/>
      </c>
      <c r="F174" s="116" t="str">
        <f t="shared" si="41"/>
        <v/>
      </c>
      <c r="G174" s="117" t="str">
        <f t="shared" si="49"/>
        <v/>
      </c>
      <c r="H174" s="118" t="str">
        <f t="shared" si="42"/>
        <v/>
      </c>
      <c r="I174" s="118" t="str">
        <f t="shared" si="43"/>
        <v/>
      </c>
      <c r="J174" s="989"/>
      <c r="K174" s="990" t="str">
        <f t="shared" si="44"/>
        <v/>
      </c>
      <c r="L174" s="119" t="str">
        <f t="shared" si="45"/>
        <v/>
      </c>
      <c r="M174" s="120" t="str">
        <f t="shared" si="46"/>
        <v/>
      </c>
      <c r="N174" s="121" t="str">
        <f t="shared" si="47"/>
        <v/>
      </c>
    </row>
    <row r="175" spans="2:14" ht="15" customHeight="1" x14ac:dyDescent="0.3">
      <c r="B175" s="112" t="str">
        <f t="shared" si="48"/>
        <v/>
      </c>
      <c r="C175" s="113"/>
      <c r="D175" s="114"/>
      <c r="E175" s="115" t="str">
        <f t="shared" si="40"/>
        <v/>
      </c>
      <c r="F175" s="116" t="str">
        <f t="shared" si="41"/>
        <v/>
      </c>
      <c r="G175" s="117" t="str">
        <f t="shared" si="49"/>
        <v/>
      </c>
      <c r="H175" s="118" t="str">
        <f t="shared" si="42"/>
        <v/>
      </c>
      <c r="I175" s="118" t="str">
        <f t="shared" si="43"/>
        <v/>
      </c>
      <c r="J175" s="989"/>
      <c r="K175" s="990" t="str">
        <f t="shared" si="44"/>
        <v/>
      </c>
      <c r="L175" s="119" t="str">
        <f t="shared" si="45"/>
        <v/>
      </c>
      <c r="M175" s="120" t="str">
        <f t="shared" si="46"/>
        <v/>
      </c>
      <c r="N175" s="121" t="str">
        <f t="shared" si="47"/>
        <v/>
      </c>
    </row>
    <row r="176" spans="2:14" ht="15" customHeight="1" x14ac:dyDescent="0.3">
      <c r="B176" s="112" t="str">
        <f t="shared" si="48"/>
        <v/>
      </c>
      <c r="C176" s="113"/>
      <c r="D176" s="114"/>
      <c r="E176" s="115" t="str">
        <f t="shared" si="40"/>
        <v/>
      </c>
      <c r="F176" s="116" t="str">
        <f t="shared" si="41"/>
        <v/>
      </c>
      <c r="G176" s="117" t="str">
        <f t="shared" si="49"/>
        <v/>
      </c>
      <c r="H176" s="118" t="str">
        <f t="shared" si="42"/>
        <v/>
      </c>
      <c r="I176" s="118" t="str">
        <f t="shared" si="43"/>
        <v/>
      </c>
      <c r="J176" s="989"/>
      <c r="K176" s="990" t="str">
        <f t="shared" si="44"/>
        <v/>
      </c>
      <c r="L176" s="119" t="str">
        <f t="shared" si="45"/>
        <v/>
      </c>
      <c r="M176" s="120" t="str">
        <f t="shared" si="46"/>
        <v/>
      </c>
      <c r="N176" s="121" t="str">
        <f t="shared" si="47"/>
        <v/>
      </c>
    </row>
    <row r="177" spans="2:14" ht="15" customHeight="1" x14ac:dyDescent="0.3">
      <c r="B177" s="112" t="str">
        <f t="shared" si="48"/>
        <v/>
      </c>
      <c r="C177" s="113"/>
      <c r="D177" s="114"/>
      <c r="E177" s="115" t="str">
        <f t="shared" si="40"/>
        <v/>
      </c>
      <c r="F177" s="116" t="str">
        <f t="shared" si="41"/>
        <v/>
      </c>
      <c r="G177" s="117" t="str">
        <f t="shared" si="49"/>
        <v/>
      </c>
      <c r="H177" s="118" t="str">
        <f t="shared" si="42"/>
        <v/>
      </c>
      <c r="I177" s="118" t="str">
        <f t="shared" si="43"/>
        <v/>
      </c>
      <c r="J177" s="989"/>
      <c r="K177" s="990" t="str">
        <f t="shared" si="44"/>
        <v/>
      </c>
      <c r="L177" s="119" t="str">
        <f t="shared" si="45"/>
        <v/>
      </c>
      <c r="M177" s="120" t="str">
        <f t="shared" si="46"/>
        <v/>
      </c>
      <c r="N177" s="121" t="str">
        <f t="shared" si="47"/>
        <v/>
      </c>
    </row>
    <row r="178" spans="2:14" ht="15" customHeight="1" x14ac:dyDescent="0.3">
      <c r="B178" s="112" t="str">
        <f t="shared" si="48"/>
        <v/>
      </c>
      <c r="C178" s="113"/>
      <c r="D178" s="114"/>
      <c r="E178" s="115" t="str">
        <f t="shared" si="40"/>
        <v/>
      </c>
      <c r="F178" s="116" t="str">
        <f t="shared" si="41"/>
        <v/>
      </c>
      <c r="G178" s="117" t="str">
        <f t="shared" si="49"/>
        <v/>
      </c>
      <c r="H178" s="118" t="str">
        <f t="shared" si="42"/>
        <v/>
      </c>
      <c r="I178" s="118" t="str">
        <f t="shared" si="43"/>
        <v/>
      </c>
      <c r="J178" s="989"/>
      <c r="K178" s="990" t="str">
        <f t="shared" si="44"/>
        <v/>
      </c>
      <c r="L178" s="119" t="str">
        <f t="shared" si="45"/>
        <v/>
      </c>
      <c r="M178" s="120" t="str">
        <f t="shared" si="46"/>
        <v/>
      </c>
      <c r="N178" s="121" t="str">
        <f t="shared" si="47"/>
        <v/>
      </c>
    </row>
    <row r="179" spans="2:14" ht="15" customHeight="1" x14ac:dyDescent="0.3">
      <c r="B179" s="112" t="str">
        <f t="shared" si="48"/>
        <v/>
      </c>
      <c r="C179" s="113"/>
      <c r="D179" s="114"/>
      <c r="E179" s="115" t="str">
        <f t="shared" si="40"/>
        <v/>
      </c>
      <c r="F179" s="116" t="str">
        <f t="shared" si="41"/>
        <v/>
      </c>
      <c r="G179" s="117" t="str">
        <f t="shared" si="49"/>
        <v/>
      </c>
      <c r="H179" s="118" t="str">
        <f t="shared" si="42"/>
        <v/>
      </c>
      <c r="I179" s="118" t="str">
        <f t="shared" si="43"/>
        <v/>
      </c>
      <c r="J179" s="989"/>
      <c r="K179" s="990" t="str">
        <f t="shared" si="44"/>
        <v/>
      </c>
      <c r="L179" s="119" t="str">
        <f t="shared" si="45"/>
        <v/>
      </c>
      <c r="M179" s="120" t="str">
        <f t="shared" si="46"/>
        <v/>
      </c>
      <c r="N179" s="121" t="str">
        <f t="shared" si="47"/>
        <v/>
      </c>
    </row>
    <row r="180" spans="2:14" ht="15" customHeight="1" x14ac:dyDescent="0.3">
      <c r="B180" s="112" t="str">
        <f t="shared" si="48"/>
        <v/>
      </c>
      <c r="C180" s="113"/>
      <c r="D180" s="114"/>
      <c r="E180" s="115" t="str">
        <f t="shared" si="40"/>
        <v/>
      </c>
      <c r="F180" s="116" t="str">
        <f t="shared" si="41"/>
        <v/>
      </c>
      <c r="G180" s="117" t="str">
        <f t="shared" si="49"/>
        <v/>
      </c>
      <c r="H180" s="118" t="str">
        <f t="shared" si="42"/>
        <v/>
      </c>
      <c r="I180" s="118" t="str">
        <f t="shared" si="43"/>
        <v/>
      </c>
      <c r="J180" s="989"/>
      <c r="K180" s="990" t="str">
        <f t="shared" si="44"/>
        <v/>
      </c>
      <c r="L180" s="119" t="str">
        <f t="shared" si="45"/>
        <v/>
      </c>
      <c r="M180" s="120" t="str">
        <f t="shared" si="46"/>
        <v/>
      </c>
      <c r="N180" s="121" t="str">
        <f t="shared" si="47"/>
        <v/>
      </c>
    </row>
    <row r="181" spans="2:14" ht="15" customHeight="1" x14ac:dyDescent="0.3">
      <c r="B181" s="112" t="str">
        <f t="shared" si="48"/>
        <v/>
      </c>
      <c r="C181" s="113"/>
      <c r="D181" s="114"/>
      <c r="E181" s="115" t="str">
        <f t="shared" si="40"/>
        <v/>
      </c>
      <c r="F181" s="116" t="str">
        <f t="shared" si="41"/>
        <v/>
      </c>
      <c r="G181" s="117" t="str">
        <f t="shared" si="49"/>
        <v/>
      </c>
      <c r="H181" s="118" t="str">
        <f t="shared" si="42"/>
        <v/>
      </c>
      <c r="I181" s="118" t="str">
        <f t="shared" si="43"/>
        <v/>
      </c>
      <c r="J181" s="989"/>
      <c r="K181" s="990" t="str">
        <f t="shared" si="44"/>
        <v/>
      </c>
      <c r="L181" s="119" t="str">
        <f t="shared" si="45"/>
        <v/>
      </c>
      <c r="M181" s="120" t="str">
        <f t="shared" si="46"/>
        <v/>
      </c>
      <c r="N181" s="121" t="str">
        <f t="shared" si="47"/>
        <v/>
      </c>
    </row>
    <row r="182" spans="2:14" ht="15" customHeight="1" x14ac:dyDescent="0.3">
      <c r="B182" s="112" t="str">
        <f t="shared" si="48"/>
        <v/>
      </c>
      <c r="C182" s="113"/>
      <c r="D182" s="114"/>
      <c r="E182" s="115" t="str">
        <f t="shared" si="40"/>
        <v/>
      </c>
      <c r="F182" s="116" t="str">
        <f t="shared" si="41"/>
        <v/>
      </c>
      <c r="G182" s="117" t="str">
        <f t="shared" si="49"/>
        <v/>
      </c>
      <c r="H182" s="118" t="str">
        <f t="shared" si="42"/>
        <v/>
      </c>
      <c r="I182" s="118" t="str">
        <f t="shared" si="43"/>
        <v/>
      </c>
      <c r="J182" s="989"/>
      <c r="K182" s="990" t="str">
        <f t="shared" si="44"/>
        <v/>
      </c>
      <c r="L182" s="119" t="str">
        <f t="shared" si="45"/>
        <v/>
      </c>
      <c r="M182" s="120" t="str">
        <f t="shared" si="46"/>
        <v/>
      </c>
      <c r="N182" s="121" t="str">
        <f t="shared" si="47"/>
        <v/>
      </c>
    </row>
    <row r="183" spans="2:14" ht="15" customHeight="1" x14ac:dyDescent="0.3">
      <c r="B183" s="112" t="str">
        <f t="shared" si="48"/>
        <v/>
      </c>
      <c r="C183" s="113"/>
      <c r="D183" s="114"/>
      <c r="E183" s="115" t="str">
        <f t="shared" si="40"/>
        <v/>
      </c>
      <c r="F183" s="116" t="str">
        <f t="shared" si="41"/>
        <v/>
      </c>
      <c r="G183" s="117" t="str">
        <f t="shared" si="49"/>
        <v/>
      </c>
      <c r="H183" s="118" t="str">
        <f t="shared" si="42"/>
        <v/>
      </c>
      <c r="I183" s="118" t="str">
        <f t="shared" si="43"/>
        <v/>
      </c>
      <c r="J183" s="989"/>
      <c r="K183" s="990" t="str">
        <f t="shared" si="44"/>
        <v/>
      </c>
      <c r="L183" s="119" t="str">
        <f t="shared" si="45"/>
        <v/>
      </c>
      <c r="M183" s="120" t="str">
        <f t="shared" si="46"/>
        <v/>
      </c>
      <c r="N183" s="121" t="str">
        <f t="shared" si="47"/>
        <v/>
      </c>
    </row>
    <row r="184" spans="2:14" ht="15" customHeight="1" x14ac:dyDescent="0.3">
      <c r="B184" s="112" t="str">
        <f t="shared" si="48"/>
        <v/>
      </c>
      <c r="C184" s="113"/>
      <c r="D184" s="114"/>
      <c r="E184" s="115" t="str">
        <f t="shared" si="40"/>
        <v/>
      </c>
      <c r="F184" s="116" t="str">
        <f t="shared" si="41"/>
        <v/>
      </c>
      <c r="G184" s="117" t="str">
        <f t="shared" si="49"/>
        <v/>
      </c>
      <c r="H184" s="118" t="str">
        <f t="shared" si="42"/>
        <v/>
      </c>
      <c r="I184" s="118" t="str">
        <f t="shared" si="43"/>
        <v/>
      </c>
      <c r="J184" s="989"/>
      <c r="K184" s="990" t="str">
        <f t="shared" si="44"/>
        <v/>
      </c>
      <c r="L184" s="119" t="str">
        <f t="shared" si="45"/>
        <v/>
      </c>
      <c r="M184" s="120" t="str">
        <f t="shared" si="46"/>
        <v/>
      </c>
      <c r="N184" s="121" t="str">
        <f t="shared" si="47"/>
        <v/>
      </c>
    </row>
    <row r="185" spans="2:14" ht="15" customHeight="1" x14ac:dyDescent="0.3">
      <c r="B185" s="122" t="str">
        <f t="shared" si="48"/>
        <v/>
      </c>
      <c r="C185" s="123"/>
      <c r="D185" s="124"/>
      <c r="E185" s="125" t="str">
        <f t="shared" si="40"/>
        <v/>
      </c>
      <c r="F185" s="126" t="str">
        <f t="shared" si="41"/>
        <v/>
      </c>
      <c r="G185" s="127" t="str">
        <f t="shared" si="49"/>
        <v/>
      </c>
      <c r="H185" s="128" t="str">
        <f t="shared" si="42"/>
        <v/>
      </c>
      <c r="I185" s="128" t="str">
        <f t="shared" si="43"/>
        <v/>
      </c>
      <c r="J185" s="989"/>
      <c r="K185" s="990" t="str">
        <f t="shared" si="44"/>
        <v/>
      </c>
      <c r="L185" s="129" t="str">
        <f t="shared" si="45"/>
        <v/>
      </c>
      <c r="M185" s="130" t="str">
        <f t="shared" si="46"/>
        <v/>
      </c>
      <c r="N185" s="131" t="str">
        <f t="shared" si="47"/>
        <v/>
      </c>
    </row>
    <row r="186" spans="2:14" ht="15" customHeight="1" x14ac:dyDescent="0.3">
      <c r="B186" s="132"/>
      <c r="C186" s="132"/>
      <c r="D186" s="132"/>
      <c r="E186" s="132"/>
      <c r="F186" s="132"/>
      <c r="G186" s="133"/>
      <c r="H186" s="134"/>
      <c r="I186" s="135"/>
      <c r="J186" s="135"/>
      <c r="K186" s="135"/>
      <c r="L186" s="136"/>
      <c r="M186" s="136"/>
      <c r="N186" s="136"/>
    </row>
  </sheetData>
  <sheetProtection algorithmName="SHA-512" hashValue="HxntndvqqKjPbzRY3u8ga7QWzWtvssTdkgMbnV1wLtWvoJHn2TVcyCF2UrQ2YQ6TrRKcR2E9li50xyPoOh4M2A==" saltValue="Wcp+TU7qHt2UYkLQrk7XPQ==" spinCount="100000" sheet="1" objects="1" scenarios="1"/>
  <mergeCells count="179">
    <mergeCell ref="B15:N15"/>
    <mergeCell ref="B21:N21"/>
    <mergeCell ref="L18:M18"/>
    <mergeCell ref="B2:N2"/>
    <mergeCell ref="B3:N3"/>
    <mergeCell ref="B22:B24"/>
    <mergeCell ref="D22:D24"/>
    <mergeCell ref="C22:C24"/>
    <mergeCell ref="E23:E24"/>
    <mergeCell ref="L23:L24"/>
    <mergeCell ref="J22:M22"/>
    <mergeCell ref="J23:K24"/>
    <mergeCell ref="M23:M24"/>
    <mergeCell ref="N22:N24"/>
    <mergeCell ref="F23:F24"/>
    <mergeCell ref="G23:G24"/>
    <mergeCell ref="H23:H24"/>
    <mergeCell ref="I23:I24"/>
    <mergeCell ref="J30:K30"/>
    <mergeCell ref="J31:K31"/>
    <mergeCell ref="J32:K32"/>
    <mergeCell ref="J33:K33"/>
    <mergeCell ref="J34:K34"/>
    <mergeCell ref="J25:K25"/>
    <mergeCell ref="J26:K26"/>
    <mergeCell ref="J27:K27"/>
    <mergeCell ref="J28:K28"/>
    <mergeCell ref="J29:K29"/>
    <mergeCell ref="J40:K40"/>
    <mergeCell ref="J41:K41"/>
    <mergeCell ref="J42:K42"/>
    <mergeCell ref="J43:K43"/>
    <mergeCell ref="J44:K44"/>
    <mergeCell ref="J35:K35"/>
    <mergeCell ref="J36:K36"/>
    <mergeCell ref="J37:K37"/>
    <mergeCell ref="J38:K38"/>
    <mergeCell ref="J39:K39"/>
    <mergeCell ref="J50:K50"/>
    <mergeCell ref="J51:K51"/>
    <mergeCell ref="J52:K52"/>
    <mergeCell ref="J53:K53"/>
    <mergeCell ref="J54:K54"/>
    <mergeCell ref="J45:K45"/>
    <mergeCell ref="J46:K46"/>
    <mergeCell ref="J47:K47"/>
    <mergeCell ref="J48:K48"/>
    <mergeCell ref="J49:K49"/>
    <mergeCell ref="J60:K60"/>
    <mergeCell ref="J61:K61"/>
    <mergeCell ref="J62:K62"/>
    <mergeCell ref="J63:K63"/>
    <mergeCell ref="J64:K64"/>
    <mergeCell ref="J55:K55"/>
    <mergeCell ref="J56:K56"/>
    <mergeCell ref="J57:K57"/>
    <mergeCell ref="J58:K58"/>
    <mergeCell ref="J59:K59"/>
    <mergeCell ref="J70:K70"/>
    <mergeCell ref="J71:K71"/>
    <mergeCell ref="J72:K72"/>
    <mergeCell ref="J73:K73"/>
    <mergeCell ref="J74:K74"/>
    <mergeCell ref="J65:K65"/>
    <mergeCell ref="J66:K66"/>
    <mergeCell ref="J67:K67"/>
    <mergeCell ref="J68:K68"/>
    <mergeCell ref="J69:K69"/>
    <mergeCell ref="J80:K80"/>
    <mergeCell ref="J81:K81"/>
    <mergeCell ref="J82:K82"/>
    <mergeCell ref="J83:K83"/>
    <mergeCell ref="J84:K84"/>
    <mergeCell ref="J75:K75"/>
    <mergeCell ref="J76:K76"/>
    <mergeCell ref="J77:K77"/>
    <mergeCell ref="J78:K78"/>
    <mergeCell ref="J79:K79"/>
    <mergeCell ref="J90:K90"/>
    <mergeCell ref="J91:K91"/>
    <mergeCell ref="J92:K92"/>
    <mergeCell ref="J93:K93"/>
    <mergeCell ref="J94:K94"/>
    <mergeCell ref="J85:K85"/>
    <mergeCell ref="J86:K86"/>
    <mergeCell ref="J87:K87"/>
    <mergeCell ref="J88:K88"/>
    <mergeCell ref="J89:K89"/>
    <mergeCell ref="J100:K100"/>
    <mergeCell ref="J101:K101"/>
    <mergeCell ref="J102:K102"/>
    <mergeCell ref="J103:K103"/>
    <mergeCell ref="J104:K104"/>
    <mergeCell ref="J95:K95"/>
    <mergeCell ref="J96:K96"/>
    <mergeCell ref="J97:K97"/>
    <mergeCell ref="J98:K98"/>
    <mergeCell ref="J99:K99"/>
    <mergeCell ref="J110:K110"/>
    <mergeCell ref="J111:K111"/>
    <mergeCell ref="J112:K112"/>
    <mergeCell ref="J113:K113"/>
    <mergeCell ref="J114:K114"/>
    <mergeCell ref="J105:K105"/>
    <mergeCell ref="J106:K106"/>
    <mergeCell ref="J107:K107"/>
    <mergeCell ref="J108:K108"/>
    <mergeCell ref="J109:K109"/>
    <mergeCell ref="J120:K120"/>
    <mergeCell ref="J121:K121"/>
    <mergeCell ref="J122:K122"/>
    <mergeCell ref="J123:K123"/>
    <mergeCell ref="J124:K124"/>
    <mergeCell ref="J115:K115"/>
    <mergeCell ref="J116:K116"/>
    <mergeCell ref="J117:K117"/>
    <mergeCell ref="J118:K118"/>
    <mergeCell ref="J119:K119"/>
    <mergeCell ref="J130:K130"/>
    <mergeCell ref="J131:K131"/>
    <mergeCell ref="J132:K132"/>
    <mergeCell ref="J133:K133"/>
    <mergeCell ref="J134:K134"/>
    <mergeCell ref="J125:K125"/>
    <mergeCell ref="J126:K126"/>
    <mergeCell ref="J127:K127"/>
    <mergeCell ref="J128:K128"/>
    <mergeCell ref="J129:K129"/>
    <mergeCell ref="J140:K140"/>
    <mergeCell ref="J141:K141"/>
    <mergeCell ref="J142:K142"/>
    <mergeCell ref="J143:K143"/>
    <mergeCell ref="J144:K144"/>
    <mergeCell ref="J135:K135"/>
    <mergeCell ref="J136:K136"/>
    <mergeCell ref="J137:K137"/>
    <mergeCell ref="J138:K138"/>
    <mergeCell ref="J139:K139"/>
    <mergeCell ref="J150:K150"/>
    <mergeCell ref="J151:K151"/>
    <mergeCell ref="J152:K152"/>
    <mergeCell ref="J153:K153"/>
    <mergeCell ref="J154:K154"/>
    <mergeCell ref="J145:K145"/>
    <mergeCell ref="J146:K146"/>
    <mergeCell ref="J147:K147"/>
    <mergeCell ref="J148:K148"/>
    <mergeCell ref="J149:K149"/>
    <mergeCell ref="J160:K160"/>
    <mergeCell ref="J161:K161"/>
    <mergeCell ref="J162:K162"/>
    <mergeCell ref="J163:K163"/>
    <mergeCell ref="J164:K164"/>
    <mergeCell ref="J155:K155"/>
    <mergeCell ref="J156:K156"/>
    <mergeCell ref="J157:K157"/>
    <mergeCell ref="J158:K158"/>
    <mergeCell ref="J159:K159"/>
    <mergeCell ref="J170:K170"/>
    <mergeCell ref="J171:K171"/>
    <mergeCell ref="J172:K172"/>
    <mergeCell ref="J173:K173"/>
    <mergeCell ref="J174:K174"/>
    <mergeCell ref="J165:K165"/>
    <mergeCell ref="J166:K166"/>
    <mergeCell ref="J167:K167"/>
    <mergeCell ref="J168:K168"/>
    <mergeCell ref="J169:K169"/>
    <mergeCell ref="J185:K185"/>
    <mergeCell ref="J180:K180"/>
    <mergeCell ref="J181:K181"/>
    <mergeCell ref="J182:K182"/>
    <mergeCell ref="J183:K183"/>
    <mergeCell ref="J184:K184"/>
    <mergeCell ref="J175:K175"/>
    <mergeCell ref="J176:K176"/>
    <mergeCell ref="J177:K177"/>
    <mergeCell ref="J178:K178"/>
    <mergeCell ref="J179:K179"/>
  </mergeCells>
  <conditionalFormatting sqref="B26:J185 L26:N185">
    <cfRule type="expression" dxfId="18" priority="1">
      <formula>AND($B26="",$B25="")</formula>
    </cfRule>
    <cfRule type="expression" dxfId="17" priority="2">
      <formula>AND($B26="",$B25&lt;&gt;"")</formula>
    </cfRule>
  </conditionalFormatting>
  <pageMargins left="0.59055118110236227" right="0.59055118110236227" top="0.98425196850393704" bottom="0.59055118110236227" header="0.19685039370078741" footer="0.19685039370078741"/>
  <pageSetup paperSize="9" scale="45" fitToHeight="0" orientation="portrait" r:id="rId1"/>
  <headerFooter>
    <oddFooter>&amp;L&amp;F / &amp;A_x000D_&amp;1#&amp;"Calibri"&amp;10&amp;K000000 Classificação: Público&amp;R&amp;P</oddFooter>
  </headerFooter>
  <rowBreaks count="2" manualBreakCount="2">
    <brk id="75" min="1" max="13" man="1"/>
    <brk id="149" min="1" max="13" man="1"/>
  </rowBreaks>
  <ignoredErrors>
    <ignoredError sqref="K1:XFD1 K188:XFD1048576 A19:C19 A14:H18 A12:C12 E12:G12 N6:XFD6 C2:H2 A2:A3 C3:H3 A10:H10 K4:XFD4 A4:B9 A20:H22 K20:XFD21 K19:XFD19 K13:XFD18 K2:XFD2 K3:XFD3 L7:XFD7 A11:G11 A26:H187 A25:D25 F25:H25 A24:H24 A23:F23 I3 I2 I10:I12 I13:I18 E19:I19 I20:I187 A188:I1048576 A1:I1 K27:XFD187 N22:XFD22 L23:XFD23 L24:XFD24 L25:XFD25 K10:XFD12 L8:XFD8 L9:XFD9 L26:XFD26 A13:G13 L5:XFD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977561FF-97F5-433F-A5BE-FBF9D5074F36}">
            <xm:f>Apoio!$AG$8=3</xm:f>
            <x14:dxf>
              <font>
                <color theme="0" tint="-0.24994659260841701"/>
              </font>
            </x14:dxf>
          </x14:cfRule>
          <xm:sqref>B4:N14</xm:sqref>
        </x14:conditionalFormatting>
        <x14:conditionalFormatting xmlns:xm="http://schemas.microsoft.com/office/excel/2006/main">
          <x14:cfRule type="expression" priority="8" id="{64A6AC82-2B34-463A-982E-FD34DDF6F085}">
            <xm:f>Apoio!$AG$8=3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 style="thin">
                  <color auto="1"/>
                </top>
                <bottom/>
                <vertical/>
                <horizontal/>
              </border>
            </x14:dxf>
          </x14:cfRule>
          <xm:sqref>B15:N15</xm:sqref>
        </x14:conditionalFormatting>
        <x14:conditionalFormatting xmlns:xm="http://schemas.microsoft.com/office/excel/2006/main">
          <x14:cfRule type="expression" priority="9" id="{BF786C60-6BCB-4A48-A4AE-8593EB497DB9}">
            <xm:f>Apoio!$AG$8=3</xm:f>
            <x14:dxf>
              <font>
                <b val="0"/>
                <i val="0"/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L23:N185 B25:J185 B16:N21 N22 B22:J23 B24:I24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Plan4"/>
  <dimension ref="B2:N45"/>
  <sheetViews>
    <sheetView workbookViewId="0">
      <selection activeCell="K50" sqref="K50"/>
    </sheetView>
  </sheetViews>
  <sheetFormatPr defaultColWidth="9.109375" defaultRowHeight="14.4" x14ac:dyDescent="0.3"/>
  <cols>
    <col min="1" max="1" width="3.6640625" style="1" customWidth="1"/>
    <col min="2" max="2" width="35.6640625" style="1" customWidth="1"/>
    <col min="3" max="3" width="11.6640625" style="1" customWidth="1"/>
    <col min="4" max="4" width="17.6640625" style="1" customWidth="1"/>
    <col min="5" max="5" width="9.33203125" style="1" customWidth="1"/>
    <col min="6" max="21" width="17.6640625" style="1" customWidth="1"/>
    <col min="22" max="16384" width="9.109375" style="1"/>
  </cols>
  <sheetData>
    <row r="2" spans="2:8" ht="15" customHeight="1" x14ac:dyDescent="0.3">
      <c r="B2" s="1014" t="s">
        <v>3088</v>
      </c>
      <c r="C2" s="856"/>
      <c r="D2" s="856" t="s">
        <v>3089</v>
      </c>
      <c r="E2" s="856"/>
      <c r="F2" s="841" t="s">
        <v>1215</v>
      </c>
      <c r="G2" s="842"/>
      <c r="H2" s="845"/>
    </row>
    <row r="3" spans="2:8" x14ac:dyDescent="0.3">
      <c r="B3" s="856"/>
      <c r="C3" s="856"/>
      <c r="D3" s="1018" t="s">
        <v>1601</v>
      </c>
      <c r="E3" s="1018" t="s">
        <v>1595</v>
      </c>
      <c r="F3" s="39" t="s">
        <v>3090</v>
      </c>
      <c r="G3" s="40" t="s">
        <v>3091</v>
      </c>
      <c r="H3" s="40" t="s">
        <v>3090</v>
      </c>
    </row>
    <row r="4" spans="2:8" x14ac:dyDescent="0.3">
      <c r="B4" s="856"/>
      <c r="C4" s="856"/>
      <c r="D4" s="1019"/>
      <c r="E4" s="1019"/>
      <c r="F4" s="41" t="s">
        <v>1219</v>
      </c>
      <c r="G4" s="41" t="s">
        <v>3092</v>
      </c>
      <c r="H4" s="41" t="s">
        <v>3093</v>
      </c>
    </row>
    <row r="5" spans="2:8" x14ac:dyDescent="0.3">
      <c r="B5" s="1015" t="s">
        <v>3094</v>
      </c>
      <c r="C5" s="1016"/>
      <c r="D5" s="1016"/>
      <c r="E5" s="1016"/>
      <c r="F5" s="1016"/>
      <c r="G5" s="1016"/>
      <c r="H5" s="1017"/>
    </row>
    <row r="6" spans="2:8" x14ac:dyDescent="0.3">
      <c r="B6" s="30" t="s">
        <v>1216</v>
      </c>
      <c r="C6" s="30" t="s">
        <v>3095</v>
      </c>
      <c r="D6" s="42">
        <f>SUM(F6:H6)</f>
        <v>0</v>
      </c>
      <c r="E6" s="43">
        <f>IF($D$18=0,0,D6/$D$18)</f>
        <v>0</v>
      </c>
      <c r="F6" s="44">
        <f>SUM(IlumCusto!K108,CondAmbCusto!K58,MotorCusto!K58,RefrigCusto!K58,HospCusto!K58,OutrosCusto!K58,UFVCusto!K58,OutrasFICusto!K58,SAECusto!K58)</f>
        <v>0</v>
      </c>
      <c r="G6" s="44">
        <f>SUM(IlumCusto!L108,CondAmbCusto!L58,MotorCusto!L58,RefrigCusto!L58,HospCusto!L58,OutrosCusto!L58,UFVCusto!L58,OutrasFICusto!L58,SAECusto!L58)</f>
        <v>0</v>
      </c>
      <c r="H6" s="44">
        <f>SUM(IlumCusto!M108,CondAmbCusto!M58,MotorCusto!M58,RefrigCusto!M58,HospCusto!M58,OutrosCusto!M58,UFVCusto!M58,OutrasFICusto!M58,SAECusto!M58)</f>
        <v>0</v>
      </c>
    </row>
    <row r="7" spans="2:8" x14ac:dyDescent="0.3">
      <c r="B7" s="30" t="s">
        <v>1229</v>
      </c>
      <c r="C7" s="30" t="s">
        <v>3095</v>
      </c>
      <c r="D7" s="42">
        <f>SUM(F7:H7)</f>
        <v>0</v>
      </c>
      <c r="E7" s="43">
        <f>IF($D$18=0,0,D7/$D$18)</f>
        <v>0</v>
      </c>
      <c r="F7" s="44">
        <f>SUM(IlumCusto!K110,CondAmbCusto!K60,MotorCusto!K60,RefrigCusto!K60,HospCusto!K60,OutrosCusto!K60,UFVCusto!K60,OutrasFICusto!K60,SAECusto!K60)</f>
        <v>0</v>
      </c>
      <c r="G7" s="525"/>
      <c r="H7" s="525"/>
    </row>
    <row r="8" spans="2:8" x14ac:dyDescent="0.3">
      <c r="B8" s="30" t="s">
        <v>374</v>
      </c>
      <c r="C8" s="30" t="s">
        <v>3095</v>
      </c>
      <c r="D8" s="42">
        <f>SUM(F8:H8)</f>
        <v>0</v>
      </c>
      <c r="E8" s="43">
        <f>IF($D$18=0,0,D8/$D$18)</f>
        <v>0</v>
      </c>
      <c r="F8" s="44">
        <f>SUM(IlumCusto!K133,CondAmbCusto!K83,MotorCusto!K83,RefrigCusto!K83,HospCusto!K83,OutrosCusto!K83,UFVCusto!K83,OutrasFICusto!K83,SAECusto!K83)</f>
        <v>0</v>
      </c>
      <c r="G8" s="44">
        <f>SUM(IlumCusto!L133,CondAmbCusto!L83,MotorCusto!L83,RefrigCusto!L83,HospCusto!L83,OutrosCusto!L83,UFVCusto!L83,OutrasFICusto!L83,SAECusto!L83)</f>
        <v>0</v>
      </c>
      <c r="H8" s="44">
        <f>SUM(IlumCusto!M133,CondAmbCusto!M83,MotorCusto!M83,RefrigCusto!M83,HospCusto!M83,OutrosCusto!M83,UFVCusto!M83,OutrasFICusto!M83,SAECusto!M83)</f>
        <v>0</v>
      </c>
    </row>
    <row r="9" spans="2:8" x14ac:dyDescent="0.3">
      <c r="B9" s="30" t="s">
        <v>1236</v>
      </c>
      <c r="C9" s="30" t="s">
        <v>3095</v>
      </c>
      <c r="D9" s="42">
        <f>SUM(F9:H9)</f>
        <v>0</v>
      </c>
      <c r="E9" s="43">
        <f>IF($D$18=0,0,D9/$D$18)</f>
        <v>0</v>
      </c>
      <c r="F9" s="44">
        <f>SUM(IlumCusto!K134,CondAmbCusto!K84,MotorCusto!K84,RefrigCusto!K84,HospCusto!K84,OutrosCusto!K84,UFVCusto!K84,OutrasFICusto!K84,SAECusto!K84)</f>
        <v>0</v>
      </c>
      <c r="G9" s="525"/>
      <c r="H9" s="525"/>
    </row>
    <row r="10" spans="2:8" x14ac:dyDescent="0.3">
      <c r="B10" s="30" t="s">
        <v>1231</v>
      </c>
      <c r="C10" s="30" t="s">
        <v>3095</v>
      </c>
      <c r="D10" s="42">
        <f>SUM(F10:H10)</f>
        <v>0</v>
      </c>
      <c r="E10" s="43">
        <f>IF($D$18=0,0,D10/$D$18)</f>
        <v>0</v>
      </c>
      <c r="F10" s="44">
        <f>SUM(IlumCusto!K111,CondAmbCusto!K61,MotorCusto!K61,RefrigCusto!K61,HospCusto!K61,OutrosCusto!K61,UFVCusto!K61,OutrasFICusto!K61,SAECusto!K61)</f>
        <v>0</v>
      </c>
      <c r="G10" s="525"/>
      <c r="H10" s="525"/>
    </row>
    <row r="11" spans="2:8" x14ac:dyDescent="0.3">
      <c r="B11" s="34" t="s">
        <v>3096</v>
      </c>
      <c r="C11" s="34" t="s">
        <v>3095</v>
      </c>
      <c r="D11" s="36">
        <f>SUM(D6:D10)</f>
        <v>0</v>
      </c>
      <c r="E11" s="45">
        <f>SUM(E6:E10)</f>
        <v>0</v>
      </c>
      <c r="F11" s="46">
        <f>SUM(F6:F10)</f>
        <v>0</v>
      </c>
      <c r="G11" s="46">
        <f>SUM(G6:G10)</f>
        <v>0</v>
      </c>
      <c r="H11" s="46">
        <f>SUM(H6:H10)</f>
        <v>0</v>
      </c>
    </row>
    <row r="12" spans="2:8" x14ac:dyDescent="0.3">
      <c r="B12" s="1015" t="s">
        <v>3097</v>
      </c>
      <c r="C12" s="1016"/>
      <c r="D12" s="1016"/>
      <c r="E12" s="1016"/>
      <c r="F12" s="1016"/>
      <c r="G12" s="1016"/>
      <c r="H12" s="1017"/>
    </row>
    <row r="13" spans="2:8" x14ac:dyDescent="0.3">
      <c r="B13" s="30" t="s">
        <v>377</v>
      </c>
      <c r="C13" s="30" t="s">
        <v>3095</v>
      </c>
      <c r="D13" s="42">
        <f>SUM(F13:H13)</f>
        <v>0</v>
      </c>
      <c r="E13" s="43">
        <f>IF($D$18=0,0,D13/$D$18)</f>
        <v>0</v>
      </c>
      <c r="F13" s="44">
        <f>SUM(IlumCusto!K139,CondAmbCusto!K89,MotorCusto!K89,RefrigCusto!K89,HospCusto!K89,OutrosCusto!K89,UFVCusto!K89,OutrasFICusto!K89,SAECusto!K89)</f>
        <v>0</v>
      </c>
      <c r="G13" s="44">
        <f>SUM(IlumCusto!L139,CondAmbCusto!L89,MotorCusto!L89,RefrigCusto!L89,HospCusto!L89,OutrosCusto!L89,UFVCusto!L89,OutrasFICusto!L89,SAECusto!L89)</f>
        <v>0</v>
      </c>
      <c r="H13" s="44">
        <f>SUM(IlumCusto!M139,CondAmbCusto!M89,MotorCusto!M89,RefrigCusto!M89,HospCusto!M89,OutrosCusto!M89,UFVCusto!M89,OutrasFICusto!M89,SAECusto!M89)</f>
        <v>0</v>
      </c>
    </row>
    <row r="14" spans="2:8" x14ac:dyDescent="0.3">
      <c r="B14" s="30" t="s">
        <v>380</v>
      </c>
      <c r="C14" s="30" t="s">
        <v>3095</v>
      </c>
      <c r="D14" s="42">
        <f t="shared" ref="D14:D16" si="0">SUM(F14:H14)</f>
        <v>0</v>
      </c>
      <c r="E14" s="43">
        <f>IF($D$18=0,0,D14/$D$18)</f>
        <v>0</v>
      </c>
      <c r="F14" s="44">
        <f>SUM(IlumCusto!K140,CondAmbCusto!K90,MotorCusto!K90,RefrigCusto!K90,HospCusto!K90,OutrosCusto!K90,UFVCusto!K90,OutrasFICusto!K90,SAECusto!K90)</f>
        <v>0</v>
      </c>
      <c r="G14" s="44">
        <f>SUM(IlumCusto!L140,CondAmbCusto!L90,MotorCusto!L90,RefrigCusto!L90,HospCusto!L90,OutrosCusto!L90,UFVCusto!L90,OutrasFICusto!L90,SAECusto!L90)</f>
        <v>0</v>
      </c>
      <c r="H14" s="44">
        <f>SUM(IlumCusto!M140,CondAmbCusto!M90,MotorCusto!M90,RefrigCusto!M90,HospCusto!M90,OutrosCusto!M90,UFVCusto!M90,OutrasFICusto!M90,SAECusto!M90)</f>
        <v>0</v>
      </c>
    </row>
    <row r="15" spans="2:8" x14ac:dyDescent="0.3">
      <c r="B15" s="30" t="s">
        <v>384</v>
      </c>
      <c r="C15" s="30" t="s">
        <v>3095</v>
      </c>
      <c r="D15" s="42">
        <f t="shared" si="0"/>
        <v>0</v>
      </c>
      <c r="E15" s="43">
        <f>IF($D$18=0,0,D15/$D$18)</f>
        <v>0</v>
      </c>
      <c r="F15" s="44">
        <f>SUM(IlumCusto!K162,CondAmbCusto!K112,MotorCusto!K112,RefrigCusto!K112,HospCusto!K112,OutrosCusto!K112,UFVCusto!K112,OutrasFICusto!K112,SAECusto!K112)</f>
        <v>0</v>
      </c>
      <c r="G15" s="44">
        <f>SUM(IlumCusto!L162,CondAmbCusto!L112,MotorCusto!L112,RefrigCusto!L112,HospCusto!L112,OutrosCusto!L112,UFVCusto!L112,OutrasFICusto!L112,SAECusto!L112)</f>
        <v>0</v>
      </c>
      <c r="H15" s="44">
        <f>SUM(IlumCusto!M162,CondAmbCusto!M112,MotorCusto!M112,RefrigCusto!M112,HospCusto!M112,OutrosCusto!M112,UFVCusto!M112,OutrasFICusto!M112,SAECusto!M112)</f>
        <v>0</v>
      </c>
    </row>
    <row r="16" spans="2:8" x14ac:dyDescent="0.3">
      <c r="B16" s="30" t="s">
        <v>388</v>
      </c>
      <c r="C16" s="30" t="s">
        <v>3095</v>
      </c>
      <c r="D16" s="42">
        <f t="shared" si="0"/>
        <v>0</v>
      </c>
      <c r="E16" s="43">
        <f>IF($D$18=0,0,D16/$D$18)</f>
        <v>0</v>
      </c>
      <c r="F16" s="44">
        <f>SUM(IlumCusto!K163,CondAmbCusto!K113,MotorCusto!K113,RefrigCusto!K113,HospCusto!K113,OutrosCusto!K113,UFVCusto!K113,OutrasFICusto!K113,SAECusto!K113)</f>
        <v>0</v>
      </c>
      <c r="G16" s="44">
        <f>SUM(IlumCusto!L163,CondAmbCusto!L113,MotorCusto!L113,RefrigCusto!L113,HospCusto!L113,OutrosCusto!L113,UFVCusto!L113,OutrasFICusto!L113,SAECusto!L113)</f>
        <v>0</v>
      </c>
      <c r="H16" s="44">
        <f>SUM(IlumCusto!M163,CondAmbCusto!M113,MotorCusto!M113,RefrigCusto!M113,HospCusto!M113,OutrosCusto!M113,UFVCusto!M113,OutrasFICusto!M113,SAECusto!M113)</f>
        <v>0</v>
      </c>
    </row>
    <row r="17" spans="2:14" x14ac:dyDescent="0.3">
      <c r="B17" s="34" t="s">
        <v>3098</v>
      </c>
      <c r="C17" s="34" t="s">
        <v>3095</v>
      </c>
      <c r="D17" s="36">
        <f>SUM(D13:D16)</f>
        <v>0</v>
      </c>
      <c r="E17" s="45">
        <f>SUM(E13:E16)</f>
        <v>0</v>
      </c>
      <c r="F17" s="46">
        <f>SUM(F13:F16)</f>
        <v>0</v>
      </c>
      <c r="G17" s="46">
        <f>SUM(G13:G16)</f>
        <v>0</v>
      </c>
      <c r="H17" s="46">
        <f>SUM(H13:H16)</f>
        <v>0</v>
      </c>
    </row>
    <row r="18" spans="2:14" x14ac:dyDescent="0.3">
      <c r="B18" s="47" t="s">
        <v>3099</v>
      </c>
      <c r="C18" s="47" t="s">
        <v>3095</v>
      </c>
      <c r="D18" s="48">
        <f>SUM(D11,D17)</f>
        <v>0</v>
      </c>
      <c r="E18" s="49">
        <f>SUM(E11,E17)</f>
        <v>0</v>
      </c>
      <c r="F18" s="48">
        <f>SUM(F11,F17)</f>
        <v>0</v>
      </c>
      <c r="G18" s="48">
        <f>SUM(G11,G17)</f>
        <v>0</v>
      </c>
      <c r="H18" s="48">
        <f>SUM(H11,H17)</f>
        <v>0</v>
      </c>
    </row>
    <row r="20" spans="2:14" x14ac:dyDescent="0.3">
      <c r="B20" s="1020" t="s">
        <v>3100</v>
      </c>
      <c r="C20" s="1020"/>
      <c r="D20" s="1020"/>
      <c r="E20" s="1020"/>
      <c r="F20" s="1020"/>
      <c r="G20" s="50" t="s">
        <v>3101</v>
      </c>
      <c r="H20" s="50" t="s">
        <v>3102</v>
      </c>
      <c r="I20" s="50" t="s">
        <v>3103</v>
      </c>
      <c r="J20" s="50" t="s">
        <v>3104</v>
      </c>
    </row>
    <row r="21" spans="2:14" x14ac:dyDescent="0.3">
      <c r="B21" s="158" t="s">
        <v>3105</v>
      </c>
      <c r="C21" s="241"/>
      <c r="D21" s="241"/>
      <c r="E21" s="241"/>
      <c r="F21" s="242"/>
      <c r="G21" s="51">
        <v>0.4</v>
      </c>
      <c r="H21" s="52">
        <f>IF(F18=0,0,F8/F18)</f>
        <v>0</v>
      </c>
      <c r="I21" s="403" t="s">
        <v>3106</v>
      </c>
      <c r="J21" s="405" t="s">
        <v>3106</v>
      </c>
    </row>
    <row r="22" spans="2:14" x14ac:dyDescent="0.3">
      <c r="B22" s="9" t="s">
        <v>3107</v>
      </c>
      <c r="C22" s="10"/>
      <c r="D22" s="10"/>
      <c r="E22" s="10"/>
      <c r="F22" s="11"/>
      <c r="G22" s="51">
        <v>0.05</v>
      </c>
      <c r="H22" s="52">
        <f>IF(F18=0,0,F16/F18)</f>
        <v>0</v>
      </c>
      <c r="I22" s="404">
        <v>84000</v>
      </c>
      <c r="J22" s="402">
        <f>F16</f>
        <v>0</v>
      </c>
    </row>
    <row r="23" spans="2:14" x14ac:dyDescent="0.3">
      <c r="B23" s="158" t="s">
        <v>3108</v>
      </c>
      <c r="C23" s="241"/>
      <c r="D23" s="241"/>
      <c r="E23" s="241"/>
      <c r="F23" s="242"/>
      <c r="G23" s="51">
        <v>0.02</v>
      </c>
      <c r="H23" s="52">
        <f>IF(F18=0,0,F13/F18)</f>
        <v>0</v>
      </c>
      <c r="I23" s="403" t="s">
        <v>3106</v>
      </c>
      <c r="J23" s="405" t="s">
        <v>3106</v>
      </c>
    </row>
    <row r="24" spans="2:14" x14ac:dyDescent="0.3">
      <c r="B24" s="9" t="s">
        <v>3109</v>
      </c>
      <c r="C24" s="10"/>
      <c r="D24" s="10"/>
      <c r="E24" s="10"/>
      <c r="F24" s="11"/>
      <c r="G24" s="401">
        <v>2.5000000000000001E-2</v>
      </c>
      <c r="H24" s="52">
        <f>IF(F18=0,0,F14/F18)</f>
        <v>0</v>
      </c>
      <c r="I24" s="404">
        <v>17500</v>
      </c>
      <c r="J24" s="402">
        <f>F14</f>
        <v>0</v>
      </c>
    </row>
    <row r="25" spans="2:14" x14ac:dyDescent="0.3">
      <c r="B25" s="9" t="s">
        <v>3110</v>
      </c>
      <c r="C25" s="10"/>
      <c r="D25" s="10"/>
      <c r="E25" s="10"/>
      <c r="F25" s="11"/>
      <c r="G25" s="401">
        <v>7.4999999999999997E-2</v>
      </c>
      <c r="H25" s="52">
        <f>IF(F18=0,0,Terceiros!K7/F18)</f>
        <v>0</v>
      </c>
      <c r="I25" s="404">
        <v>58000</v>
      </c>
      <c r="J25" s="402">
        <f>Terceiros!K7</f>
        <v>0</v>
      </c>
    </row>
    <row r="26" spans="2:14" x14ac:dyDescent="0.3">
      <c r="B26" s="9" t="s">
        <v>3111</v>
      </c>
      <c r="C26" s="10"/>
      <c r="D26" s="10"/>
      <c r="E26" s="10"/>
      <c r="F26" s="11"/>
      <c r="G26" s="401">
        <v>2.5000000000000001E-2</v>
      </c>
      <c r="H26" s="52">
        <f>IF(F18=0,0,Terceiros!K8/F18)</f>
        <v>0</v>
      </c>
      <c r="I26" s="403" t="s">
        <v>3106</v>
      </c>
      <c r="J26" s="405" t="s">
        <v>3106</v>
      </c>
    </row>
    <row r="27" spans="2:14" x14ac:dyDescent="0.3">
      <c r="B27" s="9" t="s">
        <v>3112</v>
      </c>
      <c r="C27" s="10"/>
      <c r="D27" s="10"/>
      <c r="E27" s="10"/>
      <c r="F27" s="11"/>
      <c r="G27" s="51">
        <v>0.02</v>
      </c>
      <c r="H27" s="52">
        <f>IF(F18=0,0,Terceiros!K9/F18)</f>
        <v>0</v>
      </c>
      <c r="I27" s="404">
        <v>17500</v>
      </c>
      <c r="J27" s="402">
        <f>Terceiros!K9</f>
        <v>0</v>
      </c>
    </row>
    <row r="29" spans="2:14" x14ac:dyDescent="0.3">
      <c r="B29" s="1014" t="s">
        <v>3113</v>
      </c>
      <c r="C29" s="856"/>
      <c r="D29" s="856" t="s">
        <v>3114</v>
      </c>
      <c r="E29" s="856"/>
      <c r="F29" s="841" t="s">
        <v>3115</v>
      </c>
      <c r="G29" s="842"/>
      <c r="H29" s="842"/>
      <c r="I29" s="842"/>
      <c r="J29" s="842"/>
      <c r="K29" s="842"/>
      <c r="L29" s="842"/>
      <c r="M29" s="842"/>
      <c r="N29" s="845"/>
    </row>
    <row r="30" spans="2:14" ht="15" customHeight="1" x14ac:dyDescent="0.3">
      <c r="B30" s="856"/>
      <c r="C30" s="856"/>
      <c r="D30" s="1018" t="s">
        <v>1601</v>
      </c>
      <c r="E30" s="1018" t="s">
        <v>1595</v>
      </c>
      <c r="F30" s="1021" t="s">
        <v>289</v>
      </c>
      <c r="G30" s="40" t="s">
        <v>3042</v>
      </c>
      <c r="H30" s="40" t="s">
        <v>3043</v>
      </c>
      <c r="I30" s="40" t="s">
        <v>3044</v>
      </c>
      <c r="J30" s="40" t="s">
        <v>3045</v>
      </c>
      <c r="K30" s="1018" t="s">
        <v>339</v>
      </c>
      <c r="L30" s="1021" t="s">
        <v>343</v>
      </c>
      <c r="M30" s="1018" t="s">
        <v>347</v>
      </c>
      <c r="N30" s="1018" t="s">
        <v>350</v>
      </c>
    </row>
    <row r="31" spans="2:14" x14ac:dyDescent="0.3">
      <c r="B31" s="856"/>
      <c r="C31" s="856"/>
      <c r="D31" s="1019"/>
      <c r="E31" s="1019"/>
      <c r="F31" s="1022"/>
      <c r="G31" s="41" t="s">
        <v>3049</v>
      </c>
      <c r="H31" s="41" t="s">
        <v>3050</v>
      </c>
      <c r="I31" s="41" t="s">
        <v>3051</v>
      </c>
      <c r="J31" s="41" t="s">
        <v>3052</v>
      </c>
      <c r="K31" s="1019"/>
      <c r="L31" s="1022"/>
      <c r="M31" s="1019"/>
      <c r="N31" s="1019"/>
    </row>
    <row r="32" spans="2:14" x14ac:dyDescent="0.3">
      <c r="B32" s="873" t="s">
        <v>3094</v>
      </c>
      <c r="C32" s="873"/>
      <c r="D32" s="873"/>
      <c r="E32" s="873"/>
      <c r="F32" s="250"/>
      <c r="G32" s="250"/>
      <c r="H32" s="250"/>
      <c r="I32" s="250"/>
      <c r="J32" s="250"/>
      <c r="K32" s="250"/>
      <c r="L32" s="250"/>
      <c r="M32" s="251"/>
      <c r="N32" s="251"/>
    </row>
    <row r="33" spans="2:14" x14ac:dyDescent="0.3">
      <c r="B33" s="30" t="s">
        <v>1216</v>
      </c>
      <c r="C33" s="30" t="s">
        <v>3095</v>
      </c>
      <c r="D33" s="42">
        <f>SUM(F33:N33)</f>
        <v>0</v>
      </c>
      <c r="E33" s="43">
        <f>IF($D$45=0,0,D33/$D$45)</f>
        <v>0</v>
      </c>
      <c r="F33" s="44">
        <f>IlumCusto!K108</f>
        <v>0</v>
      </c>
      <c r="G33" s="44">
        <f>CondAmbCusto!K58</f>
        <v>0</v>
      </c>
      <c r="H33" s="44">
        <f>MotorCusto!K58</f>
        <v>0</v>
      </c>
      <c r="I33" s="44">
        <f>RefrigCusto!K58</f>
        <v>0</v>
      </c>
      <c r="J33" s="44">
        <f>HospCusto!K58</f>
        <v>0</v>
      </c>
      <c r="K33" s="44">
        <f>UFVCusto!K58</f>
        <v>0</v>
      </c>
      <c r="L33" s="44">
        <f>OutrasFICusto!K58</f>
        <v>0</v>
      </c>
      <c r="M33" s="44">
        <f>OutrosCusto!K58</f>
        <v>0</v>
      </c>
      <c r="N33" s="44">
        <f>SAECusto!K58</f>
        <v>0</v>
      </c>
    </row>
    <row r="34" spans="2:14" x14ac:dyDescent="0.3">
      <c r="B34" s="30" t="s">
        <v>1229</v>
      </c>
      <c r="C34" s="30" t="s">
        <v>3095</v>
      </c>
      <c r="D34" s="42">
        <f>SUM(F34:N34)</f>
        <v>0</v>
      </c>
      <c r="E34" s="43">
        <f>IF($D$45=0,0,D34/$D$45)</f>
        <v>0</v>
      </c>
      <c r="F34" s="44">
        <f>IlumCusto!K110</f>
        <v>0</v>
      </c>
      <c r="G34" s="44">
        <f>CondAmbCusto!K60</f>
        <v>0</v>
      </c>
      <c r="H34" s="44">
        <f>MotorCusto!K60</f>
        <v>0</v>
      </c>
      <c r="I34" s="44">
        <f>RefrigCusto!K60</f>
        <v>0</v>
      </c>
      <c r="J34" s="44">
        <f>HospCusto!K60</f>
        <v>0</v>
      </c>
      <c r="K34" s="44">
        <f>UFVCusto!K60</f>
        <v>0</v>
      </c>
      <c r="L34" s="44">
        <f>OutrasFICusto!K60</f>
        <v>0</v>
      </c>
      <c r="M34" s="44">
        <f>OutrosCusto!K60</f>
        <v>0</v>
      </c>
      <c r="N34" s="44">
        <f>SAECusto!K60</f>
        <v>0</v>
      </c>
    </row>
    <row r="35" spans="2:14" x14ac:dyDescent="0.3">
      <c r="B35" s="30" t="s">
        <v>374</v>
      </c>
      <c r="C35" s="30" t="s">
        <v>3095</v>
      </c>
      <c r="D35" s="42">
        <f>SUM(F35:N35)</f>
        <v>0</v>
      </c>
      <c r="E35" s="43">
        <f>IF($D$45=0,0,D35/$D$45)</f>
        <v>0</v>
      </c>
      <c r="F35" s="44">
        <f>IlumCusto!K133</f>
        <v>0</v>
      </c>
      <c r="G35" s="44">
        <f>CondAmbCusto!K83</f>
        <v>0</v>
      </c>
      <c r="H35" s="44">
        <f>MotorCusto!K83</f>
        <v>0</v>
      </c>
      <c r="I35" s="44">
        <f>RefrigCusto!K83</f>
        <v>0</v>
      </c>
      <c r="J35" s="44">
        <f>HospCusto!K83</f>
        <v>0</v>
      </c>
      <c r="K35" s="44">
        <f>UFVCusto!K83</f>
        <v>0</v>
      </c>
      <c r="L35" s="44">
        <f>OutrasFICusto!K83</f>
        <v>0</v>
      </c>
      <c r="M35" s="44">
        <f>OutrosCusto!K83</f>
        <v>0</v>
      </c>
      <c r="N35" s="44">
        <f>SAECusto!K83</f>
        <v>0</v>
      </c>
    </row>
    <row r="36" spans="2:14" x14ac:dyDescent="0.3">
      <c r="B36" s="30" t="s">
        <v>1236</v>
      </c>
      <c r="C36" s="30" t="s">
        <v>3095</v>
      </c>
      <c r="D36" s="42">
        <f>SUM(F36:N36)</f>
        <v>0</v>
      </c>
      <c r="E36" s="43">
        <f>IF($D$45=0,0,D36/$D$45)</f>
        <v>0</v>
      </c>
      <c r="F36" s="44">
        <f>IlumCusto!K134</f>
        <v>0</v>
      </c>
      <c r="G36" s="44">
        <f>CondAmbCusto!K84</f>
        <v>0</v>
      </c>
      <c r="H36" s="44">
        <f>MotorCusto!K84</f>
        <v>0</v>
      </c>
      <c r="I36" s="44">
        <f>RefrigCusto!K84</f>
        <v>0</v>
      </c>
      <c r="J36" s="44">
        <f>HospCusto!K84</f>
        <v>0</v>
      </c>
      <c r="K36" s="44">
        <f>UFVCusto!K84</f>
        <v>0</v>
      </c>
      <c r="L36" s="44">
        <f>OutrasFICusto!K84</f>
        <v>0</v>
      </c>
      <c r="M36" s="44">
        <f>OutrosCusto!K84</f>
        <v>0</v>
      </c>
      <c r="N36" s="44">
        <f>SAECusto!K84</f>
        <v>0</v>
      </c>
    </row>
    <row r="37" spans="2:14" x14ac:dyDescent="0.3">
      <c r="B37" s="30" t="s">
        <v>1231</v>
      </c>
      <c r="C37" s="30" t="s">
        <v>3095</v>
      </c>
      <c r="D37" s="42">
        <f>SUM(F37:N37)</f>
        <v>0</v>
      </c>
      <c r="E37" s="43">
        <f>IF($D$45=0,0,D37/$D$45)</f>
        <v>0</v>
      </c>
      <c r="F37" s="44">
        <f>IlumCusto!K111</f>
        <v>0</v>
      </c>
      <c r="G37" s="44">
        <f>CondAmbCusto!K61</f>
        <v>0</v>
      </c>
      <c r="H37" s="44">
        <f>MotorCusto!K61</f>
        <v>0</v>
      </c>
      <c r="I37" s="44">
        <f>RefrigCusto!K61</f>
        <v>0</v>
      </c>
      <c r="J37" s="44">
        <f>HospCusto!K61</f>
        <v>0</v>
      </c>
      <c r="K37" s="44">
        <f>UFVCusto!K61</f>
        <v>0</v>
      </c>
      <c r="L37" s="44">
        <f>OutrasFICusto!K61</f>
        <v>0</v>
      </c>
      <c r="M37" s="44">
        <f>OutrosCusto!K61</f>
        <v>0</v>
      </c>
      <c r="N37" s="44">
        <f>SAECusto!K61</f>
        <v>0</v>
      </c>
    </row>
    <row r="38" spans="2:14" x14ac:dyDescent="0.3">
      <c r="B38" s="34" t="s">
        <v>3096</v>
      </c>
      <c r="C38" s="34" t="s">
        <v>3095</v>
      </c>
      <c r="D38" s="36">
        <f t="shared" ref="D38:M38" si="1">SUM(D33:D37)</f>
        <v>0</v>
      </c>
      <c r="E38" s="45">
        <f t="shared" si="1"/>
        <v>0</v>
      </c>
      <c r="F38" s="46">
        <f t="shared" si="1"/>
        <v>0</v>
      </c>
      <c r="G38" s="46">
        <f t="shared" si="1"/>
        <v>0</v>
      </c>
      <c r="H38" s="46">
        <f t="shared" si="1"/>
        <v>0</v>
      </c>
      <c r="I38" s="46">
        <f t="shared" si="1"/>
        <v>0</v>
      </c>
      <c r="J38" s="46">
        <f t="shared" si="1"/>
        <v>0</v>
      </c>
      <c r="K38" s="46">
        <f t="shared" si="1"/>
        <v>0</v>
      </c>
      <c r="L38" s="46">
        <f t="shared" si="1"/>
        <v>0</v>
      </c>
      <c r="M38" s="46">
        <f t="shared" si="1"/>
        <v>0</v>
      </c>
      <c r="N38" s="46">
        <f t="shared" ref="N38" si="2">SUM(N33:N37)</f>
        <v>0</v>
      </c>
    </row>
    <row r="39" spans="2:14" x14ac:dyDescent="0.3">
      <c r="B39" s="873" t="s">
        <v>3097</v>
      </c>
      <c r="C39" s="873"/>
      <c r="D39" s="873"/>
      <c r="E39" s="873"/>
      <c r="F39" s="250"/>
      <c r="G39" s="250"/>
      <c r="H39" s="250"/>
      <c r="I39" s="250"/>
      <c r="J39" s="250"/>
      <c r="K39" s="250"/>
      <c r="L39" s="250"/>
      <c r="M39" s="251"/>
      <c r="N39" s="251"/>
    </row>
    <row r="40" spans="2:14" x14ac:dyDescent="0.3">
      <c r="B40" s="30" t="s">
        <v>377</v>
      </c>
      <c r="C40" s="30" t="s">
        <v>3095</v>
      </c>
      <c r="D40" s="42">
        <f>SUM(F40:N40)</f>
        <v>0</v>
      </c>
      <c r="E40" s="43">
        <f>IF($D$45=0,0,D40/$D$45)</f>
        <v>0</v>
      </c>
      <c r="F40" s="44">
        <f>IlumCusto!K139</f>
        <v>0</v>
      </c>
      <c r="G40" s="44">
        <f>CondAmbCusto!K89</f>
        <v>0</v>
      </c>
      <c r="H40" s="44">
        <f>MotorCusto!K89</f>
        <v>0</v>
      </c>
      <c r="I40" s="44">
        <f>RefrigCusto!K89</f>
        <v>0</v>
      </c>
      <c r="J40" s="44">
        <f>HospCusto!K89</f>
        <v>0</v>
      </c>
      <c r="K40" s="44">
        <f>UFVCusto!K89</f>
        <v>0</v>
      </c>
      <c r="L40" s="44">
        <f>OutrasFICusto!K89</f>
        <v>0</v>
      </c>
      <c r="M40" s="44">
        <f>OutrosCusto!K89</f>
        <v>0</v>
      </c>
      <c r="N40" s="44">
        <f>SAECusto!K89</f>
        <v>0</v>
      </c>
    </row>
    <row r="41" spans="2:14" x14ac:dyDescent="0.3">
      <c r="B41" s="30" t="s">
        <v>380</v>
      </c>
      <c r="C41" s="30" t="s">
        <v>3095</v>
      </c>
      <c r="D41" s="42">
        <f>SUM(F41:N41)</f>
        <v>0</v>
      </c>
      <c r="E41" s="43">
        <f>IF($D$45=0,0,D41/$D$45)</f>
        <v>0</v>
      </c>
      <c r="F41" s="44">
        <f>IlumCusto!K140</f>
        <v>0</v>
      </c>
      <c r="G41" s="44">
        <f>CondAmbCusto!K90</f>
        <v>0</v>
      </c>
      <c r="H41" s="44">
        <f>MotorCusto!K90</f>
        <v>0</v>
      </c>
      <c r="I41" s="44">
        <f>RefrigCusto!K90</f>
        <v>0</v>
      </c>
      <c r="J41" s="44">
        <f>HospCusto!K90</f>
        <v>0</v>
      </c>
      <c r="K41" s="44">
        <f>UFVCusto!K90</f>
        <v>0</v>
      </c>
      <c r="L41" s="44">
        <f>OutrasFICusto!K90</f>
        <v>0</v>
      </c>
      <c r="M41" s="44">
        <f>OutrosCusto!K90</f>
        <v>0</v>
      </c>
      <c r="N41" s="44">
        <f>SAECusto!K90</f>
        <v>0</v>
      </c>
    </row>
    <row r="42" spans="2:14" x14ac:dyDescent="0.3">
      <c r="B42" s="30" t="s">
        <v>384</v>
      </c>
      <c r="C42" s="30" t="s">
        <v>3095</v>
      </c>
      <c r="D42" s="42">
        <f>SUM(F42:N42)</f>
        <v>0</v>
      </c>
      <c r="E42" s="43">
        <f>IF($D$45=0,0,D42/$D$45)</f>
        <v>0</v>
      </c>
      <c r="F42" s="44">
        <f>IlumCusto!K162</f>
        <v>0</v>
      </c>
      <c r="G42" s="44">
        <f>CondAmbCusto!K112</f>
        <v>0</v>
      </c>
      <c r="H42" s="44">
        <f>MotorCusto!K112</f>
        <v>0</v>
      </c>
      <c r="I42" s="44">
        <f>RefrigCusto!K112</f>
        <v>0</v>
      </c>
      <c r="J42" s="44">
        <f>HospCusto!K112</f>
        <v>0</v>
      </c>
      <c r="K42" s="44">
        <f>UFVCusto!K112</f>
        <v>0</v>
      </c>
      <c r="L42" s="44">
        <f>OutrasFICusto!K112</f>
        <v>0</v>
      </c>
      <c r="M42" s="44">
        <f>OutrosCusto!K112</f>
        <v>0</v>
      </c>
      <c r="N42" s="44">
        <f>SAECusto!K112</f>
        <v>0</v>
      </c>
    </row>
    <row r="43" spans="2:14" x14ac:dyDescent="0.3">
      <c r="B43" s="30" t="s">
        <v>388</v>
      </c>
      <c r="C43" s="30" t="s">
        <v>3095</v>
      </c>
      <c r="D43" s="42">
        <f>SUM(F43:N43)</f>
        <v>0</v>
      </c>
      <c r="E43" s="43">
        <f>IF($D$45=0,0,D43/$D$45)</f>
        <v>0</v>
      </c>
      <c r="F43" s="44">
        <f>IlumCusto!K163</f>
        <v>0</v>
      </c>
      <c r="G43" s="44">
        <f>CondAmbCusto!K113</f>
        <v>0</v>
      </c>
      <c r="H43" s="44">
        <f>MotorCusto!K113</f>
        <v>0</v>
      </c>
      <c r="I43" s="44">
        <f>RefrigCusto!K113</f>
        <v>0</v>
      </c>
      <c r="J43" s="44">
        <f>HospCusto!K113</f>
        <v>0</v>
      </c>
      <c r="K43" s="44">
        <f>UFVCusto!K113</f>
        <v>0</v>
      </c>
      <c r="L43" s="44">
        <f>OutrasFICusto!K113</f>
        <v>0</v>
      </c>
      <c r="M43" s="44">
        <f>OutrosCusto!K113</f>
        <v>0</v>
      </c>
      <c r="N43" s="44">
        <f>SAECusto!K113</f>
        <v>0</v>
      </c>
    </row>
    <row r="44" spans="2:14" x14ac:dyDescent="0.3">
      <c r="B44" s="34" t="s">
        <v>3098</v>
      </c>
      <c r="C44" s="34" t="s">
        <v>3095</v>
      </c>
      <c r="D44" s="36">
        <f t="shared" ref="D44:M44" si="3">SUM(D40:D43)</f>
        <v>0</v>
      </c>
      <c r="E44" s="45">
        <f t="shared" si="3"/>
        <v>0</v>
      </c>
      <c r="F44" s="46">
        <f t="shared" si="3"/>
        <v>0</v>
      </c>
      <c r="G44" s="46">
        <f t="shared" si="3"/>
        <v>0</v>
      </c>
      <c r="H44" s="46">
        <f t="shared" si="3"/>
        <v>0</v>
      </c>
      <c r="I44" s="46">
        <f t="shared" si="3"/>
        <v>0</v>
      </c>
      <c r="J44" s="46">
        <f t="shared" si="3"/>
        <v>0</v>
      </c>
      <c r="K44" s="46">
        <f>SUM(K40:K43)</f>
        <v>0</v>
      </c>
      <c r="L44" s="46">
        <f>SUM(L40:L43)</f>
        <v>0</v>
      </c>
      <c r="M44" s="46">
        <f t="shared" si="3"/>
        <v>0</v>
      </c>
      <c r="N44" s="46">
        <f t="shared" ref="N44" si="4">SUM(N40:N43)</f>
        <v>0</v>
      </c>
    </row>
    <row r="45" spans="2:14" x14ac:dyDescent="0.3">
      <c r="B45" s="47" t="s">
        <v>3116</v>
      </c>
      <c r="C45" s="47" t="s">
        <v>3095</v>
      </c>
      <c r="D45" s="48">
        <f t="shared" ref="D45:M45" si="5">SUM(D38,D44)</f>
        <v>0</v>
      </c>
      <c r="E45" s="49">
        <f t="shared" si="5"/>
        <v>0</v>
      </c>
      <c r="F45" s="48">
        <f t="shared" si="5"/>
        <v>0</v>
      </c>
      <c r="G45" s="48">
        <f t="shared" si="5"/>
        <v>0</v>
      </c>
      <c r="H45" s="48">
        <f t="shared" si="5"/>
        <v>0</v>
      </c>
      <c r="I45" s="48">
        <f t="shared" si="5"/>
        <v>0</v>
      </c>
      <c r="J45" s="48">
        <f t="shared" si="5"/>
        <v>0</v>
      </c>
      <c r="K45" s="48">
        <f>SUM(K38,K44)</f>
        <v>0</v>
      </c>
      <c r="L45" s="48">
        <f>SUM(L38,L44)</f>
        <v>0</v>
      </c>
      <c r="M45" s="48">
        <f t="shared" si="5"/>
        <v>0</v>
      </c>
      <c r="N45" s="48">
        <f t="shared" ref="N45" si="6">SUM(N38,N44)</f>
        <v>0</v>
      </c>
    </row>
  </sheetData>
  <sheetProtection algorithmName="SHA-512" hashValue="woVehiZGMEe5i+5jBiuJ7WWWNoccR45LPNINWAMbXjROC69/U1QRmgC2YKJw5fExE86x5Gwe+MW4SYl34jtYMw==" saltValue="tMI+LACAFWT9oO68f8AA+Q==" spinCount="100000" sheet="1" objects="1" scenarios="1"/>
  <mergeCells count="20">
    <mergeCell ref="N30:N31"/>
    <mergeCell ref="F29:N29"/>
    <mergeCell ref="B20:F20"/>
    <mergeCell ref="B32:E32"/>
    <mergeCell ref="B39:E39"/>
    <mergeCell ref="F30:F31"/>
    <mergeCell ref="B29:C31"/>
    <mergeCell ref="D29:E29"/>
    <mergeCell ref="D30:D31"/>
    <mergeCell ref="E30:E31"/>
    <mergeCell ref="M30:M31"/>
    <mergeCell ref="K30:K31"/>
    <mergeCell ref="L30:L31"/>
    <mergeCell ref="F2:H2"/>
    <mergeCell ref="D2:E2"/>
    <mergeCell ref="B2:C4"/>
    <mergeCell ref="B5:H5"/>
    <mergeCell ref="B12:H12"/>
    <mergeCell ref="D3:D4"/>
    <mergeCell ref="E3:E4"/>
  </mergeCells>
  <conditionalFormatting sqref="H21:H27">
    <cfRule type="expression" dxfId="13" priority="13">
      <formula>AND(H21&lt;=G21,H21&gt;0)</formula>
    </cfRule>
    <cfRule type="expression" dxfId="12" priority="18">
      <formula>OR(H21&gt;G21,H21&lt;0)</formula>
    </cfRule>
  </conditionalFormatting>
  <conditionalFormatting sqref="J22">
    <cfRule type="expression" dxfId="11" priority="7">
      <formula>AND(J22&lt;=I22,J22&gt;0)</formula>
    </cfRule>
    <cfRule type="expression" dxfId="10" priority="8">
      <formula>OR(J22&gt;I22,J22&lt;0)</formula>
    </cfRule>
  </conditionalFormatting>
  <conditionalFormatting sqref="J24:J25">
    <cfRule type="expression" dxfId="9" priority="3">
      <formula>AND(J24&lt;=I24,J24&gt;0)</formula>
    </cfRule>
    <cfRule type="expression" dxfId="8" priority="4">
      <formula>OR(J24&gt;I24,J24&lt;0)</formula>
    </cfRule>
  </conditionalFormatting>
  <conditionalFormatting sqref="J27">
    <cfRule type="expression" dxfId="7" priority="1">
      <formula>AND(J27&lt;=I27,J27&gt;0)</formula>
    </cfRule>
    <cfRule type="expression" dxfId="6" priority="2">
      <formula>OR(J27&gt;I27,J27&lt;0)</formula>
    </cfRule>
  </conditionalFormatting>
  <pageMargins left="0.59055118110236227" right="0.59055118110236227" top="0.98425196850393704" bottom="0.59055118110236227" header="0.19685039370078741" footer="0.19685039370078741"/>
  <pageSetup paperSize="9" scale="70" pageOrder="overThenDown" orientation="portrait" r:id="rId1"/>
  <headerFooter>
    <oddFooter>&amp;L&amp;F / &amp;A_x000D_&amp;1#&amp;"Calibri"&amp;10&amp;K000000 Classificação: Público&amp;R&amp;P</oddFooter>
  </headerFooter>
  <colBreaks count="1" manualBreakCount="1">
    <brk id="9" min="1" max="27" man="1"/>
  </colBreaks>
  <ignoredErrors>
    <ignoredError sqref="A12:H12 A4:H5 A6:C6 A14:E16 A17:A18 C11 C17:H17 A2 C2:H2 M46:M1048576 M1:XFD1 A3:E3 G3:H3 C20:F20 A47:J1048576 A46:J46 A20:A24 A8:C8 A7 C7 A11 E6 A28:J28 M28 M20:XFD24 C21:F24 A13:C13 E13 A9 V2:XFD9 I2:I9 A29:A36 N28:XFD28 I11:I18 V11:XFD18 N46:XFD1048576 A38:A45 A1:J1 O30:XFD36 O38:XFD45 O29:XFD29 E7 E8" unlocked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Plan3">
    <pageSetUpPr fitToPage="1"/>
  </sheetPr>
  <dimension ref="B4:K23"/>
  <sheetViews>
    <sheetView workbookViewId="0">
      <selection activeCell="D25" sqref="D25"/>
    </sheetView>
  </sheetViews>
  <sheetFormatPr defaultColWidth="9.109375" defaultRowHeight="15" customHeight="1" x14ac:dyDescent="0.3"/>
  <cols>
    <col min="1" max="1" width="3.6640625" style="1" customWidth="1"/>
    <col min="2" max="2" width="26.6640625" style="1" customWidth="1"/>
    <col min="3" max="6" width="17.6640625" style="1" customWidth="1"/>
    <col min="7" max="7" width="10.6640625" style="1" customWidth="1"/>
    <col min="8" max="8" width="13.6640625" style="1" customWidth="1"/>
    <col min="9" max="9" width="17.6640625" style="1" customWidth="1"/>
    <col min="10" max="10" width="10.6640625" style="1" customWidth="1"/>
    <col min="11" max="11" width="13.6640625" style="1" customWidth="1"/>
    <col min="12" max="16384" width="9.109375" style="1"/>
  </cols>
  <sheetData>
    <row r="4" spans="2:11" ht="15" customHeight="1" x14ac:dyDescent="0.3">
      <c r="B4" s="741" t="s">
        <v>3117</v>
      </c>
      <c r="C4" s="741"/>
      <c r="D4" s="741"/>
      <c r="E4" s="741"/>
      <c r="F4" s="741"/>
      <c r="G4" s="741"/>
      <c r="H4" s="741"/>
      <c r="I4" s="742" t="s">
        <v>3118</v>
      </c>
      <c r="J4" s="743"/>
      <c r="K4" s="744"/>
    </row>
    <row r="5" spans="2:11" s="26" customFormat="1" ht="15" customHeight="1" x14ac:dyDescent="0.3">
      <c r="B5" s="758" t="s">
        <v>3029</v>
      </c>
      <c r="C5" s="25" t="s">
        <v>3119</v>
      </c>
      <c r="D5" s="25" t="s">
        <v>3120</v>
      </c>
      <c r="E5" s="25" t="s">
        <v>3121</v>
      </c>
      <c r="F5" s="25" t="s">
        <v>3122</v>
      </c>
      <c r="G5" s="25" t="s">
        <v>3123</v>
      </c>
      <c r="H5" s="745" t="s">
        <v>3124</v>
      </c>
      <c r="I5" s="25" t="s">
        <v>3125</v>
      </c>
      <c r="J5" s="25" t="s">
        <v>3126</v>
      </c>
      <c r="K5" s="745" t="s">
        <v>3127</v>
      </c>
    </row>
    <row r="6" spans="2:11" s="26" customFormat="1" ht="15" customHeight="1" x14ac:dyDescent="0.3">
      <c r="B6" s="759"/>
      <c r="C6" s="27" t="s">
        <v>3128</v>
      </c>
      <c r="D6" s="27" t="s">
        <v>3129</v>
      </c>
      <c r="E6" s="27" t="s">
        <v>3130</v>
      </c>
      <c r="F6" s="27" t="s">
        <v>3024</v>
      </c>
      <c r="G6" s="27" t="s">
        <v>3131</v>
      </c>
      <c r="H6" s="746"/>
      <c r="I6" s="27" t="s">
        <v>3130</v>
      </c>
      <c r="J6" s="27" t="s">
        <v>3131</v>
      </c>
      <c r="K6" s="746"/>
    </row>
    <row r="7" spans="2:11" s="26" customFormat="1" ht="15" customHeight="1" x14ac:dyDescent="0.3">
      <c r="B7" s="759"/>
      <c r="C7" s="28" t="s">
        <v>3132</v>
      </c>
      <c r="D7" s="28" t="s">
        <v>3133</v>
      </c>
      <c r="E7" s="28" t="s">
        <v>3134</v>
      </c>
      <c r="F7" s="28" t="s">
        <v>3134</v>
      </c>
      <c r="G7" s="28" t="s">
        <v>3135</v>
      </c>
      <c r="H7" s="746"/>
      <c r="I7" s="28" t="s">
        <v>3134</v>
      </c>
      <c r="J7" s="28" t="s">
        <v>3135</v>
      </c>
      <c r="K7" s="746"/>
    </row>
    <row r="8" spans="2:11" s="26" customFormat="1" ht="15" customHeight="1" x14ac:dyDescent="0.3">
      <c r="B8" s="760"/>
      <c r="C8" s="29" t="s">
        <v>298</v>
      </c>
      <c r="D8" s="29" t="s">
        <v>1195</v>
      </c>
      <c r="E8" s="29" t="s">
        <v>1219</v>
      </c>
      <c r="F8" s="29" t="s">
        <v>3136</v>
      </c>
      <c r="G8" s="29" t="s">
        <v>1219</v>
      </c>
      <c r="H8" s="747"/>
      <c r="I8" s="29" t="s">
        <v>3136</v>
      </c>
      <c r="J8" s="29" t="s">
        <v>3136</v>
      </c>
      <c r="K8" s="747"/>
    </row>
    <row r="9" spans="2:11" ht="15" customHeight="1" x14ac:dyDescent="0.3">
      <c r="B9" s="30" t="s">
        <v>289</v>
      </c>
      <c r="C9" s="31">
        <f>IlumBenef!G50</f>
        <v>0</v>
      </c>
      <c r="D9" s="31">
        <f>IlumBenef!G48</f>
        <v>0</v>
      </c>
      <c r="E9" s="32">
        <f>IlumCusto!X108</f>
        <v>0</v>
      </c>
      <c r="F9" s="32">
        <f>IlumBenef!G52</f>
        <v>0</v>
      </c>
      <c r="G9" s="33">
        <f>IF(F9=0,0,E9/F9)</f>
        <v>0</v>
      </c>
      <c r="H9" s="755">
        <f>$G$18</f>
        <v>0</v>
      </c>
      <c r="I9" s="32">
        <f>IlumCusto!Y108</f>
        <v>0</v>
      </c>
      <c r="J9" s="33">
        <f t="shared" ref="J9:J17" si="0">IF(F9=0,0,I9/F9)</f>
        <v>0</v>
      </c>
      <c r="K9" s="755">
        <f>$J$18</f>
        <v>0</v>
      </c>
    </row>
    <row r="10" spans="2:11" ht="15" customHeight="1" x14ac:dyDescent="0.3">
      <c r="B10" s="30" t="s">
        <v>303</v>
      </c>
      <c r="C10" s="31">
        <f>CondAmbBenef!G48</f>
        <v>0</v>
      </c>
      <c r="D10" s="31">
        <f>CondAmbBenef!G46</f>
        <v>0</v>
      </c>
      <c r="E10" s="32">
        <f>CondAmbCusto!X58</f>
        <v>0</v>
      </c>
      <c r="F10" s="32">
        <f>CondAmbBenef!G50</f>
        <v>0</v>
      </c>
      <c r="G10" s="33">
        <f>IF(F10=0,0,E10/F10)</f>
        <v>0</v>
      </c>
      <c r="H10" s="756"/>
      <c r="I10" s="32">
        <f>CondAmbCusto!Y58</f>
        <v>0</v>
      </c>
      <c r="J10" s="33">
        <f t="shared" si="0"/>
        <v>0</v>
      </c>
      <c r="K10" s="756"/>
    </row>
    <row r="11" spans="2:11" ht="15" customHeight="1" x14ac:dyDescent="0.3">
      <c r="B11" s="30" t="s">
        <v>313</v>
      </c>
      <c r="C11" s="31">
        <f>MotorBenef!G48</f>
        <v>0</v>
      </c>
      <c r="D11" s="31">
        <f>MotorBenef!G46</f>
        <v>0</v>
      </c>
      <c r="E11" s="32">
        <f>MotorCusto!X58</f>
        <v>0</v>
      </c>
      <c r="F11" s="32">
        <f>MotorBenef!G50</f>
        <v>0</v>
      </c>
      <c r="G11" s="33">
        <f>IF(F11=0,0,E11/F11)</f>
        <v>0</v>
      </c>
      <c r="H11" s="756"/>
      <c r="I11" s="32">
        <f>MotorCusto!Y58</f>
        <v>0</v>
      </c>
      <c r="J11" s="33">
        <f t="shared" si="0"/>
        <v>0</v>
      </c>
      <c r="K11" s="756"/>
    </row>
    <row r="12" spans="2:11" ht="15" customHeight="1" x14ac:dyDescent="0.3">
      <c r="B12" s="30" t="s">
        <v>326</v>
      </c>
      <c r="C12" s="31">
        <f>RefrigBenef!G46</f>
        <v>0</v>
      </c>
      <c r="D12" s="31">
        <f>RefrigBenef!G44</f>
        <v>0</v>
      </c>
      <c r="E12" s="32">
        <f>RefrigCusto!X58</f>
        <v>0</v>
      </c>
      <c r="F12" s="32">
        <f>RefrigBenef!G48</f>
        <v>0</v>
      </c>
      <c r="G12" s="33">
        <f>IF(F12=0,0,E12/F12)</f>
        <v>0</v>
      </c>
      <c r="H12" s="756"/>
      <c r="I12" s="32">
        <f>RefrigCusto!Y58</f>
        <v>0</v>
      </c>
      <c r="J12" s="33">
        <f t="shared" si="0"/>
        <v>0</v>
      </c>
      <c r="K12" s="756"/>
    </row>
    <row r="13" spans="2:11" ht="15" customHeight="1" x14ac:dyDescent="0.3">
      <c r="B13" s="30" t="s">
        <v>333</v>
      </c>
      <c r="C13" s="31">
        <f>HospBenef!G52</f>
        <v>0</v>
      </c>
      <c r="D13" s="31">
        <f>HospBenef!G50</f>
        <v>0</v>
      </c>
      <c r="E13" s="32">
        <f>HospCusto!X58</f>
        <v>0</v>
      </c>
      <c r="F13" s="32">
        <f>HospBenef!G54</f>
        <v>0</v>
      </c>
      <c r="G13" s="33">
        <f t="shared" ref="G13:G16" si="1">IF(F13=0,0,E13/F13)</f>
        <v>0</v>
      </c>
      <c r="H13" s="756"/>
      <c r="I13" s="32">
        <f>HospCusto!Y58</f>
        <v>0</v>
      </c>
      <c r="J13" s="33">
        <f t="shared" si="0"/>
        <v>0</v>
      </c>
      <c r="K13" s="756"/>
    </row>
    <row r="14" spans="2:11" ht="15" customHeight="1" x14ac:dyDescent="0.3">
      <c r="B14" s="30" t="s">
        <v>3335</v>
      </c>
      <c r="C14" s="31">
        <f>UFVBenef!F17</f>
        <v>1.296</v>
      </c>
      <c r="D14" s="525"/>
      <c r="E14" s="32">
        <f>UFVCusto!X58</f>
        <v>0</v>
      </c>
      <c r="F14" s="32">
        <f>UFVBenef!F18</f>
        <v>0</v>
      </c>
      <c r="G14" s="33">
        <f t="shared" si="1"/>
        <v>0</v>
      </c>
      <c r="H14" s="756"/>
      <c r="I14" s="32">
        <f>UFVCusto!Y58</f>
        <v>0</v>
      </c>
      <c r="J14" s="33">
        <f>IF(F14=0,0,I14/F14)</f>
        <v>0</v>
      </c>
      <c r="K14" s="756"/>
    </row>
    <row r="15" spans="2:11" ht="15" customHeight="1" x14ac:dyDescent="0.3">
      <c r="B15" s="30" t="s">
        <v>3137</v>
      </c>
      <c r="C15" s="31">
        <f>OutrasFIBenef!G27</f>
        <v>0</v>
      </c>
      <c r="D15" s="31">
        <f>OutrasFIBenef!G20</f>
        <v>0</v>
      </c>
      <c r="E15" s="32">
        <f>OutrasFICusto!X58</f>
        <v>0</v>
      </c>
      <c r="F15" s="32">
        <f>OutrasFIBenef!G28</f>
        <v>0</v>
      </c>
      <c r="G15" s="33">
        <f t="shared" si="1"/>
        <v>0</v>
      </c>
      <c r="H15" s="756"/>
      <c r="I15" s="32">
        <f>OutrasFICusto!Y58</f>
        <v>0</v>
      </c>
      <c r="J15" s="33">
        <f>IF(F15=0,0,I15/F15)</f>
        <v>0</v>
      </c>
      <c r="K15" s="756"/>
    </row>
    <row r="16" spans="2:11" ht="15" customHeight="1" x14ac:dyDescent="0.3">
      <c r="B16" s="30" t="s">
        <v>347</v>
      </c>
      <c r="C16" s="31">
        <f>OutrosBenef!G48</f>
        <v>0</v>
      </c>
      <c r="D16" s="31">
        <f>OutrosBenef!G46</f>
        <v>0</v>
      </c>
      <c r="E16" s="32">
        <f>OutrosCusto!X58</f>
        <v>0</v>
      </c>
      <c r="F16" s="32">
        <f>OutrosBenef!G50</f>
        <v>0</v>
      </c>
      <c r="G16" s="33">
        <f t="shared" si="1"/>
        <v>0</v>
      </c>
      <c r="H16" s="756"/>
      <c r="I16" s="32">
        <f>OutrosCusto!Y58</f>
        <v>0</v>
      </c>
      <c r="J16" s="33">
        <f t="shared" si="0"/>
        <v>0</v>
      </c>
      <c r="K16" s="756"/>
    </row>
    <row r="17" spans="2:11" ht="15" customHeight="1" x14ac:dyDescent="0.3">
      <c r="B17" s="30" t="s">
        <v>350</v>
      </c>
      <c r="C17" s="31">
        <f>SAEBenef!G35</f>
        <v>0</v>
      </c>
      <c r="D17" s="31">
        <f>SAEBenef!G31</f>
        <v>0</v>
      </c>
      <c r="E17" s="32">
        <f>SAECusto!X58</f>
        <v>0</v>
      </c>
      <c r="F17" s="32">
        <f>SAEBenef!G36</f>
        <v>0</v>
      </c>
      <c r="G17" s="33">
        <f>IF(F17=0,0,E17/F17)</f>
        <v>0</v>
      </c>
      <c r="H17" s="756"/>
      <c r="I17" s="32">
        <f>SAECusto!Y58</f>
        <v>0</v>
      </c>
      <c r="J17" s="33">
        <f t="shared" si="0"/>
        <v>0</v>
      </c>
      <c r="K17" s="756"/>
    </row>
    <row r="18" spans="2:11" ht="15" customHeight="1" x14ac:dyDescent="0.3">
      <c r="B18" s="34" t="s">
        <v>1222</v>
      </c>
      <c r="C18" s="35">
        <f>SUM(C9:C17)</f>
        <v>1.296</v>
      </c>
      <c r="D18" s="35">
        <f>SUM(D9:D17)</f>
        <v>0</v>
      </c>
      <c r="E18" s="36">
        <f>SUM(E9:E17)</f>
        <v>0</v>
      </c>
      <c r="F18" s="36">
        <f>SUM(F9:F17)</f>
        <v>0</v>
      </c>
      <c r="G18" s="37">
        <f t="shared" ref="G18" si="2">IF(F18=0,0,E18/F18)</f>
        <v>0</v>
      </c>
      <c r="H18" s="757"/>
      <c r="I18" s="36">
        <f>SUM(I9:I17)</f>
        <v>0</v>
      </c>
      <c r="J18" s="37">
        <f>IF(F18=0,0,I18/F18)</f>
        <v>0</v>
      </c>
      <c r="K18" s="757"/>
    </row>
    <row r="20" spans="2:11" ht="15" customHeight="1" x14ac:dyDescent="0.3">
      <c r="B20" s="749" t="str">
        <f>Apoio!$Y$9</f>
        <v>Avaliação preliminar do projeto conforme chamada pública</v>
      </c>
      <c r="C20" s="750"/>
      <c r="D20" s="748" t="str">
        <f>IF(H9=0,"-",IF(OR(RCB!H9&lt;0,SMALL(G9:G17,1)&lt;0),"Ao menos um RCB negativo, os cálculos devem ser revisados",IF(RCB!H9&gt;Apoio!$S$8,"RCB não permitido",IF(AND(RCB!H9&lt;=Apoio!$S$8,LARGE(G9:G17,1)&gt;Apoio!$S$8),"RCB permitido, mas ao menos um uso final possui RCB acima do limitador","RCB permitido"))))</f>
        <v>-</v>
      </c>
      <c r="E20" s="748"/>
    </row>
    <row r="21" spans="2:11" ht="15" customHeight="1" x14ac:dyDescent="0.3">
      <c r="B21" s="751"/>
      <c r="C21" s="752"/>
      <c r="D21" s="748"/>
      <c r="E21" s="748"/>
    </row>
    <row r="22" spans="2:11" ht="15" customHeight="1" x14ac:dyDescent="0.3">
      <c r="B22" s="753"/>
      <c r="C22" s="754"/>
      <c r="D22" s="748"/>
      <c r="E22" s="748"/>
    </row>
    <row r="23" spans="2:11" ht="15" customHeight="1" x14ac:dyDescent="0.3">
      <c r="B23" s="38"/>
    </row>
  </sheetData>
  <sheetProtection algorithmName="SHA-512" hashValue="Ad+iSdh9mcz1ZuqSkcZrSdFsLyapSXXdtksoW4vvp7f0l3UM5qPkcmcxkvrbyTeAzKSxAXx1R+K0ma6QSOnp8g==" saltValue="dHSLL+miFJg4ARhckrbA5Q==" spinCount="100000" sheet="1" objects="1" scenarios="1"/>
  <mergeCells count="9">
    <mergeCell ref="B4:H4"/>
    <mergeCell ref="I4:K4"/>
    <mergeCell ref="K5:K8"/>
    <mergeCell ref="D20:E22"/>
    <mergeCell ref="B20:C22"/>
    <mergeCell ref="K9:K18"/>
    <mergeCell ref="H5:H8"/>
    <mergeCell ref="B5:B8"/>
    <mergeCell ref="H9:H18"/>
  </mergeCells>
  <conditionalFormatting sqref="D20">
    <cfRule type="containsText" dxfId="5" priority="10" stopIfTrue="1" operator="containsText" text="RCB PERMITIDO, MAS AO MENOS UM USO FINAL POSSUI RCB ACIMA DO PERMITIDO">
      <formula>NOT(ISERROR(SEARCH("RCB PERMITIDO, MAS AO MENOS UM USO FINAL POSSUI RCB ACIMA DO PERMITIDO",D20)))</formula>
    </cfRule>
    <cfRule type="containsText" dxfId="4" priority="14" stopIfTrue="1" operator="containsText" text="RCB PERMITIDO">
      <formula>NOT(ISERROR(SEARCH("RCB PERMITIDO",D20)))</formula>
    </cfRule>
    <cfRule type="containsText" dxfId="3" priority="15" stopIfTrue="1" operator="containsText" text="RCB NÃO PERMITIDO">
      <formula>NOT(ISERROR(SEARCH("RCB NÃO PERMITIDO",D20)))</formula>
    </cfRule>
    <cfRule type="containsText" dxfId="2" priority="16" stopIfTrue="1" operator="containsText" text="AO MENOS UM RCB NEGATIVO, OS CÁLCULOS DEVEM SER REVISADOS">
      <formula>NOT(ISERROR(SEARCH("AO MENOS UM RCB NEGATIVO, OS CÁLCULOS DEVEM SER REVISADOS",D20)))</formula>
    </cfRule>
  </conditionalFormatting>
  <pageMargins left="0.59055118110236227" right="0.59055118110236227" top="0.98425196850393704" bottom="0.59055118110236227" header="0.19685039370078741" footer="0.19685039370078741"/>
  <pageSetup paperSize="9" scale="82" orientation="landscape" r:id="rId1"/>
  <headerFooter>
    <oddFooter>&amp;L&amp;F / &amp;A_x000D_&amp;1#&amp;"Calibri"&amp;10&amp;K000000 Classificação: Público&amp;R&amp;P</oddFooter>
  </headerFooter>
  <ignoredErrors>
    <ignoredError sqref="I19:K22 I23:K23 B23:H23 B19:H19 B21:H22 C20 E20:H20 B10:F12 I10:K12 I9:J9 B13:F13 I13:K13 B16:F16 I16:K16 B18 G18:H18 K18 B9:F9 H9 H10:H12 H13 H16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stopIfTrue="1" id="{E5422477-13CA-49C8-8752-E7F1BDCA2919}">
            <xm:f>Projeto!$L$48=Projeto!$AB$48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 style="thin">
                  <color auto="1"/>
                </left>
                <right/>
                <top/>
                <bottom/>
              </border>
            </x14:dxf>
          </x14:cfRule>
          <xm:sqref>I4:I18</xm:sqref>
        </x14:conditionalFormatting>
        <x14:conditionalFormatting xmlns:xm="http://schemas.microsoft.com/office/excel/2006/main">
          <x14:cfRule type="expression" priority="1" stopIfTrue="1" id="{25A12FA6-A758-46CE-A452-2132DF431774}">
            <xm:f>Projeto!$L$48=Projeto!$AB$48</xm:f>
            <x14:dxf>
              <font>
                <color theme="0"/>
              </font>
              <fill>
                <patternFill>
                  <bgColor theme="0"/>
                </patternFill>
              </fill>
              <border>
                <left/>
                <right/>
                <top/>
                <bottom/>
              </border>
            </x14:dxf>
          </x14:cfRule>
          <xm:sqref>J4:K18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B725659268684A8C3698EDD7A4A760" ma:contentTypeVersion="23" ma:contentTypeDescription="Crie um novo documento." ma:contentTypeScope="" ma:versionID="1c9ed6b89aaca87c9f2597400b9d44ca">
  <xsd:schema xmlns:xsd="http://www.w3.org/2001/XMLSchema" xmlns:xs="http://www.w3.org/2001/XMLSchema" xmlns:p="http://schemas.microsoft.com/office/2006/metadata/properties" xmlns:ns1="http://schemas.microsoft.com/sharepoint/v3" xmlns:ns2="dd672efd-914e-43b9-8a12-d5de897e3e13" xmlns:ns3="965a5651-c003-4491-8bb4-cf333821dd20" targetNamespace="http://schemas.microsoft.com/office/2006/metadata/properties" ma:root="true" ma:fieldsID="14cecb75e8a8fc6d26678c6d1412a7e9" ns1:_="" ns2:_="" ns3:_="">
    <xsd:import namespace="http://schemas.microsoft.com/sharepoint/v3"/>
    <xsd:import namespace="dd672efd-914e-43b9-8a12-d5de897e3e13"/>
    <xsd:import namespace="965a5651-c003-4491-8bb4-cf333821d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control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72efd-914e-43b9-8a12-d5de897e3e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a655b3-91bc-415c-bde2-f58ae48cbc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_Flow_SignoffStatus" ma:index="26" nillable="true" ma:displayName="Status de liberação" ma:internalName="Status_x0020_de_x0020_libera_x00e7__x00e3_o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ntrole" ma:index="29" nillable="true" ma:displayName="controle" ma:format="DateOnly" ma:internalName="controle">
      <xsd:simpleType>
        <xsd:restriction base="dms:DateTim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a5651-c003-4491-8bb4-cf333821dd2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f98d2c7-7f38-4cdf-8ba6-2a743cb852ea}" ma:internalName="TaxCatchAll" ma:showField="CatchAllData" ma:web="965a5651-c003-4491-8bb4-cf333821dd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65a5651-c003-4491-8bb4-cf333821dd20" xsi:nil="true"/>
    <lcf76f155ced4ddcb4097134ff3c332f xmlns="dd672efd-914e-43b9-8a12-d5de897e3e13">
      <Terms xmlns="http://schemas.microsoft.com/office/infopath/2007/PartnerControls"/>
    </lcf76f155ced4ddcb4097134ff3c332f>
    <_Flow_SignoffStatus xmlns="dd672efd-914e-43b9-8a12-d5de897e3e13" xsi:nil="true"/>
    <controle xmlns="dd672efd-914e-43b9-8a12-d5de897e3e13" xsi:nil="true"/>
  </documentManagement>
</p:properties>
</file>

<file path=customXml/itemProps1.xml><?xml version="1.0" encoding="utf-8"?>
<ds:datastoreItem xmlns:ds="http://schemas.openxmlformats.org/officeDocument/2006/customXml" ds:itemID="{8775D2D1-96ED-4976-BA28-72E58D939D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E5BFCD-D2DB-49F3-B6BA-DDBC165FCA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d672efd-914e-43b9-8a12-d5de897e3e13"/>
    <ds:schemaRef ds:uri="965a5651-c003-4491-8bb4-cf333821d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0FD7A3E-5FF7-4890-BEF1-2D04F213D79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65a5651-c003-4491-8bb4-cf333821dd20"/>
    <ds:schemaRef ds:uri="dd672efd-914e-43b9-8a12-d5de897e3e13"/>
  </ds:schemaRefs>
</ds:datastoreItem>
</file>

<file path=docMetadata/LabelInfo.xml><?xml version="1.0" encoding="utf-8"?>
<clbl:labelList xmlns:clbl="http://schemas.microsoft.com/office/2020/mipLabelMetadata">
  <clbl:label id="{7158201a-9c91-4077-8c8c-35afb0b2b6e2}" enabled="1" method="Privileged" siteId="{97ce2340-9c1d-45b1-a835-7ea811b6fe9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44</vt:i4>
      </vt:variant>
    </vt:vector>
  </HeadingPairs>
  <TitlesOfParts>
    <vt:vector size="79" baseType="lpstr">
      <vt:lpstr>Ajuda</vt:lpstr>
      <vt:lpstr>Fluxo</vt:lpstr>
      <vt:lpstr>CEE CED</vt:lpstr>
      <vt:lpstr>Avaliação</vt:lpstr>
      <vt:lpstr>Apoio</vt:lpstr>
      <vt:lpstr>Projeto</vt:lpstr>
      <vt:lpstr>UCs</vt:lpstr>
      <vt:lpstr>IlumCusto</vt:lpstr>
      <vt:lpstr>IlumBenef</vt:lpstr>
      <vt:lpstr>CondAmbCusto</vt:lpstr>
      <vt:lpstr>CondAmbBenef</vt:lpstr>
      <vt:lpstr>MotorCusto</vt:lpstr>
      <vt:lpstr>MotorBenef</vt:lpstr>
      <vt:lpstr>RefrigCusto</vt:lpstr>
      <vt:lpstr>RefrigBenef</vt:lpstr>
      <vt:lpstr>HospCusto</vt:lpstr>
      <vt:lpstr>HospBenef</vt:lpstr>
      <vt:lpstr>UFVCusto</vt:lpstr>
      <vt:lpstr>UFVBenef</vt:lpstr>
      <vt:lpstr>OutrasFICusto</vt:lpstr>
      <vt:lpstr>OutrasFIBenef</vt:lpstr>
      <vt:lpstr>OutrosCusto</vt:lpstr>
      <vt:lpstr>OutrosBenef</vt:lpstr>
      <vt:lpstr>SAECusto</vt:lpstr>
      <vt:lpstr>SAEBenef</vt:lpstr>
      <vt:lpstr>Terceiros</vt:lpstr>
      <vt:lpstr>Marketing</vt:lpstr>
      <vt:lpstr>Treinamento</vt:lpstr>
      <vt:lpstr>M&amp;V</vt:lpstr>
      <vt:lpstr>Cronograma</vt:lpstr>
      <vt:lpstr>Apoio_Projeção</vt:lpstr>
      <vt:lpstr>Projeção</vt:lpstr>
      <vt:lpstr>ContrDesemp</vt:lpstr>
      <vt:lpstr>CustoContábil</vt:lpstr>
      <vt:lpstr>RCB</vt:lpstr>
      <vt:lpstr>Ajuda!Area_de_impressao</vt:lpstr>
      <vt:lpstr>Avaliação!Area_de_impressao</vt:lpstr>
      <vt:lpstr>CondAmbBenef!Area_de_impressao</vt:lpstr>
      <vt:lpstr>CondAmbCusto!Area_de_impressao</vt:lpstr>
      <vt:lpstr>ContrDesemp!Area_de_impressao</vt:lpstr>
      <vt:lpstr>Cronograma!Area_de_impressao</vt:lpstr>
      <vt:lpstr>CustoContábil!Area_de_impressao</vt:lpstr>
      <vt:lpstr>HospBenef!Area_de_impressao</vt:lpstr>
      <vt:lpstr>HospCusto!Area_de_impressao</vt:lpstr>
      <vt:lpstr>IlumBenef!Area_de_impressao</vt:lpstr>
      <vt:lpstr>IlumCusto!Area_de_impressao</vt:lpstr>
      <vt:lpstr>'M&amp;V'!Area_de_impressao</vt:lpstr>
      <vt:lpstr>Marketing!Area_de_impressao</vt:lpstr>
      <vt:lpstr>MotorBenef!Area_de_impressao</vt:lpstr>
      <vt:lpstr>MotorCusto!Area_de_impressao</vt:lpstr>
      <vt:lpstr>OutrasFICusto!Area_de_impressao</vt:lpstr>
      <vt:lpstr>OutrosBenef!Area_de_impressao</vt:lpstr>
      <vt:lpstr>OutrosCusto!Area_de_impressao</vt:lpstr>
      <vt:lpstr>Projeção!Area_de_impressao</vt:lpstr>
      <vt:lpstr>Projeto!Area_de_impressao</vt:lpstr>
      <vt:lpstr>RCB!Area_de_impressao</vt:lpstr>
      <vt:lpstr>RefrigBenef!Area_de_impressao</vt:lpstr>
      <vt:lpstr>RefrigCusto!Area_de_impressao</vt:lpstr>
      <vt:lpstr>SAECusto!Area_de_impressao</vt:lpstr>
      <vt:lpstr>Terceiros!Area_de_impressao</vt:lpstr>
      <vt:lpstr>Treinamento!Area_de_impressao</vt:lpstr>
      <vt:lpstr>UFVBenef!Area_de_impressao</vt:lpstr>
      <vt:lpstr>UFVCusto!Area_de_impressao</vt:lpstr>
      <vt:lpstr>Lista_Atividade</vt:lpstr>
      <vt:lpstr>Lista_Empresa</vt:lpstr>
      <vt:lpstr>Lista_Localizacao</vt:lpstr>
      <vt:lpstr>Lista_SAS</vt:lpstr>
      <vt:lpstr>Lista_Solar</vt:lpstr>
      <vt:lpstr>Lista_SubgrupoTarifa</vt:lpstr>
      <vt:lpstr>Lista_Tarifa</vt:lpstr>
      <vt:lpstr>Lista_Tipologia</vt:lpstr>
      <vt:lpstr>Selecione_a_tipologia</vt:lpstr>
      <vt:lpstr>CondAmbBenef!Titulos_de_impressao</vt:lpstr>
      <vt:lpstr>HospBenef!Titulos_de_impressao</vt:lpstr>
      <vt:lpstr>IlumBenef!Titulos_de_impressao</vt:lpstr>
      <vt:lpstr>MotorBenef!Titulos_de_impressao</vt:lpstr>
      <vt:lpstr>OutrosBenef!Titulos_de_impressao</vt:lpstr>
      <vt:lpstr>RefrigBenef!Titulos_de_impressao</vt:lpstr>
      <vt:lpstr>UFVBenef!Titulos_de_impressao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CEMIG;ALINE PIMENTA MARTINS</dc:creator>
  <cp:keywords/>
  <dc:description/>
  <cp:lastModifiedBy>Gabriel Elias</cp:lastModifiedBy>
  <cp:revision/>
  <dcterms:created xsi:type="dcterms:W3CDTF">2014-01-03T18:21:57Z</dcterms:created>
  <dcterms:modified xsi:type="dcterms:W3CDTF">2026-10-13T11:36:05Z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0x010100F4B725659268684A8C3698EDD7A4A760</vt:lpwstr>
  </property>
  <property fmtid="{D5CDD505-2E9C-101B-9397-08002B2CF9AE}" pid="3" name="MediaServiceImageTags">
    <vt:lpwstr/>
  </property>
</Properties>
</file>