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ra/Documents/GitHub/Baleen whales/"/>
    </mc:Choice>
  </mc:AlternateContent>
  <xr:revisionPtr revIDLastSave="0" documentId="13_ncr:1_{CBE4779B-75D3-4F4A-85FD-08D2E3055C57}" xr6:coauthVersionLast="45" xr6:coauthVersionMax="45" xr10:uidLastSave="{00000000-0000-0000-0000-000000000000}"/>
  <bookViews>
    <workbookView xWindow="60" yWindow="460" windowWidth="28040" windowHeight="16040" firstSheet="3" activeTab="6" xr2:uid="{488574B7-0350-0544-8528-1FDDB31E2421}"/>
  </bookViews>
  <sheets>
    <sheet name="Baleen" sheetId="2" r:id="rId1"/>
    <sheet name="CS" sheetId="1" r:id="rId2"/>
    <sheet name="Model" sheetId="7" r:id="rId3"/>
    <sheet name="Country collaboration" sheetId="8" r:id="rId4"/>
    <sheet name="Author collaboration" sheetId="9" r:id="rId5"/>
    <sheet name="Keywords" sheetId="6" r:id="rId6"/>
    <sheet name="Jornals" sheetId="5" r:id="rId7"/>
    <sheet name="Proportion of pub species" sheetId="4" r:id="rId8"/>
    <sheet name="Number of publications for each" sheetId="3" r:id="rId9"/>
    <sheet name="Affiliation" sheetId="10" r:id="rId10"/>
  </sheets>
  <definedNames>
    <definedName name="_xlnm._FilterDatabase" localSheetId="0" hidden="1">Baleen!$A$1:$O$1</definedName>
    <definedName name="_xlchart.v1.0" hidden="1">'Country collaboration'!$A$5:$A$12</definedName>
    <definedName name="_xlchart.v1.1" hidden="1">'Country collaboration'!$B$4</definedName>
    <definedName name="_xlchart.v1.10" hidden="1">Jornals!$B$3:$B$12</definedName>
    <definedName name="_xlchart.v1.11" hidden="1">Jornals!$C$3:$C$12</definedName>
    <definedName name="_xlchart.v1.12" hidden="1">Jornals!$F$3:$F$12</definedName>
    <definedName name="_xlchart.v1.13" hidden="1">Jornals!$G$3:$G$12</definedName>
    <definedName name="_xlchart.v1.2" hidden="1">'Country collaboration'!$B$5:$B$12</definedName>
    <definedName name="_xlchart.v1.3" hidden="1">'Country collaboration'!$C$4</definedName>
    <definedName name="_xlchart.v1.4" hidden="1">'Country collaboration'!$C$5:$C$12</definedName>
    <definedName name="_xlchart.v1.5" hidden="1">'Country collaboration'!$A$5:$A$12</definedName>
    <definedName name="_xlchart.v1.6" hidden="1">'Country collaboration'!$B$4</definedName>
    <definedName name="_xlchart.v1.7" hidden="1">'Country collaboration'!$B$5:$B$12</definedName>
    <definedName name="_xlchart.v1.8" hidden="1">'Country collaboration'!$C$4</definedName>
    <definedName name="_xlchart.v1.9" hidden="1">'Country collaboration'!$C$5:$C$12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K4" i="2" l="1"/>
  <c r="K5" i="2"/>
  <c r="K6" i="2"/>
  <c r="K7" i="2"/>
  <c r="K8" i="2"/>
  <c r="K9" i="2"/>
  <c r="K10" i="2"/>
  <c r="K11" i="2"/>
  <c r="K12" i="2"/>
  <c r="K13" i="2"/>
  <c r="K14" i="2"/>
  <c r="K15" i="2"/>
  <c r="K3" i="2"/>
  <c r="K2" i="2"/>
  <c r="E3" i="4" l="1"/>
  <c r="E4" i="4"/>
  <c r="E5" i="4"/>
  <c r="E2" i="4"/>
  <c r="C3" i="4"/>
  <c r="C4" i="4"/>
  <c r="C5" i="4"/>
  <c r="C2" i="4"/>
  <c r="B2" i="4"/>
  <c r="I8" i="2"/>
  <c r="H8" i="2"/>
  <c r="I7" i="2"/>
  <c r="H7" i="2"/>
  <c r="I6" i="2"/>
  <c r="H6" i="2"/>
  <c r="I2" i="2"/>
  <c r="H2" i="2"/>
  <c r="O15" i="2" l="1"/>
  <c r="N14" i="2"/>
  <c r="O13" i="2"/>
  <c r="N12" i="2"/>
  <c r="O7" i="2"/>
  <c r="N5" i="2"/>
  <c r="N3" i="2"/>
  <c r="N2" i="2"/>
  <c r="G2" i="2" l="1"/>
  <c r="G3" i="2"/>
  <c r="G9" i="2"/>
  <c r="G10" i="2"/>
  <c r="G11" i="2"/>
  <c r="G12" i="2"/>
  <c r="G13" i="2"/>
  <c r="G14" i="2"/>
  <c r="G15" i="2"/>
  <c r="G8" i="2"/>
  <c r="G5" i="2"/>
  <c r="G6" i="2"/>
  <c r="G7" i="2"/>
  <c r="G4" i="2"/>
</calcChain>
</file>

<file path=xl/sharedStrings.xml><?xml version="1.0" encoding="utf-8"?>
<sst xmlns="http://schemas.openxmlformats.org/spreadsheetml/2006/main" count="381" uniqueCount="272">
  <si>
    <t>Balaenoptera musculus</t>
  </si>
  <si>
    <t>scientific name</t>
  </si>
  <si>
    <t>other name</t>
  </si>
  <si>
    <t>Blue whale</t>
  </si>
  <si>
    <t>Family</t>
  </si>
  <si>
    <t>North Atlantic right whale</t>
  </si>
  <si>
    <t>North Pacific right whale </t>
  </si>
  <si>
    <t>Eubalaena australis</t>
  </si>
  <si>
    <t>LC</t>
  </si>
  <si>
    <t>Eubalaena glacialis</t>
  </si>
  <si>
    <t>EN</t>
  </si>
  <si>
    <t>Conservation status</t>
  </si>
  <si>
    <t>Eubalaena japonica</t>
  </si>
  <si>
    <t>Balaenidae</t>
  </si>
  <si>
    <t>Right &amp; Bowhead</t>
  </si>
  <si>
    <t>Southern right whale</t>
  </si>
  <si>
    <t>Balaena mysticetus</t>
  </si>
  <si>
    <t>Bowhead whale</t>
  </si>
  <si>
    <t>Gray whale</t>
  </si>
  <si>
    <t>Pygmy right</t>
  </si>
  <si>
    <t>Gray</t>
  </si>
  <si>
    <t>Pygmy right whale</t>
  </si>
  <si>
    <t>Caperea marginata</t>
  </si>
  <si>
    <t>Eschrichtius robustus</t>
  </si>
  <si>
    <t>Eschrichtiidae</t>
  </si>
  <si>
    <t>Rorqual</t>
  </si>
  <si>
    <t>Balaenopteridae</t>
  </si>
  <si>
    <t>Balaenoptera physalus</t>
  </si>
  <si>
    <t>VU</t>
  </si>
  <si>
    <t>Megaptera novaeangliae</t>
  </si>
  <si>
    <t>humpback</t>
  </si>
  <si>
    <t>Balaenoptera edeni</t>
  </si>
  <si>
    <t>Sei whale</t>
  </si>
  <si>
    <t>Balaenoptera borealis</t>
  </si>
  <si>
    <t>Balaenoptera acutorostrata</t>
  </si>
  <si>
    <t>common minke whale</t>
  </si>
  <si>
    <t>Antarctic minke whale</t>
  </si>
  <si>
    <t>Balaenoptera bonaerensis</t>
  </si>
  <si>
    <t>n/a</t>
  </si>
  <si>
    <t>Bryde's whale</t>
  </si>
  <si>
    <t>total records</t>
  </si>
  <si>
    <t>NT</t>
  </si>
  <si>
    <t>fin whale</t>
  </si>
  <si>
    <t>Balaenoptera omurai</t>
  </si>
  <si>
    <t>Omura's whale</t>
  </si>
  <si>
    <t>DD</t>
  </si>
  <si>
    <t>Mature Individuals</t>
  </si>
  <si>
    <t>Average Mass(kg)</t>
  </si>
  <si>
    <t>Average Length(m)</t>
  </si>
  <si>
    <t>records 2000-2009</t>
  </si>
  <si>
    <t>records 2010-2019</t>
  </si>
  <si>
    <t>2010-2019</t>
  </si>
  <si>
    <t>2000-2009</t>
  </si>
  <si>
    <t>CR</t>
  </si>
  <si>
    <t>Least Concerned</t>
  </si>
  <si>
    <t>Near Threatened</t>
  </si>
  <si>
    <t>Vulnerable</t>
  </si>
  <si>
    <t>Endangered</t>
  </si>
  <si>
    <t>Critically Endangered</t>
  </si>
  <si>
    <t>Extinct</t>
  </si>
  <si>
    <t>Extinct in the wild</t>
  </si>
  <si>
    <t>EW</t>
  </si>
  <si>
    <t>EX</t>
  </si>
  <si>
    <t>Data deficient</t>
  </si>
  <si>
    <t>Not evaluated</t>
  </si>
  <si>
    <t>NE</t>
  </si>
  <si>
    <t>Cetotheriidae/
Neobalaenidae</t>
  </si>
  <si>
    <t>growth rate</t>
  </si>
  <si>
    <t>2000-2009 family total</t>
  </si>
  <si>
    <t>2010-2019 family total</t>
  </si>
  <si>
    <t>Family Balaenidae</t>
  </si>
  <si>
    <t>Family Neobalaenidae</t>
  </si>
  <si>
    <t>Family Eschrichtiidae</t>
  </si>
  <si>
    <t>Family Balaenopteridae</t>
  </si>
  <si>
    <t>MARINE MAMMAL SCIENCE</t>
  </si>
  <si>
    <t>JOURNAL OF CETACEAN RESEARCH AND MANAGEMENT</t>
  </si>
  <si>
    <t>ENDANGERED SPECIES RESEARCH</t>
  </si>
  <si>
    <t>PLOS ONE</t>
  </si>
  <si>
    <t>MARINE ECOLOGY PROGRESS SERIES</t>
  </si>
  <si>
    <t>AQUATIC MAMMALS</t>
  </si>
  <si>
    <t>DEEP-SEA RESEARCH PART II: TOPICAL STUDIES IN OCEANOGRAPHY</t>
  </si>
  <si>
    <t xml:space="preserve">POLAR BIOLOGY </t>
  </si>
  <si>
    <t>JOURNAL OF THE ACOUSTICAL SOCIETY OF AMERICA</t>
  </si>
  <si>
    <t>AFRICAN JOURNAL OF MARINE SCIENCE</t>
  </si>
  <si>
    <t xml:space="preserve"> Timespan                              2010 : 2019 </t>
  </si>
  <si>
    <t xml:space="preserve"> Sources (Journals, Books, etc)        402 </t>
  </si>
  <si>
    <t xml:space="preserve"> Documents                             2286 </t>
  </si>
  <si>
    <t xml:space="preserve"> Average years from publication        5.27 </t>
  </si>
  <si>
    <t xml:space="preserve"> Average citations per documents       13.97 </t>
  </si>
  <si>
    <t xml:space="preserve"> Average citations per year per doc    2.078 </t>
  </si>
  <si>
    <t xml:space="preserve"> References                            84176 </t>
  </si>
  <si>
    <t xml:space="preserve"> </t>
  </si>
  <si>
    <t>ARCTIC </t>
  </si>
  <si>
    <t>Journals</t>
  </si>
  <si>
    <t>journals</t>
  </si>
  <si>
    <t>Keywords</t>
  </si>
  <si>
    <t xml:space="preserve">Timespan                              2000 : 2009 </t>
  </si>
  <si>
    <t xml:space="preserve"> Sources (Journals, Books, etc)        271 </t>
  </si>
  <si>
    <t xml:space="preserve"> Documents                             1149 </t>
  </si>
  <si>
    <t xml:space="preserve"> Average years from publication        14.8 </t>
  </si>
  <si>
    <t xml:space="preserve"> Average citations per documents       37.25 </t>
  </si>
  <si>
    <t xml:space="preserve"> Average citations per year per doc    2.351 </t>
  </si>
  <si>
    <t xml:space="preserve"> References                            34079 </t>
  </si>
  <si>
    <t>MARINE MAMMAL SCIENCE </t>
  </si>
  <si>
    <t>MARINE ECOLOGY PROGRESS SERIES </t>
  </si>
  <si>
    <t>JOURNAL OF THE MARINE BIOLOGICAL ASSOCIATION OF THE UNITED KINGDOM </t>
  </si>
  <si>
    <t>JOURNAL OF THE ACOUSTICAL SOCIETY OF AMERICA </t>
  </si>
  <si>
    <t>JOURNAL OF CETACEAN RESEARCH AND MANAGEMENT </t>
  </si>
  <si>
    <t>MEMOIRS OF THE QUEENSLAND MUSEUM </t>
  </si>
  <si>
    <t>CANADIAN JOURNAL OF ZOOLOGY </t>
  </si>
  <si>
    <t>ENCYCLOPEDIA OF MARINE MAMMALS </t>
  </si>
  <si>
    <t>MOLECULAR ECOLOGY </t>
  </si>
  <si>
    <t>articles</t>
  </si>
  <si>
    <t>explanatory</t>
  </si>
  <si>
    <t>1 DISTRIBUTION </t>
  </si>
  <si>
    <t>3 MIGRATION </t>
  </si>
  <si>
    <t>2 CONSERVATION </t>
  </si>
  <si>
    <t>9 WHALING </t>
  </si>
  <si>
    <t>6 ABUNDANCE </t>
  </si>
  <si>
    <t>7 ABUNDANCE ESTIMATE </t>
  </si>
  <si>
    <t>4 PASSIVE ACOUSTIC MONITORING </t>
  </si>
  <si>
    <t>5 CLIMATE CHANGE </t>
  </si>
  <si>
    <t>8 ENTANGLEMENT </t>
  </si>
  <si>
    <t>10 STABLE ISOTOPES </t>
  </si>
  <si>
    <t>2 MIGRATION </t>
  </si>
  <si>
    <t>3 CONSERVATION </t>
  </si>
  <si>
    <t>4 WHALING </t>
  </si>
  <si>
    <t>5 ABUNDANCE </t>
  </si>
  <si>
    <t>6 FORAGING </t>
  </si>
  <si>
    <t>7 POPULATION STRUCTURE </t>
  </si>
  <si>
    <t>8 REPRODUCTION </t>
  </si>
  <si>
    <t>9 ACOUSTICS </t>
  </si>
  <si>
    <t>10 SEA ICE </t>
  </si>
  <si>
    <t>Model</t>
  </si>
  <si>
    <t>p-value</t>
  </si>
  <si>
    <t>log records model</t>
  </si>
  <si>
    <t>publications-mass</t>
  </si>
  <si>
    <t>log(publications)-mass</t>
  </si>
  <si>
    <t>publications-length</t>
  </si>
  <si>
    <t>log(publications)-length</t>
  </si>
  <si>
    <t>publications-conservation status</t>
  </si>
  <si>
    <t>log(publications)-conservation status</t>
  </si>
  <si>
    <t>growth-mass</t>
  </si>
  <si>
    <t>growth-length</t>
  </si>
  <si>
    <t>growth-conservation status</t>
  </si>
  <si>
    <t>USA </t>
  </si>
  <si>
    <t>CANADA </t>
  </si>
  <si>
    <t>UNITED KINGDOM</t>
  </si>
  <si>
    <t>AUSTRALIA </t>
  </si>
  <si>
    <t>BRAZIL </t>
  </si>
  <si>
    <t>JAPAN </t>
  </si>
  <si>
    <t>NORWAY </t>
  </si>
  <si>
    <t>ITALY </t>
  </si>
  <si>
    <t>ARGENTINA </t>
  </si>
  <si>
    <t>NEW ZEALAND </t>
  </si>
  <si>
    <t>SOUTH AFRICA </t>
  </si>
  <si>
    <t>CHILE </t>
  </si>
  <si>
    <t>DENMARK </t>
  </si>
  <si>
    <t>KOREA </t>
  </si>
  <si>
    <t>FRANCE </t>
  </si>
  <si>
    <t>SPAIN </t>
  </si>
  <si>
    <t>MEXICO </t>
  </si>
  <si>
    <t>GERMANY </t>
  </si>
  <si>
    <t>NETHERLANDS </t>
  </si>
  <si>
    <t>IRELAND </t>
  </si>
  <si>
    <t>Country</t>
  </si>
  <si>
    <t>Articles</t>
  </si>
  <si>
    <t>Freq</t>
  </si>
  <si>
    <t>SCP</t>
  </si>
  <si>
    <t>MCP</t>
  </si>
  <si>
    <t>MCP_ratio</t>
  </si>
  <si>
    <t>BELGIUM </t>
  </si>
  <si>
    <t>CROATIA </t>
  </si>
  <si>
    <t>INDIA </t>
  </si>
  <si>
    <t>ECUADOR </t>
  </si>
  <si>
    <t>AUTHORS</t>
  </si>
  <si>
    <t xml:space="preserve"> Authors                               2216 </t>
  </si>
  <si>
    <t xml:space="preserve"> Author Appearances                    4366 </t>
  </si>
  <si>
    <t xml:space="preserve"> Authors of single-authored documents  80 </t>
  </si>
  <si>
    <t xml:space="preserve"> Authors of multi-authored documents   2136 </t>
  </si>
  <si>
    <t>AUTHORS COLLABORATION</t>
  </si>
  <si>
    <t xml:space="preserve"> Single-authored documents             109 </t>
  </si>
  <si>
    <t xml:space="preserve"> Documents per Author                  0.457 </t>
  </si>
  <si>
    <t xml:space="preserve"> Authors per Document                  2.19 </t>
  </si>
  <si>
    <t xml:space="preserve"> Co-Authors per Documents              4.31 </t>
  </si>
  <si>
    <t xml:space="preserve"> Collaboration Index                   2.36 </t>
  </si>
  <si>
    <t xml:space="preserve"> Documents                             1013 </t>
  </si>
  <si>
    <t xml:space="preserve"> Average citations per documents       36.61 </t>
  </si>
  <si>
    <t xml:space="preserve"> Average citations per year per doc    2.315 </t>
  </si>
  <si>
    <t>MAIN INFORMATION ABOUT DATA</t>
  </si>
  <si>
    <t xml:space="preserve"> Documents                             2031 </t>
  </si>
  <si>
    <t xml:space="preserve"> Average years from publication        5.21 </t>
  </si>
  <si>
    <t xml:space="preserve"> Average citations per documents       13.81 </t>
  </si>
  <si>
    <t xml:space="preserve"> Average citations per year per doc    2.07 </t>
  </si>
  <si>
    <t xml:space="preserve">DOCUMENT TYPES                     </t>
  </si>
  <si>
    <t xml:space="preserve"> article               1786 </t>
  </si>
  <si>
    <t xml:space="preserve"> article in press      3 </t>
  </si>
  <si>
    <t xml:space="preserve"> book                  1 </t>
  </si>
  <si>
    <t xml:space="preserve"> book chapter          26 </t>
  </si>
  <si>
    <t xml:space="preserve"> conference paper      73 </t>
  </si>
  <si>
    <t xml:space="preserve"> editorial             2 </t>
  </si>
  <si>
    <t xml:space="preserve"> erratum               13 </t>
  </si>
  <si>
    <t xml:space="preserve"> letter                11 </t>
  </si>
  <si>
    <t xml:space="preserve"> note                  41 </t>
  </si>
  <si>
    <t xml:space="preserve"> review                72 </t>
  </si>
  <si>
    <t xml:space="preserve"> short survey          3 </t>
  </si>
  <si>
    <t>DOCUMENT CONTENTS</t>
  </si>
  <si>
    <t xml:space="preserve"> Keywords Plus (ID)                    6535 </t>
  </si>
  <si>
    <t xml:space="preserve"> Author's Keywords (DE)                3749 </t>
  </si>
  <si>
    <t xml:space="preserve"> Authors                               5094 </t>
  </si>
  <si>
    <t xml:space="preserve"> Author Appearances                    11087 </t>
  </si>
  <si>
    <t xml:space="preserve"> Authors of multi-authored documents   5014 </t>
  </si>
  <si>
    <t xml:space="preserve"> Single-authored documents             108 </t>
  </si>
  <si>
    <t xml:space="preserve"> Documents per Author                  0.399 </t>
  </si>
  <si>
    <t xml:space="preserve"> Authors per Document                  2.51 </t>
  </si>
  <si>
    <t xml:space="preserve"> Co-Authors per Documents              5.46 </t>
  </si>
  <si>
    <t xml:space="preserve"> Collaboration Index                   2.61 </t>
  </si>
  <si>
    <t>Annual Scientific Production</t>
  </si>
  <si>
    <t xml:space="preserve"> Year    Articles</t>
  </si>
  <si>
    <t xml:space="preserve">    2010      159</t>
  </si>
  <si>
    <t xml:space="preserve">    2011      174</t>
  </si>
  <si>
    <t xml:space="preserve">    2012      215</t>
  </si>
  <si>
    <t xml:space="preserve">    2013      168</t>
  </si>
  <si>
    <t xml:space="preserve">    2014      213</t>
  </si>
  <si>
    <t xml:space="preserve">    2015      209</t>
  </si>
  <si>
    <t xml:space="preserve">    2016      204</t>
  </si>
  <si>
    <t xml:space="preserve">    2017      246</t>
  </si>
  <si>
    <t xml:space="preserve">    2018      210</t>
  </si>
  <si>
    <t xml:space="preserve">    2019      233</t>
  </si>
  <si>
    <t xml:space="preserve">Annual Percentage Growth Rate 4.337365 </t>
  </si>
  <si>
    <t xml:space="preserve"> Timespan                              2000 : 2009 </t>
  </si>
  <si>
    <t xml:space="preserve"> abstract report       1 </t>
  </si>
  <si>
    <t xml:space="preserve"> article               862 </t>
  </si>
  <si>
    <t xml:space="preserve"> conference paper      51 </t>
  </si>
  <si>
    <t xml:space="preserve"> erratum               3 </t>
  </si>
  <si>
    <t xml:space="preserve"> letter                5 </t>
  </si>
  <si>
    <t xml:space="preserve"> note                  16 </t>
  </si>
  <si>
    <t xml:space="preserve"> review                44 </t>
  </si>
  <si>
    <t xml:space="preserve"> short survey          5 </t>
  </si>
  <si>
    <t xml:space="preserve"> Keywords Plus (ID)                    4336 </t>
  </si>
  <si>
    <t xml:space="preserve"> Author's Keywords (DE)                1958 </t>
  </si>
  <si>
    <t xml:space="preserve">    2000       78</t>
  </si>
  <si>
    <t xml:space="preserve">    2001       75</t>
  </si>
  <si>
    <t xml:space="preserve">    2002       81</t>
  </si>
  <si>
    <t xml:space="preserve">    2003       67</t>
  </si>
  <si>
    <t xml:space="preserve">    2004      111</t>
  </si>
  <si>
    <t xml:space="preserve">    2005       67</t>
  </si>
  <si>
    <t xml:space="preserve">    2006      124</t>
  </si>
  <si>
    <t xml:space="preserve">    2007      125</t>
  </si>
  <si>
    <t xml:space="preserve">    2008      131</t>
  </si>
  <si>
    <t xml:space="preserve">    2009      154</t>
  </si>
  <si>
    <t xml:space="preserve">Annual Percentage Growth Rate 7.851235 </t>
  </si>
  <si>
    <t>ALASKA FISHERIES SCIENCE CENTER</t>
  </si>
  <si>
    <t>SOUTHWEST FISHERIES SCIENCE CENTER</t>
  </si>
  <si>
    <t>UNIVERSITY OF WASHINGTON</t>
  </si>
  <si>
    <t>OREGON STATE UNIVERSITY</t>
  </si>
  <si>
    <t>UNIVERSITY OF QUEENSLAND</t>
  </si>
  <si>
    <t>WOODS HOLE OCEANOGRAPHIC INSTITUTION</t>
  </si>
  <si>
    <t>INSTITUTE OF MARINE RESEARCH</t>
  </si>
  <si>
    <t>UNIVERSITY OF ALASKA FAIRBANKS</t>
  </si>
  <si>
    <t>UNIVERSITY OF ST ANDREWS</t>
  </si>
  <si>
    <t>UNIVERSITY OF AUCKLAND</t>
  </si>
  <si>
    <t>OBIHIRO UNIVERSITY OF AGRICULTURE AND VETERINARY MEDICINE</t>
  </si>
  <si>
    <t>OKAPI WILDLIFE ASSOCIATES</t>
  </si>
  <si>
    <t>UNIVERSITY OF BRITISH COLUMBIA</t>
  </si>
  <si>
    <t>US</t>
  </si>
  <si>
    <t>JP</t>
  </si>
  <si>
    <t>CA</t>
  </si>
  <si>
    <t>NZ</t>
  </si>
  <si>
    <t>Norway</t>
  </si>
  <si>
    <t>UK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</si>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</sst>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Lucida Grande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theme="1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0" fillId="0" borderId="0" xfId="0" applyFont="1"/>
    <xf numFmtId="0" fontId="0" fillId="2" borderId="0" xfId="0" applyFill="1"/>
    <xf numFmtId="0" fontId="2" fillId="0" borderId="0" xfId="0" applyFont="1"/>
    <xf numFmtId="9" fontId="0" fillId="0" borderId="0" xfId="2" applyFont="1"/>
    <xf numFmtId="1" fontId="0" fillId="0" borderId="0" xfId="0" applyNumberFormat="1"/>
    <xf numFmtId="0" fontId="1" fillId="0" borderId="0" xfId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0" fontId="7" fillId="3" borderId="0" xfId="0" applyFont="1" applyFill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3200" baseline="0"/>
              <a:t>Number of publications for each species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54594203811855E-2"/>
          <c:y val="5.6687376229853793E-2"/>
          <c:w val="0.95087515074465212"/>
          <c:h val="0.72525562508426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Baleen!$D$1</c:f>
              <c:strCache>
                <c:ptCount val="1"/>
                <c:pt idx="0">
                  <c:v>records 2000-2009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Baleen!$D$2:$D$15</c:f>
              <c:numCache>
                <c:formatCode>General</c:formatCode>
                <c:ptCount val="14"/>
                <c:pt idx="0">
                  <c:v>115</c:v>
                </c:pt>
                <c:pt idx="1">
                  <c:v>14</c:v>
                </c:pt>
                <c:pt idx="2">
                  <c:v>43</c:v>
                </c:pt>
                <c:pt idx="3">
                  <c:v>130</c:v>
                </c:pt>
                <c:pt idx="4">
                  <c:v>4</c:v>
                </c:pt>
                <c:pt idx="5">
                  <c:v>87</c:v>
                </c:pt>
                <c:pt idx="6">
                  <c:v>91</c:v>
                </c:pt>
                <c:pt idx="7">
                  <c:v>139</c:v>
                </c:pt>
                <c:pt idx="8">
                  <c:v>229</c:v>
                </c:pt>
                <c:pt idx="9">
                  <c:v>3</c:v>
                </c:pt>
                <c:pt idx="10">
                  <c:v>27</c:v>
                </c:pt>
                <c:pt idx="11">
                  <c:v>30</c:v>
                </c:pt>
                <c:pt idx="12">
                  <c:v>205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4-174D-8AB9-6991A7A9939F}"/>
            </c:ext>
          </c:extLst>
        </c:ser>
        <c:ser>
          <c:idx val="1"/>
          <c:order val="1"/>
          <c:tx>
            <c:strRef>
              <c:f>Baleen!$E$1</c:f>
              <c:strCache>
                <c:ptCount val="1"/>
                <c:pt idx="0">
                  <c:v>records 2010-2019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</c:v>
                </c:pt>
                <c:pt idx="2">
                  <c:v>140</c:v>
                </c:pt>
                <c:pt idx="3">
                  <c:v>189</c:v>
                </c:pt>
                <c:pt idx="4">
                  <c:v>24</c:v>
                </c:pt>
                <c:pt idx="5">
                  <c:v>130</c:v>
                </c:pt>
                <c:pt idx="6">
                  <c:v>232</c:v>
                </c:pt>
                <c:pt idx="7">
                  <c:v>298</c:v>
                </c:pt>
                <c:pt idx="8">
                  <c:v>566</c:v>
                </c:pt>
                <c:pt idx="9">
                  <c:v>14</c:v>
                </c:pt>
                <c:pt idx="10">
                  <c:v>71</c:v>
                </c:pt>
                <c:pt idx="11">
                  <c:v>72</c:v>
                </c:pt>
                <c:pt idx="12">
                  <c:v>270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4-174D-8AB9-6991A7A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256077071"/>
        <c:axId val="296528047"/>
      </c:barChart>
      <c:lineChart>
        <c:grouping val="standard"/>
        <c:varyColors val="0"/>
        <c:ser>
          <c:idx val="2"/>
          <c:order val="2"/>
          <c:tx>
            <c:strRef>
              <c:f>Baleen!$F$1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sq">
              <a:solidFill>
                <a:schemeClr val="lt2"/>
              </a:solidFill>
              <a:prstDash val="sysDot"/>
              <a:round/>
              <a:headEnd type="diamon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Baleen!$F$2:$F$15</c:f>
              <c:numCache>
                <c:formatCode>0.00</c:formatCode>
                <c:ptCount val="14"/>
                <c:pt idx="0">
                  <c:v>1.6</c:v>
                </c:pt>
                <c:pt idx="1">
                  <c:v>2.5714285714285716</c:v>
                </c:pt>
                <c:pt idx="2">
                  <c:v>3.2558139534883721</c:v>
                </c:pt>
                <c:pt idx="3">
                  <c:v>1.4538461538461538</c:v>
                </c:pt>
                <c:pt idx="4">
                  <c:v>6</c:v>
                </c:pt>
                <c:pt idx="5">
                  <c:v>1.4942528735632183</c:v>
                </c:pt>
                <c:pt idx="6">
                  <c:v>2.5494505494505493</c:v>
                </c:pt>
                <c:pt idx="7">
                  <c:v>2.1438848920863309</c:v>
                </c:pt>
                <c:pt idx="8">
                  <c:v>2.4716157205240177</c:v>
                </c:pt>
                <c:pt idx="9">
                  <c:v>4.666666666666667</c:v>
                </c:pt>
                <c:pt idx="10">
                  <c:v>2.6296296296296298</c:v>
                </c:pt>
                <c:pt idx="11">
                  <c:v>2.4</c:v>
                </c:pt>
                <c:pt idx="12">
                  <c:v>1.3170731707317074</c:v>
                </c:pt>
                <c:pt idx="1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4-174D-8AB9-6991A7A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0815"/>
        <c:axId val="276724463"/>
      </c:lineChart>
      <c:catAx>
        <c:axId val="2560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8047"/>
        <c:crosses val="autoZero"/>
        <c:auto val="1"/>
        <c:lblAlgn val="ctr"/>
        <c:lblOffset val="100"/>
        <c:noMultiLvlLbl val="0"/>
      </c:catAx>
      <c:valAx>
        <c:axId val="296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77071"/>
        <c:crosses val="autoZero"/>
        <c:crossBetween val="between"/>
      </c:valAx>
      <c:valAx>
        <c:axId val="276724463"/>
        <c:scaling>
          <c:orientation val="minMax"/>
        </c:scaling>
        <c:delete val="0"/>
        <c:axPos val="r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70815"/>
        <c:crosses val="max"/>
        <c:crossBetween val="between"/>
      </c:valAx>
      <c:catAx>
        <c:axId val="276370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6724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174098049540618"/>
          <c:y val="6.4361689136515743E-2"/>
          <c:w val="0.1652581523879561"/>
          <c:h val="0.12646311821055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SCP vs MCP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'Country collaboration'!$B$4</c:f>
              <c:strCache>
                <c:ptCount val="1"/>
                <c:pt idx="0">
                  <c:v>SCP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collaboration'!$A$5:$A$12</c:f>
              <c:strCache>
                <c:ptCount val="8"/>
                <c:pt idx="0">
                  <c:v>USA </c:v>
                </c:pt>
                <c:pt idx="1">
                  <c:v>CANADA </c:v>
                </c:pt>
                <c:pt idx="2">
                  <c:v>JAPAN </c:v>
                </c:pt>
                <c:pt idx="3">
                  <c:v>UNITED KINGDOM</c:v>
                </c:pt>
                <c:pt idx="4">
                  <c:v>AUSTRALIA </c:v>
                </c:pt>
                <c:pt idx="5">
                  <c:v>ITALY </c:v>
                </c:pt>
                <c:pt idx="6">
                  <c:v>NORWAY </c:v>
                </c:pt>
                <c:pt idx="7">
                  <c:v>BRAZIL </c:v>
                </c:pt>
              </c:strCache>
            </c:strRef>
          </c:cat>
          <c:val>
            <c:numRef>
              <c:f>'Country collaboration'!$B$5:$B$12</c:f>
              <c:numCache>
                <c:formatCode>General</c:formatCode>
                <c:ptCount val="8"/>
                <c:pt idx="0">
                  <c:v>305</c:v>
                </c:pt>
                <c:pt idx="1">
                  <c:v>56</c:v>
                </c:pt>
                <c:pt idx="2">
                  <c:v>66</c:v>
                </c:pt>
                <c:pt idx="3">
                  <c:v>41</c:v>
                </c:pt>
                <c:pt idx="4">
                  <c:v>28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B-4545-B377-DCE49DBBB37B}"/>
            </c:ext>
          </c:extLst>
        </c:ser>
        <c:ser>
          <c:idx val="1"/>
          <c:order val="1"/>
          <c:tx>
            <c:strRef>
              <c:f>'Country collaboration'!$C$4</c:f>
              <c:strCache>
                <c:ptCount val="1"/>
                <c:pt idx="0">
                  <c:v>MCP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collaboration'!$A$5:$A$12</c:f>
              <c:strCache>
                <c:ptCount val="8"/>
                <c:pt idx="0">
                  <c:v>USA </c:v>
                </c:pt>
                <c:pt idx="1">
                  <c:v>CANADA </c:v>
                </c:pt>
                <c:pt idx="2">
                  <c:v>JAPAN </c:v>
                </c:pt>
                <c:pt idx="3">
                  <c:v>UNITED KINGDOM</c:v>
                </c:pt>
                <c:pt idx="4">
                  <c:v>AUSTRALIA </c:v>
                </c:pt>
                <c:pt idx="5">
                  <c:v>ITALY </c:v>
                </c:pt>
                <c:pt idx="6">
                  <c:v>NORWAY </c:v>
                </c:pt>
                <c:pt idx="7">
                  <c:v>BRAZIL </c:v>
                </c:pt>
              </c:strCache>
            </c:strRef>
          </c:cat>
          <c:val>
            <c:numRef>
              <c:f>'Country collaboration'!$C$5:$C$12</c:f>
              <c:numCache>
                <c:formatCode>General</c:formatCode>
                <c:ptCount val="8"/>
                <c:pt idx="0">
                  <c:v>102</c:v>
                </c:pt>
                <c:pt idx="1">
                  <c:v>58</c:v>
                </c:pt>
                <c:pt idx="2">
                  <c:v>11</c:v>
                </c:pt>
                <c:pt idx="3">
                  <c:v>21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B-4545-B377-DCE49DBBB3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94054879"/>
        <c:axId val="1592430687"/>
      </c:barChart>
      <c:catAx>
        <c:axId val="15940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30687"/>
        <c:crosses val="autoZero"/>
        <c:auto val="1"/>
        <c:lblAlgn val="ctr"/>
        <c:lblOffset val="100"/>
        <c:noMultiLvlLbl val="0"/>
      </c:catAx>
      <c:valAx>
        <c:axId val="159243068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40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SCP vs MCP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'Country collaboration'!$J$4</c:f>
              <c:strCache>
                <c:ptCount val="1"/>
                <c:pt idx="0">
                  <c:v>SCP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collaboration'!$I$5:$I$12</c:f>
              <c:strCache>
                <c:ptCount val="8"/>
                <c:pt idx="0">
                  <c:v>USA </c:v>
                </c:pt>
                <c:pt idx="1">
                  <c:v>CANADA </c:v>
                </c:pt>
                <c:pt idx="2">
                  <c:v>UNITED KINGDOM</c:v>
                </c:pt>
                <c:pt idx="3">
                  <c:v>AUSTRALIA </c:v>
                </c:pt>
                <c:pt idx="4">
                  <c:v>BRAZIL </c:v>
                </c:pt>
                <c:pt idx="5">
                  <c:v>JAPAN </c:v>
                </c:pt>
                <c:pt idx="6">
                  <c:v>NORWAY </c:v>
                </c:pt>
                <c:pt idx="7">
                  <c:v>ITALY </c:v>
                </c:pt>
              </c:strCache>
            </c:strRef>
          </c:cat>
          <c:val>
            <c:numRef>
              <c:f>'Country collaboration'!$J$5:$J$12</c:f>
              <c:numCache>
                <c:formatCode>General</c:formatCode>
                <c:ptCount val="8"/>
                <c:pt idx="0">
                  <c:v>305</c:v>
                </c:pt>
                <c:pt idx="1">
                  <c:v>68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34</c:v>
                </c:pt>
                <c:pt idx="6">
                  <c:v>20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3-804D-A854-1704D4E4C127}"/>
            </c:ext>
          </c:extLst>
        </c:ser>
        <c:ser>
          <c:idx val="1"/>
          <c:order val="1"/>
          <c:tx>
            <c:strRef>
              <c:f>'Country collaboration'!$K$4</c:f>
              <c:strCache>
                <c:ptCount val="1"/>
                <c:pt idx="0">
                  <c:v>MCP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collaboration'!$I$5:$I$12</c:f>
              <c:strCache>
                <c:ptCount val="8"/>
                <c:pt idx="0">
                  <c:v>USA </c:v>
                </c:pt>
                <c:pt idx="1">
                  <c:v>CANADA </c:v>
                </c:pt>
                <c:pt idx="2">
                  <c:v>UNITED KINGDOM</c:v>
                </c:pt>
                <c:pt idx="3">
                  <c:v>AUSTRALIA </c:v>
                </c:pt>
                <c:pt idx="4">
                  <c:v>BRAZIL </c:v>
                </c:pt>
                <c:pt idx="5">
                  <c:v>JAPAN </c:v>
                </c:pt>
                <c:pt idx="6">
                  <c:v>NORWAY </c:v>
                </c:pt>
                <c:pt idx="7">
                  <c:v>ITALY </c:v>
                </c:pt>
              </c:strCache>
            </c:strRef>
          </c:cat>
          <c:val>
            <c:numRef>
              <c:f>'Country collaboration'!$K$5:$K$12</c:f>
              <c:numCache>
                <c:formatCode>General</c:formatCode>
                <c:ptCount val="8"/>
                <c:pt idx="0">
                  <c:v>166</c:v>
                </c:pt>
                <c:pt idx="1">
                  <c:v>45</c:v>
                </c:pt>
                <c:pt idx="2">
                  <c:v>50</c:v>
                </c:pt>
                <c:pt idx="3">
                  <c:v>35</c:v>
                </c:pt>
                <c:pt idx="4">
                  <c:v>16</c:v>
                </c:pt>
                <c:pt idx="5">
                  <c:v>17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3-804D-A854-1704D4E4C1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33432063"/>
        <c:axId val="1633565231"/>
      </c:barChart>
      <c:catAx>
        <c:axId val="16334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65231"/>
        <c:crosses val="autoZero"/>
        <c:auto val="1"/>
        <c:lblAlgn val="ctr"/>
        <c:lblOffset val="100"/>
        <c:noMultiLvlLbl val="0"/>
      </c:catAx>
      <c:valAx>
        <c:axId val="16335652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334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10 keywords 2000-2009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E5D-434F-B6C2-1EAEE827B34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5D-434F-B6C2-1EAEE827B34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E5D-434F-B6C2-1EAEE827B34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5D-434F-B6C2-1EAEE827B34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E5D-434F-B6C2-1EAEE827B34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5D-434F-B6C2-1EAEE827B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E5D-434F-B6C2-1EAEE827B34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5D-434F-B6C2-1EAEE827B34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E5D-434F-B6C2-1EAEE827B34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5D-434F-B6C2-1EAEE827B34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E5D-434F-B6C2-1EAEE827B34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5D-434F-B6C2-1EAEE827B34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E5D-434F-B6C2-1EAEE827B34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E5D-434F-B6C2-1EAEE827B34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E5D-434F-B6C2-1EAEE827B34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E5D-434F-B6C2-1EAEE827B34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E5D-434F-B6C2-1EAEE827B34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E5D-434F-B6C2-1EAEE827B34B}"/>
                </c:ext>
              </c:extLst>
            </c:dLbl>
            <c:dLbl>
              <c:idx val="8"/>
              <c:layout>
                <c:manualLayout>
                  <c:x val="3.4066712077772697E-2"/>
                  <c:y val="-1.970443349753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5D-434F-B6C2-1EAEE827B34B}"/>
                </c:ext>
              </c:extLst>
            </c:dLbl>
            <c:dLbl>
              <c:idx val="9"/>
              <c:layout>
                <c:manualLayout>
                  <c:x val="0.1320085093013692"/>
                  <c:y val="-1.3136288998357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5D-434F-B6C2-1EAEE827B34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Keywords!$B$2:$B$11</c:f>
              <c:strCache>
                <c:ptCount val="10"/>
                <c:pt idx="0">
                  <c:v>1 DISTRIBUTION </c:v>
                </c:pt>
                <c:pt idx="1">
                  <c:v>2 MIGRATION </c:v>
                </c:pt>
                <c:pt idx="2">
                  <c:v>3 CONSERVATION </c:v>
                </c:pt>
                <c:pt idx="3">
                  <c:v>4 WHALING </c:v>
                </c:pt>
                <c:pt idx="4">
                  <c:v>5 ABUNDANCE </c:v>
                </c:pt>
                <c:pt idx="5">
                  <c:v>6 FORAGING </c:v>
                </c:pt>
                <c:pt idx="6">
                  <c:v>7 POPULATION STRUCTURE </c:v>
                </c:pt>
                <c:pt idx="7">
                  <c:v>8 REPRODUCTION </c:v>
                </c:pt>
                <c:pt idx="8">
                  <c:v>9 ACOUSTICS </c:v>
                </c:pt>
                <c:pt idx="9">
                  <c:v>10 SEA ICE </c:v>
                </c:pt>
              </c:strCache>
            </c:strRef>
          </c:cat>
          <c:val>
            <c:numRef>
              <c:f>Keywords!$C$2:$C$11</c:f>
              <c:numCache>
                <c:formatCode>General</c:formatCode>
                <c:ptCount val="10"/>
                <c:pt idx="0">
                  <c:v>71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22</c:v>
                </c:pt>
                <c:pt idx="5">
                  <c:v>17</c:v>
                </c:pt>
                <c:pt idx="6">
                  <c:v>17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D-434F-B6C2-1EAEE827B34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keywords </a:t>
            </a:r>
            <a:r>
              <a:rPr lang="en-GB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1ED-1445-80DE-759FFE12D15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ED-1445-80DE-759FFE12D15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ED-1445-80DE-759FFE12D15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ED-1445-80DE-759FFE12D15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ED-1445-80DE-759FFE12D15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ED-1445-80DE-759FFE12D1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1ED-1445-80DE-759FFE12D156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ED-1445-80DE-759FFE12D156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1ED-1445-80DE-759FFE12D156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ED-1445-80DE-759FFE12D1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1ED-1445-80DE-759FFE12D1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1ED-1445-80DE-759FFE12D1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1ED-1445-80DE-759FFE12D1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1ED-1445-80DE-759FFE12D15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1ED-1445-80DE-759FFE12D15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1ED-1445-80DE-759FFE12D15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1ED-1445-80DE-759FFE12D15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1ED-1445-80DE-759FFE12D15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1ED-1445-80DE-759FFE12D15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1ED-1445-80DE-759FFE12D1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Keywords!$F$2:$F$11</c:f>
              <c:strCache>
                <c:ptCount val="10"/>
                <c:pt idx="0">
                  <c:v>1 DISTRIBUTION </c:v>
                </c:pt>
                <c:pt idx="1">
                  <c:v>3 MIGRATION </c:v>
                </c:pt>
                <c:pt idx="2">
                  <c:v>2 CONSERVATION </c:v>
                </c:pt>
                <c:pt idx="3">
                  <c:v>9 WHALING </c:v>
                </c:pt>
                <c:pt idx="4">
                  <c:v>6 ABUNDANCE </c:v>
                </c:pt>
                <c:pt idx="5">
                  <c:v>7 ABUNDANCE ESTIMATE </c:v>
                </c:pt>
                <c:pt idx="6">
                  <c:v>4 PASSIVE ACOUSTIC MONITORING </c:v>
                </c:pt>
                <c:pt idx="7">
                  <c:v>5 CLIMATE CHANGE </c:v>
                </c:pt>
                <c:pt idx="8">
                  <c:v>8 ENTANGLEMENT </c:v>
                </c:pt>
                <c:pt idx="9">
                  <c:v>10 STABLE ISOTOPES </c:v>
                </c:pt>
              </c:strCache>
            </c:strRef>
          </c:cat>
          <c:val>
            <c:numRef>
              <c:f>Keywords!$G$2:$G$11</c:f>
              <c:numCache>
                <c:formatCode>General</c:formatCode>
                <c:ptCount val="10"/>
                <c:pt idx="0">
                  <c:v>114</c:v>
                </c:pt>
                <c:pt idx="1">
                  <c:v>85</c:v>
                </c:pt>
                <c:pt idx="2">
                  <c:v>96</c:v>
                </c:pt>
                <c:pt idx="3">
                  <c:v>38</c:v>
                </c:pt>
                <c:pt idx="4">
                  <c:v>46</c:v>
                </c:pt>
                <c:pt idx="5">
                  <c:v>39</c:v>
                </c:pt>
                <c:pt idx="6">
                  <c:v>51</c:v>
                </c:pt>
                <c:pt idx="7">
                  <c:v>50</c:v>
                </c:pt>
                <c:pt idx="8">
                  <c:v>38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1445-80DE-759FFE12D1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Proportion of studies of families </a:t>
            </a:r>
            <a:r>
              <a:rPr lang="en-US" sz="1800"/>
              <a:t>2010</a:t>
            </a:r>
            <a:r>
              <a:rPr lang="en-GB" sz="1800"/>
              <a:t> - 20</a:t>
            </a:r>
            <a:r>
              <a:rPr lang="en-US" sz="1800"/>
              <a:t>1</a:t>
            </a:r>
            <a:r>
              <a:rPr lang="en-GB" sz="1800"/>
              <a:t>9</a:t>
            </a:r>
          </a:p>
        </c:rich>
      </c:tx>
      <c:layout>
        <c:manualLayout>
          <c:xMode val="edge"/>
          <c:yMode val="edge"/>
          <c:x val="0.14593616116377225"/>
          <c:y val="3.19910898373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7308217184932"/>
          <c:y val="0.1204525677106658"/>
          <c:w val="0.54597600865999141"/>
          <c:h val="0.874353148398054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1E-C14F-BD51-CDA452C2F1D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1E-C14F-BD51-CDA452C2F1D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1E-C14F-BD51-CDA452C2F1D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1E-C14F-BD51-CDA452C2F1D0}"/>
              </c:ext>
            </c:extLst>
          </c:dPt>
          <c:dLbls>
            <c:dLbl>
              <c:idx val="0"/>
              <c:layout>
                <c:manualLayout>
                  <c:x val="0.19674884418826227"/>
                  <c:y val="-3.69318099204075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1E-C14F-BD51-CDA452C2F1D0}"/>
                </c:ext>
              </c:extLst>
            </c:dLbl>
            <c:dLbl>
              <c:idx val="1"/>
              <c:layout>
                <c:manualLayout>
                  <c:x val="0.17986423737269414"/>
                  <c:y val="-2.4456526972040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1E-C14F-BD51-CDA452C2F1D0}"/>
                </c:ext>
              </c:extLst>
            </c:dLbl>
            <c:dLbl>
              <c:idx val="2"/>
              <c:layout>
                <c:manualLayout>
                  <c:x val="0.2171945507896684"/>
                  <c:y val="0.11684785108863641"/>
                </c:manualLayout>
              </c:layout>
              <c:tx>
                <c:rich>
                  <a:bodyPr/>
                  <a:lstStyle/>
                  <a:p>
                    <a:fld id="{BA06FC23-F749-8C44-BD75-E58949EBFD0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>
                        <a:solidFill>
                          <a:schemeClr val="tx1"/>
                        </a:solidFill>
                      </a:rPr>
                      <a:t>, </a:t>
                    </a:r>
                    <a:fld id="{CC67284E-F8C0-D64D-8EFD-A11A561E7AFD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B1E-C14F-BD51-CDA452C2F1D0}"/>
                </c:ext>
              </c:extLst>
            </c:dLbl>
            <c:dLbl>
              <c:idx val="3"/>
              <c:layout>
                <c:manualLayout>
                  <c:x val="-0.21020175661139143"/>
                  <c:y val="-0.21874995106702966"/>
                </c:manualLayout>
              </c:layout>
              <c:tx>
                <c:rich>
                  <a:bodyPr/>
                  <a:lstStyle/>
                  <a:p>
                    <a:fld id="{DAD6A5A0-6A02-3C46-80D9-B63E03E0001B}" type="CATEGORYNAME">
                      <a:rPr lang="en-US"/>
                      <a:pPr/>
                      <a:t>[CATEGORY NAME]</a:t>
                    </a:fld>
                    <a:r>
                      <a:rPr lang="en-US"/>
                      <a:t>, </a:t>
                    </a:r>
                  </a:p>
                  <a:p>
                    <a:fld id="{485091CE-F888-9543-B093-9552E6B976C7}" type="VALUE">
                      <a:rPr lang="en-US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B1E-C14F-BD51-CDA452C2F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'Proportion of pub species'!$A$2:$A$5</c:f>
              <c:strCache>
                <c:ptCount val="4"/>
                <c:pt idx="0">
                  <c:v>Family Balaenidae</c:v>
                </c:pt>
                <c:pt idx="1">
                  <c:v>Family Neobalaenidae</c:v>
                </c:pt>
                <c:pt idx="2">
                  <c:v>Family Eschrichtiidae</c:v>
                </c:pt>
                <c:pt idx="3">
                  <c:v>Family Balaenopteridae</c:v>
                </c:pt>
              </c:strCache>
            </c:strRef>
          </c:cat>
          <c:val>
            <c:numRef>
              <c:f>'Proportion of pub species'!$E$2:$E$5</c:f>
              <c:numCache>
                <c:formatCode>0%</c:formatCode>
                <c:ptCount val="4"/>
                <c:pt idx="0">
                  <c:v>0.24015748031496062</c:v>
                </c:pt>
                <c:pt idx="1">
                  <c:v>1.0498687664041995E-2</c:v>
                </c:pt>
                <c:pt idx="2">
                  <c:v>5.6867891513560802E-2</c:v>
                </c:pt>
                <c:pt idx="3">
                  <c:v>0.69247594050743655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E-C14F-BD51-CDA452C2F1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Proportion of studies of families </a:t>
            </a:r>
            <a:r>
              <a:rPr lang="en-US" sz="1800" b="1" i="0" baseline="0">
                <a:effectLst/>
              </a:rPr>
              <a:t>2000</a:t>
            </a:r>
            <a:r>
              <a:rPr lang="en-GB" sz="1800" b="1" i="0" baseline="0">
                <a:effectLst/>
              </a:rPr>
              <a:t> - 20</a:t>
            </a:r>
            <a:r>
              <a:rPr lang="en-US" sz="1800" b="1" i="0" baseline="0">
                <a:effectLst/>
              </a:rPr>
              <a:t>09</a:t>
            </a:r>
            <a:endParaRPr lang="en-AU">
              <a:effectLst/>
            </a:endParaRPr>
          </a:p>
        </c:rich>
      </c:tx>
      <c:layout>
        <c:manualLayout>
          <c:xMode val="edge"/>
          <c:yMode val="edge"/>
          <c:x val="0.14643314209780206"/>
          <c:y val="8.2474210066927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D87F-DD4C-BA01-9D0129E20E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87F-DD4C-BA01-9D0129E20E9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7F-DD4C-BA01-9D0129E20E9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7F-DD4C-BA01-9D0129E20E96}"/>
              </c:ext>
            </c:extLst>
          </c:dPt>
          <c:dLbls>
            <c:dLbl>
              <c:idx val="0"/>
              <c:layout>
                <c:manualLayout>
                  <c:x val="0.17053365826896416"/>
                  <c:y val="-3.4220529758051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87F-DD4C-BA01-9D0129E20E96}"/>
                </c:ext>
              </c:extLst>
            </c:dLbl>
            <c:dLbl>
              <c:idx val="1"/>
              <c:layout>
                <c:manualLayout>
                  <c:x val="0.18367345202583849"/>
                  <c:y val="-2.06185525167317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7F-DD4C-BA01-9D0129E20E96}"/>
                </c:ext>
              </c:extLst>
            </c:dLbl>
            <c:dLbl>
              <c:idx val="2"/>
              <c:layout>
                <c:manualLayout>
                  <c:x val="0.21788713426594566"/>
                  <c:y val="0.144329867617122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7F-DD4C-BA01-9D0129E20E96}"/>
                </c:ext>
              </c:extLst>
            </c:dLbl>
            <c:dLbl>
              <c:idx val="3"/>
              <c:layout>
                <c:manualLayout>
                  <c:x val="-0.18793505196987889"/>
                  <c:y val="2.28136865053676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F-DD4C-BA01-9D0129E20E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of pub species'!$A$2:$A$5</c:f>
              <c:strCache>
                <c:ptCount val="4"/>
                <c:pt idx="0">
                  <c:v>Family Balaenidae</c:v>
                </c:pt>
                <c:pt idx="1">
                  <c:v>Family Neobalaenidae</c:v>
                </c:pt>
                <c:pt idx="2">
                  <c:v>Family Eschrichtiidae</c:v>
                </c:pt>
                <c:pt idx="3">
                  <c:v>Family Balaenopteridae</c:v>
                </c:pt>
              </c:strCache>
            </c:strRef>
          </c:cat>
          <c:val>
            <c:numRef>
              <c:f>'Proportion of pub species'!$B$2:$B$5</c:f>
              <c:numCache>
                <c:formatCode>General</c:formatCode>
                <c:ptCount val="4"/>
                <c:pt idx="0">
                  <c:v>302</c:v>
                </c:pt>
                <c:pt idx="1">
                  <c:v>4</c:v>
                </c:pt>
                <c:pt idx="2">
                  <c:v>87</c:v>
                </c:pt>
                <c:pt idx="3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F-DD4C-BA01-9D0129E20E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4400" b="1"/>
              <a:t>Number of publications</a:t>
            </a:r>
            <a:r>
              <a:rPr lang="en-GB" sz="4400" b="1" baseline="0"/>
              <a:t> for each species</a:t>
            </a:r>
            <a:endParaRPr lang="en-GB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Baleen!$C$1</c:f>
              <c:strCache>
                <c:ptCount val="1"/>
                <c:pt idx="0">
                  <c:v>scientific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A244-928E-2E0081C1B64D}"/>
            </c:ext>
          </c:extLst>
        </c:ser>
        <c:ser>
          <c:idx val="1"/>
          <c:order val="1"/>
          <c:tx>
            <c:strRef>
              <c:f>Baleen!$D$1</c:f>
              <c:strCache>
                <c:ptCount val="1"/>
                <c:pt idx="0">
                  <c:v>records 2000-2009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Baleen!$D$2:$D$15</c:f>
              <c:numCache>
                <c:formatCode>General</c:formatCode>
                <c:ptCount val="14"/>
                <c:pt idx="0">
                  <c:v>115</c:v>
                </c:pt>
                <c:pt idx="1">
                  <c:v>14</c:v>
                </c:pt>
                <c:pt idx="2">
                  <c:v>43</c:v>
                </c:pt>
                <c:pt idx="3">
                  <c:v>130</c:v>
                </c:pt>
                <c:pt idx="4">
                  <c:v>4</c:v>
                </c:pt>
                <c:pt idx="5">
                  <c:v>87</c:v>
                </c:pt>
                <c:pt idx="6">
                  <c:v>91</c:v>
                </c:pt>
                <c:pt idx="7">
                  <c:v>139</c:v>
                </c:pt>
                <c:pt idx="8">
                  <c:v>229</c:v>
                </c:pt>
                <c:pt idx="9">
                  <c:v>3</c:v>
                </c:pt>
                <c:pt idx="10">
                  <c:v>27</c:v>
                </c:pt>
                <c:pt idx="11">
                  <c:v>30</c:v>
                </c:pt>
                <c:pt idx="12">
                  <c:v>205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E-A244-928E-2E0081C1B64D}"/>
            </c:ext>
          </c:extLst>
        </c:ser>
        <c:ser>
          <c:idx val="2"/>
          <c:order val="2"/>
          <c:tx>
            <c:strRef>
              <c:f>Baleen!$E$1</c:f>
              <c:strCache>
                <c:ptCount val="1"/>
                <c:pt idx="0">
                  <c:v>records 2010-2019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Baleen!$C$2:$C$15</c:f>
              <c:strCache>
                <c:ptCount val="14"/>
                <c:pt idx="0">
                  <c:v>Eubalaena glacialis</c:v>
                </c:pt>
                <c:pt idx="1">
                  <c:v>Eubalaena japonica</c:v>
                </c:pt>
                <c:pt idx="2">
                  <c:v>Eubalaena australis</c:v>
                </c:pt>
                <c:pt idx="3">
                  <c:v>Balaena mysticetus</c:v>
                </c:pt>
                <c:pt idx="4">
                  <c:v>Caperea marginata</c:v>
                </c:pt>
                <c:pt idx="5">
                  <c:v>Eschrichtius robustus</c:v>
                </c:pt>
                <c:pt idx="6">
                  <c:v>Balaenoptera musculus</c:v>
                </c:pt>
                <c:pt idx="7">
                  <c:v>Balaenoptera physalus</c:v>
                </c:pt>
                <c:pt idx="8">
                  <c:v>Megaptera novaeangliae</c:v>
                </c:pt>
                <c:pt idx="9">
                  <c:v>Balaenoptera omurai</c:v>
                </c:pt>
                <c:pt idx="10">
                  <c:v>Balaenoptera edeni</c:v>
                </c:pt>
                <c:pt idx="11">
                  <c:v>Balaenoptera borealis</c:v>
                </c:pt>
                <c:pt idx="12">
                  <c:v>Balaenoptera acutorostrata</c:v>
                </c:pt>
                <c:pt idx="13">
                  <c:v>Balaenoptera bonaerensis</c:v>
                </c:pt>
              </c:strCache>
            </c:strRef>
          </c:cat>
          <c:val>
            <c:numRef>
              <c:f>Baleen!$E$2:$E$15</c:f>
              <c:numCache>
                <c:formatCode>General</c:formatCode>
                <c:ptCount val="14"/>
                <c:pt idx="0">
                  <c:v>184</c:v>
                </c:pt>
                <c:pt idx="1">
                  <c:v>36</c:v>
                </c:pt>
                <c:pt idx="2">
                  <c:v>140</c:v>
                </c:pt>
                <c:pt idx="3">
                  <c:v>189</c:v>
                </c:pt>
                <c:pt idx="4">
                  <c:v>24</c:v>
                </c:pt>
                <c:pt idx="5">
                  <c:v>130</c:v>
                </c:pt>
                <c:pt idx="6">
                  <c:v>232</c:v>
                </c:pt>
                <c:pt idx="7">
                  <c:v>298</c:v>
                </c:pt>
                <c:pt idx="8">
                  <c:v>566</c:v>
                </c:pt>
                <c:pt idx="9">
                  <c:v>14</c:v>
                </c:pt>
                <c:pt idx="10">
                  <c:v>71</c:v>
                </c:pt>
                <c:pt idx="11">
                  <c:v>72</c:v>
                </c:pt>
                <c:pt idx="12">
                  <c:v>270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E-A244-928E-2E0081C1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5136"/>
        <c:axId val="13422096"/>
      </c:barChart>
      <c:catAx>
        <c:axId val="127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96"/>
        <c:crosses val="autoZero"/>
        <c:auto val="1"/>
        <c:lblAlgn val="ctr"/>
        <c:lblOffset val="100"/>
        <c:noMultiLvlLbl val="0"/>
      </c:catAx>
      <c:valAx>
        <c:axId val="134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Number</a:t>
                </a:r>
                <a:r>
                  <a:rPr lang="en-GB" sz="2800" baseline="0"/>
                  <a:t> of publications</a:t>
                </a:r>
                <a:endParaRPr lang="en-GB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73342525517643631"/>
          <c:y val="9.0285854371044069E-2"/>
          <c:w val="0.24385862689350069"/>
          <c:h val="0.175405881026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Top 10 source jounral 2000-2009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source jounral 2000-2009</a:t>
          </a:r>
        </a:p>
      </cx:txPr>
    </cx:title>
    <cx:plotArea>
      <cx:plotAreaRegion>
        <cx:series layoutId="treemap" uniqueId="{B8A92966-E0AC-A243-9ED6-476986126C0E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Top 10 source journal 2010-2019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source journal 2010-2019</a:t>
          </a:r>
        </a:p>
      </cx:txPr>
    </cx:title>
    <cx:plotArea>
      <cx:plotAreaRegion>
        <cx:series layoutId="treemap" uniqueId="{EE8CEEBF-24F3-4D4F-9AF4-971D7D0F301B}">
          <cx:dataLabels pos="ctr">
            <cx:visibility seriesName="0" categoryName="1" value="0"/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/>
                  </a:pPr>
                  <a:r>
                    <a:rPr lang="en-GB" sz="1000" b="1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JOURNAL OF THE ACOUSTICAL SOCIETY OF AMERICA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2167467</xdr:colOff>
      <xdr:row>17</xdr:row>
      <xdr:rowOff>135466</xdr:rowOff>
    </xdr:from>
    <xdr:to>
      <xdr:col>12</xdr:col>
      <xdr:colOff>1219200</xdr:colOff>
      <xdr:row>61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8CBA-F76B-EE4A-BD7D-302E55BB4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96607</xdr:colOff>
      <xdr:row>27</xdr:row>
      <xdr:rowOff>75984</xdr:rowOff>
    </xdr:from>
    <xdr:to>
      <xdr:col>8</xdr:col>
      <xdr:colOff>803248</xdr:colOff>
      <xdr:row>40</xdr:row>
      <xdr:rowOff>141111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DC8B7F-069A-B44E-8049-F47E7423C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986692</xdr:colOff>
      <xdr:row>27</xdr:row>
      <xdr:rowOff>88358</xdr:rowOff>
    </xdr:from>
    <xdr:to>
      <xdr:col>14</xdr:col>
      <xdr:colOff>305017</xdr:colOff>
      <xdr:row>40</xdr:row>
      <xdr:rowOff>150447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52EF92-04F5-1844-809D-5A4CCE549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1617133</xdr:colOff>
      <xdr:row>13</xdr:row>
      <xdr:rowOff>175685</xdr:rowOff>
    </xdr:from>
    <xdr:to>
      <xdr:col>7</xdr:col>
      <xdr:colOff>12700</xdr:colOff>
      <xdr:row>32</xdr:row>
      <xdr:rowOff>182035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DD450E-DA77-CE4B-910B-A51768F5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16933</xdr:colOff>
      <xdr:row>13</xdr:row>
      <xdr:rowOff>78316</xdr:rowOff>
    </xdr:from>
    <xdr:to>
      <xdr:col>16</xdr:col>
      <xdr:colOff>16934</xdr:colOff>
      <xdr:row>33</xdr:row>
      <xdr:rowOff>84666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579820-5ACC-704E-8193-3DC04132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1014431</xdr:colOff>
      <xdr:row>13</xdr:row>
      <xdr:rowOff>47351</xdr:rowOff>
    </xdr:from>
    <xdr:to>
      <xdr:col>2</xdr:col>
      <xdr:colOff>783951</xdr:colOff>
      <xdr:row>26</xdr:row>
      <xdr:rowOff>140798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6B1236-5053-8C4A-8306-EF4FF060F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9931" y="2688951"/>
              <a:ext cx="5421020" cy="2735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230481</xdr:colOff>
      <xdr:row>13</xdr:row>
      <xdr:rowOff>125745</xdr:rowOff>
    </xdr:from>
    <xdr:to>
      <xdr:col>7</xdr:col>
      <xdr:colOff>391974</xdr:colOff>
      <xdr:row>27</xdr:row>
      <xdr:rowOff>15365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A053CA-3895-DA4C-B57D-5AE15305D6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8481" y="2767345"/>
              <a:ext cx="6727393" cy="273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135466</xdr:colOff>
      <xdr:row>14</xdr:row>
      <xdr:rowOff>101599</xdr:rowOff>
    </xdr:from>
    <xdr:to>
      <xdr:col>19</xdr:col>
      <xdr:colOff>220134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52019-4115-644B-828F-9677AAF70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16934</xdr:colOff>
      <xdr:row>14</xdr:row>
      <xdr:rowOff>101600</xdr:rowOff>
    </xdr:from>
    <xdr:to>
      <xdr:col>9</xdr:col>
      <xdr:colOff>677333</xdr:colOff>
      <xdr:row>36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CEB5E-F634-C84B-9D1B-43E9B640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726246</xdr:colOff>
      <xdr:row>2</xdr:row>
      <xdr:rowOff>183114</xdr:rowOff>
    </xdr:from>
    <xdr:to>
      <xdr:col>23</xdr:col>
      <xdr:colOff>495338</xdr:colOff>
      <xdr:row>50</xdr:row>
      <xdr:rowOff>163872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2F5B3-090C-FF45-9FF4-85143943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rqual" TargetMode="External"/><Relationship Id="rId13" Type="http://schemas.openxmlformats.org/officeDocument/2006/relationships/hyperlink" Target="https://en.wikipedia.org/wiki/Balaenidae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en.wikipedia.org/wiki/Balaenoptera_acutorostrata" TargetMode="External"/><Relationship Id="rId7" Type="http://schemas.openxmlformats.org/officeDocument/2006/relationships/hyperlink" Target="https://en.wikipedia.org/wiki/Rorqual" TargetMode="External"/><Relationship Id="rId12" Type="http://schemas.openxmlformats.org/officeDocument/2006/relationships/hyperlink" Target="https://en.wikipedia.org/wiki/Balaenidae" TargetMode="External"/><Relationship Id="rId17" Type="http://schemas.openxmlformats.org/officeDocument/2006/relationships/hyperlink" Target="https://en.wikipedia.org/wiki/Cetotheriidae" TargetMode="External"/><Relationship Id="rId2" Type="http://schemas.openxmlformats.org/officeDocument/2006/relationships/hyperlink" Target="http://au.whales.org/whales-dolphins/species-guide/north-pacific-right-whale/" TargetMode="External"/><Relationship Id="rId16" Type="http://schemas.openxmlformats.org/officeDocument/2006/relationships/hyperlink" Target="https://en.wikipedia.org/wiki/Eschrichtiidae" TargetMode="External"/><Relationship Id="rId1" Type="http://schemas.openxmlformats.org/officeDocument/2006/relationships/hyperlink" Target="http://au.whales.org/whales-dolphins/species-guide/north-atlantic-right-whale/" TargetMode="External"/><Relationship Id="rId6" Type="http://schemas.openxmlformats.org/officeDocument/2006/relationships/hyperlink" Target="https://en.wikipedia.org/wiki/Rorqual" TargetMode="External"/><Relationship Id="rId11" Type="http://schemas.openxmlformats.org/officeDocument/2006/relationships/hyperlink" Target="https://en.wikipedia.org/wiki/Balaenidae" TargetMode="External"/><Relationship Id="rId5" Type="http://schemas.openxmlformats.org/officeDocument/2006/relationships/hyperlink" Target="https://en.wikipedia.org/wiki/Rorqual" TargetMode="External"/><Relationship Id="rId15" Type="http://schemas.openxmlformats.org/officeDocument/2006/relationships/hyperlink" Target="https://en.wikipedia.org/wiki/Rorqual" TargetMode="External"/><Relationship Id="rId10" Type="http://schemas.openxmlformats.org/officeDocument/2006/relationships/hyperlink" Target="https://en.wikipedia.org/wiki/Rorqual" TargetMode="External"/><Relationship Id="rId4" Type="http://schemas.openxmlformats.org/officeDocument/2006/relationships/hyperlink" Target="https://en.wikipedia.org/wiki/Rorqual" TargetMode="External"/><Relationship Id="rId9" Type="http://schemas.openxmlformats.org/officeDocument/2006/relationships/hyperlink" Target="https://en.wikipedia.org/wiki/Rorqual" TargetMode="External"/><Relationship Id="rId14" Type="http://schemas.openxmlformats.org/officeDocument/2006/relationships/hyperlink" Target="https://en.wikipedia.org/wiki/Balaenida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A31C-1B9C-7140-9FE3-2F0B01AE4EBF}">
  <dimension ref="A1:O16"/>
  <sheetViews>
    <sheetView zoomScale="67" zoomScaleNormal="150" workbookViewId="0">
      <selection activeCell="C17" sqref="C17"/>
    </sheetView>
  </sheetViews>
  <sheetFormatPr baseColWidth="10" defaultRowHeight="16" x14ac:dyDescent="0.2"/>
  <cols>
    <col min="1" max="1" width="22.33203125" bestFit="1" customWidth="1"/>
    <col min="2" max="2" width="34.33203125" bestFit="1" customWidth="1"/>
    <col min="3" max="3" width="32.83203125" customWidth="1"/>
    <col min="4" max="5" width="20.6640625" bestFit="1" customWidth="1"/>
    <col min="6" max="7" width="20.6640625" customWidth="1"/>
    <col min="8" max="8" width="20.6640625" style="6" customWidth="1"/>
    <col min="9" max="9" width="20.6640625" customWidth="1"/>
    <col min="10" max="10" width="17.33203125" bestFit="1" customWidth="1"/>
    <col min="11" max="11" width="17.33203125" customWidth="1"/>
    <col min="12" max="12" width="16.6640625" bestFit="1" customWidth="1"/>
    <col min="13" max="13" width="23" bestFit="1" customWidth="1"/>
    <col min="14" max="14" width="18.1640625" bestFit="1" customWidth="1"/>
    <col min="15" max="15" width="17" bestFit="1" customWidth="1"/>
    <col min="16" max="16" width="17.5" bestFit="1" customWidth="1"/>
  </cols>
  <sheetData>
    <row r="1" spans="1:15" x14ac:dyDescent="0.2">
      <c r="B1" t="s">
        <v>4</v>
      </c>
      <c r="C1" t="s">
        <v>1</v>
      </c>
      <c r="D1" t="s">
        <v>49</v>
      </c>
      <c r="E1" t="s">
        <v>50</v>
      </c>
      <c r="F1" t="s">
        <v>67</v>
      </c>
      <c r="G1" t="s">
        <v>40</v>
      </c>
      <c r="H1" s="6" t="s">
        <v>68</v>
      </c>
      <c r="I1" t="s">
        <v>69</v>
      </c>
      <c r="J1" t="s">
        <v>11</v>
      </c>
      <c r="K1" t="s">
        <v>113</v>
      </c>
      <c r="L1" t="s">
        <v>46</v>
      </c>
      <c r="M1" t="s">
        <v>2</v>
      </c>
      <c r="N1" t="s">
        <v>47</v>
      </c>
      <c r="O1" t="s">
        <v>48</v>
      </c>
    </row>
    <row r="2" spans="1:15" x14ac:dyDescent="0.2">
      <c r="A2" t="s">
        <v>14</v>
      </c>
      <c r="B2" s="1" t="s">
        <v>13</v>
      </c>
      <c r="C2" s="2" t="s">
        <v>9</v>
      </c>
      <c r="D2">
        <v>115</v>
      </c>
      <c r="E2">
        <v>184</v>
      </c>
      <c r="F2" s="8">
        <f t="shared" ref="F2:F15" si="0">E2/D2</f>
        <v>1.6</v>
      </c>
      <c r="G2">
        <f t="shared" ref="G2:G15" si="1">D2+E2</f>
        <v>299</v>
      </c>
      <c r="H2" s="6">
        <f>SUM(D2:D5)</f>
        <v>302</v>
      </c>
      <c r="I2">
        <f>SUM(E2:E5)</f>
        <v>549</v>
      </c>
      <c r="J2" t="s">
        <v>53</v>
      </c>
      <c r="K2" s="6">
        <f>VLOOKUP(J2,CS!$B$1:$C$9,2,FALSE)</f>
        <v>1</v>
      </c>
      <c r="L2">
        <v>225</v>
      </c>
      <c r="M2" t="s">
        <v>5</v>
      </c>
      <c r="N2">
        <f xml:space="preserve"> (55000+ 95000)/2</f>
        <v>75000</v>
      </c>
      <c r="O2">
        <v>17</v>
      </c>
    </row>
    <row r="3" spans="1:15" x14ac:dyDescent="0.2">
      <c r="B3" s="1" t="s">
        <v>13</v>
      </c>
      <c r="C3" s="2" t="s">
        <v>12</v>
      </c>
      <c r="D3">
        <v>14</v>
      </c>
      <c r="E3">
        <v>36</v>
      </c>
      <c r="F3" s="8">
        <f t="shared" si="0"/>
        <v>2.5714285714285716</v>
      </c>
      <c r="G3">
        <f t="shared" si="1"/>
        <v>50</v>
      </c>
      <c r="J3" t="s">
        <v>10</v>
      </c>
      <c r="K3" s="6">
        <f>VLOOKUP(J3,CS!$B$1:$C$9,2,FALSE)</f>
        <v>2</v>
      </c>
      <c r="L3">
        <v>500</v>
      </c>
      <c r="M3" t="s">
        <v>6</v>
      </c>
      <c r="N3">
        <f>(63500+72574)/2</f>
        <v>68037</v>
      </c>
      <c r="O3">
        <v>15</v>
      </c>
    </row>
    <row r="4" spans="1:15" x14ac:dyDescent="0.2">
      <c r="B4" s="1" t="s">
        <v>13</v>
      </c>
      <c r="C4" s="2" t="s">
        <v>7</v>
      </c>
      <c r="D4">
        <v>43</v>
      </c>
      <c r="E4">
        <v>140</v>
      </c>
      <c r="F4" s="8">
        <f t="shared" si="0"/>
        <v>3.2558139534883721</v>
      </c>
      <c r="G4">
        <f t="shared" si="1"/>
        <v>183</v>
      </c>
      <c r="J4" t="s">
        <v>8</v>
      </c>
      <c r="K4" s="6">
        <f>VLOOKUP(J4,CS!$B$1:$C$9,2,FALSE)</f>
        <v>5</v>
      </c>
      <c r="L4" t="s">
        <v>38</v>
      </c>
      <c r="M4" t="s">
        <v>15</v>
      </c>
      <c r="N4">
        <v>49000</v>
      </c>
      <c r="O4">
        <v>17</v>
      </c>
    </row>
    <row r="5" spans="1:15" x14ac:dyDescent="0.2">
      <c r="B5" s="1" t="s">
        <v>13</v>
      </c>
      <c r="C5" s="2" t="s">
        <v>16</v>
      </c>
      <c r="D5">
        <v>130</v>
      </c>
      <c r="E5">
        <v>189</v>
      </c>
      <c r="F5" s="8">
        <f t="shared" si="0"/>
        <v>1.4538461538461538</v>
      </c>
      <c r="G5">
        <f t="shared" si="1"/>
        <v>319</v>
      </c>
      <c r="J5" t="s">
        <v>8</v>
      </c>
      <c r="K5" s="6">
        <f>VLOOKUP(J5,CS!$B$1:$C$9,2,FALSE)</f>
        <v>5</v>
      </c>
      <c r="L5">
        <v>10000</v>
      </c>
      <c r="M5" t="s">
        <v>17</v>
      </c>
      <c r="N5">
        <f>(75000+100000)/2</f>
        <v>87500</v>
      </c>
      <c r="O5">
        <v>16</v>
      </c>
    </row>
    <row r="6" spans="1:15" ht="34" x14ac:dyDescent="0.2">
      <c r="A6" t="s">
        <v>19</v>
      </c>
      <c r="B6" s="7" t="s">
        <v>66</v>
      </c>
      <c r="C6" t="s">
        <v>22</v>
      </c>
      <c r="D6">
        <v>4</v>
      </c>
      <c r="E6">
        <v>24</v>
      </c>
      <c r="F6" s="8">
        <f t="shared" si="0"/>
        <v>6</v>
      </c>
      <c r="G6">
        <f t="shared" si="1"/>
        <v>28</v>
      </c>
      <c r="H6" s="6">
        <f>D6</f>
        <v>4</v>
      </c>
      <c r="I6">
        <f>E6</f>
        <v>24</v>
      </c>
      <c r="J6" t="s">
        <v>8</v>
      </c>
      <c r="K6" s="6">
        <f>VLOOKUP(J6,CS!$B$1:$C$9,2,FALSE)</f>
        <v>5</v>
      </c>
      <c r="L6" t="s">
        <v>38</v>
      </c>
      <c r="M6" t="s">
        <v>21</v>
      </c>
      <c r="N6">
        <v>4500</v>
      </c>
      <c r="O6">
        <v>5.5</v>
      </c>
    </row>
    <row r="7" spans="1:15" x14ac:dyDescent="0.2">
      <c r="A7" t="s">
        <v>20</v>
      </c>
      <c r="B7" s="1" t="s">
        <v>24</v>
      </c>
      <c r="C7" t="s">
        <v>23</v>
      </c>
      <c r="D7">
        <v>87</v>
      </c>
      <c r="E7">
        <v>130</v>
      </c>
      <c r="F7" s="8">
        <f t="shared" si="0"/>
        <v>1.4942528735632183</v>
      </c>
      <c r="G7">
        <f t="shared" si="1"/>
        <v>217</v>
      </c>
      <c r="H7" s="6">
        <f>D7</f>
        <v>87</v>
      </c>
      <c r="I7">
        <f>E7</f>
        <v>130</v>
      </c>
      <c r="J7" t="s">
        <v>8</v>
      </c>
      <c r="K7" s="6">
        <f>VLOOKUP(J7,CS!$B$1:$C$9,2,FALSE)</f>
        <v>5</v>
      </c>
      <c r="L7" t="s">
        <v>38</v>
      </c>
      <c r="M7" t="s">
        <v>18</v>
      </c>
      <c r="N7">
        <v>36000</v>
      </c>
      <c r="O7" s="4">
        <f>(11.1+15.2)/2</f>
        <v>13.149999999999999</v>
      </c>
    </row>
    <row r="8" spans="1:15" x14ac:dyDescent="0.2">
      <c r="A8" t="s">
        <v>25</v>
      </c>
      <c r="B8" s="1" t="s">
        <v>26</v>
      </c>
      <c r="C8" t="s">
        <v>0</v>
      </c>
      <c r="D8">
        <v>91</v>
      </c>
      <c r="E8">
        <v>232</v>
      </c>
      <c r="F8" s="8">
        <f t="shared" si="0"/>
        <v>2.5494505494505493</v>
      </c>
      <c r="G8">
        <f t="shared" si="1"/>
        <v>323</v>
      </c>
      <c r="H8" s="6">
        <f>SUM(D8:D15)</f>
        <v>756</v>
      </c>
      <c r="I8">
        <f>SUM(E8:E15)</f>
        <v>1583</v>
      </c>
      <c r="J8" t="s">
        <v>10</v>
      </c>
      <c r="K8" s="6">
        <f>VLOOKUP(J8,CS!$B$1:$C$9,2,FALSE)</f>
        <v>2</v>
      </c>
      <c r="L8" s="2">
        <v>10000</v>
      </c>
      <c r="M8" s="2" t="s">
        <v>3</v>
      </c>
      <c r="N8">
        <v>190000</v>
      </c>
      <c r="O8">
        <v>26</v>
      </c>
    </row>
    <row r="9" spans="1:15" x14ac:dyDescent="0.2">
      <c r="B9" s="1" t="s">
        <v>26</v>
      </c>
      <c r="C9" t="s">
        <v>27</v>
      </c>
      <c r="D9">
        <v>139</v>
      </c>
      <c r="E9">
        <v>298</v>
      </c>
      <c r="F9" s="8">
        <f t="shared" si="0"/>
        <v>2.1438848920863309</v>
      </c>
      <c r="G9">
        <f t="shared" si="1"/>
        <v>437</v>
      </c>
      <c r="J9" t="s">
        <v>28</v>
      </c>
      <c r="K9" s="6">
        <f>VLOOKUP(J9,CS!$B$1:$C$9,2,FALSE)</f>
        <v>3</v>
      </c>
      <c r="L9">
        <v>100000</v>
      </c>
      <c r="M9" t="s">
        <v>42</v>
      </c>
      <c r="N9">
        <v>70000</v>
      </c>
      <c r="O9">
        <v>24</v>
      </c>
    </row>
    <row r="10" spans="1:15" x14ac:dyDescent="0.2">
      <c r="B10" s="1" t="s">
        <v>26</v>
      </c>
      <c r="C10" t="s">
        <v>29</v>
      </c>
      <c r="D10">
        <v>229</v>
      </c>
      <c r="E10">
        <v>566</v>
      </c>
      <c r="F10" s="8">
        <f t="shared" si="0"/>
        <v>2.4716157205240177</v>
      </c>
      <c r="G10">
        <f t="shared" si="1"/>
        <v>795</v>
      </c>
      <c r="J10" t="s">
        <v>8</v>
      </c>
      <c r="K10" s="6">
        <f>VLOOKUP(J10,CS!$B$1:$C$9,2,FALSE)</f>
        <v>5</v>
      </c>
      <c r="L10">
        <v>84000</v>
      </c>
      <c r="M10" t="s">
        <v>30</v>
      </c>
      <c r="N10">
        <v>30000</v>
      </c>
      <c r="O10">
        <v>14.5</v>
      </c>
    </row>
    <row r="11" spans="1:15" x14ac:dyDescent="0.2">
      <c r="B11" s="1" t="s">
        <v>26</v>
      </c>
      <c r="C11" t="s">
        <v>43</v>
      </c>
      <c r="D11">
        <v>3</v>
      </c>
      <c r="E11">
        <v>14</v>
      </c>
      <c r="F11" s="8">
        <f t="shared" si="0"/>
        <v>4.666666666666667</v>
      </c>
      <c r="G11">
        <f t="shared" si="1"/>
        <v>17</v>
      </c>
      <c r="J11" t="s">
        <v>45</v>
      </c>
      <c r="K11" s="6">
        <f>VLOOKUP(J11,CS!$B$1:$C$9,2,FALSE)</f>
        <v>0</v>
      </c>
      <c r="L11" t="s">
        <v>38</v>
      </c>
      <c r="M11" t="s">
        <v>44</v>
      </c>
      <c r="N11" t="s">
        <v>38</v>
      </c>
      <c r="O11" t="s">
        <v>38</v>
      </c>
    </row>
    <row r="12" spans="1:15" x14ac:dyDescent="0.2">
      <c r="B12" s="1" t="s">
        <v>26</v>
      </c>
      <c r="C12" t="s">
        <v>31</v>
      </c>
      <c r="D12">
        <v>27</v>
      </c>
      <c r="E12">
        <v>71</v>
      </c>
      <c r="F12" s="8">
        <f t="shared" si="0"/>
        <v>2.6296296296296298</v>
      </c>
      <c r="G12">
        <f t="shared" si="1"/>
        <v>98</v>
      </c>
      <c r="J12" t="s">
        <v>8</v>
      </c>
      <c r="K12" s="6">
        <f>VLOOKUP(J12,CS!$B$1:$C$9,2,FALSE)</f>
        <v>5</v>
      </c>
      <c r="L12" t="s">
        <v>38</v>
      </c>
      <c r="M12" t="s">
        <v>39</v>
      </c>
      <c r="N12">
        <f>(13600+15000)/2</f>
        <v>14300</v>
      </c>
      <c r="O12">
        <v>13</v>
      </c>
    </row>
    <row r="13" spans="1:15" x14ac:dyDescent="0.2">
      <c r="B13" s="1" t="s">
        <v>26</v>
      </c>
      <c r="C13" t="s">
        <v>33</v>
      </c>
      <c r="D13">
        <v>30</v>
      </c>
      <c r="E13">
        <v>72</v>
      </c>
      <c r="F13" s="8">
        <f t="shared" si="0"/>
        <v>2.4</v>
      </c>
      <c r="G13">
        <f t="shared" si="1"/>
        <v>102</v>
      </c>
      <c r="J13" t="s">
        <v>10</v>
      </c>
      <c r="K13" s="6">
        <f>VLOOKUP(J13,CS!$B$1:$C$9,2,FALSE)</f>
        <v>2</v>
      </c>
      <c r="L13" t="s">
        <v>38</v>
      </c>
      <c r="M13" t="s">
        <v>32</v>
      </c>
      <c r="N13">
        <v>20000</v>
      </c>
      <c r="O13">
        <f>(12.2+15.2)/2</f>
        <v>13.7</v>
      </c>
    </row>
    <row r="14" spans="1:15" x14ac:dyDescent="0.2">
      <c r="B14" s="1" t="s">
        <v>26</v>
      </c>
      <c r="C14" t="s">
        <v>34</v>
      </c>
      <c r="D14">
        <v>205</v>
      </c>
      <c r="E14">
        <v>270</v>
      </c>
      <c r="F14" s="8">
        <f t="shared" si="0"/>
        <v>1.3170731707317074</v>
      </c>
      <c r="G14">
        <f t="shared" si="1"/>
        <v>475</v>
      </c>
      <c r="J14" t="s">
        <v>8</v>
      </c>
      <c r="K14" s="6">
        <f>VLOOKUP(J14,CS!$B$1:$C$9,2,FALSE)</f>
        <v>5</v>
      </c>
      <c r="L14">
        <v>200000</v>
      </c>
      <c r="M14" t="s">
        <v>35</v>
      </c>
      <c r="N14">
        <f>(6000+9000)/2</f>
        <v>7500</v>
      </c>
      <c r="O14">
        <v>5.5</v>
      </c>
    </row>
    <row r="15" spans="1:15" x14ac:dyDescent="0.2">
      <c r="B15" s="1" t="s">
        <v>26</v>
      </c>
      <c r="C15" t="s">
        <v>37</v>
      </c>
      <c r="D15">
        <v>32</v>
      </c>
      <c r="E15">
        <v>60</v>
      </c>
      <c r="F15" s="8">
        <f t="shared" si="0"/>
        <v>1.875</v>
      </c>
      <c r="G15">
        <f t="shared" si="1"/>
        <v>92</v>
      </c>
      <c r="J15" t="s">
        <v>41</v>
      </c>
      <c r="K15" s="6">
        <f>VLOOKUP(J15,CS!$B$1:$C$9,2,FALSE)</f>
        <v>4</v>
      </c>
      <c r="L15" t="s">
        <v>38</v>
      </c>
      <c r="M15" t="s">
        <v>36</v>
      </c>
      <c r="N15">
        <v>6850</v>
      </c>
      <c r="O15">
        <f>(6.32+10.22)/2</f>
        <v>8.27</v>
      </c>
    </row>
    <row r="16" spans="1:15" x14ac:dyDescent="0.2">
      <c r="B16" s="1"/>
    </row>
  </sheetData>
  <autoFilter ref="A1:O1" xr:uid="{99B6FE36-1408-3046-A839-63FB97504B54}"/>
  <hyperlinks>
    <hyperlink ref="M2" r:id="rId1" display="http://au.whales.org/whales-dolphins/species-guide/north-atlantic-right-whale/" xr:uid="{F3D39986-1451-9A4A-9DAF-51B7E0E53DB5}"/>
    <hyperlink ref="M3" r:id="rId2" display="http://au.whales.org/whales-dolphins/species-guide/north-pacific-right-whale/" xr:uid="{C6071610-1A8F-3645-81C7-70C3F055BF64}"/>
    <hyperlink ref="C14" r:id="rId3" display="https://en.wikipedia.org/wiki/Balaenoptera_acutorostrata" xr:uid="{E3D921A6-8CC8-4245-8EE7-B4FEBC2CBE53}"/>
    <hyperlink ref="B15" r:id="rId4" display="https://en.wikipedia.org/wiki/Rorqual" xr:uid="{CCB7419A-0A8E-E044-AE6A-B2557372498A}"/>
    <hyperlink ref="B14" r:id="rId5" display="https://en.wikipedia.org/wiki/Rorqual" xr:uid="{86B52565-002A-F740-97E4-FF1CB04CCEB6}"/>
    <hyperlink ref="B13" r:id="rId6" display="https://en.wikipedia.org/wiki/Rorqual" xr:uid="{B396415C-A2B3-1A4E-BEC3-150E9BD4CD20}"/>
    <hyperlink ref="B12" r:id="rId7" display="https://en.wikipedia.org/wiki/Rorqual" xr:uid="{776B2B7F-749F-C24B-B004-B3A71A376B60}"/>
    <hyperlink ref="B10" r:id="rId8" display="https://en.wikipedia.org/wiki/Rorqual" xr:uid="{FFB9B9D7-FACF-ED47-8FD8-237582EA4D4D}"/>
    <hyperlink ref="B9" r:id="rId9" tooltip="Rorqual" display="https://en.wikipedia.org/wiki/Rorqual" xr:uid="{8B9A50E6-A8A0-694F-BC2C-B4A3AA92F3EF}"/>
    <hyperlink ref="B8" r:id="rId10" tooltip="Rorqual" display="https://en.wikipedia.org/wiki/Rorqual" xr:uid="{94446EFE-AF76-DD46-AC20-8807D35AEDA8}"/>
    <hyperlink ref="B5" r:id="rId11" tooltip="Balaenidae" display="https://en.wikipedia.org/wiki/Balaenidae" xr:uid="{5752B01A-97AB-CD45-85DD-5CF1B2FF0219}"/>
    <hyperlink ref="B4" r:id="rId12" tooltip="Balaenidae" display="https://en.wikipedia.org/wiki/Balaenidae" xr:uid="{BFEEC532-543D-1F46-9FD8-79F65CE7971E}"/>
    <hyperlink ref="B3" r:id="rId13" tooltip="Balaenidae" display="https://en.wikipedia.org/wiki/Balaenidae" xr:uid="{FC36453C-2A38-264C-83A8-DC260EF41477}"/>
    <hyperlink ref="B2" r:id="rId14" tooltip="Balaenidae" display="https://en.wikipedia.org/wiki/Balaenidae" xr:uid="{19082F86-FA46-8947-B12B-517207471AD8}"/>
    <hyperlink ref="B11" r:id="rId15" display="https://en.wikipedia.org/wiki/Rorqual" xr:uid="{56BFB986-2E2C-9149-A12D-4B82150166B2}"/>
    <hyperlink ref="B7" r:id="rId16" tooltip="Eschrichtiidae" display="https://en.wikipedia.org/wiki/Eschrichtiidae" xr:uid="{011102EB-4946-1943-9B5A-6EADFED174C7}"/>
    <hyperlink ref="B6" r:id="rId17" display="https://en.wikipedia.org/wiki/Cetotheriidae" xr:uid="{DFFDB963-D563-E749-9755-9CAD1F890436}"/>
  </hyperlinks>
  <pageMargins left="0.7" right="0.7" top="0.75" bottom="0.75" header="0.3" footer="0.3"/>
  <pageSetup paperSize="9" orientation="portrait" horizontalDpi="0" verticalDpi="0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5206-C710-7648-B908-6707D8BCEB7A}">
  <dimension ref="B2:I14"/>
  <sheetViews>
    <sheetView zoomScale="93" workbookViewId="0">
      <selection activeCell="I25" sqref="I25"/>
    </sheetView>
  </sheetViews>
  <sheetFormatPr baseColWidth="10" defaultRowHeight="16" x14ac:dyDescent="0.2"/>
  <cols>
    <col min="3" max="3" width="60.5" customWidth="1"/>
    <col min="4" max="5" width="3.33203125" customWidth="1"/>
    <col min="6" max="6" width="3.5" bestFit="1" customWidth="1"/>
    <col min="7" max="7" width="42.83203125" bestFit="1" customWidth="1"/>
  </cols>
  <sheetData>
    <row r="2" spans="2:9" x14ac:dyDescent="0.2">
      <c r="F2" s="21"/>
    </row>
    <row r="3" spans="2:9" x14ac:dyDescent="0.2">
      <c r="C3" t="s">
        <v>52</v>
      </c>
      <c r="F3" s="21"/>
      <c r="G3" t="s">
        <v>51</v>
      </c>
    </row>
    <row r="4" spans="2:9" x14ac:dyDescent="0.2">
      <c r="B4" s="21">
        <v>1</v>
      </c>
      <c r="C4" s="21" t="s">
        <v>252</v>
      </c>
      <c r="D4" s="21">
        <v>23</v>
      </c>
      <c r="E4" s="21" t="s">
        <v>265</v>
      </c>
      <c r="F4" s="21">
        <v>1</v>
      </c>
      <c r="G4" s="23" t="s">
        <v>252</v>
      </c>
      <c r="H4" s="21">
        <v>53</v>
      </c>
      <c r="I4" t="s">
        <v>265</v>
      </c>
    </row>
    <row r="5" spans="2:9" x14ac:dyDescent="0.2">
      <c r="B5" s="21">
        <v>2</v>
      </c>
      <c r="C5" s="21" t="s">
        <v>254</v>
      </c>
      <c r="D5" s="21">
        <v>21</v>
      </c>
      <c r="E5" s="21" t="s">
        <v>265</v>
      </c>
      <c r="F5" s="21">
        <v>2</v>
      </c>
      <c r="G5" s="23" t="s">
        <v>254</v>
      </c>
      <c r="H5" s="21">
        <v>38</v>
      </c>
      <c r="I5" t="s">
        <v>265</v>
      </c>
    </row>
    <row r="6" spans="2:9" x14ac:dyDescent="0.2">
      <c r="B6" s="21">
        <v>3</v>
      </c>
      <c r="C6" s="24" t="s">
        <v>255</v>
      </c>
      <c r="D6" s="21">
        <v>19</v>
      </c>
      <c r="E6" s="21" t="s">
        <v>265</v>
      </c>
      <c r="F6" s="21">
        <v>3</v>
      </c>
      <c r="G6" s="23" t="s">
        <v>253</v>
      </c>
      <c r="H6" s="21">
        <v>36</v>
      </c>
      <c r="I6" t="s">
        <v>265</v>
      </c>
    </row>
    <row r="7" spans="2:9" x14ac:dyDescent="0.2">
      <c r="B7" s="21">
        <v>4</v>
      </c>
      <c r="C7" s="21" t="s">
        <v>257</v>
      </c>
      <c r="D7" s="21">
        <v>17</v>
      </c>
      <c r="E7" s="21" t="s">
        <v>265</v>
      </c>
      <c r="F7" s="21">
        <v>4</v>
      </c>
      <c r="G7" s="23" t="s">
        <v>255</v>
      </c>
      <c r="H7" s="21">
        <v>32</v>
      </c>
      <c r="I7" t="s">
        <v>265</v>
      </c>
    </row>
    <row r="8" spans="2:9" x14ac:dyDescent="0.2">
      <c r="B8" s="21">
        <v>5</v>
      </c>
      <c r="C8" s="21" t="s">
        <v>253</v>
      </c>
      <c r="D8" s="21">
        <v>16</v>
      </c>
      <c r="E8" s="21" t="s">
        <v>265</v>
      </c>
      <c r="F8" s="21">
        <v>5</v>
      </c>
      <c r="G8" s="21" t="s">
        <v>256</v>
      </c>
      <c r="H8" s="21">
        <v>26</v>
      </c>
      <c r="I8" t="s">
        <v>271</v>
      </c>
    </row>
    <row r="9" spans="2:9" x14ac:dyDescent="0.2">
      <c r="B9" s="21">
        <v>6</v>
      </c>
      <c r="C9" s="24" t="s">
        <v>259</v>
      </c>
      <c r="D9" s="21">
        <v>15</v>
      </c>
      <c r="E9" s="21" t="s">
        <v>265</v>
      </c>
      <c r="F9" s="21">
        <v>6</v>
      </c>
      <c r="G9" s="21" t="s">
        <v>257</v>
      </c>
      <c r="H9" s="21">
        <v>25</v>
      </c>
      <c r="I9" t="s">
        <v>265</v>
      </c>
    </row>
    <row r="10" spans="2:9" x14ac:dyDescent="0.2">
      <c r="B10" s="21">
        <v>7</v>
      </c>
      <c r="C10" s="21" t="s">
        <v>262</v>
      </c>
      <c r="D10" s="21">
        <v>14</v>
      </c>
      <c r="E10" s="21" t="s">
        <v>266</v>
      </c>
      <c r="F10" s="21">
        <v>7</v>
      </c>
      <c r="G10" s="24" t="s">
        <v>259</v>
      </c>
      <c r="H10" s="21">
        <v>23</v>
      </c>
      <c r="I10" t="s">
        <v>265</v>
      </c>
    </row>
    <row r="11" spans="2:9" x14ac:dyDescent="0.2">
      <c r="B11" s="21">
        <v>8</v>
      </c>
      <c r="C11" s="21" t="s">
        <v>263</v>
      </c>
      <c r="D11" s="21">
        <v>14</v>
      </c>
      <c r="E11" s="21" t="s">
        <v>267</v>
      </c>
      <c r="F11" s="21">
        <v>8</v>
      </c>
      <c r="G11" s="21" t="s">
        <v>260</v>
      </c>
      <c r="H11" s="21">
        <v>22</v>
      </c>
      <c r="I11" t="s">
        <v>270</v>
      </c>
    </row>
    <row r="12" spans="2:9" x14ac:dyDescent="0.2">
      <c r="B12" s="21">
        <v>9</v>
      </c>
      <c r="C12" s="21" t="s">
        <v>261</v>
      </c>
      <c r="D12" s="21">
        <v>14</v>
      </c>
      <c r="E12" s="21" t="s">
        <v>268</v>
      </c>
      <c r="F12" s="21">
        <v>9</v>
      </c>
      <c r="G12" s="21" t="s">
        <v>258</v>
      </c>
      <c r="H12" s="21">
        <v>21</v>
      </c>
      <c r="I12" t="s">
        <v>269</v>
      </c>
    </row>
    <row r="13" spans="2:9" x14ac:dyDescent="0.2">
      <c r="B13" s="21">
        <v>10</v>
      </c>
      <c r="C13" s="22" t="s">
        <v>264</v>
      </c>
      <c r="D13" s="21">
        <v>14</v>
      </c>
      <c r="E13" s="21" t="s">
        <v>267</v>
      </c>
      <c r="F13" s="21">
        <v>10</v>
      </c>
      <c r="G13" s="21" t="s">
        <v>261</v>
      </c>
      <c r="H13" s="21">
        <v>19</v>
      </c>
      <c r="I13" t="s">
        <v>268</v>
      </c>
    </row>
    <row r="14" spans="2:9" x14ac:dyDescent="0.2">
      <c r="B14" s="21"/>
      <c r="C14" s="22"/>
      <c r="D14" s="21"/>
      <c r="E14" s="21"/>
      <c r="F14" s="21"/>
      <c r="G14" s="21"/>
      <c r="H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5FD9-AA31-5440-B37E-56CCF5B252E3}">
  <dimension ref="A1:C9"/>
  <sheetViews>
    <sheetView zoomScale="138" workbookViewId="0">
      <selection activeCell="B1" sqref="B1:C1048576"/>
    </sheetView>
  </sheetViews>
  <sheetFormatPr baseColWidth="10" defaultRowHeight="17" customHeight="1" x14ac:dyDescent="0.2"/>
  <cols>
    <col min="1" max="1" width="30.33203125" bestFit="1" customWidth="1"/>
    <col min="2" max="2" width="28.5" bestFit="1" customWidth="1"/>
    <col min="4" max="4" width="13.6640625" bestFit="1" customWidth="1"/>
    <col min="5" max="5" width="17.33203125" bestFit="1" customWidth="1"/>
    <col min="6" max="6" width="50.83203125" bestFit="1" customWidth="1"/>
  </cols>
  <sheetData>
    <row r="1" spans="1:3" ht="17" customHeight="1" x14ac:dyDescent="0.2">
      <c r="A1" t="s">
        <v>54</v>
      </c>
      <c r="B1" t="s">
        <v>8</v>
      </c>
      <c r="C1">
        <v>5</v>
      </c>
    </row>
    <row r="2" spans="1:3" ht="17" customHeight="1" x14ac:dyDescent="0.2">
      <c r="A2" t="s">
        <v>55</v>
      </c>
      <c r="B2" t="s">
        <v>41</v>
      </c>
      <c r="C2">
        <v>4</v>
      </c>
    </row>
    <row r="3" spans="1:3" ht="17" customHeight="1" x14ac:dyDescent="0.2">
      <c r="A3" t="s">
        <v>56</v>
      </c>
      <c r="B3" t="s">
        <v>28</v>
      </c>
      <c r="C3">
        <v>3</v>
      </c>
    </row>
    <row r="4" spans="1:3" ht="17" customHeight="1" x14ac:dyDescent="0.2">
      <c r="A4" t="s">
        <v>57</v>
      </c>
      <c r="B4" t="s">
        <v>10</v>
      </c>
      <c r="C4">
        <v>2</v>
      </c>
    </row>
    <row r="5" spans="1:3" ht="17" customHeight="1" x14ac:dyDescent="0.2">
      <c r="A5" t="s">
        <v>58</v>
      </c>
      <c r="B5" t="s">
        <v>53</v>
      </c>
      <c r="C5">
        <v>1</v>
      </c>
    </row>
    <row r="6" spans="1:3" ht="17" customHeight="1" x14ac:dyDescent="0.2">
      <c r="A6" t="s">
        <v>60</v>
      </c>
      <c r="B6" t="s">
        <v>61</v>
      </c>
    </row>
    <row r="7" spans="1:3" ht="17" customHeight="1" x14ac:dyDescent="0.2">
      <c r="A7" t="s">
        <v>59</v>
      </c>
      <c r="B7" t="s">
        <v>62</v>
      </c>
    </row>
    <row r="8" spans="1:3" ht="17" customHeight="1" x14ac:dyDescent="0.2">
      <c r="A8" t="s">
        <v>63</v>
      </c>
      <c r="B8" t="s">
        <v>45</v>
      </c>
    </row>
    <row r="9" spans="1:3" ht="17" customHeight="1" x14ac:dyDescent="0.2">
      <c r="A9" t="s">
        <v>64</v>
      </c>
      <c r="B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6CA6-0695-A347-A8C6-486EA311FB64}">
  <dimension ref="A1:D7"/>
  <sheetViews>
    <sheetView workbookViewId="0">
      <selection sqref="A1:D7"/>
    </sheetView>
  </sheetViews>
  <sheetFormatPr baseColWidth="10" defaultRowHeight="16" x14ac:dyDescent="0.2"/>
  <cols>
    <col min="1" max="1" width="28" bestFit="1" customWidth="1"/>
    <col min="2" max="2" width="14.6640625" customWidth="1"/>
    <col min="3" max="3" width="32" bestFit="1" customWidth="1"/>
  </cols>
  <sheetData>
    <row r="1" spans="1:4" ht="17" thickBot="1" x14ac:dyDescent="0.25">
      <c r="A1" s="13" t="s">
        <v>133</v>
      </c>
      <c r="B1" s="14" t="s">
        <v>134</v>
      </c>
      <c r="C1" s="13" t="s">
        <v>135</v>
      </c>
      <c r="D1" s="15" t="s">
        <v>134</v>
      </c>
    </row>
    <row r="2" spans="1:4" x14ac:dyDescent="0.2">
      <c r="A2" s="16" t="s">
        <v>136</v>
      </c>
      <c r="B2" s="17">
        <v>0.61</v>
      </c>
      <c r="C2" s="16" t="s">
        <v>137</v>
      </c>
      <c r="D2" s="18">
        <v>0.28999999999999998</v>
      </c>
    </row>
    <row r="3" spans="1:4" x14ac:dyDescent="0.2">
      <c r="A3" s="16" t="s">
        <v>138</v>
      </c>
      <c r="B3" s="17">
        <v>0.43</v>
      </c>
      <c r="C3" s="16" t="s">
        <v>139</v>
      </c>
      <c r="D3" s="18">
        <v>0.16</v>
      </c>
    </row>
    <row r="4" spans="1:4" x14ac:dyDescent="0.2">
      <c r="A4" s="16" t="s">
        <v>140</v>
      </c>
      <c r="B4" s="17">
        <v>0.3</v>
      </c>
      <c r="C4" s="16" t="s">
        <v>141</v>
      </c>
      <c r="D4" s="18">
        <v>0.22</v>
      </c>
    </row>
    <row r="5" spans="1:4" x14ac:dyDescent="0.2">
      <c r="A5" s="16" t="s">
        <v>142</v>
      </c>
      <c r="B5" s="17">
        <v>0.55000000000000004</v>
      </c>
    </row>
    <row r="6" spans="1:4" x14ac:dyDescent="0.2">
      <c r="A6" s="16" t="s">
        <v>143</v>
      </c>
      <c r="B6" s="17">
        <v>0.42</v>
      </c>
    </row>
    <row r="7" spans="1:4" x14ac:dyDescent="0.2">
      <c r="A7" s="16" t="s">
        <v>144</v>
      </c>
      <c r="B7" s="17">
        <v>0.67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A4A-20EE-4649-9F0F-8430B15B6332}">
  <dimension ref="A3:N24"/>
  <sheetViews>
    <sheetView topLeftCell="A16" zoomScaleNormal="117" workbookViewId="0">
      <selection activeCell="D5" sqref="D5"/>
    </sheetView>
  </sheetViews>
  <sheetFormatPr baseColWidth="10" defaultRowHeight="16" x14ac:dyDescent="0.2"/>
  <cols>
    <col min="1" max="1" width="14.83203125" bestFit="1" customWidth="1"/>
    <col min="9" max="9" width="14.83203125" bestFit="1" customWidth="1"/>
  </cols>
  <sheetData>
    <row r="3" spans="1:14" x14ac:dyDescent="0.2">
      <c r="A3" t="s">
        <v>52</v>
      </c>
      <c r="I3" t="s">
        <v>51</v>
      </c>
    </row>
    <row r="4" spans="1:14" x14ac:dyDescent="0.2">
      <c r="A4" t="s">
        <v>165</v>
      </c>
      <c r="B4" t="s">
        <v>168</v>
      </c>
      <c r="C4" t="s">
        <v>169</v>
      </c>
      <c r="D4" t="s">
        <v>170</v>
      </c>
      <c r="E4" t="s">
        <v>166</v>
      </c>
      <c r="F4" t="s">
        <v>167</v>
      </c>
      <c r="I4" t="s">
        <v>165</v>
      </c>
      <c r="J4" t="s">
        <v>168</v>
      </c>
      <c r="K4" t="s">
        <v>169</v>
      </c>
      <c r="L4" t="s">
        <v>170</v>
      </c>
      <c r="M4" t="s">
        <v>166</v>
      </c>
      <c r="N4" t="s">
        <v>167</v>
      </c>
    </row>
    <row r="5" spans="1:14" x14ac:dyDescent="0.2">
      <c r="A5" s="20" t="s">
        <v>145</v>
      </c>
      <c r="B5" s="20">
        <v>305</v>
      </c>
      <c r="C5" s="20">
        <v>102</v>
      </c>
      <c r="D5" s="20">
        <v>0.251</v>
      </c>
      <c r="E5" s="20">
        <v>407</v>
      </c>
      <c r="F5" s="20">
        <v>0.43905</v>
      </c>
      <c r="I5" s="20" t="s">
        <v>145</v>
      </c>
      <c r="J5" s="20">
        <v>305</v>
      </c>
      <c r="K5" s="20">
        <v>166</v>
      </c>
      <c r="L5" s="20">
        <v>0.35199999999999998</v>
      </c>
      <c r="M5" s="20">
        <v>471</v>
      </c>
      <c r="N5" s="20">
        <v>0.34910000000000002</v>
      </c>
    </row>
    <row r="6" spans="1:14" x14ac:dyDescent="0.2">
      <c r="A6" s="20" t="s">
        <v>146</v>
      </c>
      <c r="B6" s="20">
        <v>56</v>
      </c>
      <c r="C6" s="20">
        <v>58</v>
      </c>
      <c r="D6" s="20">
        <v>0.50900000000000001</v>
      </c>
      <c r="E6" s="20">
        <v>114</v>
      </c>
      <c r="F6" s="20">
        <v>0.12298000000000001</v>
      </c>
      <c r="I6" s="20" t="s">
        <v>146</v>
      </c>
      <c r="J6" s="20">
        <v>68</v>
      </c>
      <c r="K6" s="20">
        <v>45</v>
      </c>
      <c r="L6" s="20">
        <v>0.39800000000000002</v>
      </c>
      <c r="M6" s="20">
        <v>113</v>
      </c>
      <c r="N6" s="20">
        <v>8.3799999999999999E-2</v>
      </c>
    </row>
    <row r="7" spans="1:14" x14ac:dyDescent="0.2">
      <c r="A7" s="20" t="s">
        <v>150</v>
      </c>
      <c r="B7" s="20">
        <v>66</v>
      </c>
      <c r="C7" s="20">
        <v>11</v>
      </c>
      <c r="D7" s="20">
        <v>0.14299999999999999</v>
      </c>
      <c r="E7" s="20">
        <v>77</v>
      </c>
      <c r="F7" s="20">
        <v>8.3059999999999995E-2</v>
      </c>
      <c r="I7" s="20" t="s">
        <v>147</v>
      </c>
      <c r="J7" s="20">
        <v>44</v>
      </c>
      <c r="K7" s="20">
        <v>50</v>
      </c>
      <c r="L7" s="20">
        <v>0.53200000000000003</v>
      </c>
      <c r="M7" s="20">
        <v>94</v>
      </c>
      <c r="N7" s="20">
        <v>6.9699999999999998E-2</v>
      </c>
    </row>
    <row r="8" spans="1:14" x14ac:dyDescent="0.2">
      <c r="A8" s="20" t="s">
        <v>147</v>
      </c>
      <c r="B8" s="20">
        <v>41</v>
      </c>
      <c r="C8" s="20">
        <v>21</v>
      </c>
      <c r="D8" s="20">
        <v>0.33900000000000002</v>
      </c>
      <c r="E8" s="20">
        <v>62</v>
      </c>
      <c r="F8" s="20">
        <v>6.6879999999999995E-2</v>
      </c>
      <c r="I8" s="20" t="s">
        <v>148</v>
      </c>
      <c r="J8" s="20">
        <v>45</v>
      </c>
      <c r="K8" s="20">
        <v>35</v>
      </c>
      <c r="L8" s="20">
        <v>0.438</v>
      </c>
      <c r="M8" s="20">
        <v>80</v>
      </c>
      <c r="N8" s="20">
        <v>5.9299999999999999E-2</v>
      </c>
    </row>
    <row r="9" spans="1:14" x14ac:dyDescent="0.2">
      <c r="A9" s="20" t="s">
        <v>148</v>
      </c>
      <c r="B9" s="20">
        <v>28</v>
      </c>
      <c r="C9" s="20">
        <v>10</v>
      </c>
      <c r="D9" s="20">
        <v>0.26300000000000001</v>
      </c>
      <c r="E9" s="20">
        <v>38</v>
      </c>
      <c r="F9" s="20">
        <v>4.0989999999999999E-2</v>
      </c>
      <c r="I9" s="20" t="s">
        <v>149</v>
      </c>
      <c r="J9" s="20">
        <v>49</v>
      </c>
      <c r="K9" s="20">
        <v>16</v>
      </c>
      <c r="L9" s="20">
        <v>0.246</v>
      </c>
      <c r="M9" s="20">
        <v>65</v>
      </c>
      <c r="N9" s="20">
        <v>4.82E-2</v>
      </c>
    </row>
    <row r="10" spans="1:14" x14ac:dyDescent="0.2">
      <c r="A10" s="20" t="s">
        <v>152</v>
      </c>
      <c r="B10" s="20">
        <v>22</v>
      </c>
      <c r="C10" s="20">
        <v>7</v>
      </c>
      <c r="D10" s="20">
        <v>0.24099999999999999</v>
      </c>
      <c r="E10" s="20">
        <v>29</v>
      </c>
      <c r="F10" s="20">
        <v>3.1280000000000002E-2</v>
      </c>
      <c r="I10" s="20" t="s">
        <v>150</v>
      </c>
      <c r="J10" s="20">
        <v>34</v>
      </c>
      <c r="K10" s="20">
        <v>17</v>
      </c>
      <c r="L10" s="20">
        <v>0.33300000000000002</v>
      </c>
      <c r="M10" s="20">
        <v>51</v>
      </c>
      <c r="N10" s="20">
        <v>3.78E-2</v>
      </c>
    </row>
    <row r="11" spans="1:14" x14ac:dyDescent="0.2">
      <c r="A11" s="20" t="s">
        <v>151</v>
      </c>
      <c r="B11" s="20">
        <v>20</v>
      </c>
      <c r="C11" s="20">
        <v>7</v>
      </c>
      <c r="D11" s="20">
        <v>0.25900000000000001</v>
      </c>
      <c r="E11" s="20">
        <v>27</v>
      </c>
      <c r="F11" s="20">
        <v>2.913E-2</v>
      </c>
      <c r="I11" s="20" t="s">
        <v>151</v>
      </c>
      <c r="J11" s="20">
        <v>20</v>
      </c>
      <c r="K11" s="20">
        <v>27</v>
      </c>
      <c r="L11" s="20">
        <v>0.57399999999999995</v>
      </c>
      <c r="M11" s="20">
        <v>47</v>
      </c>
      <c r="N11" s="20">
        <v>3.4799999999999998E-2</v>
      </c>
    </row>
    <row r="12" spans="1:14" x14ac:dyDescent="0.2">
      <c r="A12" s="20" t="s">
        <v>149</v>
      </c>
      <c r="B12" s="20">
        <v>21</v>
      </c>
      <c r="C12" s="20">
        <v>5</v>
      </c>
      <c r="D12" s="20">
        <v>0.192</v>
      </c>
      <c r="E12" s="20">
        <v>26</v>
      </c>
      <c r="F12" s="20">
        <v>2.8049999999999999E-2</v>
      </c>
      <c r="I12" s="20" t="s">
        <v>152</v>
      </c>
      <c r="J12" s="20">
        <v>22</v>
      </c>
      <c r="K12" s="20">
        <v>13</v>
      </c>
      <c r="L12" s="20">
        <v>0.371</v>
      </c>
      <c r="M12" s="20">
        <v>35</v>
      </c>
      <c r="N12" s="20">
        <v>2.5899999999999999E-2</v>
      </c>
    </row>
    <row r="13" spans="1:14" x14ac:dyDescent="0.2">
      <c r="A13" s="20" t="s">
        <v>157</v>
      </c>
      <c r="B13" s="20">
        <v>5</v>
      </c>
      <c r="C13" s="20">
        <v>18</v>
      </c>
      <c r="D13" s="20">
        <v>0.78300000000000003</v>
      </c>
      <c r="E13" s="20">
        <v>23</v>
      </c>
      <c r="F13" s="20">
        <v>2.4809999999999999E-2</v>
      </c>
      <c r="I13" s="20" t="s">
        <v>153</v>
      </c>
      <c r="J13" s="20">
        <v>24</v>
      </c>
      <c r="K13" s="20">
        <v>9</v>
      </c>
      <c r="L13" s="20">
        <v>0.27300000000000002</v>
      </c>
      <c r="M13" s="20">
        <v>33</v>
      </c>
      <c r="N13" s="20">
        <v>2.4500000000000001E-2</v>
      </c>
    </row>
    <row r="14" spans="1:14" x14ac:dyDescent="0.2">
      <c r="A14" s="20" t="s">
        <v>154</v>
      </c>
      <c r="B14" s="20">
        <v>10</v>
      </c>
      <c r="C14" s="20">
        <v>9</v>
      </c>
      <c r="D14" s="20">
        <v>0.47399999999999998</v>
      </c>
      <c r="E14" s="20">
        <v>19</v>
      </c>
      <c r="F14" s="20">
        <v>2.0500000000000001E-2</v>
      </c>
      <c r="I14" s="20" t="s">
        <v>154</v>
      </c>
      <c r="J14" s="20">
        <v>12</v>
      </c>
      <c r="K14" s="20">
        <v>20</v>
      </c>
      <c r="L14" s="20">
        <v>0.625</v>
      </c>
      <c r="M14" s="20">
        <v>32</v>
      </c>
      <c r="N14" s="20">
        <v>2.3699999999999999E-2</v>
      </c>
    </row>
    <row r="15" spans="1:14" x14ac:dyDescent="0.2">
      <c r="A15" s="20" t="s">
        <v>159</v>
      </c>
      <c r="B15" s="20">
        <v>11</v>
      </c>
      <c r="C15" s="20">
        <v>7</v>
      </c>
      <c r="D15" s="20">
        <v>0.38900000000000001</v>
      </c>
      <c r="E15" s="20">
        <v>18</v>
      </c>
      <c r="F15" s="20">
        <v>1.942E-2</v>
      </c>
      <c r="I15" s="20" t="s">
        <v>155</v>
      </c>
      <c r="J15" s="20">
        <v>10</v>
      </c>
      <c r="K15" s="20">
        <v>18</v>
      </c>
      <c r="L15" s="20">
        <v>0.64300000000000002</v>
      </c>
      <c r="M15" s="20">
        <v>28</v>
      </c>
      <c r="N15" s="20">
        <v>2.0799999999999999E-2</v>
      </c>
    </row>
    <row r="16" spans="1:14" x14ac:dyDescent="0.2">
      <c r="A16" s="20" t="s">
        <v>155</v>
      </c>
      <c r="B16" s="20">
        <v>13</v>
      </c>
      <c r="C16" s="20">
        <v>3</v>
      </c>
      <c r="D16" s="20">
        <v>0.188</v>
      </c>
      <c r="E16" s="20">
        <v>16</v>
      </c>
      <c r="F16" s="20">
        <v>1.7260000000000001E-2</v>
      </c>
      <c r="I16" s="20" t="s">
        <v>156</v>
      </c>
      <c r="J16" s="20">
        <v>9</v>
      </c>
      <c r="K16" s="20">
        <v>18</v>
      </c>
      <c r="L16" s="20">
        <v>0.66700000000000004</v>
      </c>
      <c r="M16" s="20">
        <v>27</v>
      </c>
      <c r="N16" s="20">
        <v>0.02</v>
      </c>
    </row>
    <row r="17" spans="1:14" x14ac:dyDescent="0.2">
      <c r="A17" s="20" t="s">
        <v>161</v>
      </c>
      <c r="B17" s="20">
        <v>8</v>
      </c>
      <c r="C17" s="20">
        <v>5</v>
      </c>
      <c r="D17" s="20">
        <v>0.38500000000000001</v>
      </c>
      <c r="E17" s="20">
        <v>13</v>
      </c>
      <c r="F17" s="20">
        <v>1.4019999999999999E-2</v>
      </c>
      <c r="I17" s="20" t="s">
        <v>157</v>
      </c>
      <c r="J17" s="20">
        <v>5</v>
      </c>
      <c r="K17" s="20">
        <v>20</v>
      </c>
      <c r="L17" s="20">
        <v>0.8</v>
      </c>
      <c r="M17" s="20">
        <v>25</v>
      </c>
      <c r="N17" s="20">
        <v>1.8499999999999999E-2</v>
      </c>
    </row>
    <row r="18" spans="1:14" x14ac:dyDescent="0.2">
      <c r="A18" s="20" t="s">
        <v>160</v>
      </c>
      <c r="B18" s="20">
        <v>6</v>
      </c>
      <c r="C18" s="20">
        <v>1</v>
      </c>
      <c r="D18" s="20">
        <v>0.14299999999999999</v>
      </c>
      <c r="E18" s="20">
        <v>7</v>
      </c>
      <c r="F18" s="20">
        <v>7.5500000000000003E-3</v>
      </c>
      <c r="I18" s="20" t="s">
        <v>158</v>
      </c>
      <c r="J18" s="20">
        <v>18</v>
      </c>
      <c r="K18" s="20">
        <v>5</v>
      </c>
      <c r="L18" s="20">
        <v>0.217</v>
      </c>
      <c r="M18" s="20">
        <v>23</v>
      </c>
      <c r="N18" s="20">
        <v>1.7000000000000001E-2</v>
      </c>
    </row>
    <row r="19" spans="1:14" x14ac:dyDescent="0.2">
      <c r="A19" s="20" t="s">
        <v>171</v>
      </c>
      <c r="B19" s="20">
        <v>2</v>
      </c>
      <c r="C19" s="20">
        <v>2</v>
      </c>
      <c r="D19" s="20">
        <v>0.5</v>
      </c>
      <c r="E19" s="20">
        <v>4</v>
      </c>
      <c r="F19" s="20">
        <v>4.3099999999999996E-3</v>
      </c>
      <c r="I19" s="20" t="s">
        <v>159</v>
      </c>
      <c r="J19" s="20">
        <v>6</v>
      </c>
      <c r="K19" s="20">
        <v>16</v>
      </c>
      <c r="L19" s="20">
        <v>0.72699999999999998</v>
      </c>
      <c r="M19" s="20">
        <v>22</v>
      </c>
      <c r="N19" s="20">
        <v>1.6299999999999999E-2</v>
      </c>
    </row>
    <row r="20" spans="1:14" x14ac:dyDescent="0.2">
      <c r="A20" s="20" t="s">
        <v>172</v>
      </c>
      <c r="B20" s="20">
        <v>1</v>
      </c>
      <c r="C20" s="20">
        <v>3</v>
      </c>
      <c r="D20" s="20">
        <v>0.75</v>
      </c>
      <c r="E20" s="20">
        <v>4</v>
      </c>
      <c r="F20" s="20">
        <v>4.3099999999999996E-3</v>
      </c>
      <c r="I20" s="20" t="s">
        <v>160</v>
      </c>
      <c r="J20" s="20">
        <v>8</v>
      </c>
      <c r="K20" s="20">
        <v>14</v>
      </c>
      <c r="L20" s="20">
        <v>0.63600000000000001</v>
      </c>
      <c r="M20" s="20">
        <v>22</v>
      </c>
      <c r="N20" s="20">
        <v>1.6299999999999999E-2</v>
      </c>
    </row>
    <row r="21" spans="1:14" x14ac:dyDescent="0.2">
      <c r="A21" s="20" t="s">
        <v>173</v>
      </c>
      <c r="B21" s="20">
        <v>3</v>
      </c>
      <c r="C21" s="20">
        <v>1</v>
      </c>
      <c r="D21" s="20">
        <v>0.25</v>
      </c>
      <c r="E21" s="20">
        <v>4</v>
      </c>
      <c r="F21" s="20">
        <v>4.3099999999999996E-3</v>
      </c>
      <c r="I21" s="20" t="s">
        <v>161</v>
      </c>
      <c r="J21" s="20">
        <v>12</v>
      </c>
      <c r="K21" s="20">
        <v>8</v>
      </c>
      <c r="L21" s="20">
        <v>0.4</v>
      </c>
      <c r="M21" s="20">
        <v>20</v>
      </c>
      <c r="N21" s="20">
        <v>1.4800000000000001E-2</v>
      </c>
    </row>
    <row r="22" spans="1:14" x14ac:dyDescent="0.2">
      <c r="A22" s="20" t="s">
        <v>163</v>
      </c>
      <c r="B22" s="20">
        <v>2</v>
      </c>
      <c r="C22" s="20">
        <v>2</v>
      </c>
      <c r="D22" s="20">
        <v>0.5</v>
      </c>
      <c r="E22" s="20">
        <v>4</v>
      </c>
      <c r="F22" s="20">
        <v>4.3099999999999996E-3</v>
      </c>
      <c r="I22" s="20" t="s">
        <v>162</v>
      </c>
      <c r="J22" s="20">
        <v>4</v>
      </c>
      <c r="K22" s="20">
        <v>13</v>
      </c>
      <c r="L22" s="20">
        <v>0.76500000000000001</v>
      </c>
      <c r="M22" s="20">
        <v>17</v>
      </c>
      <c r="N22" s="20">
        <v>1.26E-2</v>
      </c>
    </row>
    <row r="23" spans="1:14" x14ac:dyDescent="0.2">
      <c r="A23" s="20" t="s">
        <v>156</v>
      </c>
      <c r="B23" s="20">
        <v>1</v>
      </c>
      <c r="C23" s="20">
        <v>2</v>
      </c>
      <c r="D23" s="20">
        <v>0.66700000000000004</v>
      </c>
      <c r="E23" s="20">
        <v>3</v>
      </c>
      <c r="F23" s="20">
        <v>3.2399999999999998E-3</v>
      </c>
      <c r="I23" s="20" t="s">
        <v>163</v>
      </c>
      <c r="J23" s="20">
        <v>7</v>
      </c>
      <c r="K23" s="20">
        <v>10</v>
      </c>
      <c r="L23" s="20">
        <v>0.58799999999999997</v>
      </c>
      <c r="M23" s="20">
        <v>17</v>
      </c>
      <c r="N23" s="20">
        <v>1.26E-2</v>
      </c>
    </row>
    <row r="24" spans="1:14" x14ac:dyDescent="0.2">
      <c r="A24" s="20" t="s">
        <v>174</v>
      </c>
      <c r="B24" s="20">
        <v>1</v>
      </c>
      <c r="C24" s="20">
        <v>2</v>
      </c>
      <c r="D24" s="20">
        <v>0.66700000000000004</v>
      </c>
      <c r="E24" s="20">
        <v>3</v>
      </c>
      <c r="F24" s="20">
        <v>3.2399999999999998E-3</v>
      </c>
      <c r="I24" s="20" t="s">
        <v>164</v>
      </c>
      <c r="J24" s="20">
        <v>4</v>
      </c>
      <c r="K24" s="20">
        <v>8</v>
      </c>
      <c r="L24" s="20">
        <v>0.66700000000000004</v>
      </c>
      <c r="M24" s="20">
        <v>12</v>
      </c>
      <c r="N24" s="20">
        <v>8.8999999999999999E-3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4EBF-6AED-0F4E-984A-E24A42CB6235}">
  <dimension ref="A1:E56"/>
  <sheetViews>
    <sheetView topLeftCell="A20" zoomScale="94" workbookViewId="0">
      <selection activeCell="A30" sqref="A30"/>
    </sheetView>
  </sheetViews>
  <sheetFormatPr baseColWidth="10" defaultRowHeight="16" x14ac:dyDescent="0.2"/>
  <cols>
    <col min="1" max="1" width="39.33203125" bestFit="1" customWidth="1"/>
    <col min="5" max="5" width="39.33203125" bestFit="1" customWidth="1"/>
  </cols>
  <sheetData>
    <row r="1" spans="1:5" x14ac:dyDescent="0.2">
      <c r="A1" t="s">
        <v>189</v>
      </c>
      <c r="E1" t="s">
        <v>189</v>
      </c>
    </row>
    <row r="3" spans="1:5" x14ac:dyDescent="0.2">
      <c r="A3" t="s">
        <v>230</v>
      </c>
      <c r="E3" t="s">
        <v>84</v>
      </c>
    </row>
    <row r="4" spans="1:5" x14ac:dyDescent="0.2">
      <c r="A4" t="s">
        <v>97</v>
      </c>
      <c r="E4" t="s">
        <v>85</v>
      </c>
    </row>
    <row r="5" spans="1:5" x14ac:dyDescent="0.2">
      <c r="A5" t="s">
        <v>186</v>
      </c>
      <c r="E5" t="s">
        <v>190</v>
      </c>
    </row>
    <row r="6" spans="1:5" x14ac:dyDescent="0.2">
      <c r="A6" t="s">
        <v>99</v>
      </c>
      <c r="E6" t="s">
        <v>191</v>
      </c>
    </row>
    <row r="7" spans="1:5" x14ac:dyDescent="0.2">
      <c r="A7" t="s">
        <v>187</v>
      </c>
      <c r="E7" t="s">
        <v>192</v>
      </c>
    </row>
    <row r="8" spans="1:5" x14ac:dyDescent="0.2">
      <c r="A8" t="s">
        <v>188</v>
      </c>
      <c r="E8" t="s">
        <v>193</v>
      </c>
    </row>
    <row r="9" spans="1:5" x14ac:dyDescent="0.2">
      <c r="A9" t="s">
        <v>102</v>
      </c>
      <c r="E9" t="s">
        <v>90</v>
      </c>
    </row>
    <row r="10" spans="1:5" x14ac:dyDescent="0.2">
      <c r="A10" t="s">
        <v>91</v>
      </c>
      <c r="E10" t="s">
        <v>91</v>
      </c>
    </row>
    <row r="11" spans="1:5" x14ac:dyDescent="0.2">
      <c r="A11" t="s">
        <v>194</v>
      </c>
      <c r="E11" t="s">
        <v>194</v>
      </c>
    </row>
    <row r="12" spans="1:5" x14ac:dyDescent="0.2">
      <c r="A12" t="s">
        <v>231</v>
      </c>
      <c r="E12" t="s">
        <v>195</v>
      </c>
    </row>
    <row r="13" spans="1:5" x14ac:dyDescent="0.2">
      <c r="A13" t="s">
        <v>232</v>
      </c>
      <c r="E13" t="s">
        <v>196</v>
      </c>
    </row>
    <row r="14" spans="1:5" x14ac:dyDescent="0.2">
      <c r="A14" t="s">
        <v>198</v>
      </c>
      <c r="E14" t="s">
        <v>197</v>
      </c>
    </row>
    <row r="15" spans="1:5" x14ac:dyDescent="0.2">
      <c r="A15" t="s">
        <v>233</v>
      </c>
      <c r="E15" t="s">
        <v>198</v>
      </c>
    </row>
    <row r="16" spans="1:5" x14ac:dyDescent="0.2">
      <c r="A16" t="s">
        <v>234</v>
      </c>
      <c r="E16" t="s">
        <v>199</v>
      </c>
    </row>
    <row r="17" spans="1:5" x14ac:dyDescent="0.2">
      <c r="A17" t="s">
        <v>235</v>
      </c>
      <c r="E17" t="s">
        <v>200</v>
      </c>
    </row>
    <row r="18" spans="1:5" x14ac:dyDescent="0.2">
      <c r="A18" t="s">
        <v>236</v>
      </c>
      <c r="E18" t="s">
        <v>201</v>
      </c>
    </row>
    <row r="19" spans="1:5" x14ac:dyDescent="0.2">
      <c r="A19" t="s">
        <v>237</v>
      </c>
      <c r="E19" t="s">
        <v>202</v>
      </c>
    </row>
    <row r="20" spans="1:5" x14ac:dyDescent="0.2">
      <c r="A20" t="s">
        <v>238</v>
      </c>
      <c r="E20" t="s">
        <v>203</v>
      </c>
    </row>
    <row r="21" spans="1:5" x14ac:dyDescent="0.2">
      <c r="A21" t="s">
        <v>91</v>
      </c>
      <c r="E21" t="s">
        <v>204</v>
      </c>
    </row>
    <row r="22" spans="1:5" x14ac:dyDescent="0.2">
      <c r="E22" t="s">
        <v>205</v>
      </c>
    </row>
    <row r="23" spans="1:5" x14ac:dyDescent="0.2">
      <c r="E23" t="s">
        <v>91</v>
      </c>
    </row>
    <row r="24" spans="1:5" x14ac:dyDescent="0.2">
      <c r="A24" t="s">
        <v>206</v>
      </c>
      <c r="E24" t="s">
        <v>206</v>
      </c>
    </row>
    <row r="25" spans="1:5" x14ac:dyDescent="0.2">
      <c r="A25" t="s">
        <v>239</v>
      </c>
      <c r="E25" t="s">
        <v>207</v>
      </c>
    </row>
    <row r="26" spans="1:5" x14ac:dyDescent="0.2">
      <c r="A26" t="s">
        <v>240</v>
      </c>
      <c r="E26" t="s">
        <v>208</v>
      </c>
    </row>
    <row r="27" spans="1:5" x14ac:dyDescent="0.2">
      <c r="A27" t="s">
        <v>91</v>
      </c>
      <c r="E27" t="s">
        <v>91</v>
      </c>
    </row>
    <row r="28" spans="1:5" x14ac:dyDescent="0.2">
      <c r="A28" t="s">
        <v>175</v>
      </c>
      <c r="E28" t="s">
        <v>175</v>
      </c>
    </row>
    <row r="29" spans="1:5" x14ac:dyDescent="0.2">
      <c r="A29" t="s">
        <v>176</v>
      </c>
      <c r="E29" t="s">
        <v>209</v>
      </c>
    </row>
    <row r="30" spans="1:5" x14ac:dyDescent="0.2">
      <c r="A30" t="s">
        <v>177</v>
      </c>
      <c r="E30" t="s">
        <v>210</v>
      </c>
    </row>
    <row r="31" spans="1:5" x14ac:dyDescent="0.2">
      <c r="A31" t="s">
        <v>178</v>
      </c>
      <c r="E31" t="s">
        <v>178</v>
      </c>
    </row>
    <row r="32" spans="1:5" x14ac:dyDescent="0.2">
      <c r="A32" t="s">
        <v>179</v>
      </c>
      <c r="E32" t="s">
        <v>211</v>
      </c>
    </row>
    <row r="33" spans="1:5" x14ac:dyDescent="0.2">
      <c r="A33" t="s">
        <v>91</v>
      </c>
      <c r="E33" t="s">
        <v>91</v>
      </c>
    </row>
    <row r="34" spans="1:5" x14ac:dyDescent="0.2">
      <c r="A34" t="s">
        <v>180</v>
      </c>
      <c r="E34" t="s">
        <v>180</v>
      </c>
    </row>
    <row r="35" spans="1:5" x14ac:dyDescent="0.2">
      <c r="A35" t="s">
        <v>181</v>
      </c>
      <c r="E35" t="s">
        <v>212</v>
      </c>
    </row>
    <row r="36" spans="1:5" x14ac:dyDescent="0.2">
      <c r="A36" t="s">
        <v>182</v>
      </c>
      <c r="E36" t="s">
        <v>213</v>
      </c>
    </row>
    <row r="37" spans="1:5" x14ac:dyDescent="0.2">
      <c r="A37" t="s">
        <v>183</v>
      </c>
      <c r="E37" t="s">
        <v>214</v>
      </c>
    </row>
    <row r="38" spans="1:5" x14ac:dyDescent="0.2">
      <c r="A38" t="s">
        <v>184</v>
      </c>
      <c r="E38" t="s">
        <v>215</v>
      </c>
    </row>
    <row r="39" spans="1:5" x14ac:dyDescent="0.2">
      <c r="A39" t="s">
        <v>185</v>
      </c>
      <c r="E39" t="s">
        <v>216</v>
      </c>
    </row>
    <row r="40" spans="1:5" x14ac:dyDescent="0.2">
      <c r="A40" t="s">
        <v>91</v>
      </c>
      <c r="E40" t="s">
        <v>91</v>
      </c>
    </row>
    <row r="42" spans="1:5" x14ac:dyDescent="0.2">
      <c r="A42" t="s">
        <v>217</v>
      </c>
      <c r="E42" t="s">
        <v>217</v>
      </c>
    </row>
    <row r="44" spans="1:5" x14ac:dyDescent="0.2">
      <c r="A44" t="s">
        <v>218</v>
      </c>
      <c r="E44" t="s">
        <v>218</v>
      </c>
    </row>
    <row r="45" spans="1:5" x14ac:dyDescent="0.2">
      <c r="A45" t="s">
        <v>241</v>
      </c>
      <c r="E45" t="s">
        <v>219</v>
      </c>
    </row>
    <row r="46" spans="1:5" x14ac:dyDescent="0.2">
      <c r="A46" t="s">
        <v>242</v>
      </c>
      <c r="E46" t="s">
        <v>220</v>
      </c>
    </row>
    <row r="47" spans="1:5" x14ac:dyDescent="0.2">
      <c r="A47" t="s">
        <v>243</v>
      </c>
      <c r="E47" t="s">
        <v>221</v>
      </c>
    </row>
    <row r="48" spans="1:5" x14ac:dyDescent="0.2">
      <c r="A48" t="s">
        <v>244</v>
      </c>
      <c r="E48" t="s">
        <v>222</v>
      </c>
    </row>
    <row r="49" spans="1:5" x14ac:dyDescent="0.2">
      <c r="A49" t="s">
        <v>245</v>
      </c>
      <c r="E49" t="s">
        <v>223</v>
      </c>
    </row>
    <row r="50" spans="1:5" x14ac:dyDescent="0.2">
      <c r="A50" t="s">
        <v>246</v>
      </c>
      <c r="E50" t="s">
        <v>224</v>
      </c>
    </row>
    <row r="51" spans="1:5" x14ac:dyDescent="0.2">
      <c r="A51" t="s">
        <v>247</v>
      </c>
      <c r="E51" t="s">
        <v>225</v>
      </c>
    </row>
    <row r="52" spans="1:5" x14ac:dyDescent="0.2">
      <c r="A52" t="s">
        <v>248</v>
      </c>
      <c r="E52" t="s">
        <v>226</v>
      </c>
    </row>
    <row r="53" spans="1:5" x14ac:dyDescent="0.2">
      <c r="A53" t="s">
        <v>249</v>
      </c>
      <c r="E53" t="s">
        <v>227</v>
      </c>
    </row>
    <row r="54" spans="1:5" x14ac:dyDescent="0.2">
      <c r="A54" t="s">
        <v>250</v>
      </c>
      <c r="E54" t="s">
        <v>228</v>
      </c>
    </row>
    <row r="56" spans="1:5" x14ac:dyDescent="0.2">
      <c r="A56" t="s">
        <v>251</v>
      </c>
      <c r="E56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9CEE-8178-AC48-A62E-8D0C06E36189}">
  <dimension ref="A1:G11"/>
  <sheetViews>
    <sheetView zoomScale="75" workbookViewId="0">
      <selection activeCell="G38" sqref="G38"/>
    </sheetView>
  </sheetViews>
  <sheetFormatPr baseColWidth="10" defaultRowHeight="16" x14ac:dyDescent="0.2"/>
  <cols>
    <col min="2" max="2" width="24.5" bestFit="1" customWidth="1"/>
    <col min="6" max="6" width="31.33203125" bestFit="1" customWidth="1"/>
  </cols>
  <sheetData>
    <row r="1" spans="1:7" x14ac:dyDescent="0.2">
      <c r="B1" s="9" t="s">
        <v>95</v>
      </c>
      <c r="C1" t="s">
        <v>112</v>
      </c>
      <c r="F1" s="9" t="s">
        <v>95</v>
      </c>
      <c r="G1" t="s">
        <v>112</v>
      </c>
    </row>
    <row r="2" spans="1:7" x14ac:dyDescent="0.2">
      <c r="A2" s="10">
        <v>1</v>
      </c>
      <c r="B2" s="10" t="s">
        <v>114</v>
      </c>
      <c r="C2" s="10">
        <v>71</v>
      </c>
      <c r="D2" s="11"/>
      <c r="E2" s="10">
        <v>1</v>
      </c>
      <c r="F2" s="10" t="s">
        <v>114</v>
      </c>
      <c r="G2" s="10">
        <v>114</v>
      </c>
    </row>
    <row r="3" spans="1:7" x14ac:dyDescent="0.2">
      <c r="A3" s="10">
        <v>2</v>
      </c>
      <c r="B3" s="10" t="s">
        <v>124</v>
      </c>
      <c r="C3" s="10">
        <v>30</v>
      </c>
      <c r="D3" s="10"/>
      <c r="E3" s="10">
        <v>3</v>
      </c>
      <c r="F3" s="10" t="s">
        <v>115</v>
      </c>
      <c r="G3" s="10">
        <v>85</v>
      </c>
    </row>
    <row r="4" spans="1:7" x14ac:dyDescent="0.2">
      <c r="A4" s="10">
        <v>3</v>
      </c>
      <c r="B4" s="10" t="s">
        <v>125</v>
      </c>
      <c r="C4" s="10">
        <v>25</v>
      </c>
      <c r="D4" s="10"/>
      <c r="E4" s="10">
        <v>2</v>
      </c>
      <c r="F4" s="10" t="s">
        <v>116</v>
      </c>
      <c r="G4" s="10">
        <v>96</v>
      </c>
    </row>
    <row r="5" spans="1:7" x14ac:dyDescent="0.2">
      <c r="A5" s="10">
        <v>4</v>
      </c>
      <c r="B5" s="10" t="s">
        <v>126</v>
      </c>
      <c r="C5" s="10">
        <v>25</v>
      </c>
      <c r="D5" s="10"/>
      <c r="E5" s="10">
        <v>9</v>
      </c>
      <c r="F5" s="10" t="s">
        <v>117</v>
      </c>
      <c r="G5" s="10">
        <v>38</v>
      </c>
    </row>
    <row r="6" spans="1:7" x14ac:dyDescent="0.2">
      <c r="A6" s="10">
        <v>5</v>
      </c>
      <c r="B6" s="10" t="s">
        <v>127</v>
      </c>
      <c r="C6" s="10">
        <v>22</v>
      </c>
      <c r="D6" s="10"/>
      <c r="E6" s="10">
        <v>6</v>
      </c>
      <c r="F6" s="10" t="s">
        <v>118</v>
      </c>
      <c r="G6" s="10">
        <v>46</v>
      </c>
    </row>
    <row r="7" spans="1:7" x14ac:dyDescent="0.2">
      <c r="A7" s="10">
        <v>6</v>
      </c>
      <c r="B7" s="10" t="s">
        <v>128</v>
      </c>
      <c r="C7" s="10">
        <v>17</v>
      </c>
      <c r="D7" s="10"/>
      <c r="E7" s="10">
        <v>7</v>
      </c>
      <c r="F7" s="10" t="s">
        <v>119</v>
      </c>
      <c r="G7" s="10">
        <v>39</v>
      </c>
    </row>
    <row r="8" spans="1:7" x14ac:dyDescent="0.2">
      <c r="A8" s="10">
        <v>7</v>
      </c>
      <c r="B8" s="10" t="s">
        <v>129</v>
      </c>
      <c r="C8" s="10">
        <v>17</v>
      </c>
      <c r="D8" s="10"/>
      <c r="E8" s="10">
        <v>4</v>
      </c>
      <c r="F8" s="10" t="s">
        <v>120</v>
      </c>
      <c r="G8" s="10">
        <v>51</v>
      </c>
    </row>
    <row r="9" spans="1:7" x14ac:dyDescent="0.2">
      <c r="A9" s="10">
        <v>8</v>
      </c>
      <c r="B9" s="10" t="s">
        <v>130</v>
      </c>
      <c r="C9" s="10">
        <v>15</v>
      </c>
      <c r="D9" s="10"/>
      <c r="E9" s="10">
        <v>5</v>
      </c>
      <c r="F9" s="10" t="s">
        <v>121</v>
      </c>
      <c r="G9" s="10">
        <v>50</v>
      </c>
    </row>
    <row r="10" spans="1:7" x14ac:dyDescent="0.2">
      <c r="A10" s="10">
        <v>9</v>
      </c>
      <c r="B10" s="10" t="s">
        <v>131</v>
      </c>
      <c r="C10" s="10">
        <v>14</v>
      </c>
      <c r="D10" s="10"/>
      <c r="E10" s="10">
        <v>8</v>
      </c>
      <c r="F10" s="10" t="s">
        <v>122</v>
      </c>
      <c r="G10" s="10">
        <v>38</v>
      </c>
    </row>
    <row r="11" spans="1:7" x14ac:dyDescent="0.2">
      <c r="A11" s="10">
        <v>10</v>
      </c>
      <c r="B11" s="10" t="s">
        <v>132</v>
      </c>
      <c r="C11" s="10">
        <v>13</v>
      </c>
      <c r="E11" s="10">
        <v>10</v>
      </c>
      <c r="F11" s="10" t="s">
        <v>123</v>
      </c>
      <c r="G11" s="10">
        <v>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7BE6-4CDE-284D-B623-D4E7E984B583}">
  <dimension ref="A1:J36"/>
  <sheetViews>
    <sheetView tabSelected="1" zoomScale="94" workbookViewId="0">
      <selection activeCell="D29" sqref="D29"/>
    </sheetView>
  </sheetViews>
  <sheetFormatPr baseColWidth="10" defaultRowHeight="16" x14ac:dyDescent="0.2"/>
  <cols>
    <col min="2" max="2" width="74.1640625" bestFit="1" customWidth="1"/>
    <col min="6" max="6" width="58.33203125" bestFit="1" customWidth="1"/>
    <col min="7" max="7" width="17" customWidth="1"/>
  </cols>
  <sheetData>
    <row r="1" spans="1:10" x14ac:dyDescent="0.2">
      <c r="B1" s="19" t="s">
        <v>52</v>
      </c>
      <c r="C1" s="19"/>
      <c r="D1" s="9"/>
      <c r="F1" s="19" t="s">
        <v>51</v>
      </c>
      <c r="G1" s="19"/>
    </row>
    <row r="2" spans="1:10" x14ac:dyDescent="0.2">
      <c r="B2" s="9" t="s">
        <v>94</v>
      </c>
      <c r="C2" s="9"/>
      <c r="D2" s="9"/>
      <c r="F2" s="9" t="s">
        <v>93</v>
      </c>
      <c r="G2" s="9"/>
    </row>
    <row r="3" spans="1:10" x14ac:dyDescent="0.2">
      <c r="A3" s="10">
        <v>1</v>
      </c>
      <c r="B3" s="12" t="s">
        <v>103</v>
      </c>
      <c r="C3" s="10">
        <v>129</v>
      </c>
      <c r="D3" s="10"/>
      <c r="E3" s="10">
        <v>1</v>
      </c>
      <c r="F3" s="3" t="s">
        <v>74</v>
      </c>
      <c r="G3">
        <v>197</v>
      </c>
    </row>
    <row r="4" spans="1:10" x14ac:dyDescent="0.2">
      <c r="A4" s="10">
        <v>2</v>
      </c>
      <c r="B4" s="12" t="s">
        <v>104</v>
      </c>
      <c r="C4" s="10">
        <v>59</v>
      </c>
      <c r="D4" s="10"/>
      <c r="E4" s="10">
        <v>5</v>
      </c>
      <c r="F4" s="3" t="s">
        <v>78</v>
      </c>
      <c r="G4">
        <v>94</v>
      </c>
    </row>
    <row r="5" spans="1:10" x14ac:dyDescent="0.2">
      <c r="A5" s="10">
        <v>4</v>
      </c>
      <c r="B5" s="12" t="s">
        <v>106</v>
      </c>
      <c r="C5" s="10">
        <v>34</v>
      </c>
      <c r="D5" s="10"/>
      <c r="E5" s="10">
        <v>9</v>
      </c>
      <c r="F5" s="3" t="s">
        <v>82</v>
      </c>
      <c r="G5">
        <v>45</v>
      </c>
    </row>
    <row r="6" spans="1:10" x14ac:dyDescent="0.2">
      <c r="A6" s="10">
        <v>5</v>
      </c>
      <c r="B6" s="12" t="s">
        <v>107</v>
      </c>
      <c r="C6" s="10">
        <v>30</v>
      </c>
      <c r="D6" s="10"/>
      <c r="E6" s="10">
        <v>2</v>
      </c>
      <c r="F6" s="3" t="s">
        <v>75</v>
      </c>
      <c r="G6">
        <v>131</v>
      </c>
    </row>
    <row r="7" spans="1:10" x14ac:dyDescent="0.2">
      <c r="A7" s="10">
        <v>3</v>
      </c>
      <c r="B7" s="10" t="s">
        <v>105</v>
      </c>
      <c r="C7" s="10">
        <v>47</v>
      </c>
      <c r="D7" s="10"/>
      <c r="E7" s="10">
        <v>3</v>
      </c>
      <c r="F7" t="s">
        <v>76</v>
      </c>
      <c r="G7">
        <v>116</v>
      </c>
    </row>
    <row r="8" spans="1:10" x14ac:dyDescent="0.2">
      <c r="A8" s="10">
        <v>6</v>
      </c>
      <c r="B8" s="10" t="s">
        <v>108</v>
      </c>
      <c r="C8" s="10">
        <v>27</v>
      </c>
      <c r="D8" s="10"/>
      <c r="E8" s="10">
        <v>4</v>
      </c>
      <c r="F8" t="s">
        <v>77</v>
      </c>
      <c r="G8">
        <v>115</v>
      </c>
    </row>
    <row r="9" spans="1:10" x14ac:dyDescent="0.2">
      <c r="A9" s="10">
        <v>7</v>
      </c>
      <c r="B9" s="10" t="s">
        <v>109</v>
      </c>
      <c r="C9" s="10">
        <v>26</v>
      </c>
      <c r="D9" s="10"/>
      <c r="E9" s="10">
        <v>6</v>
      </c>
      <c r="F9" t="s">
        <v>79</v>
      </c>
      <c r="G9">
        <v>90</v>
      </c>
    </row>
    <row r="10" spans="1:10" x14ac:dyDescent="0.2">
      <c r="A10" s="10">
        <v>8</v>
      </c>
      <c r="B10" s="10" t="s">
        <v>110</v>
      </c>
      <c r="C10" s="10">
        <v>26</v>
      </c>
      <c r="D10" s="10"/>
      <c r="E10" s="10">
        <v>7</v>
      </c>
      <c r="F10" t="s">
        <v>80</v>
      </c>
      <c r="G10">
        <v>56</v>
      </c>
    </row>
    <row r="11" spans="1:10" x14ac:dyDescent="0.2">
      <c r="A11" s="10">
        <v>9</v>
      </c>
      <c r="B11" s="10" t="s">
        <v>92</v>
      </c>
      <c r="C11" s="10">
        <v>25</v>
      </c>
      <c r="D11" s="10"/>
      <c r="E11" s="10">
        <v>8</v>
      </c>
      <c r="F11" t="s">
        <v>81</v>
      </c>
      <c r="G11">
        <v>50</v>
      </c>
    </row>
    <row r="12" spans="1:10" x14ac:dyDescent="0.2">
      <c r="A12" s="10">
        <v>10</v>
      </c>
      <c r="B12" s="10" t="s">
        <v>111</v>
      </c>
      <c r="C12" s="10">
        <v>21</v>
      </c>
      <c r="D12" s="10"/>
      <c r="E12" s="10">
        <v>10</v>
      </c>
      <c r="F12" t="s">
        <v>83</v>
      </c>
      <c r="G12">
        <v>31</v>
      </c>
    </row>
    <row r="14" spans="1:10" x14ac:dyDescent="0.2">
      <c r="H14" s="10"/>
      <c r="I14" s="10"/>
      <c r="J14" s="11"/>
    </row>
    <row r="15" spans="1:10" x14ac:dyDescent="0.2">
      <c r="I15" s="10"/>
      <c r="J15" s="10"/>
    </row>
    <row r="16" spans="1:10" x14ac:dyDescent="0.2">
      <c r="I16" s="10"/>
      <c r="J16" s="10"/>
    </row>
    <row r="17" spans="1:10" x14ac:dyDescent="0.2">
      <c r="I17" s="10"/>
      <c r="J17" s="10"/>
    </row>
    <row r="18" spans="1:10" x14ac:dyDescent="0.2">
      <c r="I18" s="10"/>
      <c r="J18" s="10"/>
    </row>
    <row r="19" spans="1:10" x14ac:dyDescent="0.2">
      <c r="I19" s="11"/>
      <c r="J19" s="11"/>
    </row>
    <row r="20" spans="1:10" x14ac:dyDescent="0.2">
      <c r="H20" s="10"/>
      <c r="I20" s="10"/>
    </row>
    <row r="21" spans="1:10" x14ac:dyDescent="0.2">
      <c r="H21" s="10"/>
      <c r="I21" s="11"/>
    </row>
    <row r="22" spans="1:10" x14ac:dyDescent="0.2">
      <c r="H22" s="10"/>
      <c r="I22" s="10"/>
      <c r="J22" s="11"/>
    </row>
    <row r="23" spans="1:10" x14ac:dyDescent="0.2">
      <c r="I23" s="10"/>
      <c r="J23" s="10"/>
    </row>
    <row r="24" spans="1:10" x14ac:dyDescent="0.2">
      <c r="D24" s="10"/>
      <c r="E24" s="10"/>
    </row>
    <row r="25" spans="1:10" x14ac:dyDescent="0.2">
      <c r="D25" s="10"/>
      <c r="E25" s="10"/>
    </row>
    <row r="26" spans="1:10" x14ac:dyDescent="0.2">
      <c r="A26" s="10"/>
      <c r="B26" s="10"/>
      <c r="C26" s="10"/>
      <c r="D26" s="10"/>
      <c r="E26" s="10"/>
    </row>
    <row r="27" spans="1:10" x14ac:dyDescent="0.2">
      <c r="A27" s="10"/>
      <c r="B27" s="10"/>
      <c r="C27" s="10"/>
      <c r="D27" s="10"/>
      <c r="E27" s="10"/>
    </row>
    <row r="28" spans="1:10" x14ac:dyDescent="0.2">
      <c r="D28" s="10"/>
      <c r="E28" s="10"/>
      <c r="F28" t="s">
        <v>91</v>
      </c>
    </row>
    <row r="29" spans="1:10" x14ac:dyDescent="0.2">
      <c r="D29" s="10"/>
      <c r="E29" s="10"/>
    </row>
    <row r="30" spans="1:10" x14ac:dyDescent="0.2">
      <c r="B30" t="s">
        <v>96</v>
      </c>
      <c r="F30" t="s">
        <v>84</v>
      </c>
    </row>
    <row r="31" spans="1:10" x14ac:dyDescent="0.2">
      <c r="B31" t="s">
        <v>97</v>
      </c>
      <c r="F31" t="s">
        <v>85</v>
      </c>
    </row>
    <row r="32" spans="1:10" x14ac:dyDescent="0.2">
      <c r="B32" t="s">
        <v>98</v>
      </c>
      <c r="F32" t="s">
        <v>86</v>
      </c>
    </row>
    <row r="33" spans="2:6" x14ac:dyDescent="0.2">
      <c r="B33" t="s">
        <v>99</v>
      </c>
      <c r="F33" t="s">
        <v>87</v>
      </c>
    </row>
    <row r="34" spans="2:6" x14ac:dyDescent="0.2">
      <c r="B34" t="s">
        <v>100</v>
      </c>
      <c r="F34" t="s">
        <v>88</v>
      </c>
    </row>
    <row r="35" spans="2:6" x14ac:dyDescent="0.2">
      <c r="B35" t="s">
        <v>101</v>
      </c>
      <c r="F35" t="s">
        <v>89</v>
      </c>
    </row>
    <row r="36" spans="2:6" x14ac:dyDescent="0.2">
      <c r="B36" t="s">
        <v>102</v>
      </c>
      <c r="F36" t="s">
        <v>90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0927-71D9-984C-8534-891702B19623}">
  <dimension ref="A1:E5"/>
  <sheetViews>
    <sheetView zoomScale="75" zoomScaleNormal="100" workbookViewId="0">
      <selection activeCell="K47" sqref="K47"/>
    </sheetView>
  </sheetViews>
  <sheetFormatPr baseColWidth="10" defaultRowHeight="16" x14ac:dyDescent="0.2"/>
  <cols>
    <col min="1" max="1" width="24.83203125" customWidth="1"/>
  </cols>
  <sheetData>
    <row r="1" spans="1:5" x14ac:dyDescent="0.2">
      <c r="B1" t="s">
        <v>52</v>
      </c>
      <c r="D1" t="s">
        <v>51</v>
      </c>
    </row>
    <row r="2" spans="1:5" x14ac:dyDescent="0.2">
      <c r="A2" t="s">
        <v>70</v>
      </c>
      <c r="B2">
        <f>302</f>
        <v>302</v>
      </c>
      <c r="C2" s="5">
        <f>B2/SUM($B$2:$B$5)</f>
        <v>0.26283724978241951</v>
      </c>
      <c r="D2">
        <v>549</v>
      </c>
      <c r="E2" s="5">
        <f>D2/SUM($D$2:$D$5)</f>
        <v>0.24015748031496062</v>
      </c>
    </row>
    <row r="3" spans="1:5" x14ac:dyDescent="0.2">
      <c r="A3" t="s">
        <v>71</v>
      </c>
      <c r="B3">
        <v>4</v>
      </c>
      <c r="C3" s="5">
        <f>B3/SUM($B$2:$B$5)</f>
        <v>3.4812880765883376E-3</v>
      </c>
      <c r="D3">
        <v>24</v>
      </c>
      <c r="E3" s="5">
        <f>D3/SUM($D$2:$D$5)</f>
        <v>1.0498687664041995E-2</v>
      </c>
    </row>
    <row r="4" spans="1:5" x14ac:dyDescent="0.2">
      <c r="A4" t="s">
        <v>72</v>
      </c>
      <c r="B4">
        <v>87</v>
      </c>
      <c r="C4" s="5">
        <f>B4/SUM($B$2:$B$5)</f>
        <v>7.5718015665796348E-2</v>
      </c>
      <c r="D4">
        <v>130</v>
      </c>
      <c r="E4" s="5">
        <f>D4/SUM($D$2:$D$5)</f>
        <v>5.6867891513560802E-2</v>
      </c>
    </row>
    <row r="5" spans="1:5" x14ac:dyDescent="0.2">
      <c r="A5" t="s">
        <v>73</v>
      </c>
      <c r="B5">
        <v>756</v>
      </c>
      <c r="C5" s="5">
        <f>B5/SUM($B$2:$B$5)</f>
        <v>0.65796344647519578</v>
      </c>
      <c r="D5">
        <v>1583</v>
      </c>
      <c r="E5" s="5">
        <f>D5/SUM($D$2:$D$5)</f>
        <v>0.69247594050743655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CDC-4C2F-1F4C-A169-70A032E5F308}">
  <dimension ref="A1"/>
  <sheetViews>
    <sheetView zoomScale="57" zoomScaleNormal="25" workbookViewId="0">
      <selection activeCell="F54" sqref="F5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Baleen</vt:lpstr>
      <vt:lpstr>CS</vt:lpstr>
      <vt:lpstr>Model</vt:lpstr>
      <vt:lpstr>Country collaboration</vt:lpstr>
      <vt:lpstr>Author collaboration</vt:lpstr>
      <vt:lpstr>Keywords</vt:lpstr>
      <vt:lpstr>Jornals</vt:lpstr>
      <vt:lpstr>Proportion of pub species</vt:lpstr>
      <vt:lpstr>Number of publications for each</vt:lpstr>
      <vt:lpstr>Affiliation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2020-06-12T00:27:39Z</dcterms:created>
  <dcterms:modified xsi:type="dcterms:W3CDTF">2020-08-03T04:31:29Z</dcterms:modified>
</cp:coreProperties>
</file>