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5" windowWidth="14400" windowHeight="11760"/>
  </bookViews>
  <sheets>
    <sheet name="Обычные империи" sheetId="1" r:id="rId1"/>
    <sheet name="Коллективный разум" sheetId="2" r:id="rId2"/>
    <sheet name="Машинный разум" sheetId="4" r:id="rId3"/>
    <sheet name="District Overhaul (2.8)" sheetId="6" r:id="rId4"/>
    <sheet name="Примечания" sheetId="5" r:id="rId5"/>
  </sheets>
  <calcPr calcId="125725"/>
</workbook>
</file>

<file path=xl/calcChain.xml><?xml version="1.0" encoding="utf-8"?>
<calcChain xmlns="http://schemas.openxmlformats.org/spreadsheetml/2006/main">
  <c r="B480" i="1"/>
  <c r="B484" i="2"/>
  <c r="B480"/>
  <c r="D278" i="4"/>
  <c r="D277"/>
  <c r="D273" i="2"/>
  <c r="D272"/>
  <c r="D273" i="1"/>
  <c r="D272"/>
  <c r="E188" i="4" l="1"/>
  <c r="E334"/>
  <c r="E331"/>
  <c r="D331"/>
  <c r="D326"/>
  <c r="E326"/>
  <c r="E321"/>
  <c r="D321"/>
  <c r="C321" s="1"/>
  <c r="E317"/>
  <c r="D317"/>
  <c r="E332" i="2"/>
  <c r="E329"/>
  <c r="D329"/>
  <c r="C329" s="1"/>
  <c r="C330" s="1"/>
  <c r="D324"/>
  <c r="C324" s="1"/>
  <c r="E324"/>
  <c r="E319"/>
  <c r="D319"/>
  <c r="D315"/>
  <c r="E315"/>
  <c r="E332" i="1"/>
  <c r="D329"/>
  <c r="E329"/>
  <c r="D324"/>
  <c r="D319"/>
  <c r="D315"/>
  <c r="D325"/>
  <c r="E324"/>
  <c r="E319"/>
  <c r="E315"/>
  <c r="D156" i="4"/>
  <c r="C156" s="1"/>
  <c r="C157" s="1"/>
  <c r="D153"/>
  <c r="D150"/>
  <c r="D146"/>
  <c r="E156"/>
  <c r="E153"/>
  <c r="E150"/>
  <c r="E146"/>
  <c r="D142"/>
  <c r="E142"/>
  <c r="E151" i="2"/>
  <c r="E148"/>
  <c r="D148"/>
  <c r="D151" s="1"/>
  <c r="D145"/>
  <c r="D141"/>
  <c r="D137"/>
  <c r="E145"/>
  <c r="E141"/>
  <c r="E137"/>
  <c r="E151" i="1"/>
  <c r="D148"/>
  <c r="E148"/>
  <c r="D145"/>
  <c r="E145"/>
  <c r="D141"/>
  <c r="E141"/>
  <c r="D137"/>
  <c r="E137"/>
  <c r="P700" i="4"/>
  <c r="P694"/>
  <c r="P693"/>
  <c r="P690"/>
  <c r="P689"/>
  <c r="P697" i="2"/>
  <c r="P691"/>
  <c r="P690"/>
  <c r="P687"/>
  <c r="P686"/>
  <c r="D694" i="4"/>
  <c r="D697" s="1"/>
  <c r="D690"/>
  <c r="D686"/>
  <c r="D691" i="2"/>
  <c r="D694" s="1"/>
  <c r="D687"/>
  <c r="D683"/>
  <c r="G690" i="4"/>
  <c r="F690"/>
  <c r="G689"/>
  <c r="F689"/>
  <c r="G687" i="2"/>
  <c r="F687"/>
  <c r="G686"/>
  <c r="F686"/>
  <c r="K494" i="4"/>
  <c r="K491" i="2"/>
  <c r="O725" i="4"/>
  <c r="E179" s="1"/>
  <c r="O722" i="1"/>
  <c r="E162" s="1"/>
  <c r="C162" s="1"/>
  <c r="D691"/>
  <c r="D694" s="1"/>
  <c r="D697" s="1"/>
  <c r="D687"/>
  <c r="D683"/>
  <c r="D605"/>
  <c r="D609" i="4"/>
  <c r="D606" i="2"/>
  <c r="D606" i="1"/>
  <c r="D614" i="4"/>
  <c r="D617" s="1"/>
  <c r="D620" s="1"/>
  <c r="D623" s="1"/>
  <c r="D613"/>
  <c r="D608"/>
  <c r="D604"/>
  <c r="D611" i="2"/>
  <c r="D614" s="1"/>
  <c r="D617" s="1"/>
  <c r="D620" s="1"/>
  <c r="D610"/>
  <c r="D605"/>
  <c r="D601"/>
  <c r="E613" i="4"/>
  <c r="E608"/>
  <c r="E610" i="2"/>
  <c r="E605"/>
  <c r="D611" i="1"/>
  <c r="D614" s="1"/>
  <c r="D610"/>
  <c r="N609"/>
  <c r="E610"/>
  <c r="E605"/>
  <c r="D601"/>
  <c r="D488" i="4"/>
  <c r="D491" s="1"/>
  <c r="D494" s="1"/>
  <c r="D497" s="1"/>
  <c r="D484"/>
  <c r="D480"/>
  <c r="D485" i="2"/>
  <c r="D488" s="1"/>
  <c r="D491" s="1"/>
  <c r="D494" s="1"/>
  <c r="D481"/>
  <c r="D477"/>
  <c r="D485" i="1"/>
  <c r="D488" s="1"/>
  <c r="D481"/>
  <c r="D477"/>
  <c r="F367" i="4"/>
  <c r="G367"/>
  <c r="G319" i="2"/>
  <c r="F319"/>
  <c r="G318"/>
  <c r="F318"/>
  <c r="D99" i="4"/>
  <c r="D94" i="2"/>
  <c r="D93" i="4"/>
  <c r="D88" i="2"/>
  <c r="D88" i="4"/>
  <c r="D83" i="2"/>
  <c r="F711" i="1"/>
  <c r="F711" i="2"/>
  <c r="D705" i="1"/>
  <c r="D708" s="1"/>
  <c r="D714" s="1"/>
  <c r="D705" i="2"/>
  <c r="D708" s="1"/>
  <c r="D714" s="1"/>
  <c r="D708" i="4"/>
  <c r="D711" s="1"/>
  <c r="H410" i="2"/>
  <c r="F417"/>
  <c r="G417"/>
  <c r="H417"/>
  <c r="H423"/>
  <c r="F430"/>
  <c r="G430"/>
  <c r="H430"/>
  <c r="F443"/>
  <c r="G443"/>
  <c r="H443"/>
  <c r="D462" i="4"/>
  <c r="D456"/>
  <c r="D459" s="1"/>
  <c r="D453"/>
  <c r="D449"/>
  <c r="D443"/>
  <c r="D446" s="1"/>
  <c r="D440"/>
  <c r="D436"/>
  <c r="D430"/>
  <c r="D433" s="1"/>
  <c r="D427"/>
  <c r="D423"/>
  <c r="D417"/>
  <c r="D420" s="1"/>
  <c r="D414"/>
  <c r="D459" i="2"/>
  <c r="D453"/>
  <c r="D456" s="1"/>
  <c r="D450"/>
  <c r="D446"/>
  <c r="D440"/>
  <c r="D443" s="1"/>
  <c r="D437"/>
  <c r="D433"/>
  <c r="D427"/>
  <c r="D430" s="1"/>
  <c r="D424"/>
  <c r="D420"/>
  <c r="D414"/>
  <c r="D417" s="1"/>
  <c r="D411"/>
  <c r="D453" i="1"/>
  <c r="D440"/>
  <c r="D463"/>
  <c r="N449"/>
  <c r="D450"/>
  <c r="H436"/>
  <c r="D437"/>
  <c r="D427"/>
  <c r="D414"/>
  <c r="G423"/>
  <c r="D424"/>
  <c r="F410"/>
  <c r="D411"/>
  <c r="D385" i="4"/>
  <c r="D378"/>
  <c r="D382" s="1"/>
  <c r="C382" s="1"/>
  <c r="D373"/>
  <c r="D368"/>
  <c r="D363"/>
  <c r="D382" i="2"/>
  <c r="D374"/>
  <c r="D378" s="1"/>
  <c r="D371"/>
  <c r="D370"/>
  <c r="D366"/>
  <c r="D365"/>
  <c r="D361"/>
  <c r="D374" i="1"/>
  <c r="D375" s="1"/>
  <c r="C375" s="1"/>
  <c r="D371"/>
  <c r="D370"/>
  <c r="D365"/>
  <c r="D366"/>
  <c r="D361"/>
  <c r="N344" i="4"/>
  <c r="N355"/>
  <c r="D358"/>
  <c r="D352"/>
  <c r="D355" s="1"/>
  <c r="D349"/>
  <c r="D345"/>
  <c r="D356" i="2"/>
  <c r="D350"/>
  <c r="D353" s="1"/>
  <c r="D347"/>
  <c r="D343"/>
  <c r="D350" i="1"/>
  <c r="D347"/>
  <c r="D343"/>
  <c r="E337" i="4"/>
  <c r="E316"/>
  <c r="E320" i="2"/>
  <c r="D337" i="4"/>
  <c r="D328"/>
  <c r="D327"/>
  <c r="D322"/>
  <c r="D335" i="2"/>
  <c r="D326"/>
  <c r="D325"/>
  <c r="D320"/>
  <c r="H306"/>
  <c r="H305"/>
  <c r="D310"/>
  <c r="D309"/>
  <c r="D301" s="1"/>
  <c r="K263" i="4"/>
  <c r="K262"/>
  <c r="K261"/>
  <c r="D262"/>
  <c r="D261"/>
  <c r="K258" i="2"/>
  <c r="D69"/>
  <c r="D73" s="1"/>
  <c r="O110" i="4"/>
  <c r="N110"/>
  <c r="O109"/>
  <c r="N109"/>
  <c r="O105" i="2"/>
  <c r="N105"/>
  <c r="O104"/>
  <c r="N104"/>
  <c r="D105" i="4"/>
  <c r="D106" s="1"/>
  <c r="D104"/>
  <c r="D109" s="1"/>
  <c r="D100" i="2"/>
  <c r="D101" s="1"/>
  <c r="D99"/>
  <c r="D104" s="1"/>
  <c r="D100" i="1"/>
  <c r="D105" s="1"/>
  <c r="D99"/>
  <c r="D104" s="1"/>
  <c r="D69" i="4"/>
  <c r="D70" s="1"/>
  <c r="C70" s="1"/>
  <c r="D69" i="1"/>
  <c r="D73" s="1"/>
  <c r="D131" i="4"/>
  <c r="D126" i="2"/>
  <c r="D126" i="1"/>
  <c r="D82" i="4"/>
  <c r="D81"/>
  <c r="D326" i="1"/>
  <c r="D320"/>
  <c r="D298" i="4"/>
  <c r="D303"/>
  <c r="D298" i="2"/>
  <c r="D293"/>
  <c r="D298" i="1"/>
  <c r="D293"/>
  <c r="D248"/>
  <c r="D188" i="4"/>
  <c r="D186"/>
  <c r="D179"/>
  <c r="D183" s="1"/>
  <c r="D178"/>
  <c r="D182" s="1"/>
  <c r="D175"/>
  <c r="D174"/>
  <c r="D169"/>
  <c r="D168"/>
  <c r="B172"/>
  <c r="B166"/>
  <c r="K183"/>
  <c r="K182"/>
  <c r="K166"/>
  <c r="K178" i="2"/>
  <c r="K177"/>
  <c r="K161"/>
  <c r="E163"/>
  <c r="E164"/>
  <c r="E169"/>
  <c r="E170"/>
  <c r="D183"/>
  <c r="C183" s="1"/>
  <c r="D181"/>
  <c r="D174"/>
  <c r="D178" s="1"/>
  <c r="D182" s="1"/>
  <c r="D173"/>
  <c r="D177" s="1"/>
  <c r="D170"/>
  <c r="D169"/>
  <c r="D164"/>
  <c r="D163"/>
  <c r="D174" i="1"/>
  <c r="D173"/>
  <c r="K178"/>
  <c r="D183"/>
  <c r="D169"/>
  <c r="D163"/>
  <c r="D164"/>
  <c r="D170"/>
  <c r="D127" i="4"/>
  <c r="D123"/>
  <c r="D119"/>
  <c r="D122" i="2"/>
  <c r="D118"/>
  <c r="D114"/>
  <c r="D114" i="1"/>
  <c r="D118"/>
  <c r="D122"/>
  <c r="D101" i="4"/>
  <c r="D100"/>
  <c r="D94"/>
  <c r="D95" i="2"/>
  <c r="D89"/>
  <c r="D96"/>
  <c r="D94" i="1"/>
  <c r="D96"/>
  <c r="D95"/>
  <c r="D89"/>
  <c r="D88"/>
  <c r="D83"/>
  <c r="D66" i="4"/>
  <c r="D62"/>
  <c r="D66" i="2"/>
  <c r="D62"/>
  <c r="D66" i="1"/>
  <c r="D62"/>
  <c r="E669" i="4"/>
  <c r="C669" s="1"/>
  <c r="E663"/>
  <c r="C663" s="1"/>
  <c r="E658"/>
  <c r="C658" s="1"/>
  <c r="E640"/>
  <c r="C640" s="1"/>
  <c r="E634"/>
  <c r="C634" s="1"/>
  <c r="E629"/>
  <c r="C629" s="1"/>
  <c r="E680"/>
  <c r="E676"/>
  <c r="E672"/>
  <c r="E668"/>
  <c r="C668" s="1"/>
  <c r="E662"/>
  <c r="C662" s="1"/>
  <c r="E657"/>
  <c r="C657" s="1"/>
  <c r="E651"/>
  <c r="C651" s="1"/>
  <c r="E647"/>
  <c r="E643"/>
  <c r="C643" s="1"/>
  <c r="E639"/>
  <c r="C639" s="1"/>
  <c r="E633"/>
  <c r="C633" s="1"/>
  <c r="E628"/>
  <c r="C628" s="1"/>
  <c r="B637"/>
  <c r="B632"/>
  <c r="D652"/>
  <c r="D647"/>
  <c r="D644"/>
  <c r="D648" s="1"/>
  <c r="D638"/>
  <c r="P648"/>
  <c r="O648"/>
  <c r="N648"/>
  <c r="M648"/>
  <c r="L648"/>
  <c r="K648"/>
  <c r="J648"/>
  <c r="I648"/>
  <c r="H648"/>
  <c r="G648"/>
  <c r="F648"/>
  <c r="P647"/>
  <c r="O647"/>
  <c r="N647"/>
  <c r="M647"/>
  <c r="L647"/>
  <c r="K647"/>
  <c r="J647"/>
  <c r="I647"/>
  <c r="H647"/>
  <c r="G647"/>
  <c r="F647"/>
  <c r="Q637"/>
  <c r="P637"/>
  <c r="O637"/>
  <c r="N637"/>
  <c r="M637"/>
  <c r="L637"/>
  <c r="K637"/>
  <c r="J637"/>
  <c r="I637"/>
  <c r="H637"/>
  <c r="G637"/>
  <c r="F637"/>
  <c r="Q632"/>
  <c r="P632"/>
  <c r="O632"/>
  <c r="N632"/>
  <c r="M632"/>
  <c r="L632"/>
  <c r="K632"/>
  <c r="J632"/>
  <c r="I632"/>
  <c r="H632"/>
  <c r="G632"/>
  <c r="F632"/>
  <c r="P677"/>
  <c r="O677"/>
  <c r="N677"/>
  <c r="M677"/>
  <c r="L677"/>
  <c r="K677"/>
  <c r="J677"/>
  <c r="I677"/>
  <c r="H677"/>
  <c r="G677"/>
  <c r="F677"/>
  <c r="P676"/>
  <c r="O676"/>
  <c r="N676"/>
  <c r="M676"/>
  <c r="L676"/>
  <c r="K676"/>
  <c r="J676"/>
  <c r="I676"/>
  <c r="H676"/>
  <c r="G676"/>
  <c r="F676"/>
  <c r="Q666"/>
  <c r="P666"/>
  <c r="O666"/>
  <c r="N666"/>
  <c r="M666"/>
  <c r="L666"/>
  <c r="K666"/>
  <c r="J666"/>
  <c r="I666"/>
  <c r="H666"/>
  <c r="G666"/>
  <c r="F666"/>
  <c r="Q661"/>
  <c r="P661"/>
  <c r="O661"/>
  <c r="N661"/>
  <c r="M661"/>
  <c r="L661"/>
  <c r="K661"/>
  <c r="J661"/>
  <c r="I661"/>
  <c r="H661"/>
  <c r="G661"/>
  <c r="F661"/>
  <c r="D681"/>
  <c r="D676"/>
  <c r="D673"/>
  <c r="D677" s="1"/>
  <c r="D667"/>
  <c r="B666"/>
  <c r="B661"/>
  <c r="E677" i="2"/>
  <c r="C677" s="1"/>
  <c r="E673"/>
  <c r="E669"/>
  <c r="C669" s="1"/>
  <c r="E665"/>
  <c r="C665" s="1"/>
  <c r="E659"/>
  <c r="C659" s="1"/>
  <c r="E666"/>
  <c r="C666" s="1"/>
  <c r="E660"/>
  <c r="C660" s="1"/>
  <c r="E655"/>
  <c r="C655" s="1"/>
  <c r="E654"/>
  <c r="C654" s="1"/>
  <c r="E626"/>
  <c r="E631" s="1"/>
  <c r="C631" s="1"/>
  <c r="E625"/>
  <c r="C625" s="1"/>
  <c r="D678"/>
  <c r="D673"/>
  <c r="D670"/>
  <c r="D674" s="1"/>
  <c r="D664"/>
  <c r="P674"/>
  <c r="O674"/>
  <c r="N674"/>
  <c r="M674"/>
  <c r="L674"/>
  <c r="K674"/>
  <c r="J674"/>
  <c r="I674"/>
  <c r="H674"/>
  <c r="G674"/>
  <c r="F674"/>
  <c r="P673"/>
  <c r="O673"/>
  <c r="N673"/>
  <c r="M673"/>
  <c r="L673"/>
  <c r="K673"/>
  <c r="J673"/>
  <c r="I673"/>
  <c r="H673"/>
  <c r="G673"/>
  <c r="F673"/>
  <c r="Q663"/>
  <c r="P663"/>
  <c r="O663"/>
  <c r="N663"/>
  <c r="M663"/>
  <c r="L663"/>
  <c r="K663"/>
  <c r="J663"/>
  <c r="I663"/>
  <c r="H663"/>
  <c r="G663"/>
  <c r="F663"/>
  <c r="Q658"/>
  <c r="P658"/>
  <c r="O658"/>
  <c r="N658"/>
  <c r="M658"/>
  <c r="L658"/>
  <c r="K658"/>
  <c r="J658"/>
  <c r="I658"/>
  <c r="H658"/>
  <c r="G658"/>
  <c r="F658"/>
  <c r="P645"/>
  <c r="O645"/>
  <c r="N645"/>
  <c r="M645"/>
  <c r="L645"/>
  <c r="K645"/>
  <c r="J645"/>
  <c r="I645"/>
  <c r="H645"/>
  <c r="G645"/>
  <c r="F645"/>
  <c r="P644"/>
  <c r="O644"/>
  <c r="N644"/>
  <c r="M644"/>
  <c r="L644"/>
  <c r="K644"/>
  <c r="J644"/>
  <c r="I644"/>
  <c r="H644"/>
  <c r="G644"/>
  <c r="F644"/>
  <c r="Q634"/>
  <c r="P634"/>
  <c r="O634"/>
  <c r="N634"/>
  <c r="M634"/>
  <c r="L634"/>
  <c r="K634"/>
  <c r="J634"/>
  <c r="I634"/>
  <c r="H634"/>
  <c r="G634"/>
  <c r="F634"/>
  <c r="Q629"/>
  <c r="P629"/>
  <c r="O629"/>
  <c r="N629"/>
  <c r="M629"/>
  <c r="L629"/>
  <c r="K629"/>
  <c r="J629"/>
  <c r="I629"/>
  <c r="H629"/>
  <c r="G629"/>
  <c r="F629"/>
  <c r="D649"/>
  <c r="D644"/>
  <c r="D641"/>
  <c r="D645" s="1"/>
  <c r="D635"/>
  <c r="E655" i="1"/>
  <c r="C655" s="1"/>
  <c r="E654"/>
  <c r="E673" s="1"/>
  <c r="D678"/>
  <c r="D673"/>
  <c r="D670"/>
  <c r="D674" s="1"/>
  <c r="D664"/>
  <c r="G658"/>
  <c r="F658"/>
  <c r="D641"/>
  <c r="D644"/>
  <c r="E626"/>
  <c r="E631" s="1"/>
  <c r="C631" s="1"/>
  <c r="E625"/>
  <c r="C625" s="1"/>
  <c r="O700" i="4"/>
  <c r="N700"/>
  <c r="M700"/>
  <c r="L700"/>
  <c r="K700"/>
  <c r="J700"/>
  <c r="I700"/>
  <c r="H700"/>
  <c r="G700"/>
  <c r="F700"/>
  <c r="Q694"/>
  <c r="O694"/>
  <c r="N694"/>
  <c r="M694"/>
  <c r="L694"/>
  <c r="K694"/>
  <c r="J694"/>
  <c r="I694"/>
  <c r="H694"/>
  <c r="G694"/>
  <c r="F694"/>
  <c r="Q693"/>
  <c r="O693"/>
  <c r="N693"/>
  <c r="M693"/>
  <c r="L693"/>
  <c r="K693"/>
  <c r="J693"/>
  <c r="I693"/>
  <c r="H693"/>
  <c r="G693"/>
  <c r="F693"/>
  <c r="Q690"/>
  <c r="O690"/>
  <c r="N690"/>
  <c r="M690"/>
  <c r="L690"/>
  <c r="K690"/>
  <c r="J690"/>
  <c r="I690"/>
  <c r="H690"/>
  <c r="Q689"/>
  <c r="O689"/>
  <c r="N689"/>
  <c r="M689"/>
  <c r="L689"/>
  <c r="K689"/>
  <c r="J689"/>
  <c r="I689"/>
  <c r="H689"/>
  <c r="O697" i="2"/>
  <c r="N697"/>
  <c r="M697"/>
  <c r="L697"/>
  <c r="K697"/>
  <c r="J697"/>
  <c r="I697"/>
  <c r="H697"/>
  <c r="G697"/>
  <c r="F697"/>
  <c r="Q691"/>
  <c r="O691"/>
  <c r="N691"/>
  <c r="M691"/>
  <c r="L691"/>
  <c r="K691"/>
  <c r="J691"/>
  <c r="I691"/>
  <c r="H691"/>
  <c r="G691"/>
  <c r="F691"/>
  <c r="Q690"/>
  <c r="O690"/>
  <c r="N690"/>
  <c r="M690"/>
  <c r="L690"/>
  <c r="K690"/>
  <c r="J690"/>
  <c r="I690"/>
  <c r="H690"/>
  <c r="G690"/>
  <c r="F690"/>
  <c r="Q687"/>
  <c r="O687"/>
  <c r="N687"/>
  <c r="M687"/>
  <c r="L687"/>
  <c r="K687"/>
  <c r="J687"/>
  <c r="I687"/>
  <c r="H687"/>
  <c r="Q686"/>
  <c r="O686"/>
  <c r="N686"/>
  <c r="M686"/>
  <c r="L686"/>
  <c r="K686"/>
  <c r="J686"/>
  <c r="I686"/>
  <c r="H686"/>
  <c r="G609" i="4"/>
  <c r="F609"/>
  <c r="G607"/>
  <c r="F607"/>
  <c r="G606" i="2"/>
  <c r="F606"/>
  <c r="G604"/>
  <c r="F604"/>
  <c r="N620" i="4"/>
  <c r="N614"/>
  <c r="N612"/>
  <c r="N609"/>
  <c r="N607"/>
  <c r="N617" i="2"/>
  <c r="N611"/>
  <c r="N609"/>
  <c r="N606"/>
  <c r="N604"/>
  <c r="G484" i="4"/>
  <c r="F484"/>
  <c r="G483"/>
  <c r="F483"/>
  <c r="G481" i="2"/>
  <c r="F481"/>
  <c r="G480"/>
  <c r="F480"/>
  <c r="F714" i="4"/>
  <c r="P714"/>
  <c r="O714"/>
  <c r="N714"/>
  <c r="M714"/>
  <c r="L714"/>
  <c r="K714"/>
  <c r="J714"/>
  <c r="I714"/>
  <c r="H714"/>
  <c r="G714"/>
  <c r="P711" i="2"/>
  <c r="O711"/>
  <c r="N711"/>
  <c r="M711"/>
  <c r="L711"/>
  <c r="K711"/>
  <c r="J711"/>
  <c r="I711"/>
  <c r="H711"/>
  <c r="G711"/>
  <c r="E569"/>
  <c r="C569" s="1"/>
  <c r="E568"/>
  <c r="E585" s="1"/>
  <c r="C585" s="1"/>
  <c r="E567"/>
  <c r="C567" s="1"/>
  <c r="D596"/>
  <c r="D590"/>
  <c r="D589"/>
  <c r="D586"/>
  <c r="D591" s="1"/>
  <c r="D596" i="1"/>
  <c r="E572" i="4"/>
  <c r="E578" s="1"/>
  <c r="C578" s="1"/>
  <c r="E571"/>
  <c r="E593" s="1"/>
  <c r="E570"/>
  <c r="E582" s="1"/>
  <c r="C582" s="1"/>
  <c r="D599"/>
  <c r="P594"/>
  <c r="O594"/>
  <c r="N594"/>
  <c r="M594"/>
  <c r="L594"/>
  <c r="K594"/>
  <c r="J594"/>
  <c r="I594"/>
  <c r="H594"/>
  <c r="G594"/>
  <c r="F594"/>
  <c r="D593"/>
  <c r="F592"/>
  <c r="D592"/>
  <c r="D589"/>
  <c r="D594" s="1"/>
  <c r="Q581"/>
  <c r="P581"/>
  <c r="O581"/>
  <c r="N581"/>
  <c r="M581"/>
  <c r="L581"/>
  <c r="K581"/>
  <c r="J581"/>
  <c r="I581"/>
  <c r="H581"/>
  <c r="G581"/>
  <c r="F581"/>
  <c r="B581"/>
  <c r="Q575"/>
  <c r="P575"/>
  <c r="O575"/>
  <c r="N575"/>
  <c r="M575"/>
  <c r="L575"/>
  <c r="K575"/>
  <c r="J575"/>
  <c r="I575"/>
  <c r="H575"/>
  <c r="G575"/>
  <c r="F575"/>
  <c r="B575"/>
  <c r="D565"/>
  <c r="G560"/>
  <c r="F560"/>
  <c r="D559"/>
  <c r="G558"/>
  <c r="F558"/>
  <c r="D558"/>
  <c r="D555"/>
  <c r="D560" s="1"/>
  <c r="G547"/>
  <c r="F547"/>
  <c r="B547"/>
  <c r="G541"/>
  <c r="F541"/>
  <c r="B541"/>
  <c r="E538"/>
  <c r="E550" s="1"/>
  <c r="C550" s="1"/>
  <c r="E537"/>
  <c r="E543" s="1"/>
  <c r="C543" s="1"/>
  <c r="E536"/>
  <c r="E563" s="1"/>
  <c r="C563" s="1"/>
  <c r="E535" i="2"/>
  <c r="C535" s="1"/>
  <c r="E534"/>
  <c r="E551" s="1"/>
  <c r="C551" s="1"/>
  <c r="E533"/>
  <c r="E539" s="1"/>
  <c r="C539" s="1"/>
  <c r="D562"/>
  <c r="D556"/>
  <c r="D555"/>
  <c r="D552"/>
  <c r="D557" s="1"/>
  <c r="D531" i="4"/>
  <c r="D525"/>
  <c r="D524"/>
  <c r="D521"/>
  <c r="D522" i="2"/>
  <c r="D521"/>
  <c r="D518"/>
  <c r="G513" i="4"/>
  <c r="F513"/>
  <c r="G507"/>
  <c r="F507"/>
  <c r="E504"/>
  <c r="E516" s="1"/>
  <c r="C516" s="1"/>
  <c r="E503"/>
  <c r="E509" s="1"/>
  <c r="C509" s="1"/>
  <c r="E502"/>
  <c r="E514" s="1"/>
  <c r="E501" i="2"/>
  <c r="C501" s="1"/>
  <c r="E500"/>
  <c r="E506" s="1"/>
  <c r="C506" s="1"/>
  <c r="E499"/>
  <c r="C499" s="1"/>
  <c r="D590" i="1"/>
  <c r="D589"/>
  <c r="D586"/>
  <c r="E581"/>
  <c r="E575"/>
  <c r="C575" s="1"/>
  <c r="E569"/>
  <c r="C569" s="1"/>
  <c r="E580"/>
  <c r="E590" s="1"/>
  <c r="E574"/>
  <c r="C574" s="1"/>
  <c r="E568"/>
  <c r="C568" s="1"/>
  <c r="E579"/>
  <c r="C579" s="1"/>
  <c r="E573"/>
  <c r="C573" s="1"/>
  <c r="E567"/>
  <c r="C567" s="1"/>
  <c r="D555"/>
  <c r="D552"/>
  <c r="D556"/>
  <c r="E547"/>
  <c r="C547" s="1"/>
  <c r="E541"/>
  <c r="C541" s="1"/>
  <c r="E545"/>
  <c r="C545" s="1"/>
  <c r="E539"/>
  <c r="C539" s="1"/>
  <c r="E540"/>
  <c r="C540" s="1"/>
  <c r="E546"/>
  <c r="C546" s="1"/>
  <c r="E535"/>
  <c r="C535" s="1"/>
  <c r="E533"/>
  <c r="C533" s="1"/>
  <c r="E534"/>
  <c r="C534" s="1"/>
  <c r="D528"/>
  <c r="F523"/>
  <c r="D522"/>
  <c r="D521"/>
  <c r="D518"/>
  <c r="D523" s="1"/>
  <c r="E512"/>
  <c r="C512" s="1"/>
  <c r="E506"/>
  <c r="C506" s="1"/>
  <c r="E500"/>
  <c r="C500" s="1"/>
  <c r="E513"/>
  <c r="C513" s="1"/>
  <c r="E507"/>
  <c r="C507" s="1"/>
  <c r="E501"/>
  <c r="C501" s="1"/>
  <c r="E505"/>
  <c r="C505" s="1"/>
  <c r="E511"/>
  <c r="E526" s="1"/>
  <c r="E499"/>
  <c r="C499" s="1"/>
  <c r="E111" i="4"/>
  <c r="E106" i="2"/>
  <c r="C331" i="4" l="1"/>
  <c r="C332" s="1"/>
  <c r="D334"/>
  <c r="C334" s="1"/>
  <c r="C335" s="1"/>
  <c r="C150"/>
  <c r="C153"/>
  <c r="C154" s="1"/>
  <c r="C146"/>
  <c r="C326"/>
  <c r="C317"/>
  <c r="D332" i="2"/>
  <c r="C332" s="1"/>
  <c r="C333" s="1"/>
  <c r="C319"/>
  <c r="C315"/>
  <c r="E178" i="1"/>
  <c r="C324"/>
  <c r="C319"/>
  <c r="C315"/>
  <c r="C142" i="4"/>
  <c r="E535"/>
  <c r="C535" s="1"/>
  <c r="D700"/>
  <c r="D703"/>
  <c r="E574"/>
  <c r="C574" s="1"/>
  <c r="C148" i="2"/>
  <c r="C149" s="1"/>
  <c r="D700"/>
  <c r="D697"/>
  <c r="C141"/>
  <c r="C137"/>
  <c r="C145"/>
  <c r="D151" i="1"/>
  <c r="C151" s="1"/>
  <c r="C152" s="1"/>
  <c r="E586"/>
  <c r="C586" s="1"/>
  <c r="E182"/>
  <c r="E174"/>
  <c r="C174" s="1"/>
  <c r="E518"/>
  <c r="C518" s="1"/>
  <c r="E705"/>
  <c r="C705" s="1"/>
  <c r="C706" s="1"/>
  <c r="E528"/>
  <c r="E168"/>
  <c r="C168" s="1"/>
  <c r="E521" i="4"/>
  <c r="C521" s="1"/>
  <c r="E711"/>
  <c r="C711" s="1"/>
  <c r="C712" s="1"/>
  <c r="E263"/>
  <c r="C263" s="1"/>
  <c r="E268"/>
  <c r="C268" s="1"/>
  <c r="E173"/>
  <c r="C173" s="1"/>
  <c r="D700" i="1"/>
  <c r="E512" i="4"/>
  <c r="E167"/>
  <c r="C167" s="1"/>
  <c r="E478"/>
  <c r="E377"/>
  <c r="E717"/>
  <c r="E479"/>
  <c r="E480" s="1"/>
  <c r="E482"/>
  <c r="E708"/>
  <c r="C708" s="1"/>
  <c r="C709" s="1"/>
  <c r="E506"/>
  <c r="E568"/>
  <c r="C568" s="1"/>
  <c r="E580"/>
  <c r="C580" s="1"/>
  <c r="E706"/>
  <c r="C706" s="1"/>
  <c r="C707" s="1"/>
  <c r="E486"/>
  <c r="E531"/>
  <c r="C531" s="1"/>
  <c r="E569"/>
  <c r="C569" s="1"/>
  <c r="E250"/>
  <c r="C250" s="1"/>
  <c r="E546"/>
  <c r="C546" s="1"/>
  <c r="E589"/>
  <c r="C589" s="1"/>
  <c r="E599"/>
  <c r="C599" s="1"/>
  <c r="E187"/>
  <c r="E534"/>
  <c r="C534" s="1"/>
  <c r="E183"/>
  <c r="C183" s="1"/>
  <c r="E258"/>
  <c r="C258" s="1"/>
  <c r="E540"/>
  <c r="C540" s="1"/>
  <c r="E555"/>
  <c r="C555" s="1"/>
  <c r="E565"/>
  <c r="C565" s="1"/>
  <c r="C610" i="1"/>
  <c r="C605"/>
  <c r="D375" i="2"/>
  <c r="C375" s="1"/>
  <c r="D711" i="1"/>
  <c r="D711" i="2"/>
  <c r="D714" i="4"/>
  <c r="D717"/>
  <c r="C378"/>
  <c r="E630" i="1"/>
  <c r="C630" s="1"/>
  <c r="D70" i="2"/>
  <c r="D74" s="1"/>
  <c r="C74" s="1"/>
  <c r="C626"/>
  <c r="E637"/>
  <c r="C637" s="1"/>
  <c r="D379" i="1"/>
  <c r="C379" s="1"/>
  <c r="D110" i="4"/>
  <c r="E545" i="2"/>
  <c r="C545" s="1"/>
  <c r="C329" i="1"/>
  <c r="D332"/>
  <c r="C332" s="1"/>
  <c r="C106" i="4"/>
  <c r="D111"/>
  <c r="C111" s="1"/>
  <c r="E508"/>
  <c r="C508" s="1"/>
  <c r="C502"/>
  <c r="D73"/>
  <c r="E519"/>
  <c r="C519" s="1"/>
  <c r="D101" i="1"/>
  <c r="D305" i="2"/>
  <c r="D302"/>
  <c r="C163"/>
  <c r="D105"/>
  <c r="C101"/>
  <c r="D106"/>
  <c r="C106" s="1"/>
  <c r="D70" i="1"/>
  <c r="D74" s="1"/>
  <c r="C74" s="1"/>
  <c r="C148"/>
  <c r="C149" s="1"/>
  <c r="D74" i="4"/>
  <c r="C74" s="1"/>
  <c r="C503"/>
  <c r="E530"/>
  <c r="C530" s="1"/>
  <c r="E573" i="2"/>
  <c r="C573" s="1"/>
  <c r="E525" i="4"/>
  <c r="C525" s="1"/>
  <c r="E558"/>
  <c r="C558" s="1"/>
  <c r="C179"/>
  <c r="C170" i="2"/>
  <c r="C673"/>
  <c r="C169"/>
  <c r="C164"/>
  <c r="C511" i="1"/>
  <c r="E597" i="4"/>
  <c r="C597" s="1"/>
  <c r="E510"/>
  <c r="C510" s="1"/>
  <c r="E520"/>
  <c r="C520" s="1"/>
  <c r="E714"/>
  <c r="E526" i="2"/>
  <c r="C526" s="1"/>
  <c r="E512"/>
  <c r="C512" s="1"/>
  <c r="E521"/>
  <c r="C521" s="1"/>
  <c r="E575"/>
  <c r="C575" s="1"/>
  <c r="E527"/>
  <c r="E513"/>
  <c r="C513" s="1"/>
  <c r="E555"/>
  <c r="C555" s="1"/>
  <c r="E507"/>
  <c r="C507" s="1"/>
  <c r="E522"/>
  <c r="C522" s="1"/>
  <c r="E517"/>
  <c r="C517" s="1"/>
  <c r="C568"/>
  <c r="E630"/>
  <c r="C630" s="1"/>
  <c r="E636"/>
  <c r="E640" s="1"/>
  <c r="E644" s="1"/>
  <c r="E648" s="1"/>
  <c r="C648" s="1"/>
  <c r="C500"/>
  <c r="E516"/>
  <c r="C516" s="1"/>
  <c r="C533"/>
  <c r="E665" i="1"/>
  <c r="C665" s="1"/>
  <c r="E659"/>
  <c r="C659" s="1"/>
  <c r="E640"/>
  <c r="E644" s="1"/>
  <c r="E648" s="1"/>
  <c r="E666"/>
  <c r="C666" s="1"/>
  <c r="E660"/>
  <c r="C660" s="1"/>
  <c r="E636"/>
  <c r="C636" s="1"/>
  <c r="C654"/>
  <c r="C626"/>
  <c r="E677"/>
  <c r="E637"/>
  <c r="C637" s="1"/>
  <c r="E669"/>
  <c r="E564" i="4"/>
  <c r="C564" s="1"/>
  <c r="C536"/>
  <c r="E542"/>
  <c r="C542" s="1"/>
  <c r="E524"/>
  <c r="C524" s="1"/>
  <c r="E553"/>
  <c r="C553" s="1"/>
  <c r="E594"/>
  <c r="C594" s="1"/>
  <c r="E575"/>
  <c r="C575" s="1"/>
  <c r="C504"/>
  <c r="E549"/>
  <c r="C549" s="1"/>
  <c r="E581"/>
  <c r="C581" s="1"/>
  <c r="E548"/>
  <c r="C548" s="1"/>
  <c r="D526"/>
  <c r="E529"/>
  <c r="C529" s="1"/>
  <c r="D187"/>
  <c r="D178" i="1"/>
  <c r="D182" s="1"/>
  <c r="C647" i="4"/>
  <c r="C580" i="1"/>
  <c r="E595"/>
  <c r="C595" s="1"/>
  <c r="E594"/>
  <c r="C594" s="1"/>
  <c r="E585"/>
  <c r="C585" s="1"/>
  <c r="C590"/>
  <c r="E589"/>
  <c r="E555"/>
  <c r="E560" s="1"/>
  <c r="E584"/>
  <c r="E516"/>
  <c r="E584" i="2"/>
  <c r="C584" s="1"/>
  <c r="E589"/>
  <c r="C589" s="1"/>
  <c r="E579"/>
  <c r="C579" s="1"/>
  <c r="E581"/>
  <c r="C581" s="1"/>
  <c r="E595"/>
  <c r="C595" s="1"/>
  <c r="E580"/>
  <c r="C580" s="1"/>
  <c r="E594"/>
  <c r="C594" s="1"/>
  <c r="E590"/>
  <c r="C590" s="1"/>
  <c r="E574"/>
  <c r="C574" s="1"/>
  <c r="E584" i="4"/>
  <c r="C584" s="1"/>
  <c r="C593"/>
  <c r="E583"/>
  <c r="C583" s="1"/>
  <c r="C570"/>
  <c r="E592"/>
  <c r="C592" s="1"/>
  <c r="E587"/>
  <c r="C587" s="1"/>
  <c r="E576"/>
  <c r="C576" s="1"/>
  <c r="C572"/>
  <c r="E577"/>
  <c r="C577" s="1"/>
  <c r="E588"/>
  <c r="C588" s="1"/>
  <c r="C571"/>
  <c r="E598"/>
  <c r="C598" s="1"/>
  <c r="E554"/>
  <c r="C554" s="1"/>
  <c r="C538"/>
  <c r="E544"/>
  <c r="C544" s="1"/>
  <c r="C537"/>
  <c r="E559"/>
  <c r="C559" s="1"/>
  <c r="C534" i="2"/>
  <c r="E550"/>
  <c r="C550" s="1"/>
  <c r="E547"/>
  <c r="C547" s="1"/>
  <c r="E561"/>
  <c r="C561" s="1"/>
  <c r="E546"/>
  <c r="C546" s="1"/>
  <c r="E560"/>
  <c r="C560" s="1"/>
  <c r="E556"/>
  <c r="C556" s="1"/>
  <c r="E541"/>
  <c r="C541" s="1"/>
  <c r="E540"/>
  <c r="C540" s="1"/>
  <c r="E515" i="4"/>
  <c r="C515" s="1"/>
  <c r="E511" i="2"/>
  <c r="C511" s="1"/>
  <c r="E505"/>
  <c r="C505" s="1"/>
  <c r="D591" i="1"/>
  <c r="E521"/>
  <c r="E550"/>
  <c r="E517"/>
  <c r="E556"/>
  <c r="E561" s="1"/>
  <c r="C561" s="1"/>
  <c r="E551"/>
  <c r="C551" s="1"/>
  <c r="C528"/>
  <c r="K74"/>
  <c r="C182" l="1"/>
  <c r="C187" i="4"/>
  <c r="C717"/>
  <c r="C718" s="1"/>
  <c r="C714"/>
  <c r="C715" s="1"/>
  <c r="D379" i="2"/>
  <c r="C379" s="1"/>
  <c r="C70"/>
  <c r="C566" i="4"/>
  <c r="D106" i="1"/>
  <c r="C101"/>
  <c r="D306" i="2"/>
  <c r="C70" i="1"/>
  <c r="C539" i="4"/>
  <c r="C644" i="2"/>
  <c r="C600" i="4"/>
  <c r="C640" i="2"/>
  <c r="C636"/>
  <c r="C532" i="4"/>
  <c r="C556"/>
  <c r="C178" i="1"/>
  <c r="C556"/>
  <c r="C585" i="4"/>
  <c r="C573"/>
  <c r="C595"/>
  <c r="C590"/>
  <c r="C579"/>
  <c r="C527" i="2"/>
  <c r="C517" i="1"/>
  <c r="E522"/>
  <c r="E697" i="4"/>
  <c r="C697" s="1"/>
  <c r="C698" s="1"/>
  <c r="E673"/>
  <c r="C673" s="1"/>
  <c r="C672"/>
  <c r="E644"/>
  <c r="C644" s="1"/>
  <c r="C645" s="1"/>
  <c r="E617"/>
  <c r="C617" s="1"/>
  <c r="C618" s="1"/>
  <c r="P620"/>
  <c r="O620"/>
  <c r="M620"/>
  <c r="L620"/>
  <c r="K620"/>
  <c r="J620"/>
  <c r="I620"/>
  <c r="H620"/>
  <c r="G620"/>
  <c r="F620"/>
  <c r="P560"/>
  <c r="O560"/>
  <c r="N560"/>
  <c r="M560"/>
  <c r="L560"/>
  <c r="K560"/>
  <c r="J560"/>
  <c r="I560"/>
  <c r="H560"/>
  <c r="P558"/>
  <c r="O558"/>
  <c r="N558"/>
  <c r="M558"/>
  <c r="L558"/>
  <c r="K558"/>
  <c r="J558"/>
  <c r="I558"/>
  <c r="H558"/>
  <c r="P526"/>
  <c r="O526"/>
  <c r="N526"/>
  <c r="M526"/>
  <c r="L526"/>
  <c r="K526"/>
  <c r="J526"/>
  <c r="I526"/>
  <c r="H526"/>
  <c r="G526"/>
  <c r="F526"/>
  <c r="F524"/>
  <c r="E491"/>
  <c r="C491" s="1"/>
  <c r="C492" s="1"/>
  <c r="P494"/>
  <c r="O494"/>
  <c r="N494"/>
  <c r="M494"/>
  <c r="L494"/>
  <c r="J494"/>
  <c r="I494"/>
  <c r="H494"/>
  <c r="G494"/>
  <c r="F494"/>
  <c r="E469"/>
  <c r="C469" s="1"/>
  <c r="C470" s="1"/>
  <c r="P472"/>
  <c r="O472"/>
  <c r="N472"/>
  <c r="M472"/>
  <c r="L472"/>
  <c r="K472"/>
  <c r="J472"/>
  <c r="I472"/>
  <c r="H472"/>
  <c r="G472"/>
  <c r="F472"/>
  <c r="D472"/>
  <c r="E456"/>
  <c r="C456" s="1"/>
  <c r="C457" s="1"/>
  <c r="P459"/>
  <c r="O459"/>
  <c r="N459"/>
  <c r="M459"/>
  <c r="L459"/>
  <c r="K459"/>
  <c r="J459"/>
  <c r="I459"/>
  <c r="H459"/>
  <c r="G459"/>
  <c r="F459"/>
  <c r="E443"/>
  <c r="C443" s="1"/>
  <c r="C444" s="1"/>
  <c r="P446"/>
  <c r="O446"/>
  <c r="N446"/>
  <c r="M446"/>
  <c r="L446"/>
  <c r="K446"/>
  <c r="J446"/>
  <c r="I446"/>
  <c r="H446"/>
  <c r="G446"/>
  <c r="F446"/>
  <c r="E430"/>
  <c r="C430" s="1"/>
  <c r="C431" s="1"/>
  <c r="P433"/>
  <c r="O433"/>
  <c r="N433"/>
  <c r="M433"/>
  <c r="L433"/>
  <c r="K433"/>
  <c r="J433"/>
  <c r="I433"/>
  <c r="H433"/>
  <c r="G433"/>
  <c r="F433"/>
  <c r="E417"/>
  <c r="C417" s="1"/>
  <c r="C418" s="1"/>
  <c r="P420"/>
  <c r="O420"/>
  <c r="N420"/>
  <c r="M420"/>
  <c r="L420"/>
  <c r="K420"/>
  <c r="J420"/>
  <c r="I420"/>
  <c r="H420"/>
  <c r="G420"/>
  <c r="F420"/>
  <c r="Q381"/>
  <c r="C377"/>
  <c r="P381"/>
  <c r="O381"/>
  <c r="N381"/>
  <c r="M381"/>
  <c r="L381"/>
  <c r="K381"/>
  <c r="J381"/>
  <c r="I381"/>
  <c r="H381"/>
  <c r="G381"/>
  <c r="F381"/>
  <c r="D381"/>
  <c r="E352"/>
  <c r="C352" s="1"/>
  <c r="C353" s="1"/>
  <c r="P355"/>
  <c r="O355"/>
  <c r="M355"/>
  <c r="L355"/>
  <c r="K355"/>
  <c r="J355"/>
  <c r="I355"/>
  <c r="H355"/>
  <c r="G355"/>
  <c r="F355"/>
  <c r="C337"/>
  <c r="C316"/>
  <c r="E315"/>
  <c r="C315" s="1"/>
  <c r="P334"/>
  <c r="O334"/>
  <c r="N334"/>
  <c r="M334"/>
  <c r="L334"/>
  <c r="K334"/>
  <c r="J334"/>
  <c r="I334"/>
  <c r="H334"/>
  <c r="G334"/>
  <c r="F334"/>
  <c r="E306"/>
  <c r="P309"/>
  <c r="O309"/>
  <c r="N309"/>
  <c r="M309"/>
  <c r="L309"/>
  <c r="K309"/>
  <c r="J309"/>
  <c r="I309"/>
  <c r="H309"/>
  <c r="G309"/>
  <c r="F309"/>
  <c r="E278"/>
  <c r="C278" s="1"/>
  <c r="E277"/>
  <c r="C277" s="1"/>
  <c r="P282"/>
  <c r="O282"/>
  <c r="N282"/>
  <c r="M282"/>
  <c r="L282"/>
  <c r="K282"/>
  <c r="J282"/>
  <c r="I282"/>
  <c r="H282"/>
  <c r="G282"/>
  <c r="F282"/>
  <c r="D282"/>
  <c r="P281"/>
  <c r="O281"/>
  <c r="N281"/>
  <c r="M281"/>
  <c r="L281"/>
  <c r="K281"/>
  <c r="J281"/>
  <c r="I281"/>
  <c r="H281"/>
  <c r="G281"/>
  <c r="F281"/>
  <c r="D281"/>
  <c r="E257"/>
  <c r="C257" s="1"/>
  <c r="E256"/>
  <c r="C256" s="1"/>
  <c r="P262"/>
  <c r="O262"/>
  <c r="N262"/>
  <c r="M262"/>
  <c r="L262"/>
  <c r="J262"/>
  <c r="I262"/>
  <c r="H262"/>
  <c r="G262"/>
  <c r="F262"/>
  <c r="P261"/>
  <c r="O261"/>
  <c r="N261"/>
  <c r="M261"/>
  <c r="L261"/>
  <c r="J261"/>
  <c r="I261"/>
  <c r="H261"/>
  <c r="G261"/>
  <c r="F261"/>
  <c r="E230"/>
  <c r="C230" s="1"/>
  <c r="E229"/>
  <c r="C229" s="1"/>
  <c r="P234"/>
  <c r="O234"/>
  <c r="N234"/>
  <c r="M234"/>
  <c r="L234"/>
  <c r="K234"/>
  <c r="J234"/>
  <c r="I234"/>
  <c r="H234"/>
  <c r="G234"/>
  <c r="F234"/>
  <c r="D234"/>
  <c r="P233"/>
  <c r="O233"/>
  <c r="N233"/>
  <c r="M233"/>
  <c r="L233"/>
  <c r="K233"/>
  <c r="J233"/>
  <c r="I233"/>
  <c r="H233"/>
  <c r="G233"/>
  <c r="F233"/>
  <c r="D233"/>
  <c r="E205"/>
  <c r="C205" s="1"/>
  <c r="E204"/>
  <c r="C204" s="1"/>
  <c r="P209"/>
  <c r="O209"/>
  <c r="N209"/>
  <c r="M209"/>
  <c r="L209"/>
  <c r="K209"/>
  <c r="J209"/>
  <c r="I209"/>
  <c r="H209"/>
  <c r="G209"/>
  <c r="F209"/>
  <c r="D209"/>
  <c r="P208"/>
  <c r="O208"/>
  <c r="N208"/>
  <c r="M208"/>
  <c r="L208"/>
  <c r="K208"/>
  <c r="J208"/>
  <c r="I208"/>
  <c r="H208"/>
  <c r="G208"/>
  <c r="F208"/>
  <c r="D208"/>
  <c r="E178"/>
  <c r="C178" s="1"/>
  <c r="C180" s="1"/>
  <c r="P182"/>
  <c r="O182"/>
  <c r="N182"/>
  <c r="M182"/>
  <c r="L182"/>
  <c r="J182"/>
  <c r="I182"/>
  <c r="H182"/>
  <c r="G182"/>
  <c r="F182"/>
  <c r="P156"/>
  <c r="O156"/>
  <c r="N156"/>
  <c r="M156"/>
  <c r="L156"/>
  <c r="K156"/>
  <c r="J156"/>
  <c r="I156"/>
  <c r="H156"/>
  <c r="G156"/>
  <c r="F156"/>
  <c r="E131"/>
  <c r="C131" s="1"/>
  <c r="C132" s="1"/>
  <c r="N134"/>
  <c r="M134"/>
  <c r="L134"/>
  <c r="K134"/>
  <c r="J134"/>
  <c r="I134"/>
  <c r="H134"/>
  <c r="G134"/>
  <c r="F134"/>
  <c r="D134"/>
  <c r="E105"/>
  <c r="C105" s="1"/>
  <c r="E104"/>
  <c r="C104" s="1"/>
  <c r="P111"/>
  <c r="M111"/>
  <c r="L111"/>
  <c r="K111"/>
  <c r="J111"/>
  <c r="I111"/>
  <c r="H111"/>
  <c r="G111"/>
  <c r="F111"/>
  <c r="P110"/>
  <c r="M110"/>
  <c r="L110"/>
  <c r="K110"/>
  <c r="J110"/>
  <c r="I110"/>
  <c r="H110"/>
  <c r="G110"/>
  <c r="F110"/>
  <c r="P109"/>
  <c r="M109"/>
  <c r="L109"/>
  <c r="K109"/>
  <c r="J109"/>
  <c r="I109"/>
  <c r="H109"/>
  <c r="G109"/>
  <c r="F109"/>
  <c r="E69"/>
  <c r="C69" s="1"/>
  <c r="C71" s="1"/>
  <c r="P74"/>
  <c r="O74"/>
  <c r="N74"/>
  <c r="M74"/>
  <c r="L74"/>
  <c r="K74"/>
  <c r="J74"/>
  <c r="I74"/>
  <c r="H74"/>
  <c r="G74"/>
  <c r="F74"/>
  <c r="P73"/>
  <c r="O73"/>
  <c r="N73"/>
  <c r="M73"/>
  <c r="L73"/>
  <c r="K73"/>
  <c r="J73"/>
  <c r="I73"/>
  <c r="H73"/>
  <c r="G73"/>
  <c r="F73"/>
  <c r="E45"/>
  <c r="E44"/>
  <c r="G49"/>
  <c r="E49" s="1"/>
  <c r="D49"/>
  <c r="G48"/>
  <c r="E48" s="1"/>
  <c r="D48"/>
  <c r="D45"/>
  <c r="D44"/>
  <c r="E14"/>
  <c r="O17"/>
  <c r="E17" s="1"/>
  <c r="D14"/>
  <c r="D17" s="1"/>
  <c r="P617" i="2"/>
  <c r="O617"/>
  <c r="M617"/>
  <c r="L617"/>
  <c r="K617"/>
  <c r="J617"/>
  <c r="I617"/>
  <c r="H617"/>
  <c r="G617"/>
  <c r="F617"/>
  <c r="P591"/>
  <c r="O591"/>
  <c r="N591"/>
  <c r="M591"/>
  <c r="L591"/>
  <c r="K591"/>
  <c r="J591"/>
  <c r="I591"/>
  <c r="H591"/>
  <c r="G591"/>
  <c r="F591"/>
  <c r="P589"/>
  <c r="O589"/>
  <c r="N589"/>
  <c r="M589"/>
  <c r="L589"/>
  <c r="K589"/>
  <c r="J589"/>
  <c r="I589"/>
  <c r="H589"/>
  <c r="G589"/>
  <c r="F589"/>
  <c r="P557"/>
  <c r="O557"/>
  <c r="N557"/>
  <c r="M557"/>
  <c r="L557"/>
  <c r="K557"/>
  <c r="J557"/>
  <c r="I557"/>
  <c r="H557"/>
  <c r="G557"/>
  <c r="F557"/>
  <c r="P555"/>
  <c r="O555"/>
  <c r="N555"/>
  <c r="M555"/>
  <c r="L555"/>
  <c r="K555"/>
  <c r="J555"/>
  <c r="I555"/>
  <c r="H555"/>
  <c r="G555"/>
  <c r="F555"/>
  <c r="P523"/>
  <c r="O523"/>
  <c r="N523"/>
  <c r="M523"/>
  <c r="L523"/>
  <c r="K523"/>
  <c r="J523"/>
  <c r="I523"/>
  <c r="H523"/>
  <c r="G523"/>
  <c r="F523"/>
  <c r="D523"/>
  <c r="F521"/>
  <c r="P491"/>
  <c r="O491"/>
  <c r="N491"/>
  <c r="M491"/>
  <c r="L491"/>
  <c r="J491"/>
  <c r="I491"/>
  <c r="H491"/>
  <c r="G491"/>
  <c r="F491"/>
  <c r="P469"/>
  <c r="O469"/>
  <c r="N469"/>
  <c r="M469"/>
  <c r="L469"/>
  <c r="K469"/>
  <c r="J469"/>
  <c r="I469"/>
  <c r="H469"/>
  <c r="G469"/>
  <c r="F469"/>
  <c r="D469"/>
  <c r="P456"/>
  <c r="O456"/>
  <c r="N456"/>
  <c r="M456"/>
  <c r="L456"/>
  <c r="K456"/>
  <c r="J456"/>
  <c r="I456"/>
  <c r="H456"/>
  <c r="G456"/>
  <c r="F456"/>
  <c r="P443"/>
  <c r="O443"/>
  <c r="N443"/>
  <c r="M443"/>
  <c r="L443"/>
  <c r="K443"/>
  <c r="J443"/>
  <c r="I443"/>
  <c r="P430"/>
  <c r="O430"/>
  <c r="N430"/>
  <c r="M430"/>
  <c r="L430"/>
  <c r="K430"/>
  <c r="J430"/>
  <c r="I430"/>
  <c r="P417"/>
  <c r="O417"/>
  <c r="N417"/>
  <c r="M417"/>
  <c r="L417"/>
  <c r="K417"/>
  <c r="J417"/>
  <c r="I417"/>
  <c r="P378"/>
  <c r="O378"/>
  <c r="N378"/>
  <c r="M378"/>
  <c r="L378"/>
  <c r="K378"/>
  <c r="J378"/>
  <c r="I378"/>
  <c r="H378"/>
  <c r="G378"/>
  <c r="F378"/>
  <c r="P353"/>
  <c r="O353"/>
  <c r="N353"/>
  <c r="M353"/>
  <c r="L353"/>
  <c r="K353"/>
  <c r="J353"/>
  <c r="I353"/>
  <c r="H353"/>
  <c r="G353"/>
  <c r="F353"/>
  <c r="P332"/>
  <c r="O332"/>
  <c r="N332"/>
  <c r="M332"/>
  <c r="L332"/>
  <c r="K332"/>
  <c r="J332"/>
  <c r="I332"/>
  <c r="H332"/>
  <c r="G332"/>
  <c r="F332"/>
  <c r="P306"/>
  <c r="O306"/>
  <c r="N306"/>
  <c r="M306"/>
  <c r="L306"/>
  <c r="K306"/>
  <c r="J306"/>
  <c r="I306"/>
  <c r="G306"/>
  <c r="F306"/>
  <c r="P305"/>
  <c r="O305"/>
  <c r="N305"/>
  <c r="M305"/>
  <c r="L305"/>
  <c r="K305"/>
  <c r="J305"/>
  <c r="I305"/>
  <c r="G305"/>
  <c r="F305"/>
  <c r="P277"/>
  <c r="O277"/>
  <c r="N277"/>
  <c r="M277"/>
  <c r="L277"/>
  <c r="K277"/>
  <c r="J277"/>
  <c r="I277"/>
  <c r="H277"/>
  <c r="G277"/>
  <c r="F277"/>
  <c r="D277"/>
  <c r="P276"/>
  <c r="O276"/>
  <c r="N276"/>
  <c r="M276"/>
  <c r="L276"/>
  <c r="K276"/>
  <c r="J276"/>
  <c r="I276"/>
  <c r="H276"/>
  <c r="G276"/>
  <c r="F276"/>
  <c r="D276"/>
  <c r="P257"/>
  <c r="O257"/>
  <c r="N257"/>
  <c r="M257"/>
  <c r="L257"/>
  <c r="K257"/>
  <c r="J257"/>
  <c r="I257"/>
  <c r="H257"/>
  <c r="G257"/>
  <c r="F257"/>
  <c r="D257"/>
  <c r="P256"/>
  <c r="O256"/>
  <c r="N256"/>
  <c r="M256"/>
  <c r="L256"/>
  <c r="K256"/>
  <c r="J256"/>
  <c r="I256"/>
  <c r="H256"/>
  <c r="G256"/>
  <c r="F256"/>
  <c r="D256"/>
  <c r="P229"/>
  <c r="O229"/>
  <c r="N229"/>
  <c r="M229"/>
  <c r="L229"/>
  <c r="K229"/>
  <c r="J229"/>
  <c r="I229"/>
  <c r="H229"/>
  <c r="G229"/>
  <c r="F229"/>
  <c r="D229"/>
  <c r="P228"/>
  <c r="O228"/>
  <c r="N228"/>
  <c r="M228"/>
  <c r="L228"/>
  <c r="K228"/>
  <c r="J228"/>
  <c r="I228"/>
  <c r="H228"/>
  <c r="G228"/>
  <c r="F228"/>
  <c r="D228"/>
  <c r="P204"/>
  <c r="O204"/>
  <c r="N204"/>
  <c r="M204"/>
  <c r="L204"/>
  <c r="K204"/>
  <c r="J204"/>
  <c r="I204"/>
  <c r="H204"/>
  <c r="G204"/>
  <c r="F204"/>
  <c r="D204"/>
  <c r="P203"/>
  <c r="O203"/>
  <c r="N203"/>
  <c r="M203"/>
  <c r="L203"/>
  <c r="K203"/>
  <c r="J203"/>
  <c r="I203"/>
  <c r="H203"/>
  <c r="G203"/>
  <c r="F203"/>
  <c r="D203"/>
  <c r="P177"/>
  <c r="O177"/>
  <c r="N177"/>
  <c r="M177"/>
  <c r="L177"/>
  <c r="J177"/>
  <c r="I177"/>
  <c r="H177"/>
  <c r="G177"/>
  <c r="F177"/>
  <c r="P151"/>
  <c r="O151"/>
  <c r="N151"/>
  <c r="M151"/>
  <c r="L151"/>
  <c r="K151"/>
  <c r="J151"/>
  <c r="I151"/>
  <c r="H151"/>
  <c r="G151"/>
  <c r="F151"/>
  <c r="N129"/>
  <c r="M129"/>
  <c r="L129"/>
  <c r="K129"/>
  <c r="J129"/>
  <c r="I129"/>
  <c r="H129"/>
  <c r="G129"/>
  <c r="F129"/>
  <c r="D129"/>
  <c r="F105"/>
  <c r="G105"/>
  <c r="H105"/>
  <c r="I105"/>
  <c r="J105"/>
  <c r="K105"/>
  <c r="L105"/>
  <c r="M105"/>
  <c r="P105"/>
  <c r="G104"/>
  <c r="H104"/>
  <c r="I104"/>
  <c r="J104"/>
  <c r="K104"/>
  <c r="L104"/>
  <c r="M104"/>
  <c r="P104"/>
  <c r="F104"/>
  <c r="F74"/>
  <c r="G74"/>
  <c r="H74"/>
  <c r="I74"/>
  <c r="J74"/>
  <c r="K74"/>
  <c r="L74"/>
  <c r="M74"/>
  <c r="N74"/>
  <c r="O74"/>
  <c r="P74"/>
  <c r="H73"/>
  <c r="I73"/>
  <c r="J73"/>
  <c r="K73"/>
  <c r="L73"/>
  <c r="M73"/>
  <c r="N73"/>
  <c r="O73"/>
  <c r="P73"/>
  <c r="F73"/>
  <c r="G73"/>
  <c r="G49"/>
  <c r="D49"/>
  <c r="G48"/>
  <c r="D48"/>
  <c r="D45"/>
  <c r="D44"/>
  <c r="O17"/>
  <c r="D14"/>
  <c r="D17" s="1"/>
  <c r="P711" i="1"/>
  <c r="O711"/>
  <c r="N711"/>
  <c r="M711"/>
  <c r="L711"/>
  <c r="K711"/>
  <c r="J711"/>
  <c r="I711"/>
  <c r="H711"/>
  <c r="G711"/>
  <c r="E708"/>
  <c r="C708" s="1"/>
  <c r="C709" s="1"/>
  <c r="P697"/>
  <c r="O697"/>
  <c r="N697"/>
  <c r="M697"/>
  <c r="L697"/>
  <c r="K697"/>
  <c r="J697"/>
  <c r="I697"/>
  <c r="H697"/>
  <c r="G697"/>
  <c r="F697"/>
  <c r="E694"/>
  <c r="C694" s="1"/>
  <c r="I504"/>
  <c r="P674"/>
  <c r="O674"/>
  <c r="N674"/>
  <c r="M674"/>
  <c r="L674"/>
  <c r="K674"/>
  <c r="J674"/>
  <c r="I674"/>
  <c r="H674"/>
  <c r="G674"/>
  <c r="F674"/>
  <c r="P673"/>
  <c r="O673"/>
  <c r="N673"/>
  <c r="M673"/>
  <c r="L673"/>
  <c r="K673"/>
  <c r="J673"/>
  <c r="I673"/>
  <c r="H673"/>
  <c r="G673"/>
  <c r="F673"/>
  <c r="E670"/>
  <c r="C670" s="1"/>
  <c r="C669"/>
  <c r="P645"/>
  <c r="O645"/>
  <c r="N645"/>
  <c r="M645"/>
  <c r="L645"/>
  <c r="K645"/>
  <c r="J645"/>
  <c r="I645"/>
  <c r="H645"/>
  <c r="G645"/>
  <c r="F645"/>
  <c r="D645"/>
  <c r="P644"/>
  <c r="O644"/>
  <c r="N644"/>
  <c r="M644"/>
  <c r="L644"/>
  <c r="K644"/>
  <c r="J644"/>
  <c r="I644"/>
  <c r="H644"/>
  <c r="G644"/>
  <c r="F644"/>
  <c r="E641"/>
  <c r="C641" s="1"/>
  <c r="C640"/>
  <c r="P617"/>
  <c r="O617"/>
  <c r="N617"/>
  <c r="M617"/>
  <c r="L617"/>
  <c r="K617"/>
  <c r="J617"/>
  <c r="I617"/>
  <c r="H617"/>
  <c r="G617"/>
  <c r="F617"/>
  <c r="D617"/>
  <c r="D620" s="1"/>
  <c r="E614"/>
  <c r="C614" s="1"/>
  <c r="P591"/>
  <c r="O591"/>
  <c r="N591"/>
  <c r="M591"/>
  <c r="L591"/>
  <c r="K591"/>
  <c r="J591"/>
  <c r="I591"/>
  <c r="H591"/>
  <c r="G591"/>
  <c r="F591"/>
  <c r="P589"/>
  <c r="O589"/>
  <c r="N589"/>
  <c r="M589"/>
  <c r="L589"/>
  <c r="K589"/>
  <c r="J589"/>
  <c r="I589"/>
  <c r="H589"/>
  <c r="G589"/>
  <c r="F589"/>
  <c r="C584"/>
  <c r="G555"/>
  <c r="H555"/>
  <c r="I555"/>
  <c r="J555"/>
  <c r="K555"/>
  <c r="L555"/>
  <c r="M555"/>
  <c r="N555"/>
  <c r="O555"/>
  <c r="P555"/>
  <c r="P557"/>
  <c r="O557"/>
  <c r="N557"/>
  <c r="M557"/>
  <c r="L557"/>
  <c r="K557"/>
  <c r="J557"/>
  <c r="I557"/>
  <c r="H557"/>
  <c r="G557"/>
  <c r="F557"/>
  <c r="D557"/>
  <c r="F555"/>
  <c r="E552"/>
  <c r="C552" s="1"/>
  <c r="C550"/>
  <c r="C521"/>
  <c r="C516"/>
  <c r="P523"/>
  <c r="O523"/>
  <c r="N523"/>
  <c r="M523"/>
  <c r="L523"/>
  <c r="K523"/>
  <c r="J523"/>
  <c r="I523"/>
  <c r="H523"/>
  <c r="G523"/>
  <c r="P491"/>
  <c r="O491"/>
  <c r="N491"/>
  <c r="M491"/>
  <c r="L491"/>
  <c r="K491"/>
  <c r="J491"/>
  <c r="I491"/>
  <c r="H491"/>
  <c r="G491"/>
  <c r="F491"/>
  <c r="D491"/>
  <c r="D494" s="1"/>
  <c r="E488"/>
  <c r="C488" s="1"/>
  <c r="C489" s="1"/>
  <c r="P469"/>
  <c r="O469"/>
  <c r="N469"/>
  <c r="M469"/>
  <c r="L469"/>
  <c r="K469"/>
  <c r="J469"/>
  <c r="I469"/>
  <c r="H469"/>
  <c r="G469"/>
  <c r="F469"/>
  <c r="D469"/>
  <c r="E466"/>
  <c r="C466" s="1"/>
  <c r="C467" s="1"/>
  <c r="P456"/>
  <c r="O456"/>
  <c r="N456"/>
  <c r="M456"/>
  <c r="L456"/>
  <c r="K456"/>
  <c r="J456"/>
  <c r="I456"/>
  <c r="H456"/>
  <c r="G456"/>
  <c r="F456"/>
  <c r="D456"/>
  <c r="E453"/>
  <c r="C453" s="1"/>
  <c r="C454" s="1"/>
  <c r="P443"/>
  <c r="O443"/>
  <c r="N443"/>
  <c r="M443"/>
  <c r="L443"/>
  <c r="K443"/>
  <c r="J443"/>
  <c r="I443"/>
  <c r="H443"/>
  <c r="G443"/>
  <c r="F443"/>
  <c r="D443"/>
  <c r="E440"/>
  <c r="C440" s="1"/>
  <c r="C441" s="1"/>
  <c r="P430"/>
  <c r="O430"/>
  <c r="N430"/>
  <c r="M430"/>
  <c r="L430"/>
  <c r="K430"/>
  <c r="J430"/>
  <c r="I430"/>
  <c r="H430"/>
  <c r="G430"/>
  <c r="F430"/>
  <c r="D430"/>
  <c r="E427"/>
  <c r="C427" s="1"/>
  <c r="C428" s="1"/>
  <c r="P417"/>
  <c r="O417"/>
  <c r="N417"/>
  <c r="M417"/>
  <c r="L417"/>
  <c r="K417"/>
  <c r="J417"/>
  <c r="I417"/>
  <c r="H417"/>
  <c r="G417"/>
  <c r="F417"/>
  <c r="D417"/>
  <c r="E414"/>
  <c r="C414" s="1"/>
  <c r="P378"/>
  <c r="O378"/>
  <c r="N378"/>
  <c r="M378"/>
  <c r="L378"/>
  <c r="K378"/>
  <c r="J378"/>
  <c r="I378"/>
  <c r="H378"/>
  <c r="G378"/>
  <c r="F378"/>
  <c r="D378"/>
  <c r="E374"/>
  <c r="C374" s="1"/>
  <c r="P353"/>
  <c r="O353"/>
  <c r="N353"/>
  <c r="M353"/>
  <c r="L353"/>
  <c r="K353"/>
  <c r="J353"/>
  <c r="I353"/>
  <c r="H353"/>
  <c r="G353"/>
  <c r="F353"/>
  <c r="D353"/>
  <c r="E350"/>
  <c r="C350" s="1"/>
  <c r="C351" s="1"/>
  <c r="P332"/>
  <c r="O332"/>
  <c r="N332"/>
  <c r="M332"/>
  <c r="L332"/>
  <c r="K332"/>
  <c r="J332"/>
  <c r="I332"/>
  <c r="H332"/>
  <c r="G332"/>
  <c r="F332"/>
  <c r="P306"/>
  <c r="O306"/>
  <c r="N306"/>
  <c r="M306"/>
  <c r="L306"/>
  <c r="K306"/>
  <c r="J306"/>
  <c r="I306"/>
  <c r="H306"/>
  <c r="G306"/>
  <c r="F306"/>
  <c r="P305"/>
  <c r="O305"/>
  <c r="N305"/>
  <c r="M305"/>
  <c r="L305"/>
  <c r="K305"/>
  <c r="J305"/>
  <c r="I305"/>
  <c r="H305"/>
  <c r="G305"/>
  <c r="F305"/>
  <c r="E302"/>
  <c r="E301"/>
  <c r="P277"/>
  <c r="O277"/>
  <c r="N277"/>
  <c r="M277"/>
  <c r="L277"/>
  <c r="K277"/>
  <c r="J277"/>
  <c r="I277"/>
  <c r="H277"/>
  <c r="G277"/>
  <c r="F277"/>
  <c r="D277"/>
  <c r="P276"/>
  <c r="O276"/>
  <c r="N276"/>
  <c r="M276"/>
  <c r="L276"/>
  <c r="K276"/>
  <c r="J276"/>
  <c r="I276"/>
  <c r="H276"/>
  <c r="G276"/>
  <c r="F276"/>
  <c r="D276"/>
  <c r="E273"/>
  <c r="C273" s="1"/>
  <c r="E272"/>
  <c r="C272" s="1"/>
  <c r="E252"/>
  <c r="C252" s="1"/>
  <c r="D257"/>
  <c r="F257"/>
  <c r="G257"/>
  <c r="H257"/>
  <c r="I257"/>
  <c r="J257"/>
  <c r="K257"/>
  <c r="L257"/>
  <c r="M257"/>
  <c r="N257"/>
  <c r="O257"/>
  <c r="P257"/>
  <c r="P258"/>
  <c r="O258"/>
  <c r="N258"/>
  <c r="M258"/>
  <c r="L258"/>
  <c r="K258"/>
  <c r="J258"/>
  <c r="I258"/>
  <c r="H258"/>
  <c r="G258"/>
  <c r="F258"/>
  <c r="D258"/>
  <c r="P256"/>
  <c r="O256"/>
  <c r="N256"/>
  <c r="M256"/>
  <c r="L256"/>
  <c r="K256"/>
  <c r="J256"/>
  <c r="I256"/>
  <c r="H256"/>
  <c r="G256"/>
  <c r="F256"/>
  <c r="D256"/>
  <c r="E253"/>
  <c r="C253" s="1"/>
  <c r="E251"/>
  <c r="C251" s="1"/>
  <c r="P229"/>
  <c r="O229"/>
  <c r="N229"/>
  <c r="M229"/>
  <c r="L229"/>
  <c r="K229"/>
  <c r="J229"/>
  <c r="I229"/>
  <c r="H229"/>
  <c r="G229"/>
  <c r="F229"/>
  <c r="D229"/>
  <c r="P228"/>
  <c r="O228"/>
  <c r="N228"/>
  <c r="M228"/>
  <c r="L228"/>
  <c r="K228"/>
  <c r="J228"/>
  <c r="I228"/>
  <c r="H228"/>
  <c r="G228"/>
  <c r="F228"/>
  <c r="D228"/>
  <c r="E225"/>
  <c r="C225" s="1"/>
  <c r="E224"/>
  <c r="C224" s="1"/>
  <c r="E200"/>
  <c r="C200" s="1"/>
  <c r="D204"/>
  <c r="P204"/>
  <c r="O204"/>
  <c r="N204"/>
  <c r="M204"/>
  <c r="L204"/>
  <c r="K204"/>
  <c r="J204"/>
  <c r="I204"/>
  <c r="H204"/>
  <c r="G204"/>
  <c r="F204"/>
  <c r="P203"/>
  <c r="O203"/>
  <c r="N203"/>
  <c r="M203"/>
  <c r="L203"/>
  <c r="K203"/>
  <c r="J203"/>
  <c r="I203"/>
  <c r="H203"/>
  <c r="G203"/>
  <c r="F203"/>
  <c r="D203"/>
  <c r="E199"/>
  <c r="C199" s="1"/>
  <c r="P177"/>
  <c r="O177"/>
  <c r="N177"/>
  <c r="M177"/>
  <c r="L177"/>
  <c r="K177"/>
  <c r="J177"/>
  <c r="I177"/>
  <c r="H177"/>
  <c r="G177"/>
  <c r="F177"/>
  <c r="D177"/>
  <c r="E173"/>
  <c r="C173" s="1"/>
  <c r="C175" s="1"/>
  <c r="L151"/>
  <c r="M151"/>
  <c r="N151"/>
  <c r="O151"/>
  <c r="P151"/>
  <c r="F151"/>
  <c r="G151"/>
  <c r="H151"/>
  <c r="I151"/>
  <c r="J151"/>
  <c r="K151"/>
  <c r="F129"/>
  <c r="G129"/>
  <c r="H129"/>
  <c r="I129"/>
  <c r="J129"/>
  <c r="K129"/>
  <c r="L129"/>
  <c r="M129"/>
  <c r="N129"/>
  <c r="D129"/>
  <c r="L104"/>
  <c r="M104"/>
  <c r="N104"/>
  <c r="O104"/>
  <c r="P104"/>
  <c r="L105"/>
  <c r="M105"/>
  <c r="N105"/>
  <c r="O105"/>
  <c r="P105"/>
  <c r="F104"/>
  <c r="G104"/>
  <c r="H104"/>
  <c r="I104"/>
  <c r="J104"/>
  <c r="F105"/>
  <c r="G105"/>
  <c r="H105"/>
  <c r="I105"/>
  <c r="J105"/>
  <c r="E126"/>
  <c r="K105"/>
  <c r="K104"/>
  <c r="E100"/>
  <c r="C100" s="1"/>
  <c r="E99"/>
  <c r="K73"/>
  <c r="E73" s="1"/>
  <c r="E69"/>
  <c r="C69" s="1"/>
  <c r="G49"/>
  <c r="E49" s="1"/>
  <c r="G48"/>
  <c r="E48" s="1"/>
  <c r="E44"/>
  <c r="D45"/>
  <c r="D49"/>
  <c r="D48"/>
  <c r="D44"/>
  <c r="E45"/>
  <c r="D52"/>
  <c r="E52"/>
  <c r="D53"/>
  <c r="E53"/>
  <c r="E56"/>
  <c r="C56" s="1"/>
  <c r="O17"/>
  <c r="E17" s="1"/>
  <c r="D14"/>
  <c r="D17" s="1"/>
  <c r="E14"/>
  <c r="E137" i="4"/>
  <c r="E126"/>
  <c r="C126" s="1"/>
  <c r="E122"/>
  <c r="C122" s="1"/>
  <c r="E120"/>
  <c r="C120" s="1"/>
  <c r="E118"/>
  <c r="C118" s="1"/>
  <c r="D137"/>
  <c r="L128"/>
  <c r="E128" s="1"/>
  <c r="C128" s="1"/>
  <c r="E127"/>
  <c r="C127" s="1"/>
  <c r="L124"/>
  <c r="E124" s="1"/>
  <c r="E123"/>
  <c r="C123" s="1"/>
  <c r="C119"/>
  <c r="D132" i="2"/>
  <c r="L123"/>
  <c r="E122"/>
  <c r="C122" s="1"/>
  <c r="L119"/>
  <c r="E118"/>
  <c r="C118" s="1"/>
  <c r="C114"/>
  <c r="D132" i="1"/>
  <c r="E122"/>
  <c r="C122" s="1"/>
  <c r="E118"/>
  <c r="C118" s="1"/>
  <c r="L123"/>
  <c r="L119"/>
  <c r="C114"/>
  <c r="E115"/>
  <c r="C115" s="1"/>
  <c r="E132"/>
  <c r="E121"/>
  <c r="C121" s="1"/>
  <c r="E117"/>
  <c r="C117" s="1"/>
  <c r="E113"/>
  <c r="C113" s="1"/>
  <c r="T441" i="6"/>
  <c r="R441"/>
  <c r="R436"/>
  <c r="T436" s="1"/>
  <c r="T432"/>
  <c r="T423"/>
  <c r="R423"/>
  <c r="T418"/>
  <c r="R418"/>
  <c r="T414"/>
  <c r="T384"/>
  <c r="R384"/>
  <c r="R379"/>
  <c r="T379" s="1"/>
  <c r="T375"/>
  <c r="T366"/>
  <c r="R366"/>
  <c r="R361"/>
  <c r="T361" s="1"/>
  <c r="T357"/>
  <c r="T348"/>
  <c r="R348"/>
  <c r="R343"/>
  <c r="T343" s="1"/>
  <c r="T339"/>
  <c r="T285"/>
  <c r="R285"/>
  <c r="T280"/>
  <c r="R280"/>
  <c r="T276"/>
  <c r="T267"/>
  <c r="R267"/>
  <c r="R262"/>
  <c r="T262" s="1"/>
  <c r="T258"/>
  <c r="T228"/>
  <c r="R228"/>
  <c r="R223"/>
  <c r="T223" s="1"/>
  <c r="T219"/>
  <c r="T210"/>
  <c r="R210"/>
  <c r="R205"/>
  <c r="T205" s="1"/>
  <c r="T201"/>
  <c r="T192"/>
  <c r="R192"/>
  <c r="T187"/>
  <c r="R187"/>
  <c r="T183"/>
  <c r="T461"/>
  <c r="R461"/>
  <c r="R455"/>
  <c r="T455" s="1"/>
  <c r="T450"/>
  <c r="T404"/>
  <c r="R404"/>
  <c r="T398"/>
  <c r="R398"/>
  <c r="T393"/>
  <c r="T329"/>
  <c r="R329"/>
  <c r="R323"/>
  <c r="T323" s="1"/>
  <c r="T318"/>
  <c r="T305"/>
  <c r="R305"/>
  <c r="R299"/>
  <c r="T299" s="1"/>
  <c r="T294"/>
  <c r="T248"/>
  <c r="R248"/>
  <c r="R242"/>
  <c r="T242" s="1"/>
  <c r="T237"/>
  <c r="T173"/>
  <c r="R173"/>
  <c r="R167"/>
  <c r="T167" s="1"/>
  <c r="T162"/>
  <c r="E461"/>
  <c r="E455"/>
  <c r="C455" s="1"/>
  <c r="C460"/>
  <c r="C461"/>
  <c r="C462"/>
  <c r="C463"/>
  <c r="C454"/>
  <c r="C456"/>
  <c r="C457"/>
  <c r="C449"/>
  <c r="C450"/>
  <c r="C451"/>
  <c r="P462"/>
  <c r="P461"/>
  <c r="P455"/>
  <c r="P450"/>
  <c r="E460"/>
  <c r="E454"/>
  <c r="D454"/>
  <c r="E449"/>
  <c r="D449"/>
  <c r="C440"/>
  <c r="C442"/>
  <c r="C431"/>
  <c r="C432"/>
  <c r="E442"/>
  <c r="D442"/>
  <c r="E440"/>
  <c r="E439"/>
  <c r="C439" s="1"/>
  <c r="E437"/>
  <c r="D437"/>
  <c r="C437" s="1"/>
  <c r="E435"/>
  <c r="D435"/>
  <c r="E434"/>
  <c r="C434" s="1"/>
  <c r="E431"/>
  <c r="D431"/>
  <c r="E430"/>
  <c r="C430" s="1"/>
  <c r="E422"/>
  <c r="C422" s="1"/>
  <c r="E419"/>
  <c r="C419" s="1"/>
  <c r="D419"/>
  <c r="E417"/>
  <c r="C417" s="1"/>
  <c r="D417"/>
  <c r="E413"/>
  <c r="D413"/>
  <c r="C413" s="1"/>
  <c r="C406"/>
  <c r="C400"/>
  <c r="C394"/>
  <c r="E403"/>
  <c r="C403" s="1"/>
  <c r="E397"/>
  <c r="C397" s="1"/>
  <c r="D397"/>
  <c r="E392"/>
  <c r="D392"/>
  <c r="C392" s="1"/>
  <c r="E383"/>
  <c r="C383" s="1"/>
  <c r="E380"/>
  <c r="D380"/>
  <c r="E378"/>
  <c r="C378" s="1"/>
  <c r="D378"/>
  <c r="E374"/>
  <c r="D374"/>
  <c r="E365"/>
  <c r="C365" s="1"/>
  <c r="E362"/>
  <c r="D362"/>
  <c r="E360"/>
  <c r="D360"/>
  <c r="E356"/>
  <c r="D356"/>
  <c r="E347"/>
  <c r="C347" s="1"/>
  <c r="E344"/>
  <c r="D344"/>
  <c r="E342"/>
  <c r="D342"/>
  <c r="E338"/>
  <c r="D338"/>
  <c r="C325"/>
  <c r="E328"/>
  <c r="C328" s="1"/>
  <c r="E322"/>
  <c r="D322"/>
  <c r="E317"/>
  <c r="D317"/>
  <c r="E316"/>
  <c r="C316" s="1"/>
  <c r="E318"/>
  <c r="C318" s="1"/>
  <c r="C319"/>
  <c r="E321"/>
  <c r="C321" s="1"/>
  <c r="B323"/>
  <c r="F323"/>
  <c r="G323"/>
  <c r="H323"/>
  <c r="I323"/>
  <c r="J323"/>
  <c r="K323"/>
  <c r="L323"/>
  <c r="M323"/>
  <c r="N323"/>
  <c r="O323"/>
  <c r="P323"/>
  <c r="Q323"/>
  <c r="D324"/>
  <c r="E324"/>
  <c r="F325"/>
  <c r="G325"/>
  <c r="H325"/>
  <c r="I325"/>
  <c r="J325"/>
  <c r="L325"/>
  <c r="M325"/>
  <c r="N325"/>
  <c r="O325"/>
  <c r="P325"/>
  <c r="Q325"/>
  <c r="E327"/>
  <c r="C327" s="1"/>
  <c r="B329"/>
  <c r="F329"/>
  <c r="G329"/>
  <c r="H329"/>
  <c r="I329"/>
  <c r="J329"/>
  <c r="K329"/>
  <c r="L329"/>
  <c r="M329"/>
  <c r="N329"/>
  <c r="O329"/>
  <c r="P329"/>
  <c r="Q329"/>
  <c r="D330"/>
  <c r="C330" s="1"/>
  <c r="E330"/>
  <c r="C331"/>
  <c r="F331"/>
  <c r="G331"/>
  <c r="H331"/>
  <c r="I331"/>
  <c r="J331"/>
  <c r="L331"/>
  <c r="M331"/>
  <c r="N331"/>
  <c r="O331"/>
  <c r="P331"/>
  <c r="Q331"/>
  <c r="D334"/>
  <c r="E334"/>
  <c r="P306"/>
  <c r="E306" s="1"/>
  <c r="P294"/>
  <c r="E294" s="1"/>
  <c r="C294" s="1"/>
  <c r="E304"/>
  <c r="C304" s="1"/>
  <c r="E298"/>
  <c r="D298"/>
  <c r="E293"/>
  <c r="D293"/>
  <c r="C295"/>
  <c r="E297"/>
  <c r="C297" s="1"/>
  <c r="B299"/>
  <c r="F299"/>
  <c r="G299"/>
  <c r="H299"/>
  <c r="I299"/>
  <c r="J299"/>
  <c r="K299"/>
  <c r="L299"/>
  <c r="M299"/>
  <c r="N299"/>
  <c r="O299"/>
  <c r="Q299"/>
  <c r="D300"/>
  <c r="P300"/>
  <c r="E300" s="1"/>
  <c r="C301"/>
  <c r="F301"/>
  <c r="G301"/>
  <c r="H301"/>
  <c r="I301"/>
  <c r="J301"/>
  <c r="K301"/>
  <c r="L301"/>
  <c r="M301"/>
  <c r="N301"/>
  <c r="O301"/>
  <c r="P301"/>
  <c r="Q301"/>
  <c r="E303"/>
  <c r="C303" s="1"/>
  <c r="B305"/>
  <c r="F305"/>
  <c r="G305"/>
  <c r="H305"/>
  <c r="I305"/>
  <c r="J305"/>
  <c r="K305"/>
  <c r="L305"/>
  <c r="M305"/>
  <c r="N305"/>
  <c r="O305"/>
  <c r="Q305"/>
  <c r="D306"/>
  <c r="C307"/>
  <c r="F307"/>
  <c r="G307"/>
  <c r="H307"/>
  <c r="I307"/>
  <c r="J307"/>
  <c r="K307"/>
  <c r="L307"/>
  <c r="M307"/>
  <c r="N307"/>
  <c r="O307"/>
  <c r="P307"/>
  <c r="Q307"/>
  <c r="D310"/>
  <c r="E310"/>
  <c r="E289"/>
  <c r="C289" s="1"/>
  <c r="C290" s="1"/>
  <c r="E286"/>
  <c r="D286"/>
  <c r="Q285"/>
  <c r="P285"/>
  <c r="O285"/>
  <c r="N285"/>
  <c r="M285"/>
  <c r="L285"/>
  <c r="K285"/>
  <c r="I285"/>
  <c r="H285"/>
  <c r="G285"/>
  <c r="F285"/>
  <c r="B285"/>
  <c r="E284"/>
  <c r="C284" s="1"/>
  <c r="E283"/>
  <c r="C283" s="1"/>
  <c r="E281"/>
  <c r="D281"/>
  <c r="Q280"/>
  <c r="P280"/>
  <c r="O280"/>
  <c r="N280"/>
  <c r="M280"/>
  <c r="L280"/>
  <c r="K280"/>
  <c r="I280"/>
  <c r="H280"/>
  <c r="G280"/>
  <c r="F280"/>
  <c r="B280"/>
  <c r="E279"/>
  <c r="D279"/>
  <c r="E278"/>
  <c r="C278" s="1"/>
  <c r="E276"/>
  <c r="C276" s="1"/>
  <c r="E275"/>
  <c r="D275"/>
  <c r="E274"/>
  <c r="C274" s="1"/>
  <c r="E266"/>
  <c r="C266" s="1"/>
  <c r="E263"/>
  <c r="D263"/>
  <c r="E261"/>
  <c r="D261"/>
  <c r="E257"/>
  <c r="D257"/>
  <c r="C244"/>
  <c r="C250"/>
  <c r="C238"/>
  <c r="E247"/>
  <c r="C247" s="1"/>
  <c r="E241"/>
  <c r="D241"/>
  <c r="E236"/>
  <c r="D236"/>
  <c r="E227"/>
  <c r="D227"/>
  <c r="E224"/>
  <c r="D224"/>
  <c r="E222"/>
  <c r="D222"/>
  <c r="E218"/>
  <c r="D218"/>
  <c r="E206"/>
  <c r="D206"/>
  <c r="E204"/>
  <c r="D204"/>
  <c r="E209"/>
  <c r="D209"/>
  <c r="E200"/>
  <c r="D200"/>
  <c r="E188"/>
  <c r="E191"/>
  <c r="E186"/>
  <c r="E182"/>
  <c r="D191"/>
  <c r="D188"/>
  <c r="D186"/>
  <c r="D182"/>
  <c r="E172"/>
  <c r="E166"/>
  <c r="E161"/>
  <c r="D172"/>
  <c r="D166"/>
  <c r="D161"/>
  <c r="P150"/>
  <c r="L486"/>
  <c r="P138"/>
  <c r="P144"/>
  <c r="R149"/>
  <c r="T149" s="1"/>
  <c r="R143"/>
  <c r="T143" s="1"/>
  <c r="T138"/>
  <c r="R129"/>
  <c r="T129" s="1"/>
  <c r="R124"/>
  <c r="T124" s="1"/>
  <c r="T120"/>
  <c r="E148"/>
  <c r="C148" s="1"/>
  <c r="E142"/>
  <c r="D142"/>
  <c r="E137"/>
  <c r="D137"/>
  <c r="E128"/>
  <c r="C128" s="1"/>
  <c r="E125"/>
  <c r="D125"/>
  <c r="E123"/>
  <c r="D123"/>
  <c r="R111"/>
  <c r="T111" s="1"/>
  <c r="R106"/>
  <c r="T106" s="1"/>
  <c r="T102"/>
  <c r="E119"/>
  <c r="D119"/>
  <c r="D35"/>
  <c r="D16"/>
  <c r="D17" s="1"/>
  <c r="E110"/>
  <c r="E105"/>
  <c r="D105"/>
  <c r="E101"/>
  <c r="D101"/>
  <c r="E107"/>
  <c r="D107"/>
  <c r="E91"/>
  <c r="E85"/>
  <c r="D85"/>
  <c r="E80"/>
  <c r="D80"/>
  <c r="R72"/>
  <c r="T72" s="1"/>
  <c r="R67"/>
  <c r="T67" s="1"/>
  <c r="T63"/>
  <c r="E71"/>
  <c r="E68"/>
  <c r="D68"/>
  <c r="E66"/>
  <c r="D66"/>
  <c r="E62"/>
  <c r="D62"/>
  <c r="R54"/>
  <c r="T54" s="1"/>
  <c r="R49"/>
  <c r="T49" s="1"/>
  <c r="T45"/>
  <c r="E50"/>
  <c r="D50"/>
  <c r="E53"/>
  <c r="E44"/>
  <c r="D44"/>
  <c r="E48"/>
  <c r="D48"/>
  <c r="E32"/>
  <c r="D32"/>
  <c r="E26"/>
  <c r="D26"/>
  <c r="E25"/>
  <c r="E35"/>
  <c r="E30"/>
  <c r="D30"/>
  <c r="D19"/>
  <c r="D7"/>
  <c r="D13"/>
  <c r="E16"/>
  <c r="D10"/>
  <c r="D11" s="1"/>
  <c r="E10"/>
  <c r="D5"/>
  <c r="D6" s="1"/>
  <c r="E5"/>
  <c r="E466"/>
  <c r="E459"/>
  <c r="E453"/>
  <c r="E448"/>
  <c r="E445"/>
  <c r="E432"/>
  <c r="E427"/>
  <c r="E424"/>
  <c r="E421"/>
  <c r="E416"/>
  <c r="E414"/>
  <c r="C414" s="1"/>
  <c r="E412"/>
  <c r="E409"/>
  <c r="E405"/>
  <c r="E402"/>
  <c r="E399"/>
  <c r="E396"/>
  <c r="E393"/>
  <c r="C393" s="1"/>
  <c r="E391"/>
  <c r="E388"/>
  <c r="E385"/>
  <c r="E382"/>
  <c r="E377"/>
  <c r="E375"/>
  <c r="C375" s="1"/>
  <c r="E373"/>
  <c r="E370"/>
  <c r="E367"/>
  <c r="E364"/>
  <c r="E359"/>
  <c r="E357"/>
  <c r="C357" s="1"/>
  <c r="E355"/>
  <c r="E352"/>
  <c r="E349"/>
  <c r="E346"/>
  <c r="E341"/>
  <c r="E339"/>
  <c r="C339" s="1"/>
  <c r="E337"/>
  <c r="E292"/>
  <c r="E271"/>
  <c r="E268"/>
  <c r="E265"/>
  <c r="E260"/>
  <c r="E258"/>
  <c r="C258" s="1"/>
  <c r="E256"/>
  <c r="E253"/>
  <c r="E249"/>
  <c r="E246"/>
  <c r="E243"/>
  <c r="E240"/>
  <c r="E237"/>
  <c r="C237" s="1"/>
  <c r="E235"/>
  <c r="E232"/>
  <c r="E229"/>
  <c r="E226"/>
  <c r="E221"/>
  <c r="E219"/>
  <c r="C219" s="1"/>
  <c r="E217"/>
  <c r="E214"/>
  <c r="E211"/>
  <c r="E208"/>
  <c r="E203"/>
  <c r="E201"/>
  <c r="C201" s="1"/>
  <c r="E199"/>
  <c r="E196"/>
  <c r="E193"/>
  <c r="E190"/>
  <c r="E185"/>
  <c r="E183"/>
  <c r="E181"/>
  <c r="E178"/>
  <c r="E174"/>
  <c r="E171"/>
  <c r="E168"/>
  <c r="E165"/>
  <c r="E162"/>
  <c r="E160"/>
  <c r="C71" i="1" l="1"/>
  <c r="C259" i="4"/>
  <c r="E526"/>
  <c r="C526" s="1"/>
  <c r="E560"/>
  <c r="C560" s="1"/>
  <c r="C561" s="1"/>
  <c r="C674"/>
  <c r="E591" i="1"/>
  <c r="C591" s="1"/>
  <c r="E527"/>
  <c r="C527" s="1"/>
  <c r="C522"/>
  <c r="E523"/>
  <c r="C523" s="1"/>
  <c r="C14" i="4"/>
  <c r="C15" s="1"/>
  <c r="E433"/>
  <c r="C433" s="1"/>
  <c r="C434" s="1"/>
  <c r="E420"/>
  <c r="C420" s="1"/>
  <c r="C421" s="1"/>
  <c r="E472"/>
  <c r="C472" s="1"/>
  <c r="C473" s="1"/>
  <c r="E381"/>
  <c r="C381" s="1"/>
  <c r="C383" s="1"/>
  <c r="E459"/>
  <c r="C459" s="1"/>
  <c r="C460" s="1"/>
  <c r="E494"/>
  <c r="C494" s="1"/>
  <c r="C495" s="1"/>
  <c r="C676"/>
  <c r="E677"/>
  <c r="C677" s="1"/>
  <c r="E446"/>
  <c r="C446" s="1"/>
  <c r="C447" s="1"/>
  <c r="E620"/>
  <c r="C620" s="1"/>
  <c r="C621" s="1"/>
  <c r="E648"/>
  <c r="C648" s="1"/>
  <c r="C649" s="1"/>
  <c r="E208"/>
  <c r="C208" s="1"/>
  <c r="E700"/>
  <c r="C700" s="1"/>
  <c r="C701" s="1"/>
  <c r="E697" i="1"/>
  <c r="C697" s="1"/>
  <c r="C698" s="1"/>
  <c r="E711"/>
  <c r="C711" s="1"/>
  <c r="C712" s="1"/>
  <c r="C522" i="4"/>
  <c r="C379"/>
  <c r="E355"/>
  <c r="C355" s="1"/>
  <c r="C356" s="1"/>
  <c r="E281"/>
  <c r="C281" s="1"/>
  <c r="E282"/>
  <c r="C282" s="1"/>
  <c r="E309"/>
  <c r="E109"/>
  <c r="C109" s="1"/>
  <c r="E134"/>
  <c r="C134" s="1"/>
  <c r="C135" s="1"/>
  <c r="E261"/>
  <c r="C261" s="1"/>
  <c r="E73"/>
  <c r="E209"/>
  <c r="C209" s="1"/>
  <c r="E262"/>
  <c r="C262" s="1"/>
  <c r="E182"/>
  <c r="C182" s="1"/>
  <c r="C184" s="1"/>
  <c r="E233"/>
  <c r="C233" s="1"/>
  <c r="E234"/>
  <c r="C234" s="1"/>
  <c r="C44"/>
  <c r="E110"/>
  <c r="C110" s="1"/>
  <c r="C279"/>
  <c r="C231"/>
  <c r="C206"/>
  <c r="C45"/>
  <c r="C49"/>
  <c r="C48"/>
  <c r="C17"/>
  <c r="C18" s="1"/>
  <c r="C695" i="1"/>
  <c r="E674"/>
  <c r="C674" s="1"/>
  <c r="C673"/>
  <c r="C671"/>
  <c r="C644"/>
  <c r="E645"/>
  <c r="C645" s="1"/>
  <c r="C642"/>
  <c r="C589"/>
  <c r="E491"/>
  <c r="C491" s="1"/>
  <c r="C492" s="1"/>
  <c r="E617"/>
  <c r="C617" s="1"/>
  <c r="C618" s="1"/>
  <c r="C615"/>
  <c r="C587"/>
  <c r="C555"/>
  <c r="C553"/>
  <c r="E557"/>
  <c r="C557" s="1"/>
  <c r="C519"/>
  <c r="E469"/>
  <c r="C469" s="1"/>
  <c r="C470" s="1"/>
  <c r="E456"/>
  <c r="C456" s="1"/>
  <c r="C457" s="1"/>
  <c r="E443"/>
  <c r="C443" s="1"/>
  <c r="C444" s="1"/>
  <c r="E430"/>
  <c r="C430" s="1"/>
  <c r="C431" s="1"/>
  <c r="C415"/>
  <c r="E417"/>
  <c r="C417" s="1"/>
  <c r="C418" s="1"/>
  <c r="C376"/>
  <c r="E378"/>
  <c r="C378" s="1"/>
  <c r="C380" s="1"/>
  <c r="E353"/>
  <c r="C353" s="1"/>
  <c r="C354" s="1"/>
  <c r="C333"/>
  <c r="C14"/>
  <c r="C15" s="1"/>
  <c r="C53"/>
  <c r="E305"/>
  <c r="E306"/>
  <c r="C330"/>
  <c r="E276"/>
  <c r="C276" s="1"/>
  <c r="E277"/>
  <c r="C277" s="1"/>
  <c r="C274"/>
  <c r="E203"/>
  <c r="C203" s="1"/>
  <c r="E228"/>
  <c r="C228" s="1"/>
  <c r="E229"/>
  <c r="C229" s="1"/>
  <c r="C226"/>
  <c r="E129"/>
  <c r="C129" s="1"/>
  <c r="C130" s="1"/>
  <c r="E204"/>
  <c r="C204" s="1"/>
  <c r="E256"/>
  <c r="C256" s="1"/>
  <c r="E257"/>
  <c r="C257" s="1"/>
  <c r="C254"/>
  <c r="E258"/>
  <c r="C258" s="1"/>
  <c r="C201"/>
  <c r="E105"/>
  <c r="C105" s="1"/>
  <c r="E104"/>
  <c r="C104" s="1"/>
  <c r="C52"/>
  <c r="C49"/>
  <c r="C48"/>
  <c r="C44"/>
  <c r="E177"/>
  <c r="C177" s="1"/>
  <c r="C179" s="1"/>
  <c r="C126"/>
  <c r="C127" s="1"/>
  <c r="C99"/>
  <c r="C73"/>
  <c r="C75" s="1"/>
  <c r="C45"/>
  <c r="C17"/>
  <c r="C18" s="1"/>
  <c r="C129" i="4"/>
  <c r="C124"/>
  <c r="C125" s="1"/>
  <c r="C121"/>
  <c r="C137"/>
  <c r="C138" s="1"/>
  <c r="E123" i="1"/>
  <c r="C123" s="1"/>
  <c r="C124" s="1"/>
  <c r="E119"/>
  <c r="C119" s="1"/>
  <c r="C120" s="1"/>
  <c r="C116"/>
  <c r="C132"/>
  <c r="C133" s="1"/>
  <c r="C380" i="6"/>
  <c r="C435"/>
  <c r="E280"/>
  <c r="C280" s="1"/>
  <c r="C374"/>
  <c r="C360"/>
  <c r="C342"/>
  <c r="C356"/>
  <c r="C322"/>
  <c r="C334"/>
  <c r="C335" s="1"/>
  <c r="C227"/>
  <c r="C324"/>
  <c r="C362"/>
  <c r="C300"/>
  <c r="C263"/>
  <c r="P305"/>
  <c r="C279"/>
  <c r="C310"/>
  <c r="C311" s="1"/>
  <c r="C241"/>
  <c r="C261"/>
  <c r="C275"/>
  <c r="C277" s="1"/>
  <c r="C281"/>
  <c r="E329"/>
  <c r="C329" s="1"/>
  <c r="E323"/>
  <c r="C323" s="1"/>
  <c r="C344"/>
  <c r="C218"/>
  <c r="C298"/>
  <c r="C206"/>
  <c r="C338"/>
  <c r="C257"/>
  <c r="E285"/>
  <c r="C285" s="1"/>
  <c r="C286"/>
  <c r="C293"/>
  <c r="C317"/>
  <c r="C320" s="1"/>
  <c r="C332"/>
  <c r="C306"/>
  <c r="P299"/>
  <c r="E299" s="1"/>
  <c r="C299" s="1"/>
  <c r="E305"/>
  <c r="C305" s="1"/>
  <c r="C209"/>
  <c r="C236"/>
  <c r="C204"/>
  <c r="C222"/>
  <c r="C224"/>
  <c r="C200"/>
  <c r="C191"/>
  <c r="C188"/>
  <c r="C186"/>
  <c r="C182"/>
  <c r="C172"/>
  <c r="C166"/>
  <c r="C161"/>
  <c r="C142"/>
  <c r="C85"/>
  <c r="C137"/>
  <c r="C123"/>
  <c r="C125"/>
  <c r="C119"/>
  <c r="C66"/>
  <c r="C91"/>
  <c r="C10"/>
  <c r="C80"/>
  <c r="C101"/>
  <c r="C26"/>
  <c r="C107"/>
  <c r="C110"/>
  <c r="C105"/>
  <c r="C62"/>
  <c r="C71"/>
  <c r="C68"/>
  <c r="C35"/>
  <c r="C44"/>
  <c r="C50"/>
  <c r="C53"/>
  <c r="D12"/>
  <c r="C48"/>
  <c r="C16"/>
  <c r="C30"/>
  <c r="D22"/>
  <c r="C32"/>
  <c r="C5"/>
  <c r="D466"/>
  <c r="C466" s="1"/>
  <c r="C467" s="1"/>
  <c r="Q463"/>
  <c r="P463"/>
  <c r="O463"/>
  <c r="N463"/>
  <c r="M463"/>
  <c r="L463"/>
  <c r="K463"/>
  <c r="J463"/>
  <c r="I463"/>
  <c r="H463"/>
  <c r="G463"/>
  <c r="F463"/>
  <c r="E462"/>
  <c r="D462"/>
  <c r="Q461"/>
  <c r="O461"/>
  <c r="N461"/>
  <c r="M461"/>
  <c r="L461"/>
  <c r="K461"/>
  <c r="J461"/>
  <c r="I461"/>
  <c r="H461"/>
  <c r="G461"/>
  <c r="F461"/>
  <c r="B461"/>
  <c r="C459"/>
  <c r="Q457"/>
  <c r="P457"/>
  <c r="O457"/>
  <c r="N457"/>
  <c r="M457"/>
  <c r="L457"/>
  <c r="K457"/>
  <c r="J457"/>
  <c r="I457"/>
  <c r="H457"/>
  <c r="G457"/>
  <c r="F457"/>
  <c r="P456"/>
  <c r="E456" s="1"/>
  <c r="D456"/>
  <c r="Q455"/>
  <c r="O455"/>
  <c r="N455"/>
  <c r="M455"/>
  <c r="L455"/>
  <c r="K455"/>
  <c r="J455"/>
  <c r="I455"/>
  <c r="H455"/>
  <c r="G455"/>
  <c r="F455"/>
  <c r="B455"/>
  <c r="C453"/>
  <c r="C458" s="1"/>
  <c r="E450"/>
  <c r="C448"/>
  <c r="D445"/>
  <c r="C445" s="1"/>
  <c r="C446" s="1"/>
  <c r="Q441"/>
  <c r="P441"/>
  <c r="O441"/>
  <c r="N441"/>
  <c r="M441"/>
  <c r="L441"/>
  <c r="K441"/>
  <c r="I441"/>
  <c r="H441"/>
  <c r="G441"/>
  <c r="F441"/>
  <c r="B441"/>
  <c r="Q436"/>
  <c r="P436"/>
  <c r="O436"/>
  <c r="N436"/>
  <c r="M436"/>
  <c r="L436"/>
  <c r="K436"/>
  <c r="I436"/>
  <c r="H436"/>
  <c r="G436"/>
  <c r="F436"/>
  <c r="B436"/>
  <c r="D427"/>
  <c r="C427" s="1"/>
  <c r="C428" s="1"/>
  <c r="D424"/>
  <c r="C424" s="1"/>
  <c r="Q423"/>
  <c r="P423"/>
  <c r="O423"/>
  <c r="N423"/>
  <c r="M423"/>
  <c r="L423"/>
  <c r="K423"/>
  <c r="I423"/>
  <c r="H423"/>
  <c r="G423"/>
  <c r="F423"/>
  <c r="B423"/>
  <c r="C421"/>
  <c r="Q418"/>
  <c r="P418"/>
  <c r="O418"/>
  <c r="N418"/>
  <c r="M418"/>
  <c r="L418"/>
  <c r="K418"/>
  <c r="I418"/>
  <c r="H418"/>
  <c r="G418"/>
  <c r="F418"/>
  <c r="B418"/>
  <c r="C416"/>
  <c r="C412"/>
  <c r="D409"/>
  <c r="C409" s="1"/>
  <c r="C410" s="1"/>
  <c r="Q406"/>
  <c r="P406"/>
  <c r="O406"/>
  <c r="N406"/>
  <c r="M406"/>
  <c r="L406"/>
  <c r="K406"/>
  <c r="J406"/>
  <c r="I406"/>
  <c r="H406"/>
  <c r="G406"/>
  <c r="F406"/>
  <c r="D405"/>
  <c r="C405" s="1"/>
  <c r="Q404"/>
  <c r="P404"/>
  <c r="O404"/>
  <c r="N404"/>
  <c r="M404"/>
  <c r="L404"/>
  <c r="K404"/>
  <c r="J404"/>
  <c r="I404"/>
  <c r="H404"/>
  <c r="G404"/>
  <c r="F404"/>
  <c r="B404"/>
  <c r="C402"/>
  <c r="Q400"/>
  <c r="P400"/>
  <c r="O400"/>
  <c r="N400"/>
  <c r="M400"/>
  <c r="L400"/>
  <c r="K400"/>
  <c r="J400"/>
  <c r="I400"/>
  <c r="H400"/>
  <c r="G400"/>
  <c r="F400"/>
  <c r="D399"/>
  <c r="C399" s="1"/>
  <c r="Q398"/>
  <c r="P398"/>
  <c r="O398"/>
  <c r="N398"/>
  <c r="M398"/>
  <c r="L398"/>
  <c r="K398"/>
  <c r="J398"/>
  <c r="I398"/>
  <c r="H398"/>
  <c r="G398"/>
  <c r="F398"/>
  <c r="B398"/>
  <c r="C396"/>
  <c r="C391"/>
  <c r="D388"/>
  <c r="C388" s="1"/>
  <c r="C389" s="1"/>
  <c r="D385"/>
  <c r="C385" s="1"/>
  <c r="Q384"/>
  <c r="P384"/>
  <c r="O384"/>
  <c r="N384"/>
  <c r="M384"/>
  <c r="L384"/>
  <c r="K384"/>
  <c r="J384"/>
  <c r="I384"/>
  <c r="H384"/>
  <c r="G384"/>
  <c r="F384"/>
  <c r="B384"/>
  <c r="C382"/>
  <c r="Q379"/>
  <c r="P379"/>
  <c r="O379"/>
  <c r="N379"/>
  <c r="M379"/>
  <c r="L379"/>
  <c r="K379"/>
  <c r="J379"/>
  <c r="I379"/>
  <c r="H379"/>
  <c r="G379"/>
  <c r="F379"/>
  <c r="B379"/>
  <c r="C377"/>
  <c r="C373"/>
  <c r="D370"/>
  <c r="C370" s="1"/>
  <c r="C371" s="1"/>
  <c r="D367"/>
  <c r="C367" s="1"/>
  <c r="Q366"/>
  <c r="P366"/>
  <c r="O366"/>
  <c r="N366"/>
  <c r="M366"/>
  <c r="L366"/>
  <c r="K366"/>
  <c r="J366"/>
  <c r="I366"/>
  <c r="H366"/>
  <c r="G366"/>
  <c r="F366"/>
  <c r="B366"/>
  <c r="C364"/>
  <c r="Q361"/>
  <c r="P361"/>
  <c r="O361"/>
  <c r="N361"/>
  <c r="M361"/>
  <c r="L361"/>
  <c r="K361"/>
  <c r="J361"/>
  <c r="I361"/>
  <c r="H361"/>
  <c r="G361"/>
  <c r="F361"/>
  <c r="B361"/>
  <c r="C359"/>
  <c r="C355"/>
  <c r="C352"/>
  <c r="C353" s="1"/>
  <c r="D349"/>
  <c r="C349" s="1"/>
  <c r="Q348"/>
  <c r="P348"/>
  <c r="O348"/>
  <c r="N348"/>
  <c r="M348"/>
  <c r="L348"/>
  <c r="K348"/>
  <c r="J348"/>
  <c r="I348"/>
  <c r="H348"/>
  <c r="G348"/>
  <c r="F348"/>
  <c r="B348"/>
  <c r="C346"/>
  <c r="Q343"/>
  <c r="P343"/>
  <c r="O343"/>
  <c r="N343"/>
  <c r="M343"/>
  <c r="L343"/>
  <c r="K343"/>
  <c r="J343"/>
  <c r="I343"/>
  <c r="H343"/>
  <c r="G343"/>
  <c r="F343"/>
  <c r="B343"/>
  <c r="C341"/>
  <c r="C337"/>
  <c r="L476"/>
  <c r="L477"/>
  <c r="L478"/>
  <c r="L479"/>
  <c r="L480"/>
  <c r="E112"/>
  <c r="C169"/>
  <c r="L481"/>
  <c r="C292"/>
  <c r="C271"/>
  <c r="C272" s="1"/>
  <c r="D268"/>
  <c r="C268" s="1"/>
  <c r="Q267"/>
  <c r="P267"/>
  <c r="O267"/>
  <c r="N267"/>
  <c r="M267"/>
  <c r="L267"/>
  <c r="K267"/>
  <c r="I267"/>
  <c r="H267"/>
  <c r="G267"/>
  <c r="F267"/>
  <c r="B267"/>
  <c r="C265"/>
  <c r="Q262"/>
  <c r="P262"/>
  <c r="O262"/>
  <c r="N262"/>
  <c r="M262"/>
  <c r="L262"/>
  <c r="K262"/>
  <c r="I262"/>
  <c r="H262"/>
  <c r="G262"/>
  <c r="F262"/>
  <c r="B262"/>
  <c r="C260"/>
  <c r="C256"/>
  <c r="D253"/>
  <c r="C253" s="1"/>
  <c r="C254" s="1"/>
  <c r="Q250"/>
  <c r="P250"/>
  <c r="O250"/>
  <c r="N250"/>
  <c r="M250"/>
  <c r="L250"/>
  <c r="K250"/>
  <c r="J250"/>
  <c r="I250"/>
  <c r="H250"/>
  <c r="G250"/>
  <c r="F250"/>
  <c r="D249"/>
  <c r="C249" s="1"/>
  <c r="Q248"/>
  <c r="P248"/>
  <c r="O248"/>
  <c r="N248"/>
  <c r="M248"/>
  <c r="L248"/>
  <c r="K248"/>
  <c r="J248"/>
  <c r="I248"/>
  <c r="H248"/>
  <c r="G248"/>
  <c r="F248"/>
  <c r="B248"/>
  <c r="C246"/>
  <c r="Q244"/>
  <c r="P244"/>
  <c r="O244"/>
  <c r="N244"/>
  <c r="M244"/>
  <c r="L244"/>
  <c r="K244"/>
  <c r="J244"/>
  <c r="I244"/>
  <c r="H244"/>
  <c r="G244"/>
  <c r="F244"/>
  <c r="D243"/>
  <c r="C243" s="1"/>
  <c r="Q242"/>
  <c r="P242"/>
  <c r="O242"/>
  <c r="N242"/>
  <c r="M242"/>
  <c r="L242"/>
  <c r="K242"/>
  <c r="J242"/>
  <c r="I242"/>
  <c r="H242"/>
  <c r="G242"/>
  <c r="F242"/>
  <c r="B242"/>
  <c r="C240"/>
  <c r="C235"/>
  <c r="D232"/>
  <c r="C232" s="1"/>
  <c r="C233" s="1"/>
  <c r="D229"/>
  <c r="C229" s="1"/>
  <c r="Q228"/>
  <c r="P228"/>
  <c r="O228"/>
  <c r="N228"/>
  <c r="M228"/>
  <c r="L228"/>
  <c r="K228"/>
  <c r="J228"/>
  <c r="I228"/>
  <c r="G228"/>
  <c r="F228"/>
  <c r="B228"/>
  <c r="C226"/>
  <c r="Q223"/>
  <c r="P223"/>
  <c r="O223"/>
  <c r="N223"/>
  <c r="M223"/>
  <c r="L223"/>
  <c r="K223"/>
  <c r="J223"/>
  <c r="I223"/>
  <c r="G223"/>
  <c r="F223"/>
  <c r="B223"/>
  <c r="C221"/>
  <c r="C217"/>
  <c r="D214"/>
  <c r="C214" s="1"/>
  <c r="C215" s="1"/>
  <c r="D211"/>
  <c r="C211" s="1"/>
  <c r="Q210"/>
  <c r="P210"/>
  <c r="O210"/>
  <c r="N210"/>
  <c r="M210"/>
  <c r="L210"/>
  <c r="K210"/>
  <c r="J210"/>
  <c r="I210"/>
  <c r="H210"/>
  <c r="G210"/>
  <c r="F210"/>
  <c r="B210"/>
  <c r="C208"/>
  <c r="Q205"/>
  <c r="P205"/>
  <c r="O205"/>
  <c r="N205"/>
  <c r="M205"/>
  <c r="L205"/>
  <c r="K205"/>
  <c r="J205"/>
  <c r="I205"/>
  <c r="H205"/>
  <c r="G205"/>
  <c r="F205"/>
  <c r="B205"/>
  <c r="C203"/>
  <c r="C199"/>
  <c r="C196"/>
  <c r="C197" s="1"/>
  <c r="D193"/>
  <c r="C193" s="1"/>
  <c r="Q192"/>
  <c r="P192"/>
  <c r="O192"/>
  <c r="N192"/>
  <c r="M192"/>
  <c r="L192"/>
  <c r="K192"/>
  <c r="J192"/>
  <c r="I192"/>
  <c r="H192"/>
  <c r="G192"/>
  <c r="F192"/>
  <c r="B192"/>
  <c r="C190"/>
  <c r="Q187"/>
  <c r="P187"/>
  <c r="O187"/>
  <c r="N187"/>
  <c r="M187"/>
  <c r="L187"/>
  <c r="K187"/>
  <c r="J187"/>
  <c r="I187"/>
  <c r="H187"/>
  <c r="G187"/>
  <c r="F187"/>
  <c r="B187"/>
  <c r="C185"/>
  <c r="C183"/>
  <c r="C181"/>
  <c r="D178"/>
  <c r="C178" s="1"/>
  <c r="C179" s="1"/>
  <c r="Q175"/>
  <c r="P175"/>
  <c r="O175"/>
  <c r="N175"/>
  <c r="M175"/>
  <c r="L175"/>
  <c r="J175"/>
  <c r="I175"/>
  <c r="H175"/>
  <c r="G175"/>
  <c r="F175"/>
  <c r="D174"/>
  <c r="C174" s="1"/>
  <c r="Q173"/>
  <c r="P173"/>
  <c r="O173"/>
  <c r="N173"/>
  <c r="M173"/>
  <c r="L173"/>
  <c r="K173"/>
  <c r="J173"/>
  <c r="I173"/>
  <c r="H173"/>
  <c r="G173"/>
  <c r="F173"/>
  <c r="B173"/>
  <c r="C171"/>
  <c r="Q169"/>
  <c r="P169"/>
  <c r="O169"/>
  <c r="N169"/>
  <c r="M169"/>
  <c r="L169"/>
  <c r="J169"/>
  <c r="I169"/>
  <c r="H169"/>
  <c r="G169"/>
  <c r="F169"/>
  <c r="D168"/>
  <c r="C168" s="1"/>
  <c r="Q167"/>
  <c r="P167"/>
  <c r="O167"/>
  <c r="N167"/>
  <c r="M167"/>
  <c r="L167"/>
  <c r="K167"/>
  <c r="J167"/>
  <c r="I167"/>
  <c r="H167"/>
  <c r="G167"/>
  <c r="F167"/>
  <c r="B167"/>
  <c r="C165"/>
  <c r="C162"/>
  <c r="C160"/>
  <c r="L482"/>
  <c r="B483"/>
  <c r="L483"/>
  <c r="L484"/>
  <c r="B485"/>
  <c r="L485"/>
  <c r="B487"/>
  <c r="E82"/>
  <c r="C82" s="1"/>
  <c r="T6"/>
  <c r="E7"/>
  <c r="C7" s="1"/>
  <c r="B11"/>
  <c r="F11"/>
  <c r="G11"/>
  <c r="H11"/>
  <c r="I11"/>
  <c r="J11"/>
  <c r="K11"/>
  <c r="L11"/>
  <c r="M11"/>
  <c r="N11"/>
  <c r="O11"/>
  <c r="P11"/>
  <c r="Q11"/>
  <c r="R11"/>
  <c r="E13"/>
  <c r="C13" s="1"/>
  <c r="F13"/>
  <c r="G13"/>
  <c r="H13"/>
  <c r="I13"/>
  <c r="J13"/>
  <c r="L13"/>
  <c r="M13"/>
  <c r="N13"/>
  <c r="O13"/>
  <c r="P13"/>
  <c r="Q13"/>
  <c r="B17"/>
  <c r="F17"/>
  <c r="G17"/>
  <c r="H17"/>
  <c r="I17"/>
  <c r="J17"/>
  <c r="K17"/>
  <c r="L17"/>
  <c r="M17"/>
  <c r="N17"/>
  <c r="O17"/>
  <c r="P17"/>
  <c r="Q17"/>
  <c r="R17"/>
  <c r="E19"/>
  <c r="C19" s="1"/>
  <c r="F19"/>
  <c r="G19"/>
  <c r="H19"/>
  <c r="I19"/>
  <c r="J19"/>
  <c r="L19"/>
  <c r="M19"/>
  <c r="N19"/>
  <c r="O19"/>
  <c r="P19"/>
  <c r="Q19"/>
  <c r="T27"/>
  <c r="B31"/>
  <c r="F31"/>
  <c r="G31"/>
  <c r="H31"/>
  <c r="I31"/>
  <c r="J31"/>
  <c r="K31"/>
  <c r="L31"/>
  <c r="M31"/>
  <c r="N31"/>
  <c r="O31"/>
  <c r="P31"/>
  <c r="Q31"/>
  <c r="R31"/>
  <c r="T31" s="1"/>
  <c r="B36"/>
  <c r="F36"/>
  <c r="G36"/>
  <c r="H36"/>
  <c r="I36"/>
  <c r="J36"/>
  <c r="K36"/>
  <c r="L36"/>
  <c r="M36"/>
  <c r="N36"/>
  <c r="O36"/>
  <c r="P36"/>
  <c r="Q36"/>
  <c r="R36"/>
  <c r="T36" s="1"/>
  <c r="D37"/>
  <c r="D40"/>
  <c r="B49"/>
  <c r="F49"/>
  <c r="G49"/>
  <c r="H49"/>
  <c r="I49"/>
  <c r="J49"/>
  <c r="K49"/>
  <c r="L49"/>
  <c r="M49"/>
  <c r="N49"/>
  <c r="O49"/>
  <c r="P49"/>
  <c r="Q49"/>
  <c r="B54"/>
  <c r="F54"/>
  <c r="G54"/>
  <c r="H54"/>
  <c r="I54"/>
  <c r="J54"/>
  <c r="K54"/>
  <c r="L54"/>
  <c r="M54"/>
  <c r="N54"/>
  <c r="O54"/>
  <c r="P54"/>
  <c r="Q54"/>
  <c r="D55"/>
  <c r="D58"/>
  <c r="D154"/>
  <c r="Q151"/>
  <c r="P151"/>
  <c r="O151"/>
  <c r="N151"/>
  <c r="M151"/>
  <c r="L151"/>
  <c r="K151"/>
  <c r="J151"/>
  <c r="I151"/>
  <c r="H151"/>
  <c r="G151"/>
  <c r="F151"/>
  <c r="E151"/>
  <c r="C151" s="1"/>
  <c r="D150"/>
  <c r="Q149"/>
  <c r="O149"/>
  <c r="N149"/>
  <c r="M149"/>
  <c r="L149"/>
  <c r="K149"/>
  <c r="J149"/>
  <c r="I149"/>
  <c r="H149"/>
  <c r="G149"/>
  <c r="F149"/>
  <c r="B149"/>
  <c r="Q145"/>
  <c r="P145"/>
  <c r="O145"/>
  <c r="N145"/>
  <c r="M145"/>
  <c r="L145"/>
  <c r="K145"/>
  <c r="J145"/>
  <c r="I145"/>
  <c r="H145"/>
  <c r="G145"/>
  <c r="F145"/>
  <c r="E145"/>
  <c r="C145" s="1"/>
  <c r="D144"/>
  <c r="Q143"/>
  <c r="O143"/>
  <c r="N143"/>
  <c r="M143"/>
  <c r="L143"/>
  <c r="K143"/>
  <c r="J143"/>
  <c r="I143"/>
  <c r="H143"/>
  <c r="G143"/>
  <c r="F143"/>
  <c r="B143"/>
  <c r="E139"/>
  <c r="C139" s="1"/>
  <c r="P143"/>
  <c r="D133"/>
  <c r="D130"/>
  <c r="Q129"/>
  <c r="P129"/>
  <c r="O129"/>
  <c r="N129"/>
  <c r="M129"/>
  <c r="L129"/>
  <c r="K129"/>
  <c r="J129"/>
  <c r="I129"/>
  <c r="H129"/>
  <c r="G129"/>
  <c r="F129"/>
  <c r="B129"/>
  <c r="Q124"/>
  <c r="P124"/>
  <c r="O124"/>
  <c r="N124"/>
  <c r="M124"/>
  <c r="L124"/>
  <c r="K124"/>
  <c r="J124"/>
  <c r="I124"/>
  <c r="H124"/>
  <c r="G124"/>
  <c r="F124"/>
  <c r="B124"/>
  <c r="D115"/>
  <c r="D112"/>
  <c r="Q111"/>
  <c r="P111"/>
  <c r="O111"/>
  <c r="N111"/>
  <c r="M111"/>
  <c r="L111"/>
  <c r="K111"/>
  <c r="J111"/>
  <c r="I111"/>
  <c r="H111"/>
  <c r="G111"/>
  <c r="F111"/>
  <c r="B111"/>
  <c r="Q106"/>
  <c r="P106"/>
  <c r="O106"/>
  <c r="N106"/>
  <c r="M106"/>
  <c r="L106"/>
  <c r="K106"/>
  <c r="J106"/>
  <c r="I106"/>
  <c r="H106"/>
  <c r="G106"/>
  <c r="F106"/>
  <c r="B106"/>
  <c r="D97"/>
  <c r="Q94"/>
  <c r="P94"/>
  <c r="O94"/>
  <c r="N94"/>
  <c r="M94"/>
  <c r="L94"/>
  <c r="K94"/>
  <c r="J94"/>
  <c r="I94"/>
  <c r="H94"/>
  <c r="G94"/>
  <c r="F94"/>
  <c r="D93"/>
  <c r="R92"/>
  <c r="T92" s="1"/>
  <c r="Q92"/>
  <c r="P92"/>
  <c r="O92"/>
  <c r="N92"/>
  <c r="M92"/>
  <c r="L92"/>
  <c r="K92"/>
  <c r="J92"/>
  <c r="I92"/>
  <c r="H92"/>
  <c r="G92"/>
  <c r="F92"/>
  <c r="B92"/>
  <c r="Q88"/>
  <c r="P88"/>
  <c r="O88"/>
  <c r="N88"/>
  <c r="M88"/>
  <c r="L88"/>
  <c r="K88"/>
  <c r="J88"/>
  <c r="I88"/>
  <c r="H88"/>
  <c r="G88"/>
  <c r="F88"/>
  <c r="E88"/>
  <c r="C88" s="1"/>
  <c r="D87"/>
  <c r="R86"/>
  <c r="T86" s="1"/>
  <c r="Q86"/>
  <c r="P86"/>
  <c r="O86"/>
  <c r="N86"/>
  <c r="M86"/>
  <c r="L86"/>
  <c r="K86"/>
  <c r="J86"/>
  <c r="I86"/>
  <c r="H86"/>
  <c r="G86"/>
  <c r="F86"/>
  <c r="B86"/>
  <c r="T81"/>
  <c r="D76"/>
  <c r="D73"/>
  <c r="Q72"/>
  <c r="P72"/>
  <c r="O72"/>
  <c r="N72"/>
  <c r="M72"/>
  <c r="L72"/>
  <c r="K72"/>
  <c r="J72"/>
  <c r="I72"/>
  <c r="H72"/>
  <c r="G72"/>
  <c r="F72"/>
  <c r="B72"/>
  <c r="Q67"/>
  <c r="P67"/>
  <c r="O67"/>
  <c r="N67"/>
  <c r="M67"/>
  <c r="L67"/>
  <c r="K67"/>
  <c r="J67"/>
  <c r="I67"/>
  <c r="H67"/>
  <c r="G67"/>
  <c r="F67"/>
  <c r="B67"/>
  <c r="E115" i="4"/>
  <c r="E114"/>
  <c r="E77"/>
  <c r="E703"/>
  <c r="E681"/>
  <c r="C681" s="1"/>
  <c r="C680"/>
  <c r="E652"/>
  <c r="C652" s="1"/>
  <c r="C653" s="1"/>
  <c r="E623"/>
  <c r="E497"/>
  <c r="E475"/>
  <c r="E462"/>
  <c r="C462" s="1"/>
  <c r="C463" s="1"/>
  <c r="E449"/>
  <c r="C449" s="1"/>
  <c r="C450" s="1"/>
  <c r="E436"/>
  <c r="C436" s="1"/>
  <c r="C437" s="1"/>
  <c r="E423"/>
  <c r="C423" s="1"/>
  <c r="C424" s="1"/>
  <c r="E358"/>
  <c r="E312"/>
  <c r="E287"/>
  <c r="E285"/>
  <c r="E267"/>
  <c r="E266"/>
  <c r="E238"/>
  <c r="E237"/>
  <c r="E213"/>
  <c r="E212"/>
  <c r="E186"/>
  <c r="C186" s="1"/>
  <c r="E159"/>
  <c r="E53"/>
  <c r="E52"/>
  <c r="F288"/>
  <c r="F286"/>
  <c r="F283" i="2"/>
  <c r="F281"/>
  <c r="H283"/>
  <c r="D528"/>
  <c r="D475" i="4"/>
  <c r="D472" i="2"/>
  <c r="D312" i="4"/>
  <c r="D287"/>
  <c r="D285"/>
  <c r="D282" i="2"/>
  <c r="D280"/>
  <c r="D238" i="4"/>
  <c r="D237"/>
  <c r="D233" i="2"/>
  <c r="D232"/>
  <c r="D213" i="4"/>
  <c r="D212"/>
  <c r="D208" i="2"/>
  <c r="D207"/>
  <c r="C188" i="4"/>
  <c r="D159"/>
  <c r="D154" i="2"/>
  <c r="D115" i="4"/>
  <c r="D114"/>
  <c r="D110" i="2"/>
  <c r="D109"/>
  <c r="D77" i="4"/>
  <c r="D77" i="2"/>
  <c r="D53" i="4"/>
  <c r="D52"/>
  <c r="D53" i="2"/>
  <c r="D52"/>
  <c r="E140" i="4"/>
  <c r="C140" s="1"/>
  <c r="E141"/>
  <c r="C141" s="1"/>
  <c r="E56"/>
  <c r="C56" s="1"/>
  <c r="E57"/>
  <c r="C57" s="1"/>
  <c r="E58"/>
  <c r="C58" s="1"/>
  <c r="E20"/>
  <c r="D20"/>
  <c r="D20" i="2"/>
  <c r="E714" i="1"/>
  <c r="C714" s="1"/>
  <c r="C715" s="1"/>
  <c r="E700"/>
  <c r="E678"/>
  <c r="E649"/>
  <c r="D649"/>
  <c r="E620"/>
  <c r="E596"/>
  <c r="C596" s="1"/>
  <c r="C597" s="1"/>
  <c r="E562"/>
  <c r="D562"/>
  <c r="E565"/>
  <c r="C565" s="1"/>
  <c r="E566"/>
  <c r="C566" s="1"/>
  <c r="E494"/>
  <c r="E472"/>
  <c r="D472"/>
  <c r="E459"/>
  <c r="D459"/>
  <c r="E446"/>
  <c r="D446"/>
  <c r="E433"/>
  <c r="D433"/>
  <c r="D420"/>
  <c r="E420"/>
  <c r="E422"/>
  <c r="C422" s="1"/>
  <c r="D382"/>
  <c r="E382"/>
  <c r="D356"/>
  <c r="E356"/>
  <c r="D335"/>
  <c r="E335"/>
  <c r="D310"/>
  <c r="D302" s="1"/>
  <c r="D309"/>
  <c r="D301" s="1"/>
  <c r="E310"/>
  <c r="E309"/>
  <c r="I283"/>
  <c r="F283"/>
  <c r="F281"/>
  <c r="D282"/>
  <c r="D280"/>
  <c r="E282"/>
  <c r="E280"/>
  <c r="D263"/>
  <c r="E263"/>
  <c r="E262"/>
  <c r="E261"/>
  <c r="E233"/>
  <c r="D233"/>
  <c r="E232"/>
  <c r="D232"/>
  <c r="D208"/>
  <c r="D207"/>
  <c r="E208"/>
  <c r="E207"/>
  <c r="D181"/>
  <c r="E183"/>
  <c r="C183" s="1"/>
  <c r="E181"/>
  <c r="D154"/>
  <c r="E154"/>
  <c r="D110"/>
  <c r="D109"/>
  <c r="E110"/>
  <c r="E109"/>
  <c r="E77"/>
  <c r="D77"/>
  <c r="E20"/>
  <c r="D20"/>
  <c r="D306" i="4" l="1"/>
  <c r="C306" s="1"/>
  <c r="C307" s="1"/>
  <c r="C264"/>
  <c r="C73"/>
  <c r="C75" s="1"/>
  <c r="C678"/>
  <c r="C189"/>
  <c r="C570" i="1"/>
  <c r="C682" i="4"/>
  <c r="C524" i="1"/>
  <c r="C592"/>
  <c r="C527" i="4"/>
  <c r="C54" i="1"/>
  <c r="C46" i="4"/>
  <c r="C210"/>
  <c r="C283"/>
  <c r="C235"/>
  <c r="C50"/>
  <c r="C646" i="1"/>
  <c r="C675"/>
  <c r="C558"/>
  <c r="C46"/>
  <c r="C50"/>
  <c r="C205"/>
  <c r="C278"/>
  <c r="C230"/>
  <c r="C259"/>
  <c r="C381" i="6"/>
  <c r="C287"/>
  <c r="C326"/>
  <c r="C282"/>
  <c r="C296"/>
  <c r="C302"/>
  <c r="C308"/>
  <c r="D18"/>
  <c r="C184"/>
  <c r="E187"/>
  <c r="C187" s="1"/>
  <c r="C189" s="1"/>
  <c r="T17"/>
  <c r="T11"/>
  <c r="C376"/>
  <c r="E436"/>
  <c r="C436" s="1"/>
  <c r="C438" s="1"/>
  <c r="E267"/>
  <c r="E418"/>
  <c r="C418" s="1"/>
  <c r="C420" s="1"/>
  <c r="E404"/>
  <c r="E441"/>
  <c r="E366"/>
  <c r="C366" s="1"/>
  <c r="C368" s="1"/>
  <c r="E173"/>
  <c r="C173" s="1"/>
  <c r="E210"/>
  <c r="E262"/>
  <c r="C262" s="1"/>
  <c r="C264" s="1"/>
  <c r="E348"/>
  <c r="E384"/>
  <c r="E398"/>
  <c r="E223"/>
  <c r="C223" s="1"/>
  <c r="C225" s="1"/>
  <c r="E361"/>
  <c r="C361" s="1"/>
  <c r="C363" s="1"/>
  <c r="B484"/>
  <c r="E423"/>
  <c r="E167"/>
  <c r="C167" s="1"/>
  <c r="C170" s="1"/>
  <c r="E192"/>
  <c r="C192" s="1"/>
  <c r="C194" s="1"/>
  <c r="E228"/>
  <c r="E242"/>
  <c r="C242" s="1"/>
  <c r="C245" s="1"/>
  <c r="E248"/>
  <c r="C433"/>
  <c r="E205"/>
  <c r="C205" s="1"/>
  <c r="C207" s="1"/>
  <c r="E343"/>
  <c r="C343" s="1"/>
  <c r="C345" s="1"/>
  <c r="E379"/>
  <c r="C379" s="1"/>
  <c r="C415"/>
  <c r="C395"/>
  <c r="C259"/>
  <c r="C220"/>
  <c r="C340"/>
  <c r="C452"/>
  <c r="C358"/>
  <c r="E12"/>
  <c r="C12" s="1"/>
  <c r="E136"/>
  <c r="C136" s="1"/>
  <c r="C163"/>
  <c r="C164" s="1"/>
  <c r="E109"/>
  <c r="C109" s="1"/>
  <c r="C175"/>
  <c r="E133"/>
  <c r="C133" s="1"/>
  <c r="C134" s="1"/>
  <c r="C25"/>
  <c r="B486"/>
  <c r="C202"/>
  <c r="C239"/>
  <c r="E87"/>
  <c r="C87" s="1"/>
  <c r="E84"/>
  <c r="C84" s="1"/>
  <c r="E94"/>
  <c r="C94" s="1"/>
  <c r="E58"/>
  <c r="C58" s="1"/>
  <c r="C59" s="1"/>
  <c r="E93"/>
  <c r="C93" s="1"/>
  <c r="E118"/>
  <c r="C118" s="1"/>
  <c r="E29"/>
  <c r="C29" s="1"/>
  <c r="E63"/>
  <c r="C63" s="1"/>
  <c r="E97"/>
  <c r="C97" s="1"/>
  <c r="C98" s="1"/>
  <c r="E115"/>
  <c r="C115" s="1"/>
  <c r="C116" s="1"/>
  <c r="E45"/>
  <c r="C45" s="1"/>
  <c r="E4"/>
  <c r="C4" s="1"/>
  <c r="E102"/>
  <c r="C102" s="1"/>
  <c r="E147"/>
  <c r="C147" s="1"/>
  <c r="E27"/>
  <c r="C27" s="1"/>
  <c r="E9"/>
  <c r="C9" s="1"/>
  <c r="E43"/>
  <c r="C43" s="1"/>
  <c r="E90"/>
  <c r="C90" s="1"/>
  <c r="E100"/>
  <c r="C100" s="1"/>
  <c r="E154"/>
  <c r="C154" s="1"/>
  <c r="C155" s="1"/>
  <c r="E81"/>
  <c r="C81" s="1"/>
  <c r="E55"/>
  <c r="C55" s="1"/>
  <c r="E37"/>
  <c r="C37" s="1"/>
  <c r="E22"/>
  <c r="C22" s="1"/>
  <c r="C23" s="1"/>
  <c r="E6"/>
  <c r="C6" s="1"/>
  <c r="E120"/>
  <c r="C120" s="1"/>
  <c r="E40"/>
  <c r="C40" s="1"/>
  <c r="C41" s="1"/>
  <c r="E150"/>
  <c r="C150" s="1"/>
  <c r="E73"/>
  <c r="C73" s="1"/>
  <c r="E34"/>
  <c r="C34" s="1"/>
  <c r="E61"/>
  <c r="C61" s="1"/>
  <c r="E79"/>
  <c r="C79" s="1"/>
  <c r="E141"/>
  <c r="C141" s="1"/>
  <c r="E18"/>
  <c r="E15"/>
  <c r="C15" s="1"/>
  <c r="E65"/>
  <c r="C65" s="1"/>
  <c r="E76"/>
  <c r="C76" s="1"/>
  <c r="C77" s="1"/>
  <c r="E127"/>
  <c r="C127" s="1"/>
  <c r="E130"/>
  <c r="C130" s="1"/>
  <c r="E144"/>
  <c r="C144" s="1"/>
  <c r="E70"/>
  <c r="C70" s="1"/>
  <c r="E52"/>
  <c r="C52" s="1"/>
  <c r="E47"/>
  <c r="C47" s="1"/>
  <c r="E31"/>
  <c r="C31" s="1"/>
  <c r="E36"/>
  <c r="C36" s="1"/>
  <c r="E11"/>
  <c r="C11" s="1"/>
  <c r="E54"/>
  <c r="C54" s="1"/>
  <c r="E49"/>
  <c r="C49" s="1"/>
  <c r="E17"/>
  <c r="C17" s="1"/>
  <c r="E72"/>
  <c r="C72" s="1"/>
  <c r="E129"/>
  <c r="C129" s="1"/>
  <c r="E124"/>
  <c r="C124" s="1"/>
  <c r="E86"/>
  <c r="C86" s="1"/>
  <c r="E92"/>
  <c r="C92" s="1"/>
  <c r="E122"/>
  <c r="C122" s="1"/>
  <c r="E67"/>
  <c r="C67" s="1"/>
  <c r="E106"/>
  <c r="C106" s="1"/>
  <c r="E111"/>
  <c r="C111" s="1"/>
  <c r="P149"/>
  <c r="E149" s="1"/>
  <c r="C149" s="1"/>
  <c r="E104"/>
  <c r="C104" s="1"/>
  <c r="C112"/>
  <c r="E143"/>
  <c r="C143" s="1"/>
  <c r="E138"/>
  <c r="C138" s="1"/>
  <c r="E286" i="4"/>
  <c r="C286" s="1"/>
  <c r="E288"/>
  <c r="C288" s="1"/>
  <c r="C703"/>
  <c r="C704" s="1"/>
  <c r="C623"/>
  <c r="C624" s="1"/>
  <c r="C497"/>
  <c r="C498" s="1"/>
  <c r="C475"/>
  <c r="C476" s="1"/>
  <c r="C285"/>
  <c r="C358"/>
  <c r="C359" s="1"/>
  <c r="C338"/>
  <c r="C312"/>
  <c r="C313" s="1"/>
  <c r="C287"/>
  <c r="C238"/>
  <c r="C237"/>
  <c r="C213"/>
  <c r="C212"/>
  <c r="C159"/>
  <c r="C160" s="1"/>
  <c r="C114"/>
  <c r="C115"/>
  <c r="C77"/>
  <c r="C78" s="1"/>
  <c r="C53"/>
  <c r="C52"/>
  <c r="C678" i="1"/>
  <c r="C143" i="4"/>
  <c r="C700" i="1"/>
  <c r="C701" s="1"/>
  <c r="C20" i="4"/>
  <c r="C21" s="1"/>
  <c r="C526" i="1"/>
  <c r="C529" s="1"/>
  <c r="C649"/>
  <c r="C677"/>
  <c r="C648"/>
  <c r="C620"/>
  <c r="C621" s="1"/>
  <c r="C562"/>
  <c r="C560"/>
  <c r="C494"/>
  <c r="C495" s="1"/>
  <c r="C472"/>
  <c r="C473" s="1"/>
  <c r="C459"/>
  <c r="C460" s="1"/>
  <c r="C446"/>
  <c r="C447" s="1"/>
  <c r="C433"/>
  <c r="C434" s="1"/>
  <c r="C233"/>
  <c r="C282"/>
  <c r="C20"/>
  <c r="C21" s="1"/>
  <c r="E283"/>
  <c r="C283" s="1"/>
  <c r="C420"/>
  <c r="C421" s="1"/>
  <c r="C382"/>
  <c r="C383" s="1"/>
  <c r="C207"/>
  <c r="C280"/>
  <c r="C232"/>
  <c r="C309"/>
  <c r="C154"/>
  <c r="C155" s="1"/>
  <c r="C263"/>
  <c r="C310"/>
  <c r="C356"/>
  <c r="C357" s="1"/>
  <c r="C335"/>
  <c r="C336" s="1"/>
  <c r="E281"/>
  <c r="C281" s="1"/>
  <c r="C208"/>
  <c r="C109"/>
  <c r="C181"/>
  <c r="C184" s="1"/>
  <c r="C110"/>
  <c r="C77"/>
  <c r="C78" s="1"/>
  <c r="E81" i="4"/>
  <c r="C81" s="1"/>
  <c r="E82"/>
  <c r="C82" s="1"/>
  <c r="E79"/>
  <c r="C79" s="1"/>
  <c r="E373"/>
  <c r="C373" s="1"/>
  <c r="E368"/>
  <c r="C368" s="1"/>
  <c r="E363"/>
  <c r="E362"/>
  <c r="C362" s="1"/>
  <c r="B373"/>
  <c r="B368"/>
  <c r="E303"/>
  <c r="C303" s="1"/>
  <c r="E298"/>
  <c r="C298" s="1"/>
  <c r="B739"/>
  <c r="L737"/>
  <c r="B737"/>
  <c r="L736"/>
  <c r="L735"/>
  <c r="B735"/>
  <c r="L734"/>
  <c r="L733"/>
  <c r="L732"/>
  <c r="L731"/>
  <c r="L730"/>
  <c r="L729"/>
  <c r="L728"/>
  <c r="B693"/>
  <c r="E692"/>
  <c r="C692" s="1"/>
  <c r="B689"/>
  <c r="E688"/>
  <c r="C688" s="1"/>
  <c r="E684"/>
  <c r="C684" s="1"/>
  <c r="E667"/>
  <c r="C667" s="1"/>
  <c r="E665"/>
  <c r="C665" s="1"/>
  <c r="E656"/>
  <c r="C656" s="1"/>
  <c r="E655"/>
  <c r="C655" s="1"/>
  <c r="E638"/>
  <c r="C638" s="1"/>
  <c r="E636"/>
  <c r="C636" s="1"/>
  <c r="E631"/>
  <c r="C631" s="1"/>
  <c r="E627"/>
  <c r="C627" s="1"/>
  <c r="E626"/>
  <c r="C626" s="1"/>
  <c r="Q614"/>
  <c r="P614"/>
  <c r="O614"/>
  <c r="M614"/>
  <c r="L614"/>
  <c r="K614"/>
  <c r="J614"/>
  <c r="I614"/>
  <c r="H614"/>
  <c r="G614"/>
  <c r="F614"/>
  <c r="Q612"/>
  <c r="P612"/>
  <c r="O612"/>
  <c r="M612"/>
  <c r="L612"/>
  <c r="K612"/>
  <c r="J612"/>
  <c r="I612"/>
  <c r="H612"/>
  <c r="G612"/>
  <c r="F612"/>
  <c r="B612"/>
  <c r="E611"/>
  <c r="C611" s="1"/>
  <c r="Q609"/>
  <c r="P609"/>
  <c r="O609"/>
  <c r="M609"/>
  <c r="L609"/>
  <c r="K609"/>
  <c r="J609"/>
  <c r="I609"/>
  <c r="H609"/>
  <c r="Q607"/>
  <c r="P607"/>
  <c r="O607"/>
  <c r="M607"/>
  <c r="L607"/>
  <c r="K607"/>
  <c r="J607"/>
  <c r="I607"/>
  <c r="H607"/>
  <c r="B607"/>
  <c r="E606"/>
  <c r="C606" s="1"/>
  <c r="E603"/>
  <c r="E602"/>
  <c r="C602" s="1"/>
  <c r="Q547"/>
  <c r="P547"/>
  <c r="O547"/>
  <c r="N547"/>
  <c r="M547"/>
  <c r="L547"/>
  <c r="K547"/>
  <c r="J547"/>
  <c r="I547"/>
  <c r="H547"/>
  <c r="Q541"/>
  <c r="P541"/>
  <c r="O541"/>
  <c r="N541"/>
  <c r="M541"/>
  <c r="L541"/>
  <c r="K541"/>
  <c r="J541"/>
  <c r="I541"/>
  <c r="H541"/>
  <c r="Q513"/>
  <c r="P513"/>
  <c r="O513"/>
  <c r="N513"/>
  <c r="M513"/>
  <c r="L513"/>
  <c r="K513"/>
  <c r="J513"/>
  <c r="I513"/>
  <c r="H513"/>
  <c r="B513"/>
  <c r="Q507"/>
  <c r="P507"/>
  <c r="O507"/>
  <c r="N507"/>
  <c r="M507"/>
  <c r="L507"/>
  <c r="K507"/>
  <c r="J507"/>
  <c r="I507"/>
  <c r="H507"/>
  <c r="B507"/>
  <c r="C506"/>
  <c r="E501"/>
  <c r="C501" s="1"/>
  <c r="E500"/>
  <c r="C500" s="1"/>
  <c r="Q488"/>
  <c r="P488"/>
  <c r="O488"/>
  <c r="N488"/>
  <c r="M488"/>
  <c r="L488"/>
  <c r="J488"/>
  <c r="I488"/>
  <c r="H488"/>
  <c r="G488"/>
  <c r="F488"/>
  <c r="Q487"/>
  <c r="P487"/>
  <c r="O487"/>
  <c r="N487"/>
  <c r="M487"/>
  <c r="L487"/>
  <c r="K487"/>
  <c r="J487"/>
  <c r="I487"/>
  <c r="H487"/>
  <c r="G487"/>
  <c r="F487"/>
  <c r="B487"/>
  <c r="C486"/>
  <c r="Q484"/>
  <c r="P484"/>
  <c r="O484"/>
  <c r="N484"/>
  <c r="M484"/>
  <c r="L484"/>
  <c r="J484"/>
  <c r="I484"/>
  <c r="H484"/>
  <c r="Q483"/>
  <c r="P483"/>
  <c r="O483"/>
  <c r="N483"/>
  <c r="M483"/>
  <c r="L483"/>
  <c r="K483"/>
  <c r="J483"/>
  <c r="I483"/>
  <c r="H483"/>
  <c r="B483"/>
  <c r="C482"/>
  <c r="C480"/>
  <c r="C479"/>
  <c r="C478"/>
  <c r="E466"/>
  <c r="C466" s="1"/>
  <c r="E465"/>
  <c r="C465" s="1"/>
  <c r="B465"/>
  <c r="E464"/>
  <c r="C464" s="1"/>
  <c r="E453"/>
  <c r="C453" s="1"/>
  <c r="E452"/>
  <c r="C452" s="1"/>
  <c r="B452"/>
  <c r="E451"/>
  <c r="C451" s="1"/>
  <c r="E440"/>
  <c r="C440" s="1"/>
  <c r="E439"/>
  <c r="C439" s="1"/>
  <c r="E438"/>
  <c r="C438" s="1"/>
  <c r="E427"/>
  <c r="C427" s="1"/>
  <c r="H426"/>
  <c r="E426" s="1"/>
  <c r="C426" s="1"/>
  <c r="E425"/>
  <c r="C425" s="1"/>
  <c r="E414"/>
  <c r="C414" s="1"/>
  <c r="I413"/>
  <c r="H413"/>
  <c r="B413"/>
  <c r="E412"/>
  <c r="C412" s="1"/>
  <c r="E410"/>
  <c r="C410" s="1"/>
  <c r="B410"/>
  <c r="H409"/>
  <c r="E409" s="1"/>
  <c r="C409" s="1"/>
  <c r="B409"/>
  <c r="E408"/>
  <c r="C408" s="1"/>
  <c r="E406"/>
  <c r="C406" s="1"/>
  <c r="B406"/>
  <c r="H405"/>
  <c r="E405" s="1"/>
  <c r="C405" s="1"/>
  <c r="B405"/>
  <c r="B439" s="1"/>
  <c r="E404"/>
  <c r="C404" s="1"/>
  <c r="E402"/>
  <c r="C402" s="1"/>
  <c r="E400"/>
  <c r="C400" s="1"/>
  <c r="H398"/>
  <c r="H401" s="1"/>
  <c r="E401" s="1"/>
  <c r="C401" s="1"/>
  <c r="B398"/>
  <c r="B401" s="1"/>
  <c r="B426" s="1"/>
  <c r="H397"/>
  <c r="F397"/>
  <c r="B397"/>
  <c r="E396"/>
  <c r="C396" s="1"/>
  <c r="E394"/>
  <c r="C394" s="1"/>
  <c r="E393"/>
  <c r="C393" s="1"/>
  <c r="E392"/>
  <c r="C392" s="1"/>
  <c r="E390"/>
  <c r="C390" s="1"/>
  <c r="E389"/>
  <c r="C389" s="1"/>
  <c r="E388"/>
  <c r="C388" s="1"/>
  <c r="Q372"/>
  <c r="P372"/>
  <c r="O372"/>
  <c r="N372"/>
  <c r="M372"/>
  <c r="L372"/>
  <c r="K372"/>
  <c r="J372"/>
  <c r="I372"/>
  <c r="H372"/>
  <c r="G372"/>
  <c r="F372"/>
  <c r="B372"/>
  <c r="E371"/>
  <c r="C371" s="1"/>
  <c r="Q367"/>
  <c r="P367"/>
  <c r="O367"/>
  <c r="N367"/>
  <c r="M367"/>
  <c r="L367"/>
  <c r="K367"/>
  <c r="J367"/>
  <c r="I367"/>
  <c r="H367"/>
  <c r="B367"/>
  <c r="E366"/>
  <c r="C366" s="1"/>
  <c r="E361"/>
  <c r="C361" s="1"/>
  <c r="E349"/>
  <c r="C349" s="1"/>
  <c r="Q348"/>
  <c r="P348"/>
  <c r="O348"/>
  <c r="M348"/>
  <c r="L348"/>
  <c r="K348"/>
  <c r="J348"/>
  <c r="I348"/>
  <c r="H348"/>
  <c r="G348"/>
  <c r="F348"/>
  <c r="B348"/>
  <c r="E347"/>
  <c r="C347" s="1"/>
  <c r="E345"/>
  <c r="C345" s="1"/>
  <c r="Q344"/>
  <c r="P344"/>
  <c r="O344"/>
  <c r="M344"/>
  <c r="L344"/>
  <c r="K344"/>
  <c r="J344"/>
  <c r="I344"/>
  <c r="H344"/>
  <c r="G344"/>
  <c r="F344"/>
  <c r="B344"/>
  <c r="E343"/>
  <c r="C343" s="1"/>
  <c r="E341"/>
  <c r="C341" s="1"/>
  <c r="E340"/>
  <c r="C340" s="1"/>
  <c r="P328"/>
  <c r="O328"/>
  <c r="N328"/>
  <c r="M328"/>
  <c r="L328"/>
  <c r="K328"/>
  <c r="J328"/>
  <c r="I328"/>
  <c r="H328"/>
  <c r="G328"/>
  <c r="F328"/>
  <c r="E328"/>
  <c r="C328" s="1"/>
  <c r="E327"/>
  <c r="C327" s="1"/>
  <c r="P325"/>
  <c r="O325"/>
  <c r="N325"/>
  <c r="M325"/>
  <c r="L325"/>
  <c r="K325"/>
  <c r="J325"/>
  <c r="I325"/>
  <c r="H325"/>
  <c r="G325"/>
  <c r="F325"/>
  <c r="B325"/>
  <c r="E324"/>
  <c r="C324" s="1"/>
  <c r="E322"/>
  <c r="C322" s="1"/>
  <c r="P321"/>
  <c r="O321"/>
  <c r="N321"/>
  <c r="M321"/>
  <c r="L321"/>
  <c r="K321"/>
  <c r="J321"/>
  <c r="I321"/>
  <c r="H321"/>
  <c r="G321"/>
  <c r="F321"/>
  <c r="P320"/>
  <c r="O320"/>
  <c r="N320"/>
  <c r="M320"/>
  <c r="L320"/>
  <c r="K320"/>
  <c r="J320"/>
  <c r="I320"/>
  <c r="H320"/>
  <c r="G320"/>
  <c r="F320"/>
  <c r="B320"/>
  <c r="E319"/>
  <c r="C319" s="1"/>
  <c r="C318"/>
  <c r="Q302"/>
  <c r="P302"/>
  <c r="O302"/>
  <c r="N302"/>
  <c r="M302"/>
  <c r="L302"/>
  <c r="J302"/>
  <c r="I302"/>
  <c r="H302"/>
  <c r="G302"/>
  <c r="F302"/>
  <c r="B302"/>
  <c r="E300"/>
  <c r="C300" s="1"/>
  <c r="Q297"/>
  <c r="P297"/>
  <c r="O297"/>
  <c r="N297"/>
  <c r="M297"/>
  <c r="L297"/>
  <c r="K297"/>
  <c r="J297"/>
  <c r="I297"/>
  <c r="H297"/>
  <c r="G297"/>
  <c r="F297"/>
  <c r="B297"/>
  <c r="E295"/>
  <c r="C295" s="1"/>
  <c r="E293"/>
  <c r="C293" s="1"/>
  <c r="E291"/>
  <c r="C291" s="1"/>
  <c r="E274"/>
  <c r="C274" s="1"/>
  <c r="E273"/>
  <c r="C273" s="1"/>
  <c r="E272"/>
  <c r="C272" s="1"/>
  <c r="E271"/>
  <c r="C271" s="1"/>
  <c r="E253"/>
  <c r="C253" s="1"/>
  <c r="D252"/>
  <c r="D267" s="1"/>
  <c r="C267" s="1"/>
  <c r="D251"/>
  <c r="D266" s="1"/>
  <c r="C266" s="1"/>
  <c r="Q249"/>
  <c r="P249"/>
  <c r="O249"/>
  <c r="N249"/>
  <c r="M249"/>
  <c r="L249"/>
  <c r="K249"/>
  <c r="J249"/>
  <c r="I249"/>
  <c r="H249"/>
  <c r="G249"/>
  <c r="F249"/>
  <c r="B249"/>
  <c r="Q248"/>
  <c r="P248"/>
  <c r="O248"/>
  <c r="N248"/>
  <c r="M248"/>
  <c r="L248"/>
  <c r="K248"/>
  <c r="J248"/>
  <c r="I248"/>
  <c r="H248"/>
  <c r="G248"/>
  <c r="F248"/>
  <c r="B248"/>
  <c r="E247"/>
  <c r="C247" s="1"/>
  <c r="E243"/>
  <c r="E245" s="1"/>
  <c r="C245" s="1"/>
  <c r="E242"/>
  <c r="E244" s="1"/>
  <c r="C244" s="1"/>
  <c r="E241"/>
  <c r="C241" s="1"/>
  <c r="Q226"/>
  <c r="P226"/>
  <c r="O226"/>
  <c r="N226"/>
  <c r="M226"/>
  <c r="L226"/>
  <c r="K226"/>
  <c r="J226"/>
  <c r="I226"/>
  <c r="H226"/>
  <c r="G226"/>
  <c r="F226"/>
  <c r="B226"/>
  <c r="Q225"/>
  <c r="P225"/>
  <c r="O225"/>
  <c r="N225"/>
  <c r="M225"/>
  <c r="L225"/>
  <c r="K225"/>
  <c r="J225"/>
  <c r="I225"/>
  <c r="H225"/>
  <c r="G225"/>
  <c r="F225"/>
  <c r="B225"/>
  <c r="E224"/>
  <c r="C224" s="1"/>
  <c r="Q222"/>
  <c r="P222"/>
  <c r="O222"/>
  <c r="N222"/>
  <c r="M222"/>
  <c r="L222"/>
  <c r="K222"/>
  <c r="J222"/>
  <c r="I222"/>
  <c r="H222"/>
  <c r="G222"/>
  <c r="F222"/>
  <c r="B222"/>
  <c r="Q221"/>
  <c r="P221"/>
  <c r="O221"/>
  <c r="N221"/>
  <c r="M221"/>
  <c r="L221"/>
  <c r="K221"/>
  <c r="J221"/>
  <c r="I221"/>
  <c r="H221"/>
  <c r="G221"/>
  <c r="F221"/>
  <c r="B221"/>
  <c r="E220"/>
  <c r="C220" s="1"/>
  <c r="E218"/>
  <c r="C218" s="1"/>
  <c r="E217"/>
  <c r="C217" s="1"/>
  <c r="E216"/>
  <c r="C216" s="1"/>
  <c r="Q201"/>
  <c r="P201"/>
  <c r="O201"/>
  <c r="N201"/>
  <c r="M201"/>
  <c r="L201"/>
  <c r="K201"/>
  <c r="J201"/>
  <c r="I201"/>
  <c r="H201"/>
  <c r="G201"/>
  <c r="F201"/>
  <c r="B201"/>
  <c r="Q200"/>
  <c r="P200"/>
  <c r="O200"/>
  <c r="N200"/>
  <c r="M200"/>
  <c r="L200"/>
  <c r="K200"/>
  <c r="J200"/>
  <c r="I200"/>
  <c r="H200"/>
  <c r="G200"/>
  <c r="F200"/>
  <c r="B200"/>
  <c r="E199"/>
  <c r="C199" s="1"/>
  <c r="Q197"/>
  <c r="P197"/>
  <c r="O197"/>
  <c r="N197"/>
  <c r="M197"/>
  <c r="L197"/>
  <c r="K197"/>
  <c r="J197"/>
  <c r="I197"/>
  <c r="H197"/>
  <c r="G197"/>
  <c r="F197"/>
  <c r="B197"/>
  <c r="Q196"/>
  <c r="P196"/>
  <c r="O196"/>
  <c r="N196"/>
  <c r="M196"/>
  <c r="L196"/>
  <c r="K196"/>
  <c r="J196"/>
  <c r="I196"/>
  <c r="H196"/>
  <c r="G196"/>
  <c r="F196"/>
  <c r="B196"/>
  <c r="E195"/>
  <c r="C195" s="1"/>
  <c r="E193"/>
  <c r="C193" s="1"/>
  <c r="E192"/>
  <c r="C192" s="1"/>
  <c r="E191"/>
  <c r="C191" s="1"/>
  <c r="E175"/>
  <c r="C175" s="1"/>
  <c r="E174"/>
  <c r="C174" s="1"/>
  <c r="Q172"/>
  <c r="P172"/>
  <c r="O172"/>
  <c r="N172"/>
  <c r="M172"/>
  <c r="L172"/>
  <c r="J172"/>
  <c r="I172"/>
  <c r="H172"/>
  <c r="G172"/>
  <c r="F172"/>
  <c r="E171"/>
  <c r="C171" s="1"/>
  <c r="E169"/>
  <c r="C169" s="1"/>
  <c r="E168"/>
  <c r="C168" s="1"/>
  <c r="Q166"/>
  <c r="P166"/>
  <c r="O166"/>
  <c r="N166"/>
  <c r="M166"/>
  <c r="L166"/>
  <c r="J166"/>
  <c r="I166"/>
  <c r="H166"/>
  <c r="G166"/>
  <c r="F166"/>
  <c r="E165"/>
  <c r="C165" s="1"/>
  <c r="E163"/>
  <c r="C163" s="1"/>
  <c r="E162"/>
  <c r="C162" s="1"/>
  <c r="Q149"/>
  <c r="P149"/>
  <c r="O149"/>
  <c r="N149"/>
  <c r="M149"/>
  <c r="L149"/>
  <c r="K149"/>
  <c r="J149"/>
  <c r="I149"/>
  <c r="H149"/>
  <c r="G149"/>
  <c r="B149"/>
  <c r="E148"/>
  <c r="C148" s="1"/>
  <c r="Q145"/>
  <c r="P145"/>
  <c r="O145"/>
  <c r="N145"/>
  <c r="M145"/>
  <c r="L145"/>
  <c r="K145"/>
  <c r="J145"/>
  <c r="I145"/>
  <c r="H145"/>
  <c r="G145"/>
  <c r="F145"/>
  <c r="B145"/>
  <c r="E144"/>
  <c r="C144" s="1"/>
  <c r="E101"/>
  <c r="C101" s="1"/>
  <c r="E100"/>
  <c r="Q98"/>
  <c r="P98"/>
  <c r="O98"/>
  <c r="N98"/>
  <c r="M98"/>
  <c r="L98"/>
  <c r="K98"/>
  <c r="J98"/>
  <c r="I98"/>
  <c r="H98"/>
  <c r="G98"/>
  <c r="F98"/>
  <c r="B98"/>
  <c r="Q97"/>
  <c r="P97"/>
  <c r="O97"/>
  <c r="N97"/>
  <c r="M97"/>
  <c r="L97"/>
  <c r="K97"/>
  <c r="J97"/>
  <c r="I97"/>
  <c r="H97"/>
  <c r="G97"/>
  <c r="F97"/>
  <c r="B97"/>
  <c r="E96"/>
  <c r="C96" s="1"/>
  <c r="E94"/>
  <c r="C94" s="1"/>
  <c r="C93"/>
  <c r="Q92"/>
  <c r="P92"/>
  <c r="O92"/>
  <c r="N92"/>
  <c r="M92"/>
  <c r="L92"/>
  <c r="K92"/>
  <c r="J92"/>
  <c r="I92"/>
  <c r="H92"/>
  <c r="G92"/>
  <c r="F92"/>
  <c r="B92"/>
  <c r="Q91"/>
  <c r="P91"/>
  <c r="O91"/>
  <c r="N91"/>
  <c r="M91"/>
  <c r="L91"/>
  <c r="K91"/>
  <c r="J91"/>
  <c r="I91"/>
  <c r="H91"/>
  <c r="G91"/>
  <c r="F91"/>
  <c r="B91"/>
  <c r="E90"/>
  <c r="C90" s="1"/>
  <c r="C88"/>
  <c r="E87"/>
  <c r="C87" s="1"/>
  <c r="E86"/>
  <c r="C86" s="1"/>
  <c r="E85"/>
  <c r="C85" s="1"/>
  <c r="Q66"/>
  <c r="P66"/>
  <c r="O66"/>
  <c r="N66"/>
  <c r="M66"/>
  <c r="L66"/>
  <c r="K66"/>
  <c r="J66"/>
  <c r="I66"/>
  <c r="H66"/>
  <c r="G66"/>
  <c r="F66"/>
  <c r="E66"/>
  <c r="C66" s="1"/>
  <c r="Q65"/>
  <c r="P65"/>
  <c r="O65"/>
  <c r="N65"/>
  <c r="M65"/>
  <c r="L65"/>
  <c r="K65"/>
  <c r="J65"/>
  <c r="I65"/>
  <c r="H65"/>
  <c r="G65"/>
  <c r="B65"/>
  <c r="E64"/>
  <c r="C64" s="1"/>
  <c r="Q62"/>
  <c r="P62"/>
  <c r="O62"/>
  <c r="N62"/>
  <c r="M62"/>
  <c r="L62"/>
  <c r="K62"/>
  <c r="J62"/>
  <c r="I62"/>
  <c r="H62"/>
  <c r="G62"/>
  <c r="F62"/>
  <c r="E62"/>
  <c r="C62" s="1"/>
  <c r="Q61"/>
  <c r="P61"/>
  <c r="O61"/>
  <c r="N61"/>
  <c r="M61"/>
  <c r="L61"/>
  <c r="K61"/>
  <c r="J61"/>
  <c r="I61"/>
  <c r="H61"/>
  <c r="G61"/>
  <c r="B61"/>
  <c r="B80" s="1"/>
  <c r="E60"/>
  <c r="C60" s="1"/>
  <c r="Q41"/>
  <c r="P41"/>
  <c r="O41"/>
  <c r="N41"/>
  <c r="M41"/>
  <c r="L41"/>
  <c r="K41"/>
  <c r="J41"/>
  <c r="I41"/>
  <c r="H41"/>
  <c r="G41"/>
  <c r="F41"/>
  <c r="Q40"/>
  <c r="P40"/>
  <c r="O40"/>
  <c r="N40"/>
  <c r="M40"/>
  <c r="L40"/>
  <c r="K40"/>
  <c r="J40"/>
  <c r="I40"/>
  <c r="H40"/>
  <c r="G40"/>
  <c r="F40"/>
  <c r="E39"/>
  <c r="C39" s="1"/>
  <c r="Q37"/>
  <c r="P37"/>
  <c r="O37"/>
  <c r="N37"/>
  <c r="M37"/>
  <c r="L37"/>
  <c r="K37"/>
  <c r="J37"/>
  <c r="I37"/>
  <c r="H37"/>
  <c r="G37"/>
  <c r="F37"/>
  <c r="Q36"/>
  <c r="P36"/>
  <c r="O36"/>
  <c r="N36"/>
  <c r="M36"/>
  <c r="L36"/>
  <c r="K36"/>
  <c r="J36"/>
  <c r="I36"/>
  <c r="H36"/>
  <c r="G36"/>
  <c r="F36"/>
  <c r="E35"/>
  <c r="C35" s="1"/>
  <c r="Q33"/>
  <c r="P33"/>
  <c r="O33"/>
  <c r="N33"/>
  <c r="M33"/>
  <c r="L33"/>
  <c r="K33"/>
  <c r="J33"/>
  <c r="I33"/>
  <c r="H33"/>
  <c r="G33"/>
  <c r="F33"/>
  <c r="Q32"/>
  <c r="P32"/>
  <c r="O32"/>
  <c r="N32"/>
  <c r="M32"/>
  <c r="L32"/>
  <c r="K32"/>
  <c r="J32"/>
  <c r="I32"/>
  <c r="H32"/>
  <c r="G32"/>
  <c r="F32"/>
  <c r="E31"/>
  <c r="C31" s="1"/>
  <c r="Q29"/>
  <c r="P29"/>
  <c r="O29"/>
  <c r="N29"/>
  <c r="M29"/>
  <c r="L29"/>
  <c r="K29"/>
  <c r="J29"/>
  <c r="I29"/>
  <c r="H29"/>
  <c r="G29"/>
  <c r="F29"/>
  <c r="B29"/>
  <c r="B33" s="1"/>
  <c r="B37" s="1"/>
  <c r="B41" s="1"/>
  <c r="Q28"/>
  <c r="P28"/>
  <c r="O28"/>
  <c r="N28"/>
  <c r="M28"/>
  <c r="L28"/>
  <c r="K28"/>
  <c r="J28"/>
  <c r="I28"/>
  <c r="H28"/>
  <c r="G28"/>
  <c r="F28"/>
  <c r="B28"/>
  <c r="B32" s="1"/>
  <c r="B36" s="1"/>
  <c r="B40" s="1"/>
  <c r="E27"/>
  <c r="C27" s="1"/>
  <c r="E25"/>
  <c r="C25" s="1"/>
  <c r="E24"/>
  <c r="C24" s="1"/>
  <c r="E23"/>
  <c r="C23" s="1"/>
  <c r="Q11"/>
  <c r="P11"/>
  <c r="O11"/>
  <c r="N11"/>
  <c r="M11"/>
  <c r="L11"/>
  <c r="K11"/>
  <c r="J11"/>
  <c r="I11"/>
  <c r="H11"/>
  <c r="G11"/>
  <c r="F11"/>
  <c r="B11"/>
  <c r="E10"/>
  <c r="C10" s="1"/>
  <c r="Q8"/>
  <c r="P8"/>
  <c r="O8"/>
  <c r="N8"/>
  <c r="M8"/>
  <c r="L8"/>
  <c r="K8"/>
  <c r="J8"/>
  <c r="I8"/>
  <c r="H8"/>
  <c r="G8"/>
  <c r="F8"/>
  <c r="B8"/>
  <c r="E7"/>
  <c r="C7" s="1"/>
  <c r="E5"/>
  <c r="C5" s="1"/>
  <c r="E4"/>
  <c r="C4" s="1"/>
  <c r="H407" i="2"/>
  <c r="H403"/>
  <c r="H406" s="1"/>
  <c r="H402"/>
  <c r="H395"/>
  <c r="H398" s="1"/>
  <c r="H394"/>
  <c r="B410"/>
  <c r="B394"/>
  <c r="B395"/>
  <c r="B398" s="1"/>
  <c r="B423" s="1"/>
  <c r="B402"/>
  <c r="B436" s="1"/>
  <c r="B449"/>
  <c r="B406"/>
  <c r="B403"/>
  <c r="B462"/>
  <c r="B407"/>
  <c r="B65"/>
  <c r="B61"/>
  <c r="B29"/>
  <c r="B33" s="1"/>
  <c r="B37" s="1"/>
  <c r="B41" s="1"/>
  <c r="B28"/>
  <c r="B32" s="1"/>
  <c r="B36" s="1"/>
  <c r="B40" s="1"/>
  <c r="B11"/>
  <c r="B8"/>
  <c r="E483" i="4" l="1"/>
  <c r="E484" s="1"/>
  <c r="C484" s="1"/>
  <c r="E487"/>
  <c r="E488" s="1"/>
  <c r="C488" s="1"/>
  <c r="C603"/>
  <c r="E604"/>
  <c r="C604" s="1"/>
  <c r="C613"/>
  <c r="C608"/>
  <c r="C454"/>
  <c r="C441"/>
  <c r="C428"/>
  <c r="C311" i="1"/>
  <c r="E320" i="4"/>
  <c r="C320" s="1"/>
  <c r="C323" s="1"/>
  <c r="D309"/>
  <c r="C309" s="1"/>
  <c r="C310" s="1"/>
  <c r="E325"/>
  <c r="C325" s="1"/>
  <c r="C329" s="1"/>
  <c r="C269"/>
  <c r="C116"/>
  <c r="C111" i="1"/>
  <c r="D306"/>
  <c r="C306" s="1"/>
  <c r="C302"/>
  <c r="D305"/>
  <c r="C305" s="1"/>
  <c r="C301"/>
  <c r="C164" i="4"/>
  <c r="C630"/>
  <c r="C659"/>
  <c r="C563" i="1"/>
  <c r="E547" i="4"/>
  <c r="C547" s="1"/>
  <c r="C551" s="1"/>
  <c r="E541"/>
  <c r="C541" s="1"/>
  <c r="C545" s="1"/>
  <c r="E507"/>
  <c r="C507" s="1"/>
  <c r="C511" s="1"/>
  <c r="E513"/>
  <c r="C513" s="1"/>
  <c r="C505"/>
  <c r="C363"/>
  <c r="C365" s="1"/>
  <c r="E385"/>
  <c r="C385" s="1"/>
  <c r="C386" s="1"/>
  <c r="C100"/>
  <c r="C99"/>
  <c r="C443" i="6"/>
  <c r="C441"/>
  <c r="C423"/>
  <c r="C425" s="1"/>
  <c r="C384"/>
  <c r="C386" s="1"/>
  <c r="C404"/>
  <c r="C407" s="1"/>
  <c r="C398"/>
  <c r="C401" s="1"/>
  <c r="C348"/>
  <c r="C350" s="1"/>
  <c r="C267"/>
  <c r="C269" s="1"/>
  <c r="C248"/>
  <c r="C251" s="1"/>
  <c r="C228"/>
  <c r="C230" s="1"/>
  <c r="C210"/>
  <c r="C212" s="1"/>
  <c r="C126"/>
  <c r="C464"/>
  <c r="C18"/>
  <c r="C20" s="1"/>
  <c r="C108"/>
  <c r="C69"/>
  <c r="C51"/>
  <c r="C33"/>
  <c r="C176"/>
  <c r="C46"/>
  <c r="C140"/>
  <c r="C103"/>
  <c r="C8"/>
  <c r="C64"/>
  <c r="C28"/>
  <c r="C113"/>
  <c r="C14"/>
  <c r="C83"/>
  <c r="C121"/>
  <c r="C38"/>
  <c r="C146"/>
  <c r="C152"/>
  <c r="C56"/>
  <c r="C74"/>
  <c r="C131"/>
  <c r="C89"/>
  <c r="C95"/>
  <c r="F80" i="4"/>
  <c r="C289"/>
  <c r="C239"/>
  <c r="C214"/>
  <c r="K80"/>
  <c r="C54"/>
  <c r="C679" i="1"/>
  <c r="B736" i="4"/>
  <c r="C650" i="1"/>
  <c r="C512" i="4"/>
  <c r="E612"/>
  <c r="C612" s="1"/>
  <c r="E661"/>
  <c r="C661" s="1"/>
  <c r="E221"/>
  <c r="C221" s="1"/>
  <c r="E36"/>
  <c r="C36" s="1"/>
  <c r="E367"/>
  <c r="C367" s="1"/>
  <c r="C370" s="1"/>
  <c r="E372"/>
  <c r="C372" s="1"/>
  <c r="C375" s="1"/>
  <c r="E28"/>
  <c r="C28" s="1"/>
  <c r="E200"/>
  <c r="C200" s="1"/>
  <c r="C514"/>
  <c r="C234" i="1"/>
  <c r="C209"/>
  <c r="C284"/>
  <c r="C219" i="4"/>
  <c r="E222"/>
  <c r="C222" s="1"/>
  <c r="E225"/>
  <c r="C225" s="1"/>
  <c r="E413"/>
  <c r="C413" s="1"/>
  <c r="C415" s="1"/>
  <c r="C481"/>
  <c r="E632"/>
  <c r="C632" s="1"/>
  <c r="C635" s="1"/>
  <c r="E637"/>
  <c r="C637" s="1"/>
  <c r="C641" s="1"/>
  <c r="E666"/>
  <c r="C666" s="1"/>
  <c r="C670" s="1"/>
  <c r="E685"/>
  <c r="E29"/>
  <c r="C29" s="1"/>
  <c r="E40"/>
  <c r="C40" s="1"/>
  <c r="E197"/>
  <c r="C197" s="1"/>
  <c r="E297"/>
  <c r="C297" s="1"/>
  <c r="C299" s="1"/>
  <c r="B738"/>
  <c r="E32"/>
  <c r="C32" s="1"/>
  <c r="E607"/>
  <c r="C607" s="1"/>
  <c r="E196"/>
  <c r="C196" s="1"/>
  <c r="E226"/>
  <c r="C226" s="1"/>
  <c r="E397"/>
  <c r="C397" s="1"/>
  <c r="E302"/>
  <c r="C302" s="1"/>
  <c r="C304" s="1"/>
  <c r="C395"/>
  <c r="C403"/>
  <c r="C391"/>
  <c r="C342"/>
  <c r="E344"/>
  <c r="C344" s="1"/>
  <c r="C346" s="1"/>
  <c r="E348"/>
  <c r="C348" s="1"/>
  <c r="C350" s="1"/>
  <c r="C275"/>
  <c r="E249"/>
  <c r="C249" s="1"/>
  <c r="C242"/>
  <c r="E248"/>
  <c r="C248" s="1"/>
  <c r="E201"/>
  <c r="C201" s="1"/>
  <c r="E172"/>
  <c r="C172" s="1"/>
  <c r="C176" s="1"/>
  <c r="E166"/>
  <c r="C166" s="1"/>
  <c r="C170" s="1"/>
  <c r="E149"/>
  <c r="C149" s="1"/>
  <c r="C151" s="1"/>
  <c r="E145"/>
  <c r="C145" s="1"/>
  <c r="C147" s="1"/>
  <c r="E98"/>
  <c r="C98" s="1"/>
  <c r="E92"/>
  <c r="C92" s="1"/>
  <c r="E97"/>
  <c r="C97" s="1"/>
  <c r="E91"/>
  <c r="C91" s="1"/>
  <c r="C89"/>
  <c r="E61"/>
  <c r="C61" s="1"/>
  <c r="C63" s="1"/>
  <c r="E65"/>
  <c r="C65" s="1"/>
  <c r="C67" s="1"/>
  <c r="C59"/>
  <c r="E41"/>
  <c r="C41" s="1"/>
  <c r="E37"/>
  <c r="C37" s="1"/>
  <c r="E33"/>
  <c r="C33" s="1"/>
  <c r="C26"/>
  <c r="E8"/>
  <c r="C8" s="1"/>
  <c r="C9" s="1"/>
  <c r="C6"/>
  <c r="E11"/>
  <c r="C11" s="1"/>
  <c r="C12" s="1"/>
  <c r="C194"/>
  <c r="C294"/>
  <c r="C411"/>
  <c r="E693"/>
  <c r="C407"/>
  <c r="C467"/>
  <c r="E398"/>
  <c r="C398" s="1"/>
  <c r="E660"/>
  <c r="C660" s="1"/>
  <c r="E689"/>
  <c r="C243"/>
  <c r="B736" i="2"/>
  <c r="L734"/>
  <c r="B734"/>
  <c r="L733"/>
  <c r="L732"/>
  <c r="B732"/>
  <c r="L731"/>
  <c r="L730"/>
  <c r="L729"/>
  <c r="L728"/>
  <c r="L727"/>
  <c r="L726"/>
  <c r="L725"/>
  <c r="B690"/>
  <c r="B686"/>
  <c r="B663"/>
  <c r="B658"/>
  <c r="B634"/>
  <c r="B629"/>
  <c r="Q611"/>
  <c r="P611"/>
  <c r="O611"/>
  <c r="M611"/>
  <c r="L611"/>
  <c r="K611"/>
  <c r="J611"/>
  <c r="I611"/>
  <c r="H611"/>
  <c r="G611"/>
  <c r="F611"/>
  <c r="Q609"/>
  <c r="P609"/>
  <c r="O609"/>
  <c r="M609"/>
  <c r="L609"/>
  <c r="K609"/>
  <c r="J609"/>
  <c r="I609"/>
  <c r="H609"/>
  <c r="G609"/>
  <c r="F609"/>
  <c r="B609"/>
  <c r="Q606"/>
  <c r="P606"/>
  <c r="O606"/>
  <c r="M606"/>
  <c r="L606"/>
  <c r="K606"/>
  <c r="J606"/>
  <c r="I606"/>
  <c r="H606"/>
  <c r="Q604"/>
  <c r="P604"/>
  <c r="O604"/>
  <c r="M604"/>
  <c r="L604"/>
  <c r="K604"/>
  <c r="J604"/>
  <c r="I604"/>
  <c r="H604"/>
  <c r="B604"/>
  <c r="Q578"/>
  <c r="P578"/>
  <c r="O578"/>
  <c r="N578"/>
  <c r="M578"/>
  <c r="L578"/>
  <c r="K578"/>
  <c r="J578"/>
  <c r="I578"/>
  <c r="H578"/>
  <c r="G578"/>
  <c r="F578"/>
  <c r="B578"/>
  <c r="Q572"/>
  <c r="P572"/>
  <c r="O572"/>
  <c r="N572"/>
  <c r="M572"/>
  <c r="L572"/>
  <c r="K572"/>
  <c r="J572"/>
  <c r="I572"/>
  <c r="H572"/>
  <c r="G572"/>
  <c r="F572"/>
  <c r="B572"/>
  <c r="Q544"/>
  <c r="P544"/>
  <c r="O544"/>
  <c r="N544"/>
  <c r="M544"/>
  <c r="L544"/>
  <c r="K544"/>
  <c r="J544"/>
  <c r="I544"/>
  <c r="H544"/>
  <c r="G544"/>
  <c r="F544"/>
  <c r="B544"/>
  <c r="Q538"/>
  <c r="P538"/>
  <c r="O538"/>
  <c r="N538"/>
  <c r="M538"/>
  <c r="L538"/>
  <c r="K538"/>
  <c r="J538"/>
  <c r="I538"/>
  <c r="H538"/>
  <c r="G538"/>
  <c r="F538"/>
  <c r="B538"/>
  <c r="Q510"/>
  <c r="P510"/>
  <c r="O510"/>
  <c r="N510"/>
  <c r="M510"/>
  <c r="L510"/>
  <c r="K510"/>
  <c r="J510"/>
  <c r="I510"/>
  <c r="H510"/>
  <c r="G510"/>
  <c r="F510"/>
  <c r="B510"/>
  <c r="Q504"/>
  <c r="P504"/>
  <c r="O504"/>
  <c r="N504"/>
  <c r="M504"/>
  <c r="L504"/>
  <c r="K504"/>
  <c r="J504"/>
  <c r="I504"/>
  <c r="H504"/>
  <c r="G504"/>
  <c r="F504"/>
  <c r="B504"/>
  <c r="Q485"/>
  <c r="P485"/>
  <c r="O485"/>
  <c r="N485"/>
  <c r="M485"/>
  <c r="L485"/>
  <c r="J485"/>
  <c r="I485"/>
  <c r="H485"/>
  <c r="G485"/>
  <c r="F485"/>
  <c r="Q484"/>
  <c r="P484"/>
  <c r="O484"/>
  <c r="N484"/>
  <c r="M484"/>
  <c r="L484"/>
  <c r="K484"/>
  <c r="J484"/>
  <c r="I484"/>
  <c r="H484"/>
  <c r="G484"/>
  <c r="F484"/>
  <c r="Q481"/>
  <c r="P481"/>
  <c r="O481"/>
  <c r="N481"/>
  <c r="M481"/>
  <c r="L481"/>
  <c r="J481"/>
  <c r="I481"/>
  <c r="H481"/>
  <c r="Q480"/>
  <c r="P480"/>
  <c r="O480"/>
  <c r="N480"/>
  <c r="M480"/>
  <c r="L480"/>
  <c r="K480"/>
  <c r="J480"/>
  <c r="I480"/>
  <c r="H480"/>
  <c r="E463"/>
  <c r="C463" s="1"/>
  <c r="E450"/>
  <c r="C450" s="1"/>
  <c r="E437"/>
  <c r="C437" s="1"/>
  <c r="E424"/>
  <c r="C424" s="1"/>
  <c r="E411"/>
  <c r="C411" s="1"/>
  <c r="I410"/>
  <c r="F394"/>
  <c r="Q371"/>
  <c r="P371"/>
  <c r="O371"/>
  <c r="N371"/>
  <c r="M371"/>
  <c r="L371"/>
  <c r="K371"/>
  <c r="J371"/>
  <c r="I371"/>
  <c r="H371"/>
  <c r="G371"/>
  <c r="F371"/>
  <c r="E371"/>
  <c r="C371" s="1"/>
  <c r="E370"/>
  <c r="C370" s="1"/>
  <c r="Q369"/>
  <c r="P369"/>
  <c r="O369"/>
  <c r="N369"/>
  <c r="M369"/>
  <c r="L369"/>
  <c r="K369"/>
  <c r="J369"/>
  <c r="I369"/>
  <c r="H369"/>
  <c r="G369"/>
  <c r="F369"/>
  <c r="B369"/>
  <c r="Q366"/>
  <c r="P366"/>
  <c r="O366"/>
  <c r="N366"/>
  <c r="M366"/>
  <c r="L366"/>
  <c r="K366"/>
  <c r="J366"/>
  <c r="I366"/>
  <c r="H366"/>
  <c r="G366"/>
  <c r="F366"/>
  <c r="E366"/>
  <c r="C366" s="1"/>
  <c r="E365"/>
  <c r="C365" s="1"/>
  <c r="Q364"/>
  <c r="P364"/>
  <c r="O364"/>
  <c r="N364"/>
  <c r="M364"/>
  <c r="L364"/>
  <c r="K364"/>
  <c r="J364"/>
  <c r="I364"/>
  <c r="H364"/>
  <c r="G364"/>
  <c r="F364"/>
  <c r="B364"/>
  <c r="E361"/>
  <c r="C361" s="1"/>
  <c r="E347"/>
  <c r="C347" s="1"/>
  <c r="Q346"/>
  <c r="P346"/>
  <c r="O346"/>
  <c r="M346"/>
  <c r="L346"/>
  <c r="K346"/>
  <c r="J346"/>
  <c r="I346"/>
  <c r="H346"/>
  <c r="G346"/>
  <c r="B346"/>
  <c r="E343"/>
  <c r="C343" s="1"/>
  <c r="Q342"/>
  <c r="P342"/>
  <c r="O342"/>
  <c r="N342"/>
  <c r="M342"/>
  <c r="L342"/>
  <c r="K342"/>
  <c r="J342"/>
  <c r="I342"/>
  <c r="H342"/>
  <c r="G342"/>
  <c r="F342"/>
  <c r="B342"/>
  <c r="P326"/>
  <c r="O326"/>
  <c r="N326"/>
  <c r="M326"/>
  <c r="L326"/>
  <c r="K326"/>
  <c r="J326"/>
  <c r="I326"/>
  <c r="H326"/>
  <c r="G326"/>
  <c r="F326"/>
  <c r="E326"/>
  <c r="C326" s="1"/>
  <c r="E325"/>
  <c r="C325" s="1"/>
  <c r="P323"/>
  <c r="O323"/>
  <c r="N323"/>
  <c r="M323"/>
  <c r="L323"/>
  <c r="K323"/>
  <c r="J323"/>
  <c r="I323"/>
  <c r="H323"/>
  <c r="G323"/>
  <c r="F323"/>
  <c r="B323"/>
  <c r="C320"/>
  <c r="P319"/>
  <c r="O319"/>
  <c r="N319"/>
  <c r="M319"/>
  <c r="L319"/>
  <c r="K319"/>
  <c r="J319"/>
  <c r="I319"/>
  <c r="H319"/>
  <c r="P318"/>
  <c r="O318"/>
  <c r="N318"/>
  <c r="M318"/>
  <c r="L318"/>
  <c r="K318"/>
  <c r="J318"/>
  <c r="I318"/>
  <c r="H318"/>
  <c r="B318"/>
  <c r="E298"/>
  <c r="C298" s="1"/>
  <c r="Q297"/>
  <c r="P297"/>
  <c r="O297"/>
  <c r="N297"/>
  <c r="M297"/>
  <c r="L297"/>
  <c r="K297"/>
  <c r="J297"/>
  <c r="I297"/>
  <c r="H297"/>
  <c r="G297"/>
  <c r="F297"/>
  <c r="B297"/>
  <c r="Q296"/>
  <c r="P296"/>
  <c r="O296"/>
  <c r="N296"/>
  <c r="M296"/>
  <c r="L296"/>
  <c r="K296"/>
  <c r="J296"/>
  <c r="I296"/>
  <c r="H296"/>
  <c r="G296"/>
  <c r="F296"/>
  <c r="B296"/>
  <c r="E293"/>
  <c r="C293" s="1"/>
  <c r="Q292"/>
  <c r="P292"/>
  <c r="O292"/>
  <c r="N292"/>
  <c r="M292"/>
  <c r="L292"/>
  <c r="K292"/>
  <c r="J292"/>
  <c r="I292"/>
  <c r="H292"/>
  <c r="G292"/>
  <c r="F292"/>
  <c r="B292"/>
  <c r="Q291"/>
  <c r="P291"/>
  <c r="O291"/>
  <c r="N291"/>
  <c r="M291"/>
  <c r="L291"/>
  <c r="K291"/>
  <c r="J291"/>
  <c r="I291"/>
  <c r="H291"/>
  <c r="G291"/>
  <c r="F291"/>
  <c r="B291"/>
  <c r="E248"/>
  <c r="C248" s="1"/>
  <c r="D247"/>
  <c r="D246"/>
  <c r="Q244"/>
  <c r="P244"/>
  <c r="O244"/>
  <c r="N244"/>
  <c r="M244"/>
  <c r="L244"/>
  <c r="K244"/>
  <c r="J244"/>
  <c r="I244"/>
  <c r="H244"/>
  <c r="G244"/>
  <c r="F244"/>
  <c r="B244"/>
  <c r="Q243"/>
  <c r="P243"/>
  <c r="O243"/>
  <c r="N243"/>
  <c r="M243"/>
  <c r="L243"/>
  <c r="K243"/>
  <c r="J243"/>
  <c r="I243"/>
  <c r="H243"/>
  <c r="G243"/>
  <c r="F243"/>
  <c r="B243"/>
  <c r="Q221"/>
  <c r="P221"/>
  <c r="O221"/>
  <c r="N221"/>
  <c r="M221"/>
  <c r="L221"/>
  <c r="K221"/>
  <c r="J221"/>
  <c r="I221"/>
  <c r="H221"/>
  <c r="G221"/>
  <c r="F221"/>
  <c r="B221"/>
  <c r="Q220"/>
  <c r="P220"/>
  <c r="O220"/>
  <c r="N220"/>
  <c r="M220"/>
  <c r="L220"/>
  <c r="K220"/>
  <c r="J220"/>
  <c r="I220"/>
  <c r="H220"/>
  <c r="G220"/>
  <c r="F220"/>
  <c r="B220"/>
  <c r="Q217"/>
  <c r="P217"/>
  <c r="O217"/>
  <c r="N217"/>
  <c r="M217"/>
  <c r="L217"/>
  <c r="K217"/>
  <c r="J217"/>
  <c r="I217"/>
  <c r="H217"/>
  <c r="G217"/>
  <c r="F217"/>
  <c r="B217"/>
  <c r="Q216"/>
  <c r="P216"/>
  <c r="O216"/>
  <c r="N216"/>
  <c r="M216"/>
  <c r="L216"/>
  <c r="K216"/>
  <c r="J216"/>
  <c r="I216"/>
  <c r="H216"/>
  <c r="G216"/>
  <c r="F216"/>
  <c r="B216"/>
  <c r="Q196"/>
  <c r="P196"/>
  <c r="O196"/>
  <c r="N196"/>
  <c r="M196"/>
  <c r="L196"/>
  <c r="K196"/>
  <c r="J196"/>
  <c r="I196"/>
  <c r="H196"/>
  <c r="G196"/>
  <c r="F196"/>
  <c r="B196"/>
  <c r="Q195"/>
  <c r="P195"/>
  <c r="O195"/>
  <c r="N195"/>
  <c r="M195"/>
  <c r="L195"/>
  <c r="K195"/>
  <c r="J195"/>
  <c r="I195"/>
  <c r="H195"/>
  <c r="G195"/>
  <c r="F195"/>
  <c r="B195"/>
  <c r="Q192"/>
  <c r="P192"/>
  <c r="O192"/>
  <c r="N192"/>
  <c r="M192"/>
  <c r="L192"/>
  <c r="K192"/>
  <c r="J192"/>
  <c r="I192"/>
  <c r="H192"/>
  <c r="G192"/>
  <c r="F192"/>
  <c r="B192"/>
  <c r="Q191"/>
  <c r="P191"/>
  <c r="O191"/>
  <c r="N191"/>
  <c r="M191"/>
  <c r="L191"/>
  <c r="K191"/>
  <c r="J191"/>
  <c r="I191"/>
  <c r="H191"/>
  <c r="G191"/>
  <c r="F191"/>
  <c r="B191"/>
  <c r="Q167"/>
  <c r="P167"/>
  <c r="O167"/>
  <c r="N167"/>
  <c r="M167"/>
  <c r="L167"/>
  <c r="J167"/>
  <c r="I167"/>
  <c r="H167"/>
  <c r="G167"/>
  <c r="F167"/>
  <c r="B167"/>
  <c r="Q161"/>
  <c r="P161"/>
  <c r="O161"/>
  <c r="N161"/>
  <c r="M161"/>
  <c r="L161"/>
  <c r="J161"/>
  <c r="I161"/>
  <c r="H161"/>
  <c r="G161"/>
  <c r="F161"/>
  <c r="B161"/>
  <c r="Q144"/>
  <c r="P144"/>
  <c r="O144"/>
  <c r="N144"/>
  <c r="M144"/>
  <c r="L144"/>
  <c r="K144"/>
  <c r="J144"/>
  <c r="I144"/>
  <c r="G144"/>
  <c r="F144"/>
  <c r="B144"/>
  <c r="Q140"/>
  <c r="P140"/>
  <c r="O140"/>
  <c r="N140"/>
  <c r="M140"/>
  <c r="L140"/>
  <c r="K140"/>
  <c r="J140"/>
  <c r="I140"/>
  <c r="H140"/>
  <c r="G140"/>
  <c r="F140"/>
  <c r="B140"/>
  <c r="E96"/>
  <c r="C96" s="1"/>
  <c r="E95"/>
  <c r="Q93"/>
  <c r="P93"/>
  <c r="O93"/>
  <c r="N93"/>
  <c r="M93"/>
  <c r="L93"/>
  <c r="K93"/>
  <c r="J93"/>
  <c r="I93"/>
  <c r="H93"/>
  <c r="G93"/>
  <c r="F93"/>
  <c r="B93"/>
  <c r="Q92"/>
  <c r="P92"/>
  <c r="O92"/>
  <c r="N92"/>
  <c r="M92"/>
  <c r="L92"/>
  <c r="K92"/>
  <c r="J92"/>
  <c r="I92"/>
  <c r="H92"/>
  <c r="G92"/>
  <c r="F92"/>
  <c r="B92"/>
  <c r="E89"/>
  <c r="C89" s="1"/>
  <c r="C88"/>
  <c r="Q87"/>
  <c r="P87"/>
  <c r="O87"/>
  <c r="N87"/>
  <c r="M87"/>
  <c r="L87"/>
  <c r="K87"/>
  <c r="J87"/>
  <c r="I87"/>
  <c r="H87"/>
  <c r="G87"/>
  <c r="F87"/>
  <c r="B87"/>
  <c r="Q86"/>
  <c r="P86"/>
  <c r="O86"/>
  <c r="N86"/>
  <c r="M86"/>
  <c r="L86"/>
  <c r="K86"/>
  <c r="J86"/>
  <c r="I86"/>
  <c r="H86"/>
  <c r="G86"/>
  <c r="F86"/>
  <c r="B86"/>
  <c r="C83"/>
  <c r="Q66"/>
  <c r="P66"/>
  <c r="O66"/>
  <c r="N66"/>
  <c r="M66"/>
  <c r="L66"/>
  <c r="K66"/>
  <c r="J66"/>
  <c r="I66"/>
  <c r="H66"/>
  <c r="G66"/>
  <c r="F66"/>
  <c r="E66"/>
  <c r="C66" s="1"/>
  <c r="Q65"/>
  <c r="P65"/>
  <c r="O65"/>
  <c r="N65"/>
  <c r="M65"/>
  <c r="L65"/>
  <c r="K65"/>
  <c r="J65"/>
  <c r="I65"/>
  <c r="G65"/>
  <c r="F65"/>
  <c r="Q62"/>
  <c r="P62"/>
  <c r="O62"/>
  <c r="N62"/>
  <c r="M62"/>
  <c r="L62"/>
  <c r="K62"/>
  <c r="J62"/>
  <c r="I62"/>
  <c r="H62"/>
  <c r="G62"/>
  <c r="F62"/>
  <c r="E62"/>
  <c r="C62" s="1"/>
  <c r="Q61"/>
  <c r="P61"/>
  <c r="O61"/>
  <c r="N61"/>
  <c r="M61"/>
  <c r="L61"/>
  <c r="K61"/>
  <c r="J61"/>
  <c r="I61"/>
  <c r="G61"/>
  <c r="F61"/>
  <c r="E58"/>
  <c r="C58" s="1"/>
  <c r="Q41"/>
  <c r="P41"/>
  <c r="O41"/>
  <c r="N41"/>
  <c r="M41"/>
  <c r="L41"/>
  <c r="K41"/>
  <c r="J41"/>
  <c r="I41"/>
  <c r="H41"/>
  <c r="G41"/>
  <c r="F41"/>
  <c r="Q40"/>
  <c r="P40"/>
  <c r="O40"/>
  <c r="N40"/>
  <c r="M40"/>
  <c r="L40"/>
  <c r="K40"/>
  <c r="J40"/>
  <c r="I40"/>
  <c r="H40"/>
  <c r="G40"/>
  <c r="F40"/>
  <c r="Q37"/>
  <c r="P37"/>
  <c r="O37"/>
  <c r="N37"/>
  <c r="M37"/>
  <c r="L37"/>
  <c r="K37"/>
  <c r="J37"/>
  <c r="I37"/>
  <c r="H37"/>
  <c r="G37"/>
  <c r="F37"/>
  <c r="Q36"/>
  <c r="P36"/>
  <c r="O36"/>
  <c r="N36"/>
  <c r="M36"/>
  <c r="L36"/>
  <c r="K36"/>
  <c r="J36"/>
  <c r="I36"/>
  <c r="H36"/>
  <c r="G36"/>
  <c r="F36"/>
  <c r="Q33"/>
  <c r="P33"/>
  <c r="O33"/>
  <c r="N33"/>
  <c r="M33"/>
  <c r="L33"/>
  <c r="K33"/>
  <c r="J33"/>
  <c r="I33"/>
  <c r="H33"/>
  <c r="G33"/>
  <c r="F33"/>
  <c r="Q32"/>
  <c r="P32"/>
  <c r="O32"/>
  <c r="N32"/>
  <c r="M32"/>
  <c r="L32"/>
  <c r="K32"/>
  <c r="J32"/>
  <c r="I32"/>
  <c r="H32"/>
  <c r="G32"/>
  <c r="F32"/>
  <c r="Q29"/>
  <c r="P29"/>
  <c r="O29"/>
  <c r="N29"/>
  <c r="M29"/>
  <c r="L29"/>
  <c r="K29"/>
  <c r="J29"/>
  <c r="I29"/>
  <c r="H29"/>
  <c r="G29"/>
  <c r="F29"/>
  <c r="Q28"/>
  <c r="P28"/>
  <c r="O28"/>
  <c r="N28"/>
  <c r="M28"/>
  <c r="L28"/>
  <c r="K28"/>
  <c r="J28"/>
  <c r="I28"/>
  <c r="H28"/>
  <c r="G28"/>
  <c r="F28"/>
  <c r="Q11"/>
  <c r="P11"/>
  <c r="O11"/>
  <c r="N11"/>
  <c r="M11"/>
  <c r="L11"/>
  <c r="K11"/>
  <c r="J11"/>
  <c r="I11"/>
  <c r="H11"/>
  <c r="G11"/>
  <c r="F11"/>
  <c r="Q8"/>
  <c r="P8"/>
  <c r="O8"/>
  <c r="N8"/>
  <c r="M8"/>
  <c r="L8"/>
  <c r="K8"/>
  <c r="J8"/>
  <c r="I8"/>
  <c r="H8"/>
  <c r="G8"/>
  <c r="F8"/>
  <c r="E543" i="1"/>
  <c r="C543" s="1"/>
  <c r="I161"/>
  <c r="J161"/>
  <c r="K161"/>
  <c r="L161"/>
  <c r="M161"/>
  <c r="E703"/>
  <c r="C703" s="1"/>
  <c r="C704" s="1"/>
  <c r="E682"/>
  <c r="I629"/>
  <c r="F504"/>
  <c r="D246"/>
  <c r="D247"/>
  <c r="E664"/>
  <c r="E653"/>
  <c r="C653" s="1"/>
  <c r="E635"/>
  <c r="E624"/>
  <c r="C624" s="1"/>
  <c r="E600"/>
  <c r="E532"/>
  <c r="C532" s="1"/>
  <c r="E498"/>
  <c r="C498" s="1"/>
  <c r="E503"/>
  <c r="C503" s="1"/>
  <c r="E497"/>
  <c r="C497" s="1"/>
  <c r="E476"/>
  <c r="E477" s="1"/>
  <c r="C477" s="1"/>
  <c r="E462"/>
  <c r="E449"/>
  <c r="E436"/>
  <c r="C436" s="1"/>
  <c r="E423"/>
  <c r="C423" s="1"/>
  <c r="E411"/>
  <c r="E407"/>
  <c r="C407" s="1"/>
  <c r="E406"/>
  <c r="C406" s="1"/>
  <c r="E403"/>
  <c r="C403" s="1"/>
  <c r="E402"/>
  <c r="C402" s="1"/>
  <c r="E399"/>
  <c r="C399" s="1"/>
  <c r="E398"/>
  <c r="C398" s="1"/>
  <c r="E395"/>
  <c r="C395" s="1"/>
  <c r="E391"/>
  <c r="C391" s="1"/>
  <c r="E390"/>
  <c r="C390" s="1"/>
  <c r="E387"/>
  <c r="C387" s="1"/>
  <c r="E386"/>
  <c r="C386" s="1"/>
  <c r="E360"/>
  <c r="C360" s="1"/>
  <c r="E339"/>
  <c r="C339" s="1"/>
  <c r="E314"/>
  <c r="C314" s="1"/>
  <c r="E288"/>
  <c r="C288" s="1"/>
  <c r="E287"/>
  <c r="C287" s="1"/>
  <c r="E268"/>
  <c r="C268" s="1"/>
  <c r="E267"/>
  <c r="C267" s="1"/>
  <c r="E245"/>
  <c r="C245" s="1"/>
  <c r="E238"/>
  <c r="C238" s="1"/>
  <c r="E237"/>
  <c r="C237" s="1"/>
  <c r="E213"/>
  <c r="C213" s="1"/>
  <c r="E212"/>
  <c r="E188"/>
  <c r="C188" s="1"/>
  <c r="E187"/>
  <c r="C187" s="1"/>
  <c r="E158"/>
  <c r="C158" s="1"/>
  <c r="E136"/>
  <c r="C136" s="1"/>
  <c r="E82"/>
  <c r="C82" s="1"/>
  <c r="E81"/>
  <c r="C81" s="1"/>
  <c r="E58"/>
  <c r="C58" s="1"/>
  <c r="E62"/>
  <c r="C62" s="1"/>
  <c r="E57"/>
  <c r="C57" s="1"/>
  <c r="E5"/>
  <c r="C5" s="1"/>
  <c r="E25"/>
  <c r="C25" s="1"/>
  <c r="E24"/>
  <c r="C24" s="1"/>
  <c r="I410"/>
  <c r="I394"/>
  <c r="F394"/>
  <c r="E450"/>
  <c r="E437"/>
  <c r="C437" s="1"/>
  <c r="E424"/>
  <c r="C424" s="1"/>
  <c r="E463"/>
  <c r="E405"/>
  <c r="C405" s="1"/>
  <c r="E401"/>
  <c r="C401" s="1"/>
  <c r="E397"/>
  <c r="C397" s="1"/>
  <c r="E393"/>
  <c r="C393" s="1"/>
  <c r="E389"/>
  <c r="C389" s="1"/>
  <c r="E435"/>
  <c r="C435" s="1"/>
  <c r="E448"/>
  <c r="C448" s="1"/>
  <c r="L734"/>
  <c r="L733"/>
  <c r="L732"/>
  <c r="L731"/>
  <c r="L730"/>
  <c r="L729"/>
  <c r="L728"/>
  <c r="L727"/>
  <c r="L726"/>
  <c r="L725"/>
  <c r="E248"/>
  <c r="C248" s="1"/>
  <c r="Q690"/>
  <c r="I663"/>
  <c r="I658"/>
  <c r="J663"/>
  <c r="J658"/>
  <c r="I634"/>
  <c r="D635"/>
  <c r="F629"/>
  <c r="G629"/>
  <c r="I544"/>
  <c r="I538"/>
  <c r="G544"/>
  <c r="G538"/>
  <c r="E371"/>
  <c r="E366"/>
  <c r="E370"/>
  <c r="C370" s="1"/>
  <c r="E365"/>
  <c r="C365" s="1"/>
  <c r="E361"/>
  <c r="C361" s="1"/>
  <c r="E347"/>
  <c r="E343"/>
  <c r="E320"/>
  <c r="C320" s="1"/>
  <c r="E326"/>
  <c r="E325"/>
  <c r="C325" s="1"/>
  <c r="F318"/>
  <c r="G318"/>
  <c r="F323"/>
  <c r="G323"/>
  <c r="E298"/>
  <c r="C298" s="1"/>
  <c r="E293"/>
  <c r="C293" s="1"/>
  <c r="E164"/>
  <c r="C164" s="1"/>
  <c r="E163"/>
  <c r="C163" s="1"/>
  <c r="E170"/>
  <c r="C170" s="1"/>
  <c r="E169"/>
  <c r="C169" s="1"/>
  <c r="C145"/>
  <c r="C141"/>
  <c r="C137"/>
  <c r="C89"/>
  <c r="C88"/>
  <c r="E96"/>
  <c r="C96" s="1"/>
  <c r="C83"/>
  <c r="E66"/>
  <c r="C66" s="1"/>
  <c r="B690"/>
  <c r="B686"/>
  <c r="B663"/>
  <c r="B658"/>
  <c r="B634"/>
  <c r="B629"/>
  <c r="B609"/>
  <c r="B604"/>
  <c r="B578"/>
  <c r="B572"/>
  <c r="B544"/>
  <c r="B538"/>
  <c r="B510"/>
  <c r="B504"/>
  <c r="B484"/>
  <c r="B369"/>
  <c r="B364"/>
  <c r="B346"/>
  <c r="B342"/>
  <c r="B323"/>
  <c r="B318"/>
  <c r="B297"/>
  <c r="B296"/>
  <c r="B292"/>
  <c r="B291"/>
  <c r="B244"/>
  <c r="B243"/>
  <c r="B221"/>
  <c r="B220"/>
  <c r="B217"/>
  <c r="B216"/>
  <c r="B196"/>
  <c r="B195"/>
  <c r="B192"/>
  <c r="B191"/>
  <c r="B93"/>
  <c r="B87"/>
  <c r="B167"/>
  <c r="B161"/>
  <c r="B144"/>
  <c r="B140"/>
  <c r="B92"/>
  <c r="B86"/>
  <c r="E689"/>
  <c r="C689" s="1"/>
  <c r="E685"/>
  <c r="C685" s="1"/>
  <c r="E681"/>
  <c r="C681" s="1"/>
  <c r="E652"/>
  <c r="C652" s="1"/>
  <c r="E623"/>
  <c r="C623" s="1"/>
  <c r="E608"/>
  <c r="C608" s="1"/>
  <c r="E603"/>
  <c r="C603" s="1"/>
  <c r="E599"/>
  <c r="C599" s="1"/>
  <c r="E531"/>
  <c r="C531" s="1"/>
  <c r="E483"/>
  <c r="C483" s="1"/>
  <c r="E479"/>
  <c r="C479" s="1"/>
  <c r="E475"/>
  <c r="C475" s="1"/>
  <c r="E461"/>
  <c r="C461" s="1"/>
  <c r="E409"/>
  <c r="C409" s="1"/>
  <c r="E385"/>
  <c r="C385" s="1"/>
  <c r="E368"/>
  <c r="C368" s="1"/>
  <c r="E363"/>
  <c r="C363" s="1"/>
  <c r="E359"/>
  <c r="C359" s="1"/>
  <c r="E345"/>
  <c r="C345" s="1"/>
  <c r="E341"/>
  <c r="C341" s="1"/>
  <c r="E338"/>
  <c r="C338" s="1"/>
  <c r="E322"/>
  <c r="C322" s="1"/>
  <c r="E317"/>
  <c r="C317" s="1"/>
  <c r="E313"/>
  <c r="C313" s="1"/>
  <c r="E295"/>
  <c r="C295" s="1"/>
  <c r="E290"/>
  <c r="C290" s="1"/>
  <c r="E286"/>
  <c r="C286" s="1"/>
  <c r="E266"/>
  <c r="C266" s="1"/>
  <c r="E242"/>
  <c r="C242" s="1"/>
  <c r="E236"/>
  <c r="C236" s="1"/>
  <c r="E219"/>
  <c r="C219" s="1"/>
  <c r="E215"/>
  <c r="C215" s="1"/>
  <c r="E211"/>
  <c r="C211" s="1"/>
  <c r="E194"/>
  <c r="C194" s="1"/>
  <c r="E190"/>
  <c r="C190" s="1"/>
  <c r="E186"/>
  <c r="C186" s="1"/>
  <c r="E166"/>
  <c r="C166" s="1"/>
  <c r="E160"/>
  <c r="C160" s="1"/>
  <c r="E157"/>
  <c r="C157" s="1"/>
  <c r="E143"/>
  <c r="C143" s="1"/>
  <c r="E139"/>
  <c r="C139" s="1"/>
  <c r="E135"/>
  <c r="C135" s="1"/>
  <c r="E91"/>
  <c r="C91" s="1"/>
  <c r="E85"/>
  <c r="C85" s="1"/>
  <c r="E80"/>
  <c r="C80" s="1"/>
  <c r="Q691"/>
  <c r="P691"/>
  <c r="O691"/>
  <c r="N691"/>
  <c r="M691"/>
  <c r="L691"/>
  <c r="K691"/>
  <c r="J691"/>
  <c r="I691"/>
  <c r="H691"/>
  <c r="G691"/>
  <c r="F691"/>
  <c r="O690"/>
  <c r="N690"/>
  <c r="M690"/>
  <c r="L690"/>
  <c r="K690"/>
  <c r="J690"/>
  <c r="I690"/>
  <c r="H690"/>
  <c r="G690"/>
  <c r="F690"/>
  <c r="Q687"/>
  <c r="P687"/>
  <c r="O687"/>
  <c r="N687"/>
  <c r="M687"/>
  <c r="L687"/>
  <c r="K687"/>
  <c r="J687"/>
  <c r="I687"/>
  <c r="H687"/>
  <c r="G687"/>
  <c r="F687"/>
  <c r="Q686"/>
  <c r="O686"/>
  <c r="N686"/>
  <c r="M686"/>
  <c r="L686"/>
  <c r="K686"/>
  <c r="J686"/>
  <c r="I686"/>
  <c r="H686"/>
  <c r="G686"/>
  <c r="F686"/>
  <c r="Q663"/>
  <c r="P663"/>
  <c r="O663"/>
  <c r="N663"/>
  <c r="M663"/>
  <c r="L663"/>
  <c r="K663"/>
  <c r="H663"/>
  <c r="G663"/>
  <c r="F663"/>
  <c r="Q658"/>
  <c r="P658"/>
  <c r="O658"/>
  <c r="N658"/>
  <c r="M658"/>
  <c r="L658"/>
  <c r="K658"/>
  <c r="H658"/>
  <c r="Q634"/>
  <c r="P634"/>
  <c r="O634"/>
  <c r="N634"/>
  <c r="M634"/>
  <c r="L634"/>
  <c r="K634"/>
  <c r="J634"/>
  <c r="H634"/>
  <c r="G634"/>
  <c r="F634"/>
  <c r="Q629"/>
  <c r="P629"/>
  <c r="O629"/>
  <c r="N629"/>
  <c r="M629"/>
  <c r="L629"/>
  <c r="K629"/>
  <c r="J629"/>
  <c r="H629"/>
  <c r="Q611"/>
  <c r="P611"/>
  <c r="O611"/>
  <c r="N611"/>
  <c r="M611"/>
  <c r="L611"/>
  <c r="K611"/>
  <c r="J611"/>
  <c r="I611"/>
  <c r="H611"/>
  <c r="G611"/>
  <c r="F611"/>
  <c r="Q609"/>
  <c r="P609"/>
  <c r="O609"/>
  <c r="M609"/>
  <c r="L609"/>
  <c r="K609"/>
  <c r="J609"/>
  <c r="I609"/>
  <c r="H609"/>
  <c r="G609"/>
  <c r="F609"/>
  <c r="Q606"/>
  <c r="P606"/>
  <c r="O606"/>
  <c r="N606"/>
  <c r="M606"/>
  <c r="L606"/>
  <c r="K606"/>
  <c r="J606"/>
  <c r="I606"/>
  <c r="H606"/>
  <c r="G606"/>
  <c r="F606"/>
  <c r="Q604"/>
  <c r="P604"/>
  <c r="O604"/>
  <c r="N604"/>
  <c r="M604"/>
  <c r="L604"/>
  <c r="K604"/>
  <c r="J604"/>
  <c r="I604"/>
  <c r="H604"/>
  <c r="G604"/>
  <c r="F604"/>
  <c r="Q578"/>
  <c r="P578"/>
  <c r="O578"/>
  <c r="N578"/>
  <c r="M578"/>
  <c r="L578"/>
  <c r="K578"/>
  <c r="J578"/>
  <c r="I578"/>
  <c r="H578"/>
  <c r="G578"/>
  <c r="F578"/>
  <c r="Q572"/>
  <c r="P572"/>
  <c r="O572"/>
  <c r="N572"/>
  <c r="M572"/>
  <c r="L572"/>
  <c r="K572"/>
  <c r="J572"/>
  <c r="I572"/>
  <c r="H572"/>
  <c r="G572"/>
  <c r="F572"/>
  <c r="Q544"/>
  <c r="P544"/>
  <c r="O544"/>
  <c r="N544"/>
  <c r="M544"/>
  <c r="L544"/>
  <c r="K544"/>
  <c r="J544"/>
  <c r="H544"/>
  <c r="F544"/>
  <c r="Q538"/>
  <c r="P538"/>
  <c r="O538"/>
  <c r="N538"/>
  <c r="M538"/>
  <c r="L538"/>
  <c r="K538"/>
  <c r="J538"/>
  <c r="H538"/>
  <c r="F538"/>
  <c r="Q510"/>
  <c r="P510"/>
  <c r="O510"/>
  <c r="N510"/>
  <c r="M510"/>
  <c r="L510"/>
  <c r="K510"/>
  <c r="J510"/>
  <c r="I510"/>
  <c r="H510"/>
  <c r="G510"/>
  <c r="F510"/>
  <c r="Q504"/>
  <c r="P504"/>
  <c r="O504"/>
  <c r="N504"/>
  <c r="M504"/>
  <c r="L504"/>
  <c r="K504"/>
  <c r="J504"/>
  <c r="H504"/>
  <c r="G504"/>
  <c r="Q485"/>
  <c r="P485"/>
  <c r="O485"/>
  <c r="N485"/>
  <c r="M485"/>
  <c r="L485"/>
  <c r="J485"/>
  <c r="I485"/>
  <c r="H485"/>
  <c r="G485"/>
  <c r="F485"/>
  <c r="Q484"/>
  <c r="P484"/>
  <c r="O484"/>
  <c r="N484"/>
  <c r="M484"/>
  <c r="L484"/>
  <c r="K484"/>
  <c r="J484"/>
  <c r="I484"/>
  <c r="H484"/>
  <c r="G484"/>
  <c r="F484"/>
  <c r="Q481"/>
  <c r="P481"/>
  <c r="O481"/>
  <c r="N481"/>
  <c r="M481"/>
  <c r="L481"/>
  <c r="J481"/>
  <c r="I481"/>
  <c r="H481"/>
  <c r="G481"/>
  <c r="F481"/>
  <c r="Q480"/>
  <c r="P480"/>
  <c r="O480"/>
  <c r="N480"/>
  <c r="M480"/>
  <c r="L480"/>
  <c r="K480"/>
  <c r="J480"/>
  <c r="I480"/>
  <c r="H480"/>
  <c r="G480"/>
  <c r="F480"/>
  <c r="Q371"/>
  <c r="P371"/>
  <c r="O371"/>
  <c r="N371"/>
  <c r="M371"/>
  <c r="L371"/>
  <c r="K371"/>
  <c r="J371"/>
  <c r="I371"/>
  <c r="H371"/>
  <c r="G371"/>
  <c r="F371"/>
  <c r="Q369"/>
  <c r="P369"/>
  <c r="O369"/>
  <c r="N369"/>
  <c r="M369"/>
  <c r="L369"/>
  <c r="K369"/>
  <c r="J369"/>
  <c r="I369"/>
  <c r="H369"/>
  <c r="G369"/>
  <c r="F369"/>
  <c r="Q366"/>
  <c r="P366"/>
  <c r="O366"/>
  <c r="N366"/>
  <c r="M366"/>
  <c r="L366"/>
  <c r="K366"/>
  <c r="J366"/>
  <c r="I366"/>
  <c r="H366"/>
  <c r="G366"/>
  <c r="F366"/>
  <c r="Q364"/>
  <c r="P364"/>
  <c r="O364"/>
  <c r="N364"/>
  <c r="M364"/>
  <c r="L364"/>
  <c r="K364"/>
  <c r="J364"/>
  <c r="I364"/>
  <c r="H364"/>
  <c r="G364"/>
  <c r="F364"/>
  <c r="Q346"/>
  <c r="P346"/>
  <c r="O346"/>
  <c r="N346"/>
  <c r="L346"/>
  <c r="K346"/>
  <c r="J346"/>
  <c r="I346"/>
  <c r="H346"/>
  <c r="G346"/>
  <c r="F346"/>
  <c r="Q342"/>
  <c r="P342"/>
  <c r="O342"/>
  <c r="N342"/>
  <c r="M342"/>
  <c r="L342"/>
  <c r="K342"/>
  <c r="J342"/>
  <c r="I342"/>
  <c r="H342"/>
  <c r="G342"/>
  <c r="F342"/>
  <c r="Q323"/>
  <c r="P323"/>
  <c r="O323"/>
  <c r="N323"/>
  <c r="M323"/>
  <c r="L323"/>
  <c r="K323"/>
  <c r="J323"/>
  <c r="I323"/>
  <c r="H323"/>
  <c r="Q318"/>
  <c r="P318"/>
  <c r="O318"/>
  <c r="N318"/>
  <c r="M318"/>
  <c r="L318"/>
  <c r="K318"/>
  <c r="J318"/>
  <c r="I318"/>
  <c r="H318"/>
  <c r="Q297"/>
  <c r="P297"/>
  <c r="O297"/>
  <c r="N297"/>
  <c r="M297"/>
  <c r="L297"/>
  <c r="K297"/>
  <c r="J297"/>
  <c r="I297"/>
  <c r="H297"/>
  <c r="G297"/>
  <c r="F297"/>
  <c r="Q296"/>
  <c r="P296"/>
  <c r="O296"/>
  <c r="N296"/>
  <c r="M296"/>
  <c r="L296"/>
  <c r="K296"/>
  <c r="J296"/>
  <c r="I296"/>
  <c r="H296"/>
  <c r="G296"/>
  <c r="F296"/>
  <c r="Q292"/>
  <c r="P292"/>
  <c r="O292"/>
  <c r="N292"/>
  <c r="M292"/>
  <c r="L292"/>
  <c r="K292"/>
  <c r="J292"/>
  <c r="I292"/>
  <c r="H292"/>
  <c r="G292"/>
  <c r="F292"/>
  <c r="Q291"/>
  <c r="P291"/>
  <c r="O291"/>
  <c r="N291"/>
  <c r="M291"/>
  <c r="L291"/>
  <c r="K291"/>
  <c r="J291"/>
  <c r="I291"/>
  <c r="H291"/>
  <c r="G291"/>
  <c r="F291"/>
  <c r="Q244"/>
  <c r="P244"/>
  <c r="O244"/>
  <c r="N244"/>
  <c r="M244"/>
  <c r="L244"/>
  <c r="K244"/>
  <c r="J244"/>
  <c r="I244"/>
  <c r="H244"/>
  <c r="G244"/>
  <c r="F244"/>
  <c r="Q243"/>
  <c r="P243"/>
  <c r="O243"/>
  <c r="N243"/>
  <c r="M243"/>
  <c r="L243"/>
  <c r="K243"/>
  <c r="J243"/>
  <c r="I243"/>
  <c r="H243"/>
  <c r="G243"/>
  <c r="F243"/>
  <c r="Q221"/>
  <c r="P221"/>
  <c r="O221"/>
  <c r="N221"/>
  <c r="M221"/>
  <c r="L221"/>
  <c r="K221"/>
  <c r="J221"/>
  <c r="I221"/>
  <c r="H221"/>
  <c r="G221"/>
  <c r="F221"/>
  <c r="Q220"/>
  <c r="P220"/>
  <c r="O220"/>
  <c r="N220"/>
  <c r="M220"/>
  <c r="L220"/>
  <c r="K220"/>
  <c r="J220"/>
  <c r="I220"/>
  <c r="H220"/>
  <c r="G220"/>
  <c r="F220"/>
  <c r="Q217"/>
  <c r="P217"/>
  <c r="O217"/>
  <c r="N217"/>
  <c r="M217"/>
  <c r="L217"/>
  <c r="K217"/>
  <c r="J217"/>
  <c r="I217"/>
  <c r="H217"/>
  <c r="G217"/>
  <c r="F217"/>
  <c r="Q216"/>
  <c r="P216"/>
  <c r="O216"/>
  <c r="N216"/>
  <c r="M216"/>
  <c r="L216"/>
  <c r="K216"/>
  <c r="J216"/>
  <c r="I216"/>
  <c r="H216"/>
  <c r="G216"/>
  <c r="F216"/>
  <c r="Q196"/>
  <c r="P196"/>
  <c r="O196"/>
  <c r="N196"/>
  <c r="M196"/>
  <c r="L196"/>
  <c r="K196"/>
  <c r="J196"/>
  <c r="I196"/>
  <c r="H196"/>
  <c r="G196"/>
  <c r="F196"/>
  <c r="Q195"/>
  <c r="P195"/>
  <c r="O195"/>
  <c r="N195"/>
  <c r="M195"/>
  <c r="L195"/>
  <c r="K195"/>
  <c r="J195"/>
  <c r="I195"/>
  <c r="H195"/>
  <c r="G195"/>
  <c r="F195"/>
  <c r="Q192"/>
  <c r="P192"/>
  <c r="O192"/>
  <c r="N192"/>
  <c r="M192"/>
  <c r="L192"/>
  <c r="K192"/>
  <c r="J192"/>
  <c r="I192"/>
  <c r="H192"/>
  <c r="G192"/>
  <c r="F192"/>
  <c r="Q191"/>
  <c r="P191"/>
  <c r="O191"/>
  <c r="N191"/>
  <c r="M191"/>
  <c r="L191"/>
  <c r="K191"/>
  <c r="J191"/>
  <c r="I191"/>
  <c r="H191"/>
  <c r="G191"/>
  <c r="F191"/>
  <c r="Q167"/>
  <c r="P167"/>
  <c r="O167"/>
  <c r="N167"/>
  <c r="M167"/>
  <c r="L167"/>
  <c r="J167"/>
  <c r="I167"/>
  <c r="H167"/>
  <c r="G167"/>
  <c r="F167"/>
  <c r="Q161"/>
  <c r="P161"/>
  <c r="O161"/>
  <c r="N161"/>
  <c r="H161"/>
  <c r="G161"/>
  <c r="F161"/>
  <c r="Q144"/>
  <c r="P144"/>
  <c r="O144"/>
  <c r="N144"/>
  <c r="M144"/>
  <c r="L144"/>
  <c r="K144"/>
  <c r="J144"/>
  <c r="I144"/>
  <c r="H144"/>
  <c r="G144"/>
  <c r="F144"/>
  <c r="Q140"/>
  <c r="P140"/>
  <c r="O140"/>
  <c r="N140"/>
  <c r="M140"/>
  <c r="L140"/>
  <c r="K140"/>
  <c r="J140"/>
  <c r="I140"/>
  <c r="H140"/>
  <c r="G140"/>
  <c r="F140"/>
  <c r="Q93"/>
  <c r="P93"/>
  <c r="O93"/>
  <c r="N93"/>
  <c r="M93"/>
  <c r="L93"/>
  <c r="K93"/>
  <c r="J93"/>
  <c r="I93"/>
  <c r="H93"/>
  <c r="G93"/>
  <c r="F93"/>
  <c r="Q92"/>
  <c r="P92"/>
  <c r="O92"/>
  <c r="N92"/>
  <c r="M92"/>
  <c r="L92"/>
  <c r="K92"/>
  <c r="J92"/>
  <c r="I92"/>
  <c r="H92"/>
  <c r="G92"/>
  <c r="F92"/>
  <c r="Q87"/>
  <c r="P87"/>
  <c r="O87"/>
  <c r="N87"/>
  <c r="M87"/>
  <c r="L87"/>
  <c r="K87"/>
  <c r="J87"/>
  <c r="I87"/>
  <c r="H87"/>
  <c r="G87"/>
  <c r="F87"/>
  <c r="Q86"/>
  <c r="P86"/>
  <c r="O86"/>
  <c r="N86"/>
  <c r="M86"/>
  <c r="L86"/>
  <c r="K86"/>
  <c r="J86"/>
  <c r="I86"/>
  <c r="H86"/>
  <c r="G86"/>
  <c r="F86"/>
  <c r="G40"/>
  <c r="H40"/>
  <c r="I40"/>
  <c r="J40"/>
  <c r="K40"/>
  <c r="L40"/>
  <c r="M40"/>
  <c r="N40"/>
  <c r="O40"/>
  <c r="P40"/>
  <c r="Q40"/>
  <c r="G41"/>
  <c r="H41"/>
  <c r="I41"/>
  <c r="J41"/>
  <c r="K41"/>
  <c r="L41"/>
  <c r="M41"/>
  <c r="N41"/>
  <c r="O41"/>
  <c r="P41"/>
  <c r="Q41"/>
  <c r="F41"/>
  <c r="F40"/>
  <c r="G36"/>
  <c r="H36"/>
  <c r="I36"/>
  <c r="J36"/>
  <c r="K36"/>
  <c r="L36"/>
  <c r="M36"/>
  <c r="N36"/>
  <c r="O36"/>
  <c r="P36"/>
  <c r="Q36"/>
  <c r="G37"/>
  <c r="H37"/>
  <c r="I37"/>
  <c r="J37"/>
  <c r="K37"/>
  <c r="L37"/>
  <c r="M37"/>
  <c r="N37"/>
  <c r="O37"/>
  <c r="P37"/>
  <c r="Q37"/>
  <c r="F37"/>
  <c r="F36"/>
  <c r="G32"/>
  <c r="H32"/>
  <c r="I32"/>
  <c r="J32"/>
  <c r="K32"/>
  <c r="L32"/>
  <c r="M32"/>
  <c r="N32"/>
  <c r="O32"/>
  <c r="P32"/>
  <c r="Q32"/>
  <c r="G33"/>
  <c r="H33"/>
  <c r="I33"/>
  <c r="J33"/>
  <c r="K33"/>
  <c r="L33"/>
  <c r="M33"/>
  <c r="N33"/>
  <c r="O33"/>
  <c r="P33"/>
  <c r="Q33"/>
  <c r="F33"/>
  <c r="F32"/>
  <c r="G28"/>
  <c r="H28"/>
  <c r="I28"/>
  <c r="J28"/>
  <c r="K28"/>
  <c r="L28"/>
  <c r="M28"/>
  <c r="N28"/>
  <c r="O28"/>
  <c r="P28"/>
  <c r="Q28"/>
  <c r="G29"/>
  <c r="H29"/>
  <c r="I29"/>
  <c r="J29"/>
  <c r="K29"/>
  <c r="L29"/>
  <c r="M29"/>
  <c r="N29"/>
  <c r="O29"/>
  <c r="P29"/>
  <c r="Q29"/>
  <c r="F29"/>
  <c r="F28"/>
  <c r="G11"/>
  <c r="H11"/>
  <c r="I11"/>
  <c r="J11"/>
  <c r="K11"/>
  <c r="L11"/>
  <c r="M11"/>
  <c r="N11"/>
  <c r="O11"/>
  <c r="P11"/>
  <c r="Q11"/>
  <c r="F11"/>
  <c r="G8"/>
  <c r="H8"/>
  <c r="I8"/>
  <c r="J8"/>
  <c r="K8"/>
  <c r="L8"/>
  <c r="M8"/>
  <c r="N8"/>
  <c r="O8"/>
  <c r="P8"/>
  <c r="Q8"/>
  <c r="F8"/>
  <c r="B736"/>
  <c r="B734"/>
  <c r="B732"/>
  <c r="G65"/>
  <c r="H65"/>
  <c r="J65"/>
  <c r="K65"/>
  <c r="L65"/>
  <c r="M65"/>
  <c r="N65"/>
  <c r="O65"/>
  <c r="P65"/>
  <c r="Q65"/>
  <c r="G66"/>
  <c r="H66"/>
  <c r="I66"/>
  <c r="J66"/>
  <c r="K66"/>
  <c r="L66"/>
  <c r="M66"/>
  <c r="N66"/>
  <c r="O66"/>
  <c r="P66"/>
  <c r="Q66"/>
  <c r="F66"/>
  <c r="F65"/>
  <c r="G62"/>
  <c r="H62"/>
  <c r="I62"/>
  <c r="J62"/>
  <c r="K62"/>
  <c r="L62"/>
  <c r="M62"/>
  <c r="N62"/>
  <c r="O62"/>
  <c r="P62"/>
  <c r="Q62"/>
  <c r="F62"/>
  <c r="G61"/>
  <c r="H61"/>
  <c r="I61"/>
  <c r="J61"/>
  <c r="K61"/>
  <c r="L61"/>
  <c r="M61"/>
  <c r="N61"/>
  <c r="O61"/>
  <c r="P61"/>
  <c r="Q61"/>
  <c r="F61"/>
  <c r="E64"/>
  <c r="C64" s="1"/>
  <c r="E60"/>
  <c r="C60" s="1"/>
  <c r="E39"/>
  <c r="C39" s="1"/>
  <c r="E35"/>
  <c r="C35" s="1"/>
  <c r="E31"/>
  <c r="C31" s="1"/>
  <c r="E27"/>
  <c r="C27" s="1"/>
  <c r="E23"/>
  <c r="C23" s="1"/>
  <c r="E7"/>
  <c r="C7" s="1"/>
  <c r="E10"/>
  <c r="C10" s="1"/>
  <c r="E4"/>
  <c r="C4" s="1"/>
  <c r="C316" l="1"/>
  <c r="C605" i="4"/>
  <c r="C685"/>
  <c r="E686"/>
  <c r="C686" s="1"/>
  <c r="C689"/>
  <c r="E690"/>
  <c r="C690" s="1"/>
  <c r="C693"/>
  <c r="E694"/>
  <c r="C694" s="1"/>
  <c r="C487"/>
  <c r="C483"/>
  <c r="C485" s="1"/>
  <c r="C682" i="1"/>
  <c r="E683"/>
  <c r="C683" s="1"/>
  <c r="E614" i="4"/>
  <c r="C614" s="1"/>
  <c r="C615" s="1"/>
  <c r="E609"/>
  <c r="C609" s="1"/>
  <c r="C610" s="1"/>
  <c r="C610" i="2"/>
  <c r="C605"/>
  <c r="C600" i="1"/>
  <c r="E601"/>
  <c r="C601" s="1"/>
  <c r="D261"/>
  <c r="C261" s="1"/>
  <c r="D262"/>
  <c r="C262" s="1"/>
  <c r="C303"/>
  <c r="C307"/>
  <c r="C664" i="4"/>
  <c r="C656" i="1"/>
  <c r="C627"/>
  <c r="C536"/>
  <c r="C502"/>
  <c r="C517" i="4"/>
  <c r="C107"/>
  <c r="C112"/>
  <c r="C94" i="2"/>
  <c r="C95"/>
  <c r="C95" i="1"/>
  <c r="C94"/>
  <c r="E80" i="4"/>
  <c r="C80" s="1"/>
  <c r="C83" s="1"/>
  <c r="D262" i="2"/>
  <c r="D261"/>
  <c r="C34" i="4"/>
  <c r="C489"/>
  <c r="C42"/>
  <c r="C102"/>
  <c r="P686" i="1"/>
  <c r="E686" s="1"/>
  <c r="P690"/>
  <c r="E690" s="1"/>
  <c r="C30" i="4"/>
  <c r="C246"/>
  <c r="C202"/>
  <c r="C223"/>
  <c r="C198"/>
  <c r="C227"/>
  <c r="C38"/>
  <c r="E251"/>
  <c r="C251" s="1"/>
  <c r="B735" i="2"/>
  <c r="C399" i="4"/>
  <c r="E252"/>
  <c r="C252" s="1"/>
  <c r="E571" i="1"/>
  <c r="C571" s="1"/>
  <c r="E537"/>
  <c r="C537" s="1"/>
  <c r="E633"/>
  <c r="C633" s="1"/>
  <c r="E577"/>
  <c r="C577" s="1"/>
  <c r="E662"/>
  <c r="C662" s="1"/>
  <c r="E410"/>
  <c r="C410" s="1"/>
  <c r="E87"/>
  <c r="C87" s="1"/>
  <c r="E93"/>
  <c r="C93" s="1"/>
  <c r="E504"/>
  <c r="C504" s="1"/>
  <c r="C508" s="1"/>
  <c r="E657"/>
  <c r="C657" s="1"/>
  <c r="E628"/>
  <c r="C628" s="1"/>
  <c r="E342"/>
  <c r="C342" s="1"/>
  <c r="E364"/>
  <c r="C364" s="1"/>
  <c r="E369"/>
  <c r="C369" s="1"/>
  <c r="E509"/>
  <c r="C509" s="1"/>
  <c r="E8"/>
  <c r="C8" s="1"/>
  <c r="C9" s="1"/>
  <c r="E318"/>
  <c r="C318" s="1"/>
  <c r="C321" s="1"/>
  <c r="E394"/>
  <c r="C394" s="1"/>
  <c r="C396" s="1"/>
  <c r="E221"/>
  <c r="C221" s="1"/>
  <c r="E292"/>
  <c r="C292" s="1"/>
  <c r="E28"/>
  <c r="C28" s="1"/>
  <c r="E140"/>
  <c r="C140" s="1"/>
  <c r="C142" s="1"/>
  <c r="E29"/>
  <c r="C29" s="1"/>
  <c r="E33"/>
  <c r="C33" s="1"/>
  <c r="E37"/>
  <c r="C37" s="1"/>
  <c r="E41"/>
  <c r="C41" s="1"/>
  <c r="E346"/>
  <c r="C346" s="1"/>
  <c r="B733" i="2"/>
  <c r="E192" i="1"/>
  <c r="C192" s="1"/>
  <c r="E244"/>
  <c r="E32"/>
  <c r="C32" s="1"/>
  <c r="E36"/>
  <c r="C36" s="1"/>
  <c r="E86"/>
  <c r="C86" s="1"/>
  <c r="E144"/>
  <c r="C144" s="1"/>
  <c r="C146" s="1"/>
  <c r="E323"/>
  <c r="C323" s="1"/>
  <c r="E196"/>
  <c r="C196" s="1"/>
  <c r="E217"/>
  <c r="C217" s="1"/>
  <c r="E297"/>
  <c r="C297" s="1"/>
  <c r="E40"/>
  <c r="C40" s="1"/>
  <c r="E92"/>
  <c r="C92" s="1"/>
  <c r="E161"/>
  <c r="E61"/>
  <c r="C61" s="1"/>
  <c r="C63" s="1"/>
  <c r="E65"/>
  <c r="C65" s="1"/>
  <c r="C67" s="1"/>
  <c r="E11"/>
  <c r="C11" s="1"/>
  <c r="C12" s="1"/>
  <c r="E191"/>
  <c r="C191" s="1"/>
  <c r="E195"/>
  <c r="C195" s="1"/>
  <c r="E216"/>
  <c r="C216" s="1"/>
  <c r="E220"/>
  <c r="C220" s="1"/>
  <c r="E243"/>
  <c r="E291"/>
  <c r="C291" s="1"/>
  <c r="E296"/>
  <c r="C296" s="1"/>
  <c r="C95" i="4"/>
  <c r="E167" i="1"/>
  <c r="C167" s="1"/>
  <c r="C171" s="1"/>
  <c r="E578"/>
  <c r="C578" s="1"/>
  <c r="C189"/>
  <c r="E634"/>
  <c r="C634" s="1"/>
  <c r="E663"/>
  <c r="C663" s="1"/>
  <c r="E269"/>
  <c r="C269" s="1"/>
  <c r="C270" s="1"/>
  <c r="E629"/>
  <c r="C629" s="1"/>
  <c r="E658"/>
  <c r="C658" s="1"/>
  <c r="E604"/>
  <c r="E609"/>
  <c r="E611" s="1"/>
  <c r="E484"/>
  <c r="C476"/>
  <c r="C478" s="1"/>
  <c r="E480"/>
  <c r="E572"/>
  <c r="C572" s="1"/>
  <c r="E544"/>
  <c r="C544" s="1"/>
  <c r="E538"/>
  <c r="C538" s="1"/>
  <c r="E510"/>
  <c r="C510" s="1"/>
  <c r="C84"/>
  <c r="C138"/>
  <c r="C404"/>
  <c r="C408"/>
  <c r="C392"/>
  <c r="C400"/>
  <c r="C438"/>
  <c r="C425"/>
  <c r="C449"/>
  <c r="C450"/>
  <c r="C388"/>
  <c r="E240"/>
  <c r="C240" s="1"/>
  <c r="E239"/>
  <c r="C239" s="1"/>
  <c r="C159"/>
  <c r="C289"/>
  <c r="C340"/>
  <c r="C362"/>
  <c r="C326"/>
  <c r="C343"/>
  <c r="C347"/>
  <c r="C366"/>
  <c r="C371"/>
  <c r="C411"/>
  <c r="C462"/>
  <c r="C463"/>
  <c r="C581"/>
  <c r="C635"/>
  <c r="C664"/>
  <c r="C212"/>
  <c r="C214" s="1"/>
  <c r="B735"/>
  <c r="C59"/>
  <c r="C26"/>
  <c r="B733"/>
  <c r="C6"/>
  <c r="C602" l="1"/>
  <c r="C327"/>
  <c r="C691" i="4"/>
  <c r="C695"/>
  <c r="C687"/>
  <c r="C684" i="1"/>
  <c r="C686"/>
  <c r="E687"/>
  <c r="C687" s="1"/>
  <c r="C690"/>
  <c r="C692" s="1"/>
  <c r="E691"/>
  <c r="C691" s="1"/>
  <c r="C604"/>
  <c r="E606"/>
  <c r="C606" s="1"/>
  <c r="C609"/>
  <c r="C611"/>
  <c r="C480"/>
  <c r="E481"/>
  <c r="C481" s="1"/>
  <c r="C484"/>
  <c r="C486" s="1"/>
  <c r="E485"/>
  <c r="C485" s="1"/>
  <c r="C264"/>
  <c r="C632"/>
  <c r="C661"/>
  <c r="C667"/>
  <c r="C638"/>
  <c r="C576"/>
  <c r="C542"/>
  <c r="C514"/>
  <c r="C102"/>
  <c r="E106"/>
  <c r="C106" s="1"/>
  <c r="C254" i="4"/>
  <c r="C38" i="1"/>
  <c r="C97"/>
  <c r="C582"/>
  <c r="C451"/>
  <c r="C548"/>
  <c r="C222"/>
  <c r="C241"/>
  <c r="C294"/>
  <c r="C193"/>
  <c r="C34"/>
  <c r="C90"/>
  <c r="C299"/>
  <c r="C218"/>
  <c r="C197"/>
  <c r="C243"/>
  <c r="E246"/>
  <c r="C246" s="1"/>
  <c r="C244"/>
  <c r="E247"/>
  <c r="C247" s="1"/>
  <c r="C42"/>
  <c r="C464"/>
  <c r="C412"/>
  <c r="C372"/>
  <c r="C367"/>
  <c r="C348"/>
  <c r="C344"/>
  <c r="C30"/>
  <c r="C161"/>
  <c r="C165" s="1"/>
  <c r="C482" l="1"/>
  <c r="C688"/>
  <c r="C607"/>
  <c r="C612"/>
  <c r="C107"/>
  <c r="C249"/>
  <c r="O722" i="2"/>
  <c r="E360" s="1"/>
  <c r="C360" s="1"/>
  <c r="E188" l="1"/>
  <c r="C188" s="1"/>
  <c r="E448"/>
  <c r="C448" s="1"/>
  <c r="E181"/>
  <c r="C181" s="1"/>
  <c r="E708"/>
  <c r="C708" s="1"/>
  <c r="C709" s="1"/>
  <c r="E394"/>
  <c r="C394" s="1"/>
  <c r="E191"/>
  <c r="C191" s="1"/>
  <c r="E162"/>
  <c r="C162" s="1"/>
  <c r="E268"/>
  <c r="C268" s="1"/>
  <c r="E510"/>
  <c r="C510" s="1"/>
  <c r="E697"/>
  <c r="C697" s="1"/>
  <c r="C698" s="1"/>
  <c r="E623"/>
  <c r="C623" s="1"/>
  <c r="E694"/>
  <c r="C694" s="1"/>
  <c r="C695" s="1"/>
  <c r="E663"/>
  <c r="C663" s="1"/>
  <c r="E577"/>
  <c r="C577" s="1"/>
  <c r="E17"/>
  <c r="C17" s="1"/>
  <c r="C18" s="1"/>
  <c r="E345"/>
  <c r="C345" s="1"/>
  <c r="E494"/>
  <c r="C494" s="1"/>
  <c r="C495" s="1"/>
  <c r="E93"/>
  <c r="C93" s="1"/>
  <c r="E523"/>
  <c r="C523" s="1"/>
  <c r="C524" s="1"/>
  <c r="E29"/>
  <c r="C29" s="1"/>
  <c r="E286"/>
  <c r="C286" s="1"/>
  <c r="E225"/>
  <c r="C225" s="1"/>
  <c r="E178"/>
  <c r="C178" s="1"/>
  <c r="E199"/>
  <c r="C199" s="1"/>
  <c r="E23"/>
  <c r="C23" s="1"/>
  <c r="E690"/>
  <c r="E168"/>
  <c r="C168" s="1"/>
  <c r="E472"/>
  <c r="C472" s="1"/>
  <c r="C473" s="1"/>
  <c r="E313"/>
  <c r="C313" s="1"/>
  <c r="E126"/>
  <c r="C126" s="1"/>
  <c r="C127" s="1"/>
  <c r="E263"/>
  <c r="C263" s="1"/>
  <c r="E571"/>
  <c r="C571" s="1"/>
  <c r="E287"/>
  <c r="C287" s="1"/>
  <c r="E48"/>
  <c r="C48" s="1"/>
  <c r="E39"/>
  <c r="C39" s="1"/>
  <c r="E537"/>
  <c r="C537" s="1"/>
  <c r="E25"/>
  <c r="C25" s="1"/>
  <c r="E257"/>
  <c r="C257" s="1"/>
  <c r="E136"/>
  <c r="C136" s="1"/>
  <c r="E85"/>
  <c r="C85" s="1"/>
  <c r="E267"/>
  <c r="C267" s="1"/>
  <c r="E479"/>
  <c r="C479" s="1"/>
  <c r="E552"/>
  <c r="C552" s="1"/>
  <c r="C553" s="1"/>
  <c r="E387"/>
  <c r="C387" s="1"/>
  <c r="E382"/>
  <c r="C382" s="1"/>
  <c r="C383" s="1"/>
  <c r="E200"/>
  <c r="C200" s="1"/>
  <c r="C201" s="1"/>
  <c r="E256"/>
  <c r="C256" s="1"/>
  <c r="E302"/>
  <c r="C302" s="1"/>
  <c r="E410"/>
  <c r="C410" s="1"/>
  <c r="E306"/>
  <c r="C306" s="1"/>
  <c r="E81"/>
  <c r="C81" s="1"/>
  <c r="E244"/>
  <c r="E269"/>
  <c r="C269" s="1"/>
  <c r="E123"/>
  <c r="C123" s="1"/>
  <c r="E272"/>
  <c r="C272" s="1"/>
  <c r="E476"/>
  <c r="E682"/>
  <c r="E215"/>
  <c r="C215" s="1"/>
  <c r="E211"/>
  <c r="C211" s="1"/>
  <c r="E11"/>
  <c r="C11" s="1"/>
  <c r="E617"/>
  <c r="C617" s="1"/>
  <c r="C618" s="1"/>
  <c r="E374"/>
  <c r="C374" s="1"/>
  <c r="C376" s="1"/>
  <c r="E462"/>
  <c r="C462" s="1"/>
  <c r="E674"/>
  <c r="C674" s="1"/>
  <c r="C675" s="1"/>
  <c r="E609"/>
  <c r="E538"/>
  <c r="C538" s="1"/>
  <c r="E100"/>
  <c r="C100" s="1"/>
  <c r="E233"/>
  <c r="C233" s="1"/>
  <c r="E504"/>
  <c r="C504" s="1"/>
  <c r="E190"/>
  <c r="C190" s="1"/>
  <c r="E238"/>
  <c r="E251"/>
  <c r="C251" s="1"/>
  <c r="E157"/>
  <c r="C157" s="1"/>
  <c r="E32"/>
  <c r="C32" s="1"/>
  <c r="E160"/>
  <c r="C160" s="1"/>
  <c r="E91"/>
  <c r="C91" s="1"/>
  <c r="E652"/>
  <c r="C652" s="1"/>
  <c r="E397"/>
  <c r="C397" s="1"/>
  <c r="E322"/>
  <c r="C322" s="1"/>
  <c r="E144"/>
  <c r="C144" s="1"/>
  <c r="E433"/>
  <c r="C433" s="1"/>
  <c r="C434" s="1"/>
  <c r="E705"/>
  <c r="C705" s="1"/>
  <c r="C706" s="1"/>
  <c r="E401"/>
  <c r="C401" s="1"/>
  <c r="E446"/>
  <c r="C446" s="1"/>
  <c r="C447" s="1"/>
  <c r="E670"/>
  <c r="C670" s="1"/>
  <c r="C671" s="1"/>
  <c r="E393"/>
  <c r="C393" s="1"/>
  <c r="E435"/>
  <c r="C435" s="1"/>
  <c r="E301"/>
  <c r="C301" s="1"/>
  <c r="E10"/>
  <c r="C10" s="1"/>
  <c r="E390"/>
  <c r="C390" s="1"/>
  <c r="E557"/>
  <c r="C557" s="1"/>
  <c r="C558" s="1"/>
  <c r="E177"/>
  <c r="C177" s="1"/>
  <c r="E566"/>
  <c r="C566" s="1"/>
  <c r="E80"/>
  <c r="C80" s="1"/>
  <c r="E368"/>
  <c r="C368" s="1"/>
  <c r="E7"/>
  <c r="C7" s="1"/>
  <c r="E572"/>
  <c r="C572" s="1"/>
  <c r="E305"/>
  <c r="C305" s="1"/>
  <c r="E565"/>
  <c r="C565" s="1"/>
  <c r="E60"/>
  <c r="C60" s="1"/>
  <c r="E288"/>
  <c r="C288" s="1"/>
  <c r="E391"/>
  <c r="C391" s="1"/>
  <c r="E213"/>
  <c r="C213" s="1"/>
  <c r="E386"/>
  <c r="C386" s="1"/>
  <c r="E64"/>
  <c r="C64" s="1"/>
  <c r="E224"/>
  <c r="C224" s="1"/>
  <c r="E204"/>
  <c r="C204" s="1"/>
  <c r="E480"/>
  <c r="E216"/>
  <c r="C216" s="1"/>
  <c r="E443"/>
  <c r="C443" s="1"/>
  <c r="C444" s="1"/>
  <c r="E37"/>
  <c r="C37" s="1"/>
  <c r="E531"/>
  <c r="C531" s="1"/>
  <c r="E314"/>
  <c r="C314" s="1"/>
  <c r="C316" s="1"/>
  <c r="E369"/>
  <c r="C369" s="1"/>
  <c r="E714"/>
  <c r="C714" s="1"/>
  <c r="C715" s="1"/>
  <c r="E8"/>
  <c r="C8" s="1"/>
  <c r="E290"/>
  <c r="C290" s="1"/>
  <c r="E208"/>
  <c r="C208" s="1"/>
  <c r="E20"/>
  <c r="C20" s="1"/>
  <c r="C21" s="1"/>
  <c r="E5"/>
  <c r="C5" s="1"/>
  <c r="E4"/>
  <c r="C4" s="1"/>
  <c r="E543"/>
  <c r="C543" s="1"/>
  <c r="E292"/>
  <c r="C292" s="1"/>
  <c r="E488"/>
  <c r="C488" s="1"/>
  <c r="C489" s="1"/>
  <c r="E40"/>
  <c r="C40" s="1"/>
  <c r="E140"/>
  <c r="C140" s="1"/>
  <c r="E119"/>
  <c r="C119" s="1"/>
  <c r="E221"/>
  <c r="C221" s="1"/>
  <c r="E364"/>
  <c r="C364" s="1"/>
  <c r="E56"/>
  <c r="C56" s="1"/>
  <c r="E92"/>
  <c r="C92" s="1"/>
  <c r="E339"/>
  <c r="C339" s="1"/>
  <c r="E245"/>
  <c r="C245" s="1"/>
  <c r="E356"/>
  <c r="C356" s="1"/>
  <c r="C357" s="1"/>
  <c r="E52"/>
  <c r="C52" s="1"/>
  <c r="E132"/>
  <c r="C132" s="1"/>
  <c r="C133" s="1"/>
  <c r="E219"/>
  <c r="C219" s="1"/>
  <c r="E261"/>
  <c r="C261" s="1"/>
  <c r="E335"/>
  <c r="C335" s="1"/>
  <c r="C336" s="1"/>
  <c r="E135"/>
  <c r="C135" s="1"/>
  <c r="C138" s="1"/>
  <c r="E359"/>
  <c r="C359" s="1"/>
  <c r="C362" s="1"/>
  <c r="E121"/>
  <c r="C121" s="1"/>
  <c r="E649"/>
  <c r="C649" s="1"/>
  <c r="C650" s="1"/>
  <c r="E686"/>
  <c r="E41"/>
  <c r="C41" s="1"/>
  <c r="E57"/>
  <c r="C57" s="1"/>
  <c r="E115"/>
  <c r="C115" s="1"/>
  <c r="E104"/>
  <c r="C104" s="1"/>
  <c r="E53"/>
  <c r="C53" s="1"/>
  <c r="E353"/>
  <c r="C353" s="1"/>
  <c r="C354" s="1"/>
  <c r="E604"/>
  <c r="E154"/>
  <c r="C154" s="1"/>
  <c r="C155" s="1"/>
  <c r="E28"/>
  <c r="C28" s="1"/>
  <c r="E161"/>
  <c r="C161" s="1"/>
  <c r="E258"/>
  <c r="C258" s="1"/>
  <c r="E586"/>
  <c r="C586" s="1"/>
  <c r="C587" s="1"/>
  <c r="E217"/>
  <c r="C217" s="1"/>
  <c r="E31"/>
  <c r="C31" s="1"/>
  <c r="E422"/>
  <c r="C422" s="1"/>
  <c r="E296"/>
  <c r="C296" s="1"/>
  <c r="E310"/>
  <c r="C310" s="1"/>
  <c r="E350"/>
  <c r="C350" s="1"/>
  <c r="C351" s="1"/>
  <c r="E532"/>
  <c r="C532" s="1"/>
  <c r="E232"/>
  <c r="C232" s="1"/>
  <c r="E283"/>
  <c r="C283" s="1"/>
  <c r="E653"/>
  <c r="C653" s="1"/>
  <c r="E262"/>
  <c r="C262" s="1"/>
  <c r="E45"/>
  <c r="C45" s="1"/>
  <c r="E24"/>
  <c r="C24" s="1"/>
  <c r="E399"/>
  <c r="C399" s="1"/>
  <c r="E469"/>
  <c r="C469" s="1"/>
  <c r="C470" s="1"/>
  <c r="E599"/>
  <c r="C599" s="1"/>
  <c r="E681"/>
  <c r="C681" s="1"/>
  <c r="E703"/>
  <c r="C703" s="1"/>
  <c r="C704" s="1"/>
  <c r="E117"/>
  <c r="C117" s="1"/>
  <c r="C120" s="1"/>
  <c r="E678"/>
  <c r="C678" s="1"/>
  <c r="C679" s="1"/>
  <c r="E664"/>
  <c r="C664" s="1"/>
  <c r="E657"/>
  <c r="C657" s="1"/>
  <c r="E173"/>
  <c r="C173" s="1"/>
  <c r="E608"/>
  <c r="C608" s="1"/>
  <c r="E456"/>
  <c r="C456" s="1"/>
  <c r="C457" s="1"/>
  <c r="E86"/>
  <c r="C86" s="1"/>
  <c r="E407"/>
  <c r="C407" s="1"/>
  <c r="E528"/>
  <c r="C528" s="1"/>
  <c r="C529" s="1"/>
  <c r="E459"/>
  <c r="C459" s="1"/>
  <c r="C460" s="1"/>
  <c r="E591"/>
  <c r="C591" s="1"/>
  <c r="C592" s="1"/>
  <c r="E99"/>
  <c r="C99" s="1"/>
  <c r="E167"/>
  <c r="C167" s="1"/>
  <c r="E266"/>
  <c r="C266" s="1"/>
  <c r="E14"/>
  <c r="C14" s="1"/>
  <c r="C15" s="1"/>
  <c r="E192"/>
  <c r="C192" s="1"/>
  <c r="E166"/>
  <c r="C166" s="1"/>
  <c r="E403"/>
  <c r="C403" s="1"/>
  <c r="E518"/>
  <c r="C518" s="1"/>
  <c r="C519" s="1"/>
  <c r="E33"/>
  <c r="C33" s="1"/>
  <c r="E600"/>
  <c r="E398"/>
  <c r="C398" s="1"/>
  <c r="E689"/>
  <c r="C689" s="1"/>
  <c r="E578"/>
  <c r="C578" s="1"/>
  <c r="E466"/>
  <c r="C466" s="1"/>
  <c r="C467" s="1"/>
  <c r="E338"/>
  <c r="C338" s="1"/>
  <c r="E203"/>
  <c r="C203" s="1"/>
  <c r="E427"/>
  <c r="C427" s="1"/>
  <c r="C428" s="1"/>
  <c r="E236"/>
  <c r="C236" s="1"/>
  <c r="E645"/>
  <c r="C645" s="1"/>
  <c r="C646" s="1"/>
  <c r="E711"/>
  <c r="C711" s="1"/>
  <c r="C712" s="1"/>
  <c r="E409"/>
  <c r="C409" s="1"/>
  <c r="E544"/>
  <c r="C544" s="1"/>
  <c r="E346"/>
  <c r="C346" s="1"/>
  <c r="E453"/>
  <c r="C453" s="1"/>
  <c r="C454" s="1"/>
  <c r="E317"/>
  <c r="C317" s="1"/>
  <c r="E614"/>
  <c r="C614" s="1"/>
  <c r="C615" s="1"/>
  <c r="E35"/>
  <c r="C35" s="1"/>
  <c r="E243"/>
  <c r="E110"/>
  <c r="C110" s="1"/>
  <c r="E562"/>
  <c r="C562" s="1"/>
  <c r="C563" s="1"/>
  <c r="E291"/>
  <c r="C291" s="1"/>
  <c r="E342"/>
  <c r="C342" s="1"/>
  <c r="E281"/>
  <c r="C281" s="1"/>
  <c r="E273"/>
  <c r="C273" s="1"/>
  <c r="E624"/>
  <c r="C624" s="1"/>
  <c r="C627" s="1"/>
  <c r="E44"/>
  <c r="C44" s="1"/>
  <c r="E658"/>
  <c r="C658" s="1"/>
  <c r="E503"/>
  <c r="C503" s="1"/>
  <c r="E430"/>
  <c r="C430" s="1"/>
  <c r="C431" s="1"/>
  <c r="E484"/>
  <c r="E297"/>
  <c r="C297" s="1"/>
  <c r="E406"/>
  <c r="C406" s="1"/>
  <c r="E491"/>
  <c r="C491" s="1"/>
  <c r="C492" s="1"/>
  <c r="E440"/>
  <c r="C440" s="1"/>
  <c r="C441" s="1"/>
  <c r="E253"/>
  <c r="C253" s="1"/>
  <c r="E187"/>
  <c r="C187" s="1"/>
  <c r="E596"/>
  <c r="C596" s="1"/>
  <c r="C597" s="1"/>
  <c r="E634"/>
  <c r="C634" s="1"/>
  <c r="E65"/>
  <c r="C65" s="1"/>
  <c r="E436"/>
  <c r="C436" s="1"/>
  <c r="E73"/>
  <c r="C73" s="1"/>
  <c r="C75" s="1"/>
  <c r="E49"/>
  <c r="C49" s="1"/>
  <c r="E87"/>
  <c r="C87" s="1"/>
  <c r="E449"/>
  <c r="C449" s="1"/>
  <c r="C451" s="1"/>
  <c r="E498"/>
  <c r="C498" s="1"/>
  <c r="E27"/>
  <c r="C27" s="1"/>
  <c r="E276"/>
  <c r="C276" s="1"/>
  <c r="E641"/>
  <c r="C641" s="1"/>
  <c r="C642" s="1"/>
  <c r="E242"/>
  <c r="C242" s="1"/>
  <c r="E509"/>
  <c r="C509" s="1"/>
  <c r="E280"/>
  <c r="C280" s="1"/>
  <c r="E420"/>
  <c r="C420" s="1"/>
  <c r="C421" s="1"/>
  <c r="E309"/>
  <c r="C309" s="1"/>
  <c r="C311" s="1"/>
  <c r="E414"/>
  <c r="C414" s="1"/>
  <c r="C415" s="1"/>
  <c r="E628"/>
  <c r="C628" s="1"/>
  <c r="E282"/>
  <c r="C282" s="1"/>
  <c r="E423"/>
  <c r="C423" s="1"/>
  <c r="E662"/>
  <c r="C662" s="1"/>
  <c r="E69"/>
  <c r="C69" s="1"/>
  <c r="C71" s="1"/>
  <c r="C151"/>
  <c r="C152" s="1"/>
  <c r="E363"/>
  <c r="C363" s="1"/>
  <c r="E77"/>
  <c r="C77" s="1"/>
  <c r="C78" s="1"/>
  <c r="E277"/>
  <c r="C277" s="1"/>
  <c r="E158"/>
  <c r="C158" s="1"/>
  <c r="E497"/>
  <c r="C497" s="1"/>
  <c r="E252"/>
  <c r="C252" s="1"/>
  <c r="E109"/>
  <c r="C109" s="1"/>
  <c r="E195"/>
  <c r="C195" s="1"/>
  <c r="E229"/>
  <c r="C229" s="1"/>
  <c r="E603"/>
  <c r="C603" s="1"/>
  <c r="E318"/>
  <c r="C318" s="1"/>
  <c r="E186"/>
  <c r="C186" s="1"/>
  <c r="E207"/>
  <c r="C207" s="1"/>
  <c r="C209" s="1"/>
  <c r="E143"/>
  <c r="C143" s="1"/>
  <c r="E113"/>
  <c r="C113" s="1"/>
  <c r="E61"/>
  <c r="C61" s="1"/>
  <c r="E323"/>
  <c r="C323" s="1"/>
  <c r="E483"/>
  <c r="C483" s="1"/>
  <c r="E475"/>
  <c r="C475" s="1"/>
  <c r="E402"/>
  <c r="C402" s="1"/>
  <c r="E105"/>
  <c r="C105" s="1"/>
  <c r="E700"/>
  <c r="C700" s="1"/>
  <c r="C701" s="1"/>
  <c r="E174"/>
  <c r="C174" s="1"/>
  <c r="E194"/>
  <c r="C194" s="1"/>
  <c r="E635"/>
  <c r="C635" s="1"/>
  <c r="E212"/>
  <c r="C212" s="1"/>
  <c r="E295"/>
  <c r="C295" s="1"/>
  <c r="E685"/>
  <c r="C685" s="1"/>
  <c r="E461"/>
  <c r="C461" s="1"/>
  <c r="E405"/>
  <c r="C405" s="1"/>
  <c r="E395"/>
  <c r="C395" s="1"/>
  <c r="E417"/>
  <c r="C417" s="1"/>
  <c r="C418" s="1"/>
  <c r="E629"/>
  <c r="C629" s="1"/>
  <c r="E228"/>
  <c r="C228" s="1"/>
  <c r="E36"/>
  <c r="C36" s="1"/>
  <c r="E182"/>
  <c r="C182" s="1"/>
  <c r="C184" s="1"/>
  <c r="E82"/>
  <c r="C82" s="1"/>
  <c r="E378"/>
  <c r="C378" s="1"/>
  <c r="C380" s="1"/>
  <c r="E237"/>
  <c r="E139"/>
  <c r="C139" s="1"/>
  <c r="E129"/>
  <c r="C129" s="1"/>
  <c r="C130" s="1"/>
  <c r="E620"/>
  <c r="C620" s="1"/>
  <c r="C621" s="1"/>
  <c r="E220"/>
  <c r="C220" s="1"/>
  <c r="E341"/>
  <c r="C341" s="1"/>
  <c r="E633"/>
  <c r="C633" s="1"/>
  <c r="E389"/>
  <c r="C389" s="1"/>
  <c r="E385"/>
  <c r="C385" s="1"/>
  <c r="C388" s="1"/>
  <c r="E196"/>
  <c r="C196" s="1"/>
  <c r="C542" l="1"/>
  <c r="C42"/>
  <c r="C146"/>
  <c r="C412"/>
  <c r="C289"/>
  <c r="C514"/>
  <c r="C570"/>
  <c r="C179"/>
  <c r="C656"/>
  <c r="C686"/>
  <c r="C688" s="1"/>
  <c r="E687"/>
  <c r="C687" s="1"/>
  <c r="C690"/>
  <c r="E691"/>
  <c r="C691" s="1"/>
  <c r="C682"/>
  <c r="E683"/>
  <c r="C683" s="1"/>
  <c r="C582"/>
  <c r="C116"/>
  <c r="C508"/>
  <c r="C536"/>
  <c r="C142"/>
  <c r="C348"/>
  <c r="C576"/>
  <c r="C165"/>
  <c r="C205"/>
  <c r="C226"/>
  <c r="C97"/>
  <c r="C274"/>
  <c r="C50"/>
  <c r="C303"/>
  <c r="C340"/>
  <c r="C26"/>
  <c r="C67"/>
  <c r="C111"/>
  <c r="C171"/>
  <c r="C661"/>
  <c r="C264"/>
  <c r="C307"/>
  <c r="C278"/>
  <c r="C321"/>
  <c r="C102"/>
  <c r="C193"/>
  <c r="E485"/>
  <c r="C485" s="1"/>
  <c r="C484"/>
  <c r="C604"/>
  <c r="E606"/>
  <c r="C606" s="1"/>
  <c r="C222"/>
  <c r="C259"/>
  <c r="C638"/>
  <c r="C392"/>
  <c r="C408"/>
  <c r="C284"/>
  <c r="C425"/>
  <c r="C54"/>
  <c r="C12"/>
  <c r="C214"/>
  <c r="E601"/>
  <c r="C601" s="1"/>
  <c r="C600"/>
  <c r="C480"/>
  <c r="C482" s="1"/>
  <c r="E481"/>
  <c r="C481" s="1"/>
  <c r="C476"/>
  <c r="E477"/>
  <c r="C477" s="1"/>
  <c r="C6"/>
  <c r="C404"/>
  <c r="C59"/>
  <c r="C175"/>
  <c r="C299"/>
  <c r="C234"/>
  <c r="C107"/>
  <c r="C63"/>
  <c r="C84"/>
  <c r="C396"/>
  <c r="C254"/>
  <c r="C90"/>
  <c r="C237"/>
  <c r="E239"/>
  <c r="C239" s="1"/>
  <c r="C244"/>
  <c r="E247"/>
  <c r="C247" s="1"/>
  <c r="C238"/>
  <c r="E240"/>
  <c r="C240" s="1"/>
  <c r="C609"/>
  <c r="E611"/>
  <c r="C611" s="1"/>
  <c r="C367"/>
  <c r="C548"/>
  <c r="C344"/>
  <c r="C189"/>
  <c r="C38"/>
  <c r="C270"/>
  <c r="C294"/>
  <c r="C372"/>
  <c r="C438"/>
  <c r="C327"/>
  <c r="E246"/>
  <c r="C246" s="1"/>
  <c r="C243"/>
  <c r="C197"/>
  <c r="C30"/>
  <c r="C230"/>
  <c r="C632"/>
  <c r="C400"/>
  <c r="C464"/>
  <c r="C502"/>
  <c r="C667"/>
  <c r="C46"/>
  <c r="C34"/>
  <c r="C124"/>
  <c r="C9"/>
  <c r="C159"/>
  <c r="C218"/>
  <c r="C692" l="1"/>
  <c r="C684"/>
  <c r="C602"/>
  <c r="C241"/>
  <c r="C486"/>
  <c r="C478"/>
  <c r="C607"/>
  <c r="C249"/>
  <c r="C612"/>
</calcChain>
</file>

<file path=xl/sharedStrings.xml><?xml version="1.0" encoding="utf-8"?>
<sst xmlns="http://schemas.openxmlformats.org/spreadsheetml/2006/main" count="3557" uniqueCount="428">
  <si>
    <t>Должность</t>
  </si>
  <si>
    <t>энергия
ед.</t>
  </si>
  <si>
    <t>минералы
ед.</t>
  </si>
  <si>
    <t>еда
ед.</t>
  </si>
  <si>
    <t>товары
ед.</t>
  </si>
  <si>
    <t>сплавы
ед.</t>
  </si>
  <si>
    <t>блага
ед.</t>
  </si>
  <si>
    <t>торговая ценность
ед.</t>
  </si>
  <si>
    <t>единство
ед.</t>
  </si>
  <si>
    <t>Коэффициент ценности</t>
  </si>
  <si>
    <t>Влияние, ед.</t>
  </si>
  <si>
    <t>Развитие:</t>
  </si>
  <si>
    <t>влияние
ед.</t>
  </si>
  <si>
    <t xml:space="preserve"> </t>
  </si>
  <si>
    <t>Редкие ресурсы, ед.</t>
  </si>
  <si>
    <t>Этап</t>
  </si>
  <si>
    <t>коэффициент ценности (одного)</t>
  </si>
  <si>
    <t>коэффициент ценности (всех)</t>
  </si>
  <si>
    <t>Количество зданий или профессий</t>
  </si>
  <si>
    <t>Итог по этапу 1:</t>
  </si>
  <si>
    <t>Итог по этапу 2:</t>
  </si>
  <si>
    <t>Итог по этапу 3:</t>
  </si>
  <si>
    <t>Итог по этапу 4:</t>
  </si>
  <si>
    <t>Итог по этапу 5:</t>
  </si>
  <si>
    <t>Астрограф</t>
  </si>
  <si>
    <t>Проходчик Бездны</t>
  </si>
  <si>
    <t>Геофизик</t>
  </si>
  <si>
    <t>Дополнительных бонусов нет</t>
  </si>
  <si>
    <t>3-х этапные:</t>
  </si>
  <si>
    <t>Обелиск межзвездной власти</t>
  </si>
  <si>
    <t>Монумент межзвездной власти</t>
  </si>
  <si>
    <t>Символ межзвездной власти</t>
  </si>
  <si>
    <t>Шахта Бездны</t>
  </si>
  <si>
    <t>Норма: от 24 до 26</t>
  </si>
  <si>
    <t>Норма: от 95 до 105</t>
  </si>
  <si>
    <t>Норма: от 240 до 260</t>
  </si>
  <si>
    <t>Норма: от 45 до 55</t>
  </si>
  <si>
    <t>Норма: от 165 до 185</t>
  </si>
  <si>
    <t>ОБЫЧНЫЕ ИМПЕРИИ</t>
  </si>
  <si>
    <t>Бонус: +10% к исследованиям</t>
  </si>
  <si>
    <t>наука (каждой)
ед.</t>
  </si>
  <si>
    <t>Прототип суперкомпьютера</t>
  </si>
  <si>
    <t>Центр изучения</t>
  </si>
  <si>
    <t>Модернизированный центр изучения</t>
  </si>
  <si>
    <t>Сотрудник вычислительного комплекса</t>
  </si>
  <si>
    <t>Подземный вычислительный комплекс</t>
  </si>
  <si>
    <t>Руины Тронного зала</t>
  </si>
  <si>
    <t>Малый Тронный зал</t>
  </si>
  <si>
    <t>Тронный зал</t>
  </si>
  <si>
    <t>Великий Тронный зал</t>
  </si>
  <si>
    <t>Администратор Тронного зала</t>
  </si>
  <si>
    <t>Мастер церемоний Тронного Зала</t>
  </si>
  <si>
    <t>Вечный мегаполис</t>
  </si>
  <si>
    <t>Центр обработки информации Древних</t>
  </si>
  <si>
    <t>Управляющий Вечного Мегаполиса</t>
  </si>
  <si>
    <t>Послание</t>
  </si>
  <si>
    <t>Лагерь ученых</t>
  </si>
  <si>
    <t>База по изучению Послания</t>
  </si>
  <si>
    <t>Академия по изучению Послания</t>
  </si>
  <si>
    <t>Ксенолингвист</t>
  </si>
  <si>
    <t>Аномальная зона</t>
  </si>
  <si>
    <t>Барьер</t>
  </si>
  <si>
    <t>Маятник</t>
  </si>
  <si>
    <t>Инженер-энергетик</t>
  </si>
  <si>
    <t>Мастер-техник</t>
  </si>
  <si>
    <t>Ларгезиум</t>
  </si>
  <si>
    <t>Ларгезиумный реактор: Опытный образец</t>
  </si>
  <si>
    <t>Ларгезиумный реактор</t>
  </si>
  <si>
    <t>Этерний</t>
  </si>
  <si>
    <t>Научно-исследовательский комплекс «Белая Меза»</t>
  </si>
  <si>
    <t>Сотрудник научно-исследовательского комплекса «Белая Меза»</t>
  </si>
  <si>
    <t>Ведущий ученый научно-исследовательского комплекса «Белая Меза»</t>
  </si>
  <si>
    <t>Гордон Фримен</t>
  </si>
  <si>
    <t>Торсионная катушка</t>
  </si>
  <si>
    <t>Бассейн энергии</t>
  </si>
  <si>
    <t>Мастер-энергетик</t>
  </si>
  <si>
    <t>Рой светлячков</t>
  </si>
  <si>
    <t>Светляковая ферма</t>
  </si>
  <si>
    <t>Селекционер</t>
  </si>
  <si>
    <t>Разводчик</t>
  </si>
  <si>
    <t>Частотная аномалия</t>
  </si>
  <si>
    <t>Центр Связи</t>
  </si>
  <si>
    <t>База Обеспечения</t>
  </si>
  <si>
    <t>База Имперского Логистического Обеспечения</t>
  </si>
  <si>
    <t>Координатор</t>
  </si>
  <si>
    <t>Галактический торговый центр</t>
  </si>
  <si>
    <t>Торговый комплекс</t>
  </si>
  <si>
    <t>Галактический рынок</t>
  </si>
  <si>
    <t>Торговый маклер</t>
  </si>
  <si>
    <t>Галактический курорт</t>
  </si>
  <si>
    <t>Лагерь отдыха</t>
  </si>
  <si>
    <t>База отдыха</t>
  </si>
  <si>
    <t>Менеджер Галактического курорта</t>
  </si>
  <si>
    <t>Идеальное место</t>
  </si>
  <si>
    <t>Библиотека Древних</t>
  </si>
  <si>
    <t>Проект Библиотеки Древних</t>
  </si>
  <si>
    <t>Сегмент Библиотеки Древних</t>
  </si>
  <si>
    <t>Ученый Библиотеки Древних</t>
  </si>
  <si>
    <t>Энергетический комплекс Древних</t>
  </si>
  <si>
    <t>Проект Энергетического комплекса Древних</t>
  </si>
  <si>
    <t>Сегмент Энергетического комплекса Древних</t>
  </si>
  <si>
    <t>Добывающий комплекс Древних</t>
  </si>
  <si>
    <t>Проект Добывающего комплекса Древних</t>
  </si>
  <si>
    <t>Сегмент Добывающего комплекса Древних</t>
  </si>
  <si>
    <t>Пищевой комплекс Древних</t>
  </si>
  <si>
    <t>Проект Пищевого комплекса Древних</t>
  </si>
  <si>
    <t>Сегмент Пищевого комплекса Древних</t>
  </si>
  <si>
    <t>Агроном</t>
  </si>
  <si>
    <t>Комплекс культуры и отдыха Древних</t>
  </si>
  <si>
    <t>Проект Комплекса культуры и отдыха Древних</t>
  </si>
  <si>
    <t>Сегмент Комплекса культуры и отдыха Древних</t>
  </si>
  <si>
    <t>Администратор</t>
  </si>
  <si>
    <t>Фабричный комплекс Древних</t>
  </si>
  <si>
    <t>Проект Фабричного комплекса Древних</t>
  </si>
  <si>
    <t>Сегмент Фабричного комплекса Древних</t>
  </si>
  <si>
    <t>Мастеровой</t>
  </si>
  <si>
    <t>Литейный комплекс Древних</t>
  </si>
  <si>
    <t>Проект Литейного комплекса Древних</t>
  </si>
  <si>
    <t>Сегмент Литейного комплекса Древних</t>
  </si>
  <si>
    <t>Литейщик</t>
  </si>
  <si>
    <t>Перерабатывающий комплекс Древних</t>
  </si>
  <si>
    <t>Сегмент Перерабатывающего комплекса Древних</t>
  </si>
  <si>
    <t>Проект Перерабатывающего комплекса Древних</t>
  </si>
  <si>
    <t>Переработчик</t>
  </si>
  <si>
    <t>Талисман</t>
  </si>
  <si>
    <t>Комплекс «Талисман»</t>
  </si>
  <si>
    <t>Для бонусов:</t>
  </si>
  <si>
    <t>+1% к исследованиям</t>
  </si>
  <si>
    <t>-1% трата дипломатического влияния</t>
  </si>
  <si>
    <t>-1% трения на границах</t>
  </si>
  <si>
    <t>+1 максимум доверия</t>
  </si>
  <si>
    <t>Дополнительные бонусы</t>
  </si>
  <si>
    <t>-1% потребление жилья населением планеты</t>
  </si>
  <si>
    <t>+1 к административному лимиту</t>
  </si>
  <si>
    <t>+1% к опыту лидера</t>
  </si>
  <si>
    <t>+1 к максимальному уровню лидера</t>
  </si>
  <si>
    <t>+1% урона кризису</t>
  </si>
  <si>
    <t>-1% потребление еды поселениями</t>
  </si>
  <si>
    <t>+1 к лимиту флотилии</t>
  </si>
  <si>
    <t>+1% скорости кораблей</t>
  </si>
  <si>
    <t>-1% налог на рынке</t>
  </si>
  <si>
    <t>+1 к жилью на планете</t>
  </si>
  <si>
    <t>+1 год к жизни лидеров</t>
  </si>
  <si>
    <t>+1% к науке на планете от каждого здания</t>
  </si>
  <si>
    <t>Бонус: бонус профессии</t>
  </si>
  <si>
    <t>Бонус: +1% к единству на планете от каждого здания</t>
  </si>
  <si>
    <t>Бонус: +3% к единству на планете от каждого здания</t>
  </si>
  <si>
    <t>+1% к единству на планете от каждого здания</t>
  </si>
  <si>
    <t>Бонус: +3% к редким ресурсам на планете от каждого здания</t>
  </si>
  <si>
    <t>Бонус: +1% к редким ресурсам на планете от каждого здания</t>
  </si>
  <si>
    <t>+1% к редким ресурсам на планете от каждого здания</t>
  </si>
  <si>
    <t>редкие ресурсы, ед. (одного типа)</t>
  </si>
  <si>
    <t>ВНЕСИСТЕМНАЯ ЕДИНИЦА - НЕ ПОДДАЕТСЯ ОЦЕНКЕ</t>
  </si>
  <si>
    <t>+1% к скорости исследования физических наук</t>
  </si>
  <si>
    <t>Бонус: +98.81 энергии от запасов (максимум)</t>
  </si>
  <si>
    <t>энергия, ед.</t>
  </si>
  <si>
    <t>минералы, ед.</t>
  </si>
  <si>
    <t>еда, ед.</t>
  </si>
  <si>
    <t>товары, ед.</t>
  </si>
  <si>
    <t>сплавы, ед.</t>
  </si>
  <si>
    <t>наука (каждой), ед.</t>
  </si>
  <si>
    <t>блага, ед.</t>
  </si>
  <si>
    <t>торговая ценность, ед.</t>
  </si>
  <si>
    <t>единство, ед.</t>
  </si>
  <si>
    <t>влияние, ед.</t>
  </si>
  <si>
    <t>редкие ресурсы, за ед. одного типа</t>
  </si>
  <si>
    <t>Норма: от 300 до 350</t>
  </si>
  <si>
    <t>Сегмент производственного блока</t>
  </si>
  <si>
    <t>Сегмент научного блока</t>
  </si>
  <si>
    <t>Бездна:</t>
  </si>
  <si>
    <t>Итог по этапу 2-1:</t>
  </si>
  <si>
    <t>Итог по этапу 2-2:</t>
  </si>
  <si>
    <t>Итог по этапу 3-1:</t>
  </si>
  <si>
    <t>Итог по этапу 3-2:</t>
  </si>
  <si>
    <t>Итог по этапу 3-3:</t>
  </si>
  <si>
    <t>Итог по этапу 3-4:</t>
  </si>
  <si>
    <t>Итог по этапу 4-1:</t>
  </si>
  <si>
    <t>Итог по этапу 4-2:</t>
  </si>
  <si>
    <t>Итог по этапу 4-3:</t>
  </si>
  <si>
    <t>Итог по этапу 4-4:</t>
  </si>
  <si>
    <t>Итог по этапу 4-5:</t>
  </si>
  <si>
    <t>Крупный производственный блок</t>
  </si>
  <si>
    <t>Крупный добывающий блок</t>
  </si>
  <si>
    <t>Крупный пищевой блок</t>
  </si>
  <si>
    <t>Крупный научный блок</t>
  </si>
  <si>
    <t>Монументальная центральная электростанция</t>
  </si>
  <si>
    <t>Монументальная центральная шахта</t>
  </si>
  <si>
    <t>Монументальная центральная ферма</t>
  </si>
  <si>
    <t>Монументальный центральный музей</t>
  </si>
  <si>
    <t>Монументальный центральный научный комплекс</t>
  </si>
  <si>
    <t>Сотрудник научного комплекса</t>
  </si>
  <si>
    <t>Бонус: +10% к единству</t>
  </si>
  <si>
    <t>Бонус: +10% к еде</t>
  </si>
  <si>
    <t>Бонус: +10% к минералам</t>
  </si>
  <si>
    <t>Бонус: +10% к энергии</t>
  </si>
  <si>
    <t>+1% к энергии</t>
  </si>
  <si>
    <t>+1% к минералам</t>
  </si>
  <si>
    <t>+1% к еде</t>
  </si>
  <si>
    <t>+1% к единству</t>
  </si>
  <si>
    <t>Бездна</t>
  </si>
  <si>
    <t>Символ Межзвездной Власти</t>
  </si>
  <si>
    <t>Древние знания 
(от одного)</t>
  </si>
  <si>
    <t>Древние знания 
(суммарно)</t>
  </si>
  <si>
    <t>Бонус: +% к исследованиям</t>
  </si>
  <si>
    <t>Норма: от 190 до 210</t>
  </si>
  <si>
    <t>Бонус: + дополнительных Сотрудников (максимальная награда)</t>
  </si>
  <si>
    <t>Бонус: + дополнительных Ведущих ученых (максимальная награда)</t>
  </si>
  <si>
    <t>Бонус: + к жилью на планете</t>
  </si>
  <si>
    <t>Бонус: + лет к жизни лидеров</t>
  </si>
  <si>
    <t>Норма: от 380 до 420</t>
  </si>
  <si>
    <t>Норма: от 140 до 160</t>
  </si>
  <si>
    <t>Норма: от 43 до 47</t>
  </si>
  <si>
    <t>дополнительный множитель</t>
  </si>
  <si>
    <t>норма "Древних Знаний":</t>
  </si>
  <si>
    <t>0,3</t>
  </si>
  <si>
    <t>1,2</t>
  </si>
  <si>
    <t>3,0</t>
  </si>
  <si>
    <t>+0,03</t>
  </si>
  <si>
    <t>+0,015</t>
  </si>
  <si>
    <t>КОЛЛЕКТИВНЫЙ РАЗУМ</t>
  </si>
  <si>
    <t>МАШИННЫЙ РАЗУМ</t>
  </si>
  <si>
    <t>Дрон-астрограф</t>
  </si>
  <si>
    <t>Дрон-проходчик Бездны</t>
  </si>
  <si>
    <t>Дрон-геофизик</t>
  </si>
  <si>
    <t>Дрон вычислительного комплекса</t>
  </si>
  <si>
    <t>Дрон-администратор</t>
  </si>
  <si>
    <t>Дрон-церемониймейстер</t>
  </si>
  <si>
    <t>Дрон-управляющий</t>
  </si>
  <si>
    <t>Дрон-ксенолингвист</t>
  </si>
  <si>
    <t>Дрон-энергетик</t>
  </si>
  <si>
    <t>Дрон-техник</t>
  </si>
  <si>
    <t>Дрон научно-исследовательского комплекса «Белая Меза»</t>
  </si>
  <si>
    <t>Исследовательский Дрон научно-исследовательского комплекса «Белая Меза»</t>
  </si>
  <si>
    <t>Бонус: + дополнительных дронов (максимальная награда)</t>
  </si>
  <si>
    <t>Бонус: + дополнительных исследовательских дронов (максимальная награда)</t>
  </si>
  <si>
    <t>Дрон-селекционер</t>
  </si>
  <si>
    <t>Дрон-разводчик</t>
  </si>
  <si>
    <t>Дрон-координатор</t>
  </si>
  <si>
    <t>Дрон-маклер</t>
  </si>
  <si>
    <t>Дрон-реабилитолог</t>
  </si>
  <si>
    <t>Дрон научного комплекса</t>
  </si>
  <si>
    <t>Дрон-агроном</t>
  </si>
  <si>
    <t>Дрон Библиотеки Древних</t>
  </si>
  <si>
    <t>Дрон-мастеровой</t>
  </si>
  <si>
    <t>Дрон-литейщик</t>
  </si>
  <si>
    <t>Дрон-переработчик</t>
  </si>
  <si>
    <t>Проект Измененного Пищевого комплекса Древних</t>
  </si>
  <si>
    <t>Сегмент Измененного Пищевого комплекса Древних</t>
  </si>
  <si>
    <t>Измененный Пищевой комплекс Древних</t>
  </si>
  <si>
    <t>Дрон-репликатор</t>
  </si>
  <si>
    <t>Бонус: + к сборке роботов в империи</t>
  </si>
  <si>
    <t>Скорость сборки роботов</t>
  </si>
  <si>
    <t>Скорость сборки роботов, за 100 %</t>
  </si>
  <si>
    <t>+1% к сборке роботов в империи</t>
  </si>
  <si>
    <t>Норма: от 330 до 370</t>
  </si>
  <si>
    <t>Бонус от Куба:</t>
  </si>
  <si>
    <t>+% продуктивности (сотрудник ВК)</t>
  </si>
  <si>
    <t>+% продуктивности (проходчик Бездны)</t>
  </si>
  <si>
    <t>+% продуктивности (геофизик)</t>
  </si>
  <si>
    <t>+% продуктивности (астрограф)</t>
  </si>
  <si>
    <t>+% продуктивности (администратор ТЗ)</t>
  </si>
  <si>
    <t>+% продуктивности (мастер церем. ТЗ)</t>
  </si>
  <si>
    <t>Итог бонуса:</t>
  </si>
  <si>
    <t>Норма: от 148 до 152</t>
  </si>
  <si>
    <t>+% продуктивности (управляющий ВМ)</t>
  </si>
  <si>
    <t>+% продуктивности (ксенолингвист)</t>
  </si>
  <si>
    <t>+% продуктивности (мастер-техник)</t>
  </si>
  <si>
    <t>+% продуктивности (инженер-энергетик)</t>
  </si>
  <si>
    <t>+% продуктивности (сотрудник...)</t>
  </si>
  <si>
    <t>+% продуктивности (ведущий...)</t>
  </si>
  <si>
    <t>+% продуктивности (Гордон Фримен)</t>
  </si>
  <si>
    <t>+% продуктивности (мастер-энергетик)</t>
  </si>
  <si>
    <t>+ места (мастер-энергетик)</t>
  </si>
  <si>
    <t>+ места (инженер-энергетик)</t>
  </si>
  <si>
    <t>+% продуктивности (разводчик)</t>
  </si>
  <si>
    <t>+% продуктивности (селекционер)</t>
  </si>
  <si>
    <t>+% продуктивности (координатор)</t>
  </si>
  <si>
    <t>+% продуктивности (торговый маклер)</t>
  </si>
  <si>
    <t>+% продуктивности (менеджер ГК)</t>
  </si>
  <si>
    <t>+% продуктивности (агроном)</t>
  </si>
  <si>
    <t>+% продуктивности (администратор)</t>
  </si>
  <si>
    <t>+% продуктивности (ученый БД)</t>
  </si>
  <si>
    <t>Норма: от 245 до 255</t>
  </si>
  <si>
    <t>+% продуктивности (мастеровой)</t>
  </si>
  <si>
    <t>+% продуктивности (литейщик)</t>
  </si>
  <si>
    <t>+% продуктивности (переработчик)</t>
  </si>
  <si>
    <t>+% продуктивности (ПЭ)</t>
  </si>
  <si>
    <t>+% продуктивности (сотрудник НК)</t>
  </si>
  <si>
    <t>2. Литоиды на ресурсах 11 и 19 работают как на Машинном Разуме</t>
  </si>
  <si>
    <t>1. Литоиды на Коллективном Разуме вместо еды тратят минералы в пропорции 1к1 (ресурсы 1-10, 12-18, 20-24)</t>
  </si>
  <si>
    <t>Район</t>
  </si>
  <si>
    <t>Норма:</t>
  </si>
  <si>
    <t>Бонус: +5% к единству на планете от каждого здания</t>
  </si>
  <si>
    <t>Бонус: +1% к науке на планете от каждого здания</t>
  </si>
  <si>
    <t>Бонус: +3% к науке на планете от каждого здания</t>
  </si>
  <si>
    <t>Бонус: +5% к науке на планете от каждого здания</t>
  </si>
  <si>
    <t>Бонус: +5% к редким ресурсам на планете от каждого здания</t>
  </si>
  <si>
    <t>ДЛЯ ПОБОРНИКОВ ЧИСТОТЫ</t>
  </si>
  <si>
    <t>Смотритель</t>
  </si>
  <si>
    <t>+1% к благам империи</t>
  </si>
  <si>
    <t>+% продуктивности (смотритель)</t>
  </si>
  <si>
    <t>ДЛЯ ПОЖИРАЮЩЕГО РОЯ</t>
  </si>
  <si>
    <t>Дрон-смотритель</t>
  </si>
  <si>
    <t>ДЛЯ ЭКСТЕРМИНАТОРА</t>
  </si>
  <si>
    <t>Бонус от одной доп. технологии:</t>
  </si>
  <si>
    <t>Бонус от макс. (5) доп. технологий:</t>
  </si>
  <si>
    <t>Норма: от 100 до 110</t>
  </si>
  <si>
    <t>Норма: от 500 до 550</t>
  </si>
  <si>
    <t>1 к 1</t>
  </si>
  <si>
    <t>из минералов</t>
  </si>
  <si>
    <t>1 к 2</t>
  </si>
  <si>
    <t>+% продуктивности (Дрон-репликатор)</t>
  </si>
  <si>
    <t>Бонус: +% к исследованиям (от РМ)</t>
  </si>
  <si>
    <t>Бонус: + максимум доверия (от м. ц. ТЗ)</t>
  </si>
  <si>
    <t>+1% к дип. Весу</t>
  </si>
  <si>
    <t>+1 к макс. Послов</t>
  </si>
  <si>
    <t>+% бонус сб. роботов (империя, от РМ)</t>
  </si>
  <si>
    <t>Бонус: + лет к жизни лидеров (от РМ)</t>
  </si>
  <si>
    <t>Энергетический планетарный комплекс</t>
  </si>
  <si>
    <t>Научный планетарный комплекс</t>
  </si>
  <si>
    <t>Добывающий планетарный комплекс</t>
  </si>
  <si>
    <t>Пищевой планетарный комплекс</t>
  </si>
  <si>
    <t>Культурный планетарный комплекс</t>
  </si>
  <si>
    <t>Фабричный планетарный комплекс</t>
  </si>
  <si>
    <t>Литейный планетарный комплекс</t>
  </si>
  <si>
    <t>Перерабатывающий планетарный комплекс</t>
  </si>
  <si>
    <t>Центр управления планетарным комплексом</t>
  </si>
  <si>
    <t>Бонус: + к числу энергорайонов</t>
  </si>
  <si>
    <t>Бонус: +% к производству энергии на планете</t>
  </si>
  <si>
    <t>+1 район энергии минералов или еды на планете</t>
  </si>
  <si>
    <t>+1 район сплавов-ТМС на планете</t>
  </si>
  <si>
    <t>+1% к энергии на планете</t>
  </si>
  <si>
    <t>+1% к минералам на планете</t>
  </si>
  <si>
    <t>+1% к еде на планете</t>
  </si>
  <si>
    <t>+1% к сплавам на планете</t>
  </si>
  <si>
    <t>+1% к ТМС на планете</t>
  </si>
  <si>
    <t>+1% к редким на планете</t>
  </si>
  <si>
    <t>Бонус: + к максимальному числу районов</t>
  </si>
  <si>
    <t>+1 к максимуму районов на планете</t>
  </si>
  <si>
    <t>+% к числу эн. районов (центр)</t>
  </si>
  <si>
    <t>+% к числу макс. районов (центр)</t>
  </si>
  <si>
    <t>Бонус: + к числу добыв. районов</t>
  </si>
  <si>
    <t>Бонус: +% к производству минералов на планете</t>
  </si>
  <si>
    <t>+% к числу доб. районов (центр)</t>
  </si>
  <si>
    <t>Бонус: + к числу пищевых районов</t>
  </si>
  <si>
    <t>Бонус: +% к производству еды на планете</t>
  </si>
  <si>
    <t>+ к числу пищ. районов (центр)</t>
  </si>
  <si>
    <t>+ к числу макс. районов (центр)</t>
  </si>
  <si>
    <t>+ к числу доб. районов (центр)</t>
  </si>
  <si>
    <t>+ к числу эн. районов (центр)</t>
  </si>
  <si>
    <t>Бонус: +% к производству ТМС на планете</t>
  </si>
  <si>
    <t>Бонус: +% к производству сплавов на планете</t>
  </si>
  <si>
    <t>Бонус: +% дип. Вес (от РМ)</t>
  </si>
  <si>
    <t>Бонус: + максимум послов (от РМ)</t>
  </si>
  <si>
    <t>Бонус: -% трения на границах (от РМ)</t>
  </si>
  <si>
    <t>Бонус: + максимум доверия (от РМ)</t>
  </si>
  <si>
    <t>Бонус: блага в империи (от РМ)</t>
  </si>
  <si>
    <t>Учитель истории</t>
  </si>
  <si>
    <t>+% продуктивности (учитель)</t>
  </si>
  <si>
    <t>Дрон-учитель</t>
  </si>
  <si>
    <t>Бонус: +% к опыту лидера (от ксен)</t>
  </si>
  <si>
    <t>Бонус: + к макс уровню лидера (от учит)</t>
  </si>
  <si>
    <t>Бонус: +% к скорости исследования физических наук (от фримана)</t>
  </si>
  <si>
    <t>Этерниевый дрон</t>
  </si>
  <si>
    <t>Бонус: +% к скорости исследования физических наук (от эт дрона)</t>
  </si>
  <si>
    <t>Бонус: -% потр еды поселениями (от РМ)</t>
  </si>
  <si>
    <t>Бонус: +% соц исследований империи (от РМ)</t>
  </si>
  <si>
    <t>Бонус: + к лимиту флотилии (от РМ)</t>
  </si>
  <si>
    <t>Бонус: +% скорости кораблей (от РМ)</t>
  </si>
  <si>
    <t>Бонус: +% к сборке роботов имп (от РМ)</t>
  </si>
  <si>
    <t>+% продуктивности (эт дрон)</t>
  </si>
  <si>
    <t>Бонус: -% налог на рынке (от РМ)</t>
  </si>
  <si>
    <t>Бонус: +% к энергии (от РМ)</t>
  </si>
  <si>
    <t>Бонус: +% к минералам</t>
  </si>
  <si>
    <t>Бонус: +% к еде</t>
  </si>
  <si>
    <t>Бонус: +% к единству</t>
  </si>
  <si>
    <t>Норма: 200</t>
  </si>
  <si>
    <t>Норма: 400</t>
  </si>
  <si>
    <t>Норма: 80</t>
  </si>
  <si>
    <t>Норма: 30</t>
  </si>
  <si>
    <t>Норма: 100</t>
  </si>
  <si>
    <t>Бонус: +% урона кризису (здание 4 ур)</t>
  </si>
  <si>
    <t>ожидаемый уровень населения:  60</t>
  </si>
  <si>
    <t>ожидаемый уровень населения:  80</t>
  </si>
  <si>
    <t>ожидаемый уровень населения:  100</t>
  </si>
  <si>
    <t>+1 администратор от 20 населения</t>
  </si>
  <si>
    <t>+1 администратор от 10 населения</t>
  </si>
  <si>
    <t>+ 1% блага от администраторов (империя)</t>
  </si>
  <si>
    <t>+1 переработчик от 20 населения</t>
  </si>
  <si>
    <t>+1 переработчик от 10 населения</t>
  </si>
  <si>
    <t>+1 переработчик от 5 населения</t>
  </si>
  <si>
    <t>Р.ресы (каждый), ед.</t>
  </si>
  <si>
    <t xml:space="preserve">редкие ресурсы (каждой), ед. </t>
  </si>
  <si>
    <t>1,5 (УСТАРЕЛО)</t>
  </si>
  <si>
    <t>-1% размера от населения</t>
  </si>
  <si>
    <t>-1% размера от колоний</t>
  </si>
  <si>
    <t>-1% размера от районов</t>
  </si>
  <si>
    <t>-1% размера от систем</t>
  </si>
  <si>
    <t>-1% штрафа от размера</t>
  </si>
  <si>
    <t>Бонус: -% размера от населения (от РМ)</t>
  </si>
  <si>
    <t>Бонус: -% размера от районов (от РМ)</t>
  </si>
  <si>
    <t>Бонус: -% размера от колоний (от РМ)</t>
  </si>
  <si>
    <t>Бонус: -% размера от систем (от РМ)</t>
  </si>
  <si>
    <t>+% продуктивности (техник)</t>
  </si>
  <si>
    <t>+ места (техник)</t>
  </si>
  <si>
    <t>+% продуктивности (энергетик)</t>
  </si>
  <si>
    <t>+ места (энергетик)</t>
  </si>
  <si>
    <t>Дрон ПК</t>
  </si>
  <si>
    <t>Основа Научного ПК</t>
  </si>
  <si>
    <t>Сегмент Научного ПК</t>
  </si>
  <si>
    <t>Научный ПК</t>
  </si>
  <si>
    <t>+1 дрон ПК от 20 населения</t>
  </si>
  <si>
    <t>+1 дрон ПК от 10 населения</t>
  </si>
  <si>
    <t>+1 дрон ПК от 5 населения</t>
  </si>
  <si>
    <t>+% продуктивности (дрон ПК)</t>
  </si>
  <si>
    <t>Ученый ПК</t>
  </si>
  <si>
    <t>+1 ученый ПК от 20 населения</t>
  </si>
  <si>
    <t>+1 ученый ПК от 10 населения</t>
  </si>
  <si>
    <t>+1 ученый ПК от 5 населения</t>
  </si>
  <si>
    <t>+% продуктивности (ученый ПК)</t>
  </si>
  <si>
    <t>Сегмент Культурного ПК</t>
  </si>
  <si>
    <t>Основа Культурного ПК</t>
  </si>
  <si>
    <t>Культурный ПК</t>
  </si>
  <si>
    <t>+1 смотритель от 20 населения</t>
  </si>
  <si>
    <t>+1 смотритель от 10 населения</t>
  </si>
  <si>
    <t>+1 смотритель от 5 населения</t>
  </si>
  <si>
    <t>+1 администратор от 5 населения</t>
  </si>
  <si>
    <t>Электростанция Талисмана</t>
  </si>
</sst>
</file>

<file path=xl/styles.xml><?xml version="1.0" encoding="utf-8"?>
<styleSheet xmlns="http://schemas.openxmlformats.org/spreadsheetml/2006/main">
  <fonts count="28">
    <font>
      <sz val="11"/>
      <color theme="1"/>
      <name val="Calibri"/>
      <family val="2"/>
      <charset val="204"/>
      <scheme val="minor"/>
    </font>
    <font>
      <b/>
      <sz val="16"/>
      <color theme="1"/>
      <name val="Calibri"/>
      <family val="2"/>
      <charset val="204"/>
      <scheme val="minor"/>
    </font>
    <font>
      <sz val="16"/>
      <color theme="1"/>
      <name val="Cambria"/>
      <family val="1"/>
      <charset val="204"/>
      <scheme val="major"/>
    </font>
    <font>
      <b/>
      <sz val="10"/>
      <color theme="0"/>
      <name val="Calibri"/>
      <family val="2"/>
      <charset val="204"/>
      <scheme val="minor"/>
    </font>
    <font>
      <b/>
      <sz val="12"/>
      <color theme="1"/>
      <name val="Calibri"/>
      <family val="2"/>
      <charset val="204"/>
      <scheme val="minor"/>
    </font>
    <font>
      <b/>
      <sz val="16"/>
      <color theme="1"/>
      <name val="Cambria"/>
      <family val="1"/>
      <charset val="204"/>
      <scheme val="major"/>
    </font>
    <font>
      <sz val="12"/>
      <color theme="1"/>
      <name val="Calibri"/>
      <family val="2"/>
      <charset val="204"/>
      <scheme val="minor"/>
    </font>
    <font>
      <b/>
      <sz val="14"/>
      <color theme="1"/>
      <name val="Calibri"/>
      <family val="2"/>
      <charset val="204"/>
      <scheme val="minor"/>
    </font>
    <font>
      <sz val="10"/>
      <color theme="1"/>
      <name val="Cambria"/>
      <family val="1"/>
      <charset val="204"/>
      <scheme val="major"/>
    </font>
    <font>
      <b/>
      <sz val="16"/>
      <color rgb="FFC00000"/>
      <name val="Cambria"/>
      <family val="1"/>
      <charset val="204"/>
      <scheme val="major"/>
    </font>
    <font>
      <b/>
      <sz val="8"/>
      <color theme="0"/>
      <name val="Calibri"/>
      <family val="2"/>
      <charset val="204"/>
      <scheme val="minor"/>
    </font>
    <font>
      <sz val="8"/>
      <color theme="1"/>
      <name val="Calibri"/>
      <family val="2"/>
      <charset val="204"/>
      <scheme val="minor"/>
    </font>
    <font>
      <sz val="11"/>
      <color theme="0"/>
      <name val="Calibri"/>
      <family val="2"/>
      <charset val="204"/>
      <scheme val="minor"/>
    </font>
    <font>
      <sz val="16"/>
      <color rgb="FF7030A0"/>
      <name val="Cambria"/>
      <family val="1"/>
      <charset val="204"/>
      <scheme val="major"/>
    </font>
    <font>
      <sz val="11"/>
      <color rgb="FF7030A0"/>
      <name val="Calibri"/>
      <family val="2"/>
      <charset val="204"/>
      <scheme val="minor"/>
    </font>
    <font>
      <b/>
      <sz val="16"/>
      <color rgb="FF7030A0"/>
      <name val="Cambria"/>
      <family val="1"/>
      <charset val="204"/>
      <scheme val="major"/>
    </font>
    <font>
      <i/>
      <sz val="12"/>
      <color theme="1"/>
      <name val="Calibri"/>
      <family val="2"/>
      <charset val="204"/>
      <scheme val="minor"/>
    </font>
    <font>
      <b/>
      <sz val="16"/>
      <color rgb="FF008000"/>
      <name val="Cambria"/>
      <family val="1"/>
      <charset val="204"/>
      <scheme val="major"/>
    </font>
    <font>
      <sz val="16"/>
      <color theme="4" tint="0.59999389629810485"/>
      <name val="Cambria"/>
      <family val="1"/>
      <charset val="204"/>
      <scheme val="major"/>
    </font>
    <font>
      <sz val="14"/>
      <color theme="1"/>
      <name val="Times New Roman"/>
      <family val="1"/>
      <charset val="204"/>
    </font>
    <font>
      <b/>
      <i/>
      <u/>
      <sz val="11"/>
      <color theme="1"/>
      <name val="Calibri"/>
      <family val="2"/>
      <charset val="204"/>
      <scheme val="minor"/>
    </font>
    <font>
      <sz val="14"/>
      <color theme="1"/>
      <name val="Cambria"/>
      <family val="1"/>
      <charset val="204"/>
      <scheme val="major"/>
    </font>
    <font>
      <sz val="12"/>
      <name val="Calibri"/>
      <family val="2"/>
      <charset val="204"/>
      <scheme val="minor"/>
    </font>
    <font>
      <b/>
      <sz val="12"/>
      <name val="Calibri"/>
      <family val="2"/>
      <charset val="204"/>
      <scheme val="minor"/>
    </font>
    <font>
      <i/>
      <sz val="12"/>
      <name val="Calibri"/>
      <family val="2"/>
      <charset val="204"/>
      <scheme val="minor"/>
    </font>
    <font>
      <sz val="11"/>
      <name val="Calibri"/>
      <family val="2"/>
      <charset val="204"/>
      <scheme val="minor"/>
    </font>
    <font>
      <b/>
      <sz val="14"/>
      <name val="Calibri"/>
      <family val="2"/>
      <charset val="204"/>
      <scheme val="minor"/>
    </font>
    <font>
      <b/>
      <sz val="10"/>
      <color rgb="FFFF0000"/>
      <name val="Calibri"/>
      <family val="2"/>
      <charset val="204"/>
      <scheme val="minor"/>
    </font>
  </fonts>
  <fills count="18">
    <fill>
      <patternFill patternType="none"/>
    </fill>
    <fill>
      <patternFill patternType="gray125"/>
    </fill>
    <fill>
      <patternFill patternType="solid">
        <fgColor rgb="FF00B050"/>
        <bgColor indexed="64"/>
      </patternFill>
    </fill>
    <fill>
      <patternFill patternType="solid">
        <fgColor theme="1"/>
        <bgColor theme="1"/>
      </patternFill>
    </fill>
    <fill>
      <patternFill patternType="solid">
        <fgColor theme="0"/>
        <bgColor indexed="64"/>
      </patternFill>
    </fill>
    <fill>
      <patternFill patternType="solid">
        <fgColor theme="0"/>
        <bgColor theme="0" tint="-0.14999847407452621"/>
      </patternFill>
    </fill>
    <fill>
      <patternFill patternType="solid">
        <fgColor theme="0" tint="-0.249977111117893"/>
        <bgColor indexed="64"/>
      </patternFill>
    </fill>
    <fill>
      <patternFill patternType="solid">
        <fgColor theme="0" tint="-0.249977111117893"/>
        <bgColor theme="0" tint="-0.14999847407452621"/>
      </patternFill>
    </fill>
    <fill>
      <patternFill patternType="solid">
        <fgColor theme="0" tint="-0.499984740745262"/>
        <bgColor theme="0" tint="-0.14999847407452621"/>
      </patternFill>
    </fill>
    <fill>
      <patternFill patternType="solid">
        <fgColor theme="0" tint="-0.499984740745262"/>
        <bgColor indexed="64"/>
      </patternFill>
    </fill>
    <fill>
      <patternFill patternType="solid">
        <fgColor theme="0"/>
        <bgColor theme="1"/>
      </patternFill>
    </fill>
    <fill>
      <patternFill patternType="solid">
        <fgColor rgb="FF0070C0"/>
        <bgColor indexed="64"/>
      </patternFill>
    </fill>
    <fill>
      <patternFill patternType="solid">
        <fgColor rgb="FFFFC000"/>
        <bgColor indexed="64"/>
      </patternFill>
    </fill>
    <fill>
      <patternFill patternType="solid">
        <fgColor rgb="FFCCFFCC"/>
        <bgColor theme="0" tint="-0.14999847407452621"/>
      </patternFill>
    </fill>
    <fill>
      <patternFill patternType="solid">
        <fgColor rgb="FF7030A0"/>
        <bgColor indexed="64"/>
      </patternFill>
    </fill>
    <fill>
      <patternFill patternType="solid">
        <fgColor rgb="FF008000"/>
        <bgColor indexed="64"/>
      </patternFill>
    </fill>
    <fill>
      <patternFill patternType="solid">
        <fgColor rgb="FF7030A0"/>
        <bgColor theme="0" tint="-0.14999847407452621"/>
      </patternFill>
    </fill>
    <fill>
      <patternFill patternType="solid">
        <fgColor theme="1"/>
        <bgColor indexed="64"/>
      </patternFill>
    </fill>
  </fills>
  <borders count="18">
    <border>
      <left/>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right style="thin">
        <color indexed="64"/>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theme="1"/>
      </bottom>
      <diagonal/>
    </border>
    <border>
      <left style="thin">
        <color indexed="64"/>
      </left>
      <right/>
      <top style="thin">
        <color theme="1"/>
      </top>
      <bottom style="thin">
        <color theme="1"/>
      </bottom>
      <diagonal/>
    </border>
    <border>
      <left style="thin">
        <color indexed="64"/>
      </left>
      <right style="thin">
        <color indexed="64"/>
      </right>
      <top style="thin">
        <color theme="1"/>
      </top>
      <bottom style="thin">
        <color indexed="64"/>
      </bottom>
      <diagonal/>
    </border>
    <border>
      <left style="thin">
        <color theme="1"/>
      </left>
      <right/>
      <top/>
      <bottom/>
      <diagonal/>
    </border>
    <border>
      <left style="thin">
        <color theme="1"/>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1">
    <xf numFmtId="0" fontId="0" fillId="0" borderId="0" xfId="0"/>
    <xf numFmtId="0" fontId="0" fillId="0" borderId="0" xfId="0" applyAlignment="1">
      <alignment wrapText="1"/>
    </xf>
    <xf numFmtId="0" fontId="1" fillId="0" borderId="0" xfId="0" applyFont="1" applyAlignment="1"/>
    <xf numFmtId="0" fontId="3" fillId="3" borderId="2" xfId="0" applyFont="1" applyFill="1" applyBorder="1" applyAlignment="1">
      <alignment horizontal="center" vertical="center" wrapText="1"/>
    </xf>
    <xf numFmtId="0" fontId="1" fillId="2" borderId="2" xfId="0" applyFont="1" applyFill="1" applyBorder="1" applyAlignment="1"/>
    <xf numFmtId="0" fontId="0" fillId="0" borderId="0" xfId="0" applyAlignment="1">
      <alignment horizontal="center"/>
    </xf>
    <xf numFmtId="0" fontId="1" fillId="2" borderId="4" xfId="0" applyFont="1" applyFill="1" applyBorder="1" applyAlignment="1"/>
    <xf numFmtId="0" fontId="1" fillId="2" borderId="4" xfId="0" applyNumberFormat="1" applyFont="1" applyFill="1" applyBorder="1" applyAlignment="1"/>
    <xf numFmtId="0" fontId="1" fillId="2" borderId="5" xfId="0" applyFont="1" applyFill="1" applyBorder="1" applyAlignment="1">
      <alignment horizontal="right"/>
    </xf>
    <xf numFmtId="0" fontId="2" fillId="7" borderId="4" xfId="0" applyFont="1" applyFill="1" applyBorder="1" applyAlignment="1">
      <alignment horizontal="center" vertical="center"/>
    </xf>
    <xf numFmtId="0" fontId="0" fillId="6" borderId="0" xfId="0" applyFill="1"/>
    <xf numFmtId="0" fontId="0" fillId="5" borderId="7" xfId="0" applyFont="1" applyFill="1" applyBorder="1" applyAlignment="1">
      <alignment horizontal="center" wrapText="1"/>
    </xf>
    <xf numFmtId="0" fontId="2" fillId="5" borderId="4" xfId="0" applyFont="1" applyFill="1" applyBorder="1" applyAlignment="1">
      <alignment horizontal="center" vertical="center"/>
    </xf>
    <xf numFmtId="0" fontId="0" fillId="4" borderId="0" xfId="0" applyFill="1"/>
    <xf numFmtId="0" fontId="0" fillId="4" borderId="7" xfId="0" applyFont="1" applyFill="1" applyBorder="1" applyAlignment="1">
      <alignment horizontal="center" wrapText="1"/>
    </xf>
    <xf numFmtId="0" fontId="2" fillId="4" borderId="4" xfId="0" applyFont="1" applyFill="1" applyBorder="1" applyAlignment="1">
      <alignment horizontal="center" vertical="center"/>
    </xf>
    <xf numFmtId="0" fontId="0" fillId="8" borderId="6" xfId="0" applyFont="1" applyFill="1" applyBorder="1" applyAlignment="1">
      <alignment wrapText="1"/>
    </xf>
    <xf numFmtId="0" fontId="2" fillId="8" borderId="4" xfId="0" applyFont="1" applyFill="1" applyBorder="1" applyAlignment="1">
      <alignment horizontal="center" vertical="center"/>
    </xf>
    <xf numFmtId="0" fontId="0" fillId="8" borderId="5" xfId="0" applyFont="1" applyFill="1" applyBorder="1"/>
    <xf numFmtId="0" fontId="0" fillId="9" borderId="0" xfId="0" applyFill="1"/>
    <xf numFmtId="0" fontId="0" fillId="9" borderId="6" xfId="0" applyFont="1" applyFill="1" applyBorder="1" applyAlignment="1">
      <alignment wrapText="1"/>
    </xf>
    <xf numFmtId="0" fontId="2" fillId="9" borderId="4" xfId="0" applyFont="1" applyFill="1" applyBorder="1" applyAlignment="1">
      <alignment horizontal="center" vertical="center"/>
    </xf>
    <xf numFmtId="0" fontId="0" fillId="9" borderId="5" xfId="0" applyFont="1" applyFill="1" applyBorder="1"/>
    <xf numFmtId="0" fontId="2" fillId="9" borderId="4" xfId="0" applyNumberFormat="1" applyFont="1" applyFill="1" applyBorder="1" applyAlignment="1">
      <alignment horizontal="center" vertical="center"/>
    </xf>
    <xf numFmtId="0" fontId="2" fillId="8" borderId="4" xfId="0" applyNumberFormat="1" applyFont="1" applyFill="1" applyBorder="1" applyAlignment="1">
      <alignment horizontal="center" vertical="center"/>
    </xf>
    <xf numFmtId="0" fontId="0" fillId="9" borderId="0" xfId="0" applyFont="1" applyFill="1" applyBorder="1"/>
    <xf numFmtId="0" fontId="0" fillId="8" borderId="0" xfId="0" applyFont="1" applyFill="1" applyBorder="1"/>
    <xf numFmtId="0" fontId="0" fillId="5" borderId="8" xfId="0" applyFill="1" applyBorder="1" applyAlignment="1">
      <alignment horizontal="right"/>
    </xf>
    <xf numFmtId="0" fontId="0" fillId="4" borderId="8" xfId="0" applyFill="1" applyBorder="1" applyAlignment="1">
      <alignment horizontal="right"/>
    </xf>
    <xf numFmtId="0" fontId="0" fillId="9" borderId="7" xfId="0" applyFont="1" applyFill="1" applyBorder="1" applyAlignment="1">
      <alignment wrapText="1"/>
    </xf>
    <xf numFmtId="0" fontId="0" fillId="8" borderId="7" xfId="0" applyFont="1" applyFill="1" applyBorder="1" applyAlignment="1">
      <alignment wrapText="1"/>
    </xf>
    <xf numFmtId="0" fontId="4" fillId="7" borderId="7" xfId="0" applyFont="1" applyFill="1" applyBorder="1" applyAlignment="1">
      <alignment horizontal="center" wrapText="1"/>
    </xf>
    <xf numFmtId="0" fontId="0" fillId="8" borderId="4" xfId="0" applyFont="1" applyFill="1" applyBorder="1" applyAlignment="1">
      <alignment wrapText="1"/>
    </xf>
    <xf numFmtId="0" fontId="0" fillId="9" borderId="4" xfId="0" applyFont="1" applyFill="1" applyBorder="1" applyAlignment="1">
      <alignment wrapText="1"/>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6" fillId="5" borderId="6" xfId="0" applyFont="1" applyFill="1" applyBorder="1" applyAlignment="1">
      <alignment wrapText="1"/>
    </xf>
    <xf numFmtId="0" fontId="4" fillId="5" borderId="6" xfId="0" applyFont="1" applyFill="1" applyBorder="1" applyAlignment="1">
      <alignment horizontal="right" wrapText="1"/>
    </xf>
    <xf numFmtId="0" fontId="4" fillId="4" borderId="6" xfId="0" applyFont="1" applyFill="1" applyBorder="1" applyAlignment="1">
      <alignment horizontal="right" wrapText="1"/>
    </xf>
    <xf numFmtId="0" fontId="7" fillId="7" borderId="6" xfId="0" applyFont="1" applyFill="1" applyBorder="1" applyAlignment="1"/>
    <xf numFmtId="0" fontId="7" fillId="7" borderId="8" xfId="0" applyFont="1" applyFill="1" applyBorder="1" applyAlignment="1">
      <alignment horizontal="right"/>
    </xf>
    <xf numFmtId="0" fontId="5" fillId="5" borderId="10" xfId="0" applyFont="1" applyFill="1" applyBorder="1" applyAlignment="1">
      <alignment horizontal="center" vertical="center"/>
    </xf>
    <xf numFmtId="0" fontId="7" fillId="7" borderId="13" xfId="0" applyFont="1" applyFill="1" applyBorder="1" applyAlignment="1">
      <alignment horizontal="left"/>
    </xf>
    <xf numFmtId="0" fontId="8" fillId="5" borderId="12" xfId="0" applyFont="1" applyFill="1" applyBorder="1" applyAlignment="1">
      <alignment horizontal="left" vertical="center"/>
    </xf>
    <xf numFmtId="0" fontId="6" fillId="5" borderId="6" xfId="0" applyFont="1" applyFill="1" applyBorder="1" applyAlignment="1"/>
    <xf numFmtId="0" fontId="0" fillId="5" borderId="7" xfId="0" applyFill="1" applyBorder="1" applyAlignment="1">
      <alignment horizontal="center" wrapText="1"/>
    </xf>
    <xf numFmtId="0" fontId="0" fillId="4" borderId="7" xfId="0" applyFill="1" applyBorder="1" applyAlignment="1">
      <alignment horizontal="center" wrapText="1"/>
    </xf>
    <xf numFmtId="0" fontId="0" fillId="0" borderId="0" xfId="0" applyAlignment="1">
      <alignment horizontal="left"/>
    </xf>
    <xf numFmtId="0" fontId="0" fillId="0" borderId="0" xfId="0" applyAlignment="1">
      <alignment horizontal="left" wrapText="1"/>
    </xf>
    <xf numFmtId="0" fontId="3" fillId="3" borderId="2" xfId="0" quotePrefix="1" applyFont="1" applyFill="1" applyBorder="1" applyAlignment="1">
      <alignment horizontal="left" vertical="center"/>
    </xf>
    <xf numFmtId="0" fontId="3" fillId="3" borderId="2" xfId="0" applyFont="1" applyFill="1" applyBorder="1" applyAlignment="1">
      <alignment horizontal="lef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right" vertical="center"/>
    </xf>
    <xf numFmtId="0" fontId="9" fillId="5" borderId="11" xfId="0" applyFont="1" applyFill="1" applyBorder="1" applyAlignment="1">
      <alignment horizontal="left" vertical="center"/>
    </xf>
    <xf numFmtId="0" fontId="0" fillId="0" borderId="7" xfId="0" applyFont="1" applyFill="1" applyBorder="1" applyAlignment="1">
      <alignment horizontal="center" wrapText="1"/>
    </xf>
    <xf numFmtId="0" fontId="3" fillId="3" borderId="2" xfId="0" applyFont="1" applyFill="1" applyBorder="1" applyAlignment="1">
      <alignment horizontal="right"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Alignment="1">
      <alignment horizontal="center" vertical="center"/>
    </xf>
    <xf numFmtId="0" fontId="13" fillId="7" borderId="4" xfId="0" applyFont="1" applyFill="1" applyBorder="1" applyAlignment="1">
      <alignment horizontal="center" vertical="center"/>
    </xf>
    <xf numFmtId="0" fontId="14" fillId="7" borderId="5" xfId="0" applyFont="1" applyFill="1" applyBorder="1"/>
    <xf numFmtId="0" fontId="13" fillId="5" borderId="4" xfId="0" applyFont="1" applyFill="1" applyBorder="1" applyAlignment="1">
      <alignment horizontal="center" vertical="center"/>
    </xf>
    <xf numFmtId="0" fontId="14" fillId="5" borderId="5" xfId="0" applyFont="1" applyFill="1" applyBorder="1"/>
    <xf numFmtId="0" fontId="13" fillId="4" borderId="4" xfId="0" applyFont="1" applyFill="1" applyBorder="1" applyAlignment="1">
      <alignment horizontal="center" vertical="center"/>
    </xf>
    <xf numFmtId="0" fontId="14" fillId="4" borderId="5" xfId="0" applyFont="1" applyFill="1" applyBorder="1"/>
    <xf numFmtId="0" fontId="3" fillId="10" borderId="2"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12" fillId="4" borderId="0" xfId="0" applyFont="1" applyFill="1" applyAlignment="1">
      <alignment horizontal="center"/>
    </xf>
    <xf numFmtId="0" fontId="12" fillId="4" borderId="0" xfId="0" applyFont="1" applyFill="1"/>
    <xf numFmtId="0" fontId="13" fillId="5" borderId="9" xfId="0" applyFont="1" applyFill="1" applyBorder="1" applyAlignment="1">
      <alignment horizontal="center" vertical="center"/>
    </xf>
    <xf numFmtId="0" fontId="0" fillId="6" borderId="15" xfId="0" applyFill="1" applyBorder="1"/>
    <xf numFmtId="0" fontId="13" fillId="5" borderId="8" xfId="0" applyFont="1" applyFill="1" applyBorder="1" applyAlignment="1">
      <alignment horizontal="center" vertical="center"/>
    </xf>
    <xf numFmtId="0" fontId="14" fillId="5" borderId="8" xfId="0" applyFont="1" applyFill="1" applyBorder="1" applyAlignment="1">
      <alignment horizontal="right"/>
    </xf>
    <xf numFmtId="0" fontId="0" fillId="0" borderId="0" xfId="0" quotePrefix="1" applyAlignment="1">
      <alignment wrapText="1"/>
    </xf>
    <xf numFmtId="16" fontId="0" fillId="0" borderId="0" xfId="0" quotePrefix="1" applyNumberFormat="1" applyAlignment="1">
      <alignment wrapText="1"/>
    </xf>
    <xf numFmtId="0" fontId="15" fillId="5" borderId="9" xfId="0" quotePrefix="1" applyFont="1" applyFill="1" applyBorder="1" applyAlignment="1">
      <alignment horizontal="center" vertical="center"/>
    </xf>
    <xf numFmtId="0" fontId="15" fillId="5" borderId="9" xfId="0" applyFont="1" applyFill="1" applyBorder="1" applyAlignment="1">
      <alignment horizontal="center" vertical="center"/>
    </xf>
    <xf numFmtId="0" fontId="1" fillId="11" borderId="2" xfId="0" applyFont="1" applyFill="1" applyBorder="1" applyAlignment="1">
      <alignment horizontal="center"/>
    </xf>
    <xf numFmtId="0" fontId="1" fillId="11" borderId="4" xfId="0" applyFont="1" applyFill="1" applyBorder="1" applyAlignment="1"/>
    <xf numFmtId="0" fontId="2" fillId="11" borderId="4" xfId="0" applyFont="1" applyFill="1" applyBorder="1" applyAlignment="1">
      <alignment horizontal="center" vertical="center"/>
    </xf>
    <xf numFmtId="0" fontId="6" fillId="0" borderId="6" xfId="0" applyFont="1" applyFill="1" applyBorder="1" applyAlignment="1">
      <alignment wrapText="1"/>
    </xf>
    <xf numFmtId="0" fontId="1" fillId="12" borderId="2" xfId="0" applyFont="1" applyFill="1" applyBorder="1" applyAlignment="1">
      <alignment horizontal="center"/>
    </xf>
    <xf numFmtId="0" fontId="1" fillId="12" borderId="4" xfId="0" applyFont="1" applyFill="1" applyBorder="1" applyAlignment="1"/>
    <xf numFmtId="0" fontId="2" fillId="12" borderId="4" xfId="0" applyFont="1" applyFill="1" applyBorder="1" applyAlignment="1">
      <alignment horizontal="center" vertical="center"/>
    </xf>
    <xf numFmtId="0" fontId="0" fillId="0" borderId="7" xfId="0" applyFill="1" applyBorder="1" applyAlignment="1">
      <alignment horizontal="center" wrapText="1"/>
    </xf>
    <xf numFmtId="0" fontId="16" fillId="4" borderId="6" xfId="0" applyFont="1" applyFill="1" applyBorder="1" applyAlignment="1">
      <alignment horizontal="center" vertical="center" wrapText="1"/>
    </xf>
    <xf numFmtId="0" fontId="16" fillId="4" borderId="6" xfId="0" quotePrefix="1" applyFont="1" applyFill="1" applyBorder="1" applyAlignment="1">
      <alignment horizontal="center" vertical="center" wrapText="1"/>
    </xf>
    <xf numFmtId="0" fontId="8" fillId="5" borderId="16" xfId="0" applyFont="1" applyFill="1" applyBorder="1" applyAlignment="1">
      <alignment horizontal="left" vertical="center"/>
    </xf>
    <xf numFmtId="0" fontId="17" fillId="5" borderId="11" xfId="0" applyFont="1" applyFill="1" applyBorder="1" applyAlignment="1">
      <alignment horizontal="center" vertical="center"/>
    </xf>
    <xf numFmtId="0" fontId="17" fillId="13" borderId="11" xfId="0" applyFont="1" applyFill="1" applyBorder="1" applyAlignment="1">
      <alignment horizontal="center" vertical="center"/>
    </xf>
    <xf numFmtId="0" fontId="16" fillId="5" borderId="6" xfId="0" applyFont="1" applyFill="1" applyBorder="1" applyAlignment="1">
      <alignment horizontal="center"/>
    </xf>
    <xf numFmtId="0" fontId="18" fillId="11" borderId="4" xfId="0" applyFont="1" applyFill="1" applyBorder="1" applyAlignment="1">
      <alignment horizontal="left" vertical="center"/>
    </xf>
    <xf numFmtId="0" fontId="19" fillId="0" borderId="0" xfId="0" applyFont="1"/>
    <xf numFmtId="0" fontId="14" fillId="5" borderId="4" xfId="0" applyFont="1" applyFill="1" applyBorder="1"/>
    <xf numFmtId="0" fontId="8" fillId="5" borderId="12" xfId="0" applyFont="1" applyFill="1" applyBorder="1" applyAlignment="1">
      <alignment horizontal="right" vertical="center"/>
    </xf>
    <xf numFmtId="0" fontId="8" fillId="5" borderId="9" xfId="0" applyFont="1" applyFill="1" applyBorder="1" applyAlignment="1">
      <alignment horizontal="left" vertical="center"/>
    </xf>
    <xf numFmtId="0" fontId="17" fillId="0" borderId="11" xfId="0" applyFont="1" applyFill="1" applyBorder="1" applyAlignment="1">
      <alignment horizontal="center" vertical="center"/>
    </xf>
    <xf numFmtId="0" fontId="20" fillId="4" borderId="7" xfId="0" applyFont="1" applyFill="1" applyBorder="1" applyAlignment="1">
      <alignment horizontal="left"/>
    </xf>
    <xf numFmtId="0" fontId="15" fillId="5" borderId="4" xfId="0" quotePrefix="1" applyFont="1" applyFill="1" applyBorder="1" applyAlignment="1">
      <alignment horizontal="center" vertical="center"/>
    </xf>
    <xf numFmtId="0" fontId="8" fillId="5" borderId="17" xfId="0" applyFont="1" applyFill="1" applyBorder="1" applyAlignment="1">
      <alignment horizontal="left" vertical="center"/>
    </xf>
    <xf numFmtId="0" fontId="0" fillId="14" borderId="7" xfId="0" applyFont="1" applyFill="1" applyBorder="1" applyAlignment="1">
      <alignment horizontal="center" wrapText="1"/>
    </xf>
    <xf numFmtId="0" fontId="0" fillId="14" borderId="7" xfId="0" applyFill="1" applyBorder="1" applyAlignment="1">
      <alignment horizontal="center" wrapText="1"/>
    </xf>
    <xf numFmtId="0" fontId="0" fillId="15" borderId="7" xfId="0" applyFont="1" applyFill="1" applyBorder="1" applyAlignment="1">
      <alignment horizontal="center" wrapText="1"/>
    </xf>
    <xf numFmtId="0" fontId="0" fillId="15" borderId="7" xfId="0" applyFill="1" applyBorder="1" applyAlignment="1">
      <alignment horizontal="center" wrapText="1"/>
    </xf>
    <xf numFmtId="0" fontId="0" fillId="16" borderId="7" xfId="0" applyFont="1" applyFill="1" applyBorder="1" applyAlignment="1">
      <alignment horizontal="center" wrapText="1"/>
    </xf>
    <xf numFmtId="0" fontId="21" fillId="5" borderId="4" xfId="0" quotePrefix="1" applyFont="1" applyFill="1" applyBorder="1" applyAlignment="1">
      <alignment horizontal="center" vertical="center"/>
    </xf>
    <xf numFmtId="0" fontId="0" fillId="16" borderId="7" xfId="0" applyFill="1" applyBorder="1" applyAlignment="1">
      <alignment horizontal="center" wrapText="1"/>
    </xf>
    <xf numFmtId="0" fontId="0" fillId="0" borderId="0" xfId="0" applyFill="1"/>
    <xf numFmtId="0" fontId="2" fillId="5" borderId="4" xfId="0" quotePrefix="1" applyFont="1" applyFill="1" applyBorder="1" applyAlignment="1">
      <alignment horizontal="center" vertical="center"/>
    </xf>
    <xf numFmtId="0" fontId="0" fillId="17" borderId="0" xfId="0" applyFill="1"/>
    <xf numFmtId="0" fontId="3" fillId="3" borderId="14" xfId="0" quotePrefix="1" applyFont="1" applyFill="1" applyBorder="1" applyAlignment="1">
      <alignment horizontal="left" vertical="center"/>
    </xf>
    <xf numFmtId="0" fontId="14" fillId="4" borderId="8" xfId="0" applyFont="1" applyFill="1" applyBorder="1" applyAlignment="1">
      <alignment horizontal="right"/>
    </xf>
    <xf numFmtId="0" fontId="22" fillId="5" borderId="6" xfId="0" applyFont="1" applyFill="1" applyBorder="1" applyAlignment="1">
      <alignment wrapText="1"/>
    </xf>
    <xf numFmtId="0" fontId="23" fillId="5" borderId="6" xfId="0" applyFont="1" applyFill="1" applyBorder="1" applyAlignment="1">
      <alignment horizontal="right" wrapText="1"/>
    </xf>
    <xf numFmtId="0" fontId="24" fillId="4" borderId="6" xfId="0" applyFont="1" applyFill="1" applyBorder="1" applyAlignment="1">
      <alignment horizontal="center" vertical="center" wrapText="1"/>
    </xf>
    <xf numFmtId="0" fontId="24" fillId="4" borderId="6" xfId="0" quotePrefix="1" applyFont="1" applyFill="1" applyBorder="1" applyAlignment="1">
      <alignment horizontal="center" vertical="center" wrapText="1"/>
    </xf>
    <xf numFmtId="0" fontId="23" fillId="4" borderId="6" xfId="0" applyFont="1" applyFill="1" applyBorder="1" applyAlignment="1">
      <alignment horizontal="right" wrapText="1"/>
    </xf>
    <xf numFmtId="0" fontId="25" fillId="5" borderId="7" xfId="0" applyFont="1" applyFill="1" applyBorder="1" applyAlignment="1">
      <alignment horizontal="center" wrapText="1"/>
    </xf>
    <xf numFmtId="0" fontId="25" fillId="4" borderId="7" xfId="0" applyFont="1" applyFill="1" applyBorder="1" applyAlignment="1">
      <alignment horizontal="center" wrapText="1"/>
    </xf>
    <xf numFmtId="0" fontId="25" fillId="15" borderId="7" xfId="0" applyFont="1" applyFill="1" applyBorder="1" applyAlignment="1">
      <alignment horizontal="center" wrapText="1"/>
    </xf>
    <xf numFmtId="0" fontId="25" fillId="14" borderId="7" xfId="0" applyFont="1" applyFill="1" applyBorder="1" applyAlignment="1">
      <alignment horizontal="center" wrapText="1"/>
    </xf>
    <xf numFmtId="0" fontId="26" fillId="7" borderId="6" xfId="0" applyFont="1" applyFill="1" applyBorder="1" applyAlignment="1"/>
    <xf numFmtId="0" fontId="23" fillId="7" borderId="7" xfId="0" applyFont="1" applyFill="1" applyBorder="1" applyAlignment="1">
      <alignment horizontal="center" wrapText="1"/>
    </xf>
    <xf numFmtId="0" fontId="22" fillId="5" borderId="6" xfId="0" quotePrefix="1" applyFont="1" applyFill="1" applyBorder="1" applyAlignment="1">
      <alignment wrapText="1"/>
    </xf>
    <xf numFmtId="0" fontId="27" fillId="3" borderId="2" xfId="0" applyFont="1" applyFill="1" applyBorder="1" applyAlignment="1">
      <alignment horizontal="center" vertical="center" wrapText="1"/>
    </xf>
    <xf numFmtId="0" fontId="27" fillId="3" borderId="2" xfId="0" applyFont="1" applyFill="1" applyBorder="1" applyAlignment="1">
      <alignment horizontal="left" vertical="center"/>
    </xf>
    <xf numFmtId="0" fontId="27" fillId="3" borderId="2" xfId="0" quotePrefix="1" applyFont="1" applyFill="1" applyBorder="1" applyAlignment="1">
      <alignment horizontal="left" vertical="center"/>
    </xf>
  </cellXfs>
  <cellStyles count="1">
    <cellStyle name="Обычный" xfId="0" builtinId="0"/>
  </cellStyles>
  <dxfs count="425">
    <dxf>
      <font>
        <color theme="0"/>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rgb="FFC00000"/>
      </font>
    </dxf>
    <dxf>
      <font>
        <color rgb="FF008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C00000"/>
      </font>
    </dxf>
    <dxf>
      <font>
        <color rgb="FF008000"/>
      </font>
    </dxf>
    <dxf>
      <font>
        <color rgb="FFC00000"/>
      </font>
    </dxf>
    <dxf>
      <font>
        <color rgb="FF008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dxf>
    <dxf>
      <font>
        <color rgb="FF008000"/>
      </font>
    </dxf>
    <dxf>
      <font>
        <color rgb="FF008000"/>
      </font>
    </dxf>
    <dxf>
      <font>
        <color rgb="FFC00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8000"/>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T764"/>
  <sheetViews>
    <sheetView tabSelected="1" zoomScale="115" zoomScaleNormal="115" workbookViewId="0">
      <pane ySplit="1" topLeftCell="A2" activePane="bottomLeft" state="frozen"/>
      <selection pane="bottomLeft"/>
    </sheetView>
  </sheetViews>
  <sheetFormatPr defaultRowHeight="15"/>
  <cols>
    <col min="1" max="1" width="7.7109375" style="5" customWidth="1"/>
    <col min="2" max="2" width="47.140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57031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391</v>
      </c>
      <c r="Q1" s="60"/>
      <c r="R1" s="60"/>
      <c r="S1" s="61"/>
      <c r="T1" s="61"/>
    </row>
    <row r="2" spans="1:20" s="2" customFormat="1" ht="21">
      <c r="A2" s="4"/>
      <c r="B2" s="6" t="s">
        <v>38</v>
      </c>
      <c r="C2" s="6"/>
      <c r="D2" s="6"/>
      <c r="E2" s="7"/>
      <c r="F2" s="6"/>
      <c r="G2" s="6"/>
      <c r="H2" s="6"/>
      <c r="I2" s="6"/>
      <c r="J2" s="6"/>
      <c r="K2" s="6"/>
      <c r="L2" s="6"/>
      <c r="M2" s="6"/>
      <c r="N2" s="6"/>
      <c r="O2" s="6"/>
      <c r="P2" s="6"/>
      <c r="Q2" s="6"/>
      <c r="R2" s="6"/>
      <c r="S2" s="6"/>
      <c r="T2" s="8"/>
    </row>
    <row r="3" spans="1:20" s="10" customFormat="1" ht="20.25" customHeight="1">
      <c r="A3" s="31">
        <v>1</v>
      </c>
      <c r="B3" s="42" t="s">
        <v>200</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F4*$E$722+G4*$F$722+H4*$G$722+I4*$H$722+J4*$I$722+K4*$J$722+L4*$K$722+M4*$L$722+N4*$M$722+O4*$N$722+P4*$O$722+Q4*$P$722+R4*S4</f>
        <v>-4</v>
      </c>
      <c r="F4" s="12">
        <v>-3</v>
      </c>
      <c r="G4" s="12">
        <v>-1</v>
      </c>
      <c r="H4" s="12"/>
      <c r="I4" s="12"/>
      <c r="J4" s="12"/>
      <c r="K4" s="12"/>
      <c r="L4" s="12"/>
      <c r="M4" s="12"/>
      <c r="N4" s="12"/>
      <c r="O4" s="12"/>
      <c r="P4" s="12"/>
      <c r="Q4" s="12"/>
      <c r="R4" s="65"/>
      <c r="S4" s="66"/>
      <c r="T4" s="27"/>
    </row>
    <row r="5" spans="1:20" s="13" customFormat="1" ht="20.25">
      <c r="A5" s="11">
        <v>1</v>
      </c>
      <c r="B5" s="39" t="s">
        <v>24</v>
      </c>
      <c r="C5" s="36">
        <f t="shared" ref="C5:C11" si="0">D5*E5</f>
        <v>28.5</v>
      </c>
      <c r="D5" s="12">
        <v>1</v>
      </c>
      <c r="E5" s="37">
        <f>F5*$E$722+G5*$F$722+H5*$G$722+I5*$H$722+J5*$I$722+K5*$J$722+L5*$K$722+M5*$L$722+N5*$M$722+O5*$N$722+P5*$O$722</f>
        <v>28.5</v>
      </c>
      <c r="F5" s="12"/>
      <c r="G5" s="12"/>
      <c r="H5" s="12"/>
      <c r="I5" s="12">
        <v>-5</v>
      </c>
      <c r="J5" s="12"/>
      <c r="K5" s="12"/>
      <c r="L5" s="12"/>
      <c r="M5" s="12"/>
      <c r="N5" s="12"/>
      <c r="O5" s="12">
        <v>1</v>
      </c>
      <c r="P5" s="12"/>
      <c r="Q5" s="12"/>
      <c r="R5" s="65"/>
      <c r="S5" s="73"/>
      <c r="T5" s="75"/>
    </row>
    <row r="6" spans="1:20" s="13" customFormat="1" ht="20.25">
      <c r="A6" s="48" t="s">
        <v>13</v>
      </c>
      <c r="B6" s="40" t="s">
        <v>19</v>
      </c>
      <c r="C6" s="44">
        <f>C4+C5</f>
        <v>24.5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F7*$E$722+G7*$F$722+H7*$G$722+I7*$H$722+J7*$I$722+K7*$J$722+L7*$K$722+M7*$L$722+N7*$M$722+O7*$N$722+P7*$O$722+Q7*$P$722+R7*S7</f>
        <v>-15</v>
      </c>
      <c r="F7" s="12">
        <v>-10</v>
      </c>
      <c r="G7" s="12">
        <v>-5</v>
      </c>
      <c r="H7" s="12"/>
      <c r="I7" s="12"/>
      <c r="J7" s="12"/>
      <c r="K7" s="12"/>
      <c r="L7" s="12"/>
      <c r="M7" s="12"/>
      <c r="N7" s="12"/>
      <c r="O7" s="12"/>
      <c r="P7" s="12"/>
      <c r="Q7" s="12"/>
      <c r="R7" s="65"/>
      <c r="S7" s="66"/>
      <c r="T7" s="27"/>
    </row>
    <row r="8" spans="1:20" s="13" customFormat="1" ht="20.25">
      <c r="A8" s="11">
        <v>2</v>
      </c>
      <c r="B8" s="39" t="s">
        <v>24</v>
      </c>
      <c r="C8" s="36">
        <f t="shared" si="0"/>
        <v>114</v>
      </c>
      <c r="D8" s="12">
        <v>4</v>
      </c>
      <c r="E8" s="37">
        <f>F8*$E$722+G8*$F$722+H8*$G$722+I8*$H$722+J8*$I$722+K8*$J$722+L8*$K$722+M8*$L$722+N8*$M$722+O8*$N$722+P8*$O$722</f>
        <v>28.5</v>
      </c>
      <c r="F8" s="12">
        <f>F5</f>
        <v>0</v>
      </c>
      <c r="G8" s="12">
        <f t="shared" ref="G8:Q8" si="1">G5</f>
        <v>0</v>
      </c>
      <c r="H8" s="12">
        <f t="shared" si="1"/>
        <v>0</v>
      </c>
      <c r="I8" s="12">
        <f t="shared" si="1"/>
        <v>-5</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99</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F10*$E$722+G10*$F$722+H10*$G$722+I10*$H$722+J10*$I$722+K10*$J$722+L10*$K$722+M10*$L$722+N10*$M$722+O10*$N$722+P10*$O$722+Q10*$P$722+R10*S10</f>
        <v>-40</v>
      </c>
      <c r="F10" s="12">
        <v>-25</v>
      </c>
      <c r="G10" s="12">
        <v>-15</v>
      </c>
      <c r="H10" s="12"/>
      <c r="I10" s="12"/>
      <c r="J10" s="12"/>
      <c r="K10" s="12"/>
      <c r="L10" s="12"/>
      <c r="M10" s="12"/>
      <c r="N10" s="12"/>
      <c r="O10" s="12"/>
      <c r="P10" s="12"/>
      <c r="Q10" s="12"/>
      <c r="R10" s="65"/>
      <c r="S10" s="66"/>
      <c r="T10" s="27"/>
    </row>
    <row r="11" spans="1:20" s="13" customFormat="1" ht="20.25">
      <c r="A11" s="11">
        <v>3</v>
      </c>
      <c r="B11" s="39" t="s">
        <v>24</v>
      </c>
      <c r="C11" s="36">
        <f t="shared" si="0"/>
        <v>285</v>
      </c>
      <c r="D11" s="12">
        <v>10</v>
      </c>
      <c r="E11" s="37">
        <f>F11*$E$722+G11*$F$722+H11*$G$722+I11*$H$722+J11*$I$722+K11*$J$722+L11*$K$722+M11*$L$722+N11*$M$722+O11*$N$722+P11*$O$722</f>
        <v>28.5</v>
      </c>
      <c r="F11" s="12">
        <f>F5</f>
        <v>0</v>
      </c>
      <c r="G11" s="12">
        <f t="shared" ref="G11:Q11" si="2">G5</f>
        <v>0</v>
      </c>
      <c r="H11" s="12">
        <f t="shared" si="2"/>
        <v>0</v>
      </c>
      <c r="I11" s="12">
        <f t="shared" si="2"/>
        <v>-5</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245</v>
      </c>
      <c r="D12" s="46" t="s">
        <v>35</v>
      </c>
      <c r="E12" s="37"/>
      <c r="F12" s="15"/>
      <c r="G12" s="15"/>
      <c r="H12" s="15"/>
      <c r="I12" s="15"/>
      <c r="J12" s="15"/>
      <c r="K12" s="15"/>
      <c r="L12" s="15"/>
      <c r="M12" s="15"/>
      <c r="N12" s="15"/>
      <c r="O12" s="15"/>
      <c r="P12" s="15"/>
      <c r="Q12" s="15"/>
      <c r="R12" s="67"/>
      <c r="S12" s="68"/>
      <c r="T12" s="28"/>
    </row>
    <row r="13" spans="1:20" s="13" customFormat="1" ht="20.25">
      <c r="A13" s="106"/>
      <c r="B13" s="89" t="s">
        <v>304</v>
      </c>
      <c r="C13" s="38"/>
      <c r="D13" s="91"/>
      <c r="E13" s="37"/>
      <c r="F13" s="15"/>
      <c r="G13" s="15"/>
      <c r="H13" s="15"/>
      <c r="I13" s="15"/>
      <c r="J13" s="15"/>
      <c r="K13" s="15"/>
      <c r="L13" s="15"/>
      <c r="M13" s="15"/>
      <c r="N13" s="15"/>
      <c r="O13" s="15"/>
      <c r="P13" s="15"/>
      <c r="Q13" s="15"/>
      <c r="R13" s="67"/>
      <c r="S13" s="68"/>
      <c r="T13" s="28"/>
    </row>
    <row r="14" spans="1:20" s="13" customFormat="1" ht="20.25">
      <c r="A14" s="106"/>
      <c r="B14" s="90" t="s">
        <v>259</v>
      </c>
      <c r="C14" s="92">
        <f>D14*E14</f>
        <v>105</v>
      </c>
      <c r="D14" s="12">
        <f>D11</f>
        <v>10</v>
      </c>
      <c r="E14" s="37">
        <f>F14*$E$722+G14*$F$722+H14*$G$722+I14*$H$722+J14*$I$722+K14*$J$722+L14*$K$722+M14*$L$722+N14*$M$722+O14*$N$722+P14*$O$722</f>
        <v>10.5</v>
      </c>
      <c r="F14" s="15"/>
      <c r="G14" s="15"/>
      <c r="H14" s="15"/>
      <c r="I14" s="15"/>
      <c r="J14" s="15"/>
      <c r="K14" s="15"/>
      <c r="L14" s="15"/>
      <c r="M14" s="15"/>
      <c r="N14" s="15"/>
      <c r="O14" s="15">
        <v>0.3</v>
      </c>
      <c r="P14" s="15"/>
      <c r="Q14" s="15"/>
      <c r="R14" s="67"/>
      <c r="S14" s="68"/>
      <c r="T14" s="28"/>
    </row>
    <row r="15" spans="1:20" s="13" customFormat="1" ht="20.25">
      <c r="A15" s="106"/>
      <c r="B15" s="41" t="s">
        <v>262</v>
      </c>
      <c r="C15" s="93">
        <f>C14</f>
        <v>105</v>
      </c>
      <c r="D15" s="46" t="s">
        <v>306</v>
      </c>
      <c r="E15" s="37"/>
      <c r="F15" s="15"/>
      <c r="G15" s="15"/>
      <c r="H15" s="15"/>
      <c r="I15" s="15"/>
      <c r="J15" s="15"/>
      <c r="K15" s="15"/>
      <c r="L15" s="15"/>
      <c r="M15" s="15"/>
      <c r="N15" s="15"/>
      <c r="O15" s="15"/>
      <c r="P15" s="15"/>
      <c r="Q15" s="15"/>
      <c r="R15" s="67"/>
      <c r="S15" s="68"/>
      <c r="T15" s="28"/>
    </row>
    <row r="16" spans="1:20" s="13" customFormat="1" ht="20.25">
      <c r="A16" s="106"/>
      <c r="B16" s="89" t="s">
        <v>305</v>
      </c>
      <c r="C16" s="38"/>
      <c r="D16" s="103"/>
      <c r="E16" s="37"/>
      <c r="F16" s="15"/>
      <c r="G16" s="15"/>
      <c r="H16" s="15"/>
      <c r="I16" s="15"/>
      <c r="J16" s="15"/>
      <c r="K16" s="15"/>
      <c r="L16" s="15"/>
      <c r="M16" s="15"/>
      <c r="N16" s="15"/>
      <c r="O16" s="15"/>
      <c r="P16" s="15"/>
      <c r="Q16" s="15"/>
      <c r="R16" s="67"/>
      <c r="S16" s="68"/>
      <c r="T16" s="28"/>
    </row>
    <row r="17" spans="1:20" s="13" customFormat="1" ht="20.25">
      <c r="A17" s="106"/>
      <c r="B17" s="90" t="s">
        <v>259</v>
      </c>
      <c r="C17" s="92">
        <f>D17*E17</f>
        <v>525</v>
      </c>
      <c r="D17" s="12">
        <f>D14</f>
        <v>10</v>
      </c>
      <c r="E17" s="37">
        <f>F17*$E$722+G17*$F$722+H17*$G$722+I17*$H$722+J17*$I$722+K17*$J$722+L17*$K$722+M17*$L$722+N17*$M$722+O17*$N$722+P17*$O$722</f>
        <v>52.5</v>
      </c>
      <c r="F17" s="15"/>
      <c r="G17" s="15"/>
      <c r="H17" s="15"/>
      <c r="I17" s="15"/>
      <c r="J17" s="15"/>
      <c r="K17" s="15"/>
      <c r="L17" s="15"/>
      <c r="M17" s="15"/>
      <c r="N17" s="15"/>
      <c r="O17" s="15">
        <f>O14*5</f>
        <v>1.5</v>
      </c>
      <c r="P17" s="15"/>
      <c r="Q17" s="15"/>
      <c r="R17" s="67"/>
      <c r="S17" s="68"/>
      <c r="T17" s="28"/>
    </row>
    <row r="18" spans="1:20" s="13" customFormat="1" ht="20.25">
      <c r="A18" s="106"/>
      <c r="B18" s="41" t="s">
        <v>262</v>
      </c>
      <c r="C18" s="93">
        <f>C17</f>
        <v>525</v>
      </c>
      <c r="D18" s="46" t="s">
        <v>307</v>
      </c>
      <c r="E18" s="37"/>
      <c r="F18" s="15"/>
      <c r="G18" s="15"/>
      <c r="H18" s="15"/>
      <c r="I18" s="15"/>
      <c r="J18" s="15"/>
      <c r="K18" s="15"/>
      <c r="L18" s="15"/>
      <c r="M18" s="15"/>
      <c r="N18" s="15"/>
      <c r="O18" s="15"/>
      <c r="P18" s="15"/>
      <c r="Q18" s="15"/>
      <c r="R18" s="67"/>
      <c r="S18" s="68"/>
      <c r="T18" s="28"/>
    </row>
    <row r="19" spans="1:20" s="13" customFormat="1" ht="20.25">
      <c r="A19" s="104"/>
      <c r="B19" s="89" t="s">
        <v>255</v>
      </c>
      <c r="C19" s="38"/>
      <c r="D19" s="103"/>
      <c r="E19" s="37"/>
      <c r="F19" s="15"/>
      <c r="G19" s="15"/>
      <c r="H19" s="15"/>
      <c r="I19" s="15"/>
      <c r="J19" s="15"/>
      <c r="K19" s="15"/>
      <c r="L19" s="15"/>
      <c r="M19" s="15"/>
      <c r="N19" s="15"/>
      <c r="O19" s="15"/>
      <c r="P19" s="15"/>
      <c r="Q19" s="15"/>
      <c r="R19" s="67"/>
      <c r="S19" s="68"/>
      <c r="T19" s="28"/>
    </row>
    <row r="20" spans="1:20" s="13" customFormat="1" ht="20.25">
      <c r="A20" s="104"/>
      <c r="B20" s="90" t="s">
        <v>259</v>
      </c>
      <c r="C20" s="92">
        <f>D20*E20</f>
        <v>150.5</v>
      </c>
      <c r="D20" s="12">
        <f>D11</f>
        <v>10</v>
      </c>
      <c r="E20" s="37">
        <f>F20*$E$722+G20*$F$722+H20*$G$722+I20*$H$722+J20*$I$722+K20*$J$722+L20*$K$722+M20*$L$722+N20*$M$722+O20*$N$722+P20*$O$722</f>
        <v>15.049999999999999</v>
      </c>
      <c r="F20" s="15"/>
      <c r="G20" s="15"/>
      <c r="H20" s="15"/>
      <c r="I20" s="15"/>
      <c r="J20" s="15"/>
      <c r="K20" s="15"/>
      <c r="L20" s="15"/>
      <c r="M20" s="15"/>
      <c r="N20" s="15"/>
      <c r="O20" s="15">
        <v>0.43</v>
      </c>
      <c r="P20" s="15"/>
      <c r="Q20" s="15"/>
      <c r="R20" s="67"/>
      <c r="S20" s="68"/>
      <c r="T20" s="28"/>
    </row>
    <row r="21" spans="1:20" s="13" customFormat="1" ht="20.25">
      <c r="A21" s="104"/>
      <c r="B21" s="41" t="s">
        <v>262</v>
      </c>
      <c r="C21" s="93">
        <f>C20</f>
        <v>150.5</v>
      </c>
      <c r="D21" s="46" t="s">
        <v>263</v>
      </c>
      <c r="E21" s="37"/>
      <c r="F21" s="15"/>
      <c r="G21" s="15"/>
      <c r="H21" s="15"/>
      <c r="I21" s="15"/>
      <c r="J21" s="15"/>
      <c r="K21" s="15"/>
      <c r="L21" s="15"/>
      <c r="M21" s="15"/>
      <c r="N21" s="15"/>
      <c r="O21" s="15"/>
      <c r="P21" s="15"/>
      <c r="Q21" s="15"/>
      <c r="R21" s="67"/>
      <c r="S21" s="68"/>
      <c r="T21" s="28"/>
    </row>
    <row r="22" spans="1:20" s="10" customFormat="1" ht="20.25" customHeight="1">
      <c r="A22" s="31">
        <v>2</v>
      </c>
      <c r="B22" s="42" t="s">
        <v>199</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F23*$E$722+G23*$F$722+H23*$G$722+I23*$H$722+J23*$I$722+K23*$J$722+L23*$K$722+M23*$L$722+N23*$M$722+O23*$N$722+P23*$O$722+Q23*$P$722+R23*S23</f>
        <v>-3</v>
      </c>
      <c r="F23" s="12">
        <v>-3</v>
      </c>
      <c r="G23" s="12"/>
      <c r="H23" s="12"/>
      <c r="I23" s="12"/>
      <c r="J23" s="12"/>
      <c r="K23" s="12"/>
      <c r="L23" s="12"/>
      <c r="M23" s="12"/>
      <c r="N23" s="12"/>
      <c r="O23" s="12"/>
      <c r="P23" s="12"/>
      <c r="Q23" s="12"/>
      <c r="R23" s="65"/>
      <c r="S23" s="66"/>
      <c r="T23" s="27"/>
    </row>
    <row r="24" spans="1:20" s="13" customFormat="1" ht="20.25">
      <c r="A24" s="11">
        <v>1</v>
      </c>
      <c r="B24" s="39" t="s">
        <v>25</v>
      </c>
      <c r="C24" s="36">
        <f t="shared" ref="C24" si="3">D24*E24</f>
        <v>28</v>
      </c>
      <c r="D24" s="12">
        <v>4</v>
      </c>
      <c r="E24" s="37">
        <f>F24*$E$722+G24*$F$722+H24*$G$722+I24*$H$722+J24*$I$722+K24*$J$722+L24*$K$722+M24*$L$722+N24*$M$722+O24*$N$722+P24*$O$722</f>
        <v>7</v>
      </c>
      <c r="F24" s="12"/>
      <c r="G24" s="12">
        <v>7</v>
      </c>
      <c r="H24" s="12"/>
      <c r="I24" s="12"/>
      <c r="J24" s="12"/>
      <c r="K24" s="12"/>
      <c r="L24" s="12"/>
      <c r="M24" s="12"/>
      <c r="N24" s="12"/>
      <c r="O24" s="12"/>
      <c r="P24" s="12"/>
      <c r="Q24" s="12"/>
      <c r="R24" s="65"/>
      <c r="S24" s="73"/>
      <c r="T24" s="75"/>
    </row>
    <row r="25" spans="1:20" s="13" customFormat="1" ht="20.25">
      <c r="A25" s="11">
        <v>1</v>
      </c>
      <c r="B25" s="39" t="s">
        <v>26</v>
      </c>
      <c r="C25" s="36">
        <f t="shared" ref="C25" si="4">D25*E25</f>
        <v>0</v>
      </c>
      <c r="D25" s="12">
        <v>0</v>
      </c>
      <c r="E25" s="37">
        <f>F25*$E$722+G25*$F$722+H25*$G$722+I25*$H$722+J25*$I$722+K25*$J$722+L25*$K$722+M25*$L$722+N25*$M$722+O25*$N$722+P25*$O$722</f>
        <v>15.4</v>
      </c>
      <c r="F25" s="12"/>
      <c r="G25" s="12">
        <v>18</v>
      </c>
      <c r="H25" s="12"/>
      <c r="I25" s="12">
        <v>-2</v>
      </c>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F27*$E$722+G27*$F$722+H27*$G$722+I27*$H$722+J27*$I$722+K27*$J$722+L27*$K$722+M27*$L$722+N27*$M$722+O27*$N$722+P27*$O$722+Q27*$P$722+R27*S27</f>
        <v>-7</v>
      </c>
      <c r="F27" s="12">
        <v>-7</v>
      </c>
      <c r="G27" s="12"/>
      <c r="H27" s="12"/>
      <c r="I27" s="12"/>
      <c r="J27" s="12"/>
      <c r="K27" s="12"/>
      <c r="L27" s="12"/>
      <c r="M27" s="12"/>
      <c r="N27" s="12"/>
      <c r="O27" s="12"/>
      <c r="P27" s="12"/>
      <c r="Q27" s="12"/>
      <c r="R27" s="65"/>
      <c r="S27" s="66"/>
      <c r="T27" s="27"/>
    </row>
    <row r="28" spans="1:20" s="13" customFormat="1" ht="20.25">
      <c r="A28" s="11">
        <v>2</v>
      </c>
      <c r="B28" s="39" t="s">
        <v>25</v>
      </c>
      <c r="C28" s="36">
        <f t="shared" ref="C28:C29" si="5">D28*E28</f>
        <v>42</v>
      </c>
      <c r="D28" s="12">
        <v>6</v>
      </c>
      <c r="E28" s="37">
        <f>F28*$E$722+G28*$F$722+H28*$G$722+I28*$H$722+J28*$I$722+K28*$J$722+L28*$K$722+M28*$L$722+N28*$M$722+O28*$N$722+P28*$O$722</f>
        <v>7</v>
      </c>
      <c r="F28" s="12">
        <f>F24</f>
        <v>0</v>
      </c>
      <c r="G28" s="12">
        <f t="shared" ref="G28:Q28" si="6">G24</f>
        <v>7</v>
      </c>
      <c r="H28" s="12">
        <f t="shared" si="6"/>
        <v>0</v>
      </c>
      <c r="I28" s="12">
        <f t="shared" si="6"/>
        <v>0</v>
      </c>
      <c r="J28" s="12">
        <f t="shared" si="6"/>
        <v>0</v>
      </c>
      <c r="K28" s="12">
        <f t="shared" si="6"/>
        <v>0</v>
      </c>
      <c r="L28" s="12">
        <f t="shared" si="6"/>
        <v>0</v>
      </c>
      <c r="M28" s="12">
        <f t="shared" si="6"/>
        <v>0</v>
      </c>
      <c r="N28" s="12">
        <f t="shared" si="6"/>
        <v>0</v>
      </c>
      <c r="O28" s="12">
        <f t="shared" si="6"/>
        <v>0</v>
      </c>
      <c r="P28" s="12">
        <f t="shared" si="6"/>
        <v>0</v>
      </c>
      <c r="Q28" s="12">
        <f t="shared" si="6"/>
        <v>0</v>
      </c>
      <c r="R28" s="65"/>
      <c r="S28" s="73"/>
      <c r="T28" s="75"/>
    </row>
    <row r="29" spans="1:20" s="13" customFormat="1" ht="20.25">
      <c r="A29" s="11">
        <v>2</v>
      </c>
      <c r="B29" s="39" t="s">
        <v>26</v>
      </c>
      <c r="C29" s="36">
        <f t="shared" si="5"/>
        <v>15.4</v>
      </c>
      <c r="D29" s="12">
        <v>1</v>
      </c>
      <c r="E29" s="37">
        <f>F29*$E$722+G29*$F$722+H29*$G$722+I29*$H$722+J29*$I$722+K29*$J$722+L29*$K$722+M29*$L$722+N29*$M$722+O29*$N$722+P29*$O$722</f>
        <v>15.4</v>
      </c>
      <c r="F29" s="12">
        <f>F25</f>
        <v>0</v>
      </c>
      <c r="G29" s="12">
        <f t="shared" ref="G29:Q29" si="7">G25</f>
        <v>18</v>
      </c>
      <c r="H29" s="12">
        <f t="shared" si="7"/>
        <v>0</v>
      </c>
      <c r="I29" s="12">
        <f t="shared" si="7"/>
        <v>-2</v>
      </c>
      <c r="J29" s="12">
        <f t="shared" si="7"/>
        <v>0</v>
      </c>
      <c r="K29" s="12">
        <f t="shared" si="7"/>
        <v>0</v>
      </c>
      <c r="L29" s="12">
        <f t="shared" si="7"/>
        <v>0</v>
      </c>
      <c r="M29" s="12">
        <f t="shared" si="7"/>
        <v>0</v>
      </c>
      <c r="N29" s="12">
        <f t="shared" si="7"/>
        <v>0</v>
      </c>
      <c r="O29" s="12">
        <f t="shared" si="7"/>
        <v>0</v>
      </c>
      <c r="P29" s="12">
        <f t="shared" si="7"/>
        <v>0</v>
      </c>
      <c r="Q29" s="12">
        <f t="shared" si="7"/>
        <v>0</v>
      </c>
      <c r="R29" s="65"/>
      <c r="S29" s="73"/>
      <c r="T29" s="75"/>
    </row>
    <row r="30" spans="1:20" s="13" customFormat="1" ht="20.25">
      <c r="A30" s="11"/>
      <c r="B30" s="40" t="s">
        <v>20</v>
      </c>
      <c r="C30" s="44">
        <f>C27+C28+C29</f>
        <v>50.4</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F31*$E$722+G31*$F$722+H31*$G$722+I31*$H$722+J31*$I$722+K31*$J$722+L31*$K$722+M31*$L$722+N31*$M$722+O31*$N$722+P31*$O$722+Q31*$P$722+R31*S31</f>
        <v>-15</v>
      </c>
      <c r="F31" s="12">
        <v>-15</v>
      </c>
      <c r="G31" s="12"/>
      <c r="H31" s="12"/>
      <c r="I31" s="12"/>
      <c r="J31" s="12"/>
      <c r="K31" s="12"/>
      <c r="L31" s="12"/>
      <c r="M31" s="12"/>
      <c r="N31" s="12"/>
      <c r="O31" s="12"/>
      <c r="P31" s="12"/>
      <c r="Q31" s="12"/>
      <c r="R31" s="65"/>
      <c r="S31" s="66"/>
      <c r="T31" s="27"/>
    </row>
    <row r="32" spans="1:20" s="13" customFormat="1" ht="20.25">
      <c r="A32" s="11">
        <v>3</v>
      </c>
      <c r="B32" s="39" t="s">
        <v>25</v>
      </c>
      <c r="C32" s="36">
        <f t="shared" ref="C32:C33" si="8">D32*E32</f>
        <v>70</v>
      </c>
      <c r="D32" s="12">
        <v>10</v>
      </c>
      <c r="E32" s="37">
        <f>F32*$E$722+G32*$F$722+H32*$G$722+I32*$H$722+J32*$I$722+K32*$J$722+L32*$K$722+M32*$L$722+N32*$M$722+O32*$N$722+P32*$O$722</f>
        <v>7</v>
      </c>
      <c r="F32" s="12">
        <f>F24</f>
        <v>0</v>
      </c>
      <c r="G32" s="12">
        <f t="shared" ref="G32:Q32" si="9">G24</f>
        <v>7</v>
      </c>
      <c r="H32" s="12">
        <f t="shared" si="9"/>
        <v>0</v>
      </c>
      <c r="I32" s="12">
        <f t="shared" si="9"/>
        <v>0</v>
      </c>
      <c r="J32" s="12">
        <f t="shared" si="9"/>
        <v>0</v>
      </c>
      <c r="K32" s="12">
        <f t="shared" si="9"/>
        <v>0</v>
      </c>
      <c r="L32" s="12">
        <f t="shared" si="9"/>
        <v>0</v>
      </c>
      <c r="M32" s="12">
        <f t="shared" si="9"/>
        <v>0</v>
      </c>
      <c r="N32" s="12">
        <f t="shared" si="9"/>
        <v>0</v>
      </c>
      <c r="O32" s="12">
        <f t="shared" si="9"/>
        <v>0</v>
      </c>
      <c r="P32" s="12">
        <f t="shared" si="9"/>
        <v>0</v>
      </c>
      <c r="Q32" s="12">
        <f t="shared" si="9"/>
        <v>0</v>
      </c>
      <c r="R32" s="65"/>
      <c r="S32" s="73"/>
      <c r="T32" s="75"/>
    </row>
    <row r="33" spans="1:20" s="13" customFormat="1" ht="20.25">
      <c r="A33" s="11">
        <v>3</v>
      </c>
      <c r="B33" s="39" t="s">
        <v>26</v>
      </c>
      <c r="C33" s="36">
        <f t="shared" si="8"/>
        <v>46.2</v>
      </c>
      <c r="D33" s="12">
        <v>3</v>
      </c>
      <c r="E33" s="37">
        <f>F33*$E$722+G33*$F$722+H33*$G$722+I33*$H$722+J33*$I$722+K33*$J$722+L33*$K$722+M33*$L$722+N33*$M$722+O33*$N$722+P33*$O$722</f>
        <v>15.4</v>
      </c>
      <c r="F33" s="12">
        <f>F25</f>
        <v>0</v>
      </c>
      <c r="G33" s="12">
        <f t="shared" ref="G33:Q33" si="10">G25</f>
        <v>18</v>
      </c>
      <c r="H33" s="12">
        <f t="shared" si="10"/>
        <v>0</v>
      </c>
      <c r="I33" s="12">
        <f t="shared" si="10"/>
        <v>-2</v>
      </c>
      <c r="J33" s="12">
        <f t="shared" si="10"/>
        <v>0</v>
      </c>
      <c r="K33" s="12">
        <f t="shared" si="10"/>
        <v>0</v>
      </c>
      <c r="L33" s="12">
        <f t="shared" si="10"/>
        <v>0</v>
      </c>
      <c r="M33" s="12">
        <f t="shared" si="10"/>
        <v>0</v>
      </c>
      <c r="N33" s="12">
        <f t="shared" si="10"/>
        <v>0</v>
      </c>
      <c r="O33" s="12">
        <f t="shared" si="10"/>
        <v>0</v>
      </c>
      <c r="P33" s="12">
        <f t="shared" si="10"/>
        <v>0</v>
      </c>
      <c r="Q33" s="12">
        <f t="shared" si="10"/>
        <v>0</v>
      </c>
      <c r="R33" s="65"/>
      <c r="S33" s="73"/>
      <c r="T33" s="75"/>
    </row>
    <row r="34" spans="1:20" s="13" customFormat="1" ht="20.25">
      <c r="A34" s="14"/>
      <c r="B34" s="41" t="s">
        <v>21</v>
      </c>
      <c r="C34" s="44">
        <f>C31+C32+C33</f>
        <v>101.2</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F35*$E$722+G35*$F$722+H35*$G$722+I35*$H$722+J35*$I$722+K35*$J$722+L35*$K$722+M35*$L$722+N35*$M$722+O35*$N$722+P35*$O$722+Q35*$P$722+R35*S35</f>
        <v>-20</v>
      </c>
      <c r="F35" s="12">
        <v>-20</v>
      </c>
      <c r="G35" s="12"/>
      <c r="H35" s="12"/>
      <c r="I35" s="12"/>
      <c r="J35" s="12"/>
      <c r="K35" s="12"/>
      <c r="L35" s="12"/>
      <c r="M35" s="12"/>
      <c r="N35" s="12"/>
      <c r="O35" s="12"/>
      <c r="P35" s="12"/>
      <c r="Q35" s="12"/>
      <c r="R35" s="65"/>
      <c r="S35" s="66"/>
      <c r="T35" s="27"/>
    </row>
    <row r="36" spans="1:20" s="13" customFormat="1" ht="20.25">
      <c r="A36" s="11">
        <v>4</v>
      </c>
      <c r="B36" s="39" t="s">
        <v>25</v>
      </c>
      <c r="C36" s="36">
        <f t="shared" ref="C36:C37" si="11">D36*E36</f>
        <v>119</v>
      </c>
      <c r="D36" s="12">
        <v>17</v>
      </c>
      <c r="E36" s="37">
        <f>F36*$E$722+G36*$F$722+H36*$G$722+I36*$H$722+J36*$I$722+K36*$J$722+L36*$K$722+M36*$L$722+N36*$M$722+O36*$N$722+P36*$O$722</f>
        <v>7</v>
      </c>
      <c r="F36" s="12">
        <f>F24</f>
        <v>0</v>
      </c>
      <c r="G36" s="12">
        <f t="shared" ref="G36:Q36" si="12">G24</f>
        <v>7</v>
      </c>
      <c r="H36" s="12">
        <f t="shared" si="12"/>
        <v>0</v>
      </c>
      <c r="I36" s="12">
        <f t="shared" si="12"/>
        <v>0</v>
      </c>
      <c r="J36" s="12">
        <f t="shared" si="12"/>
        <v>0</v>
      </c>
      <c r="K36" s="12">
        <f t="shared" si="12"/>
        <v>0</v>
      </c>
      <c r="L36" s="12">
        <f t="shared" si="12"/>
        <v>0</v>
      </c>
      <c r="M36" s="12">
        <f t="shared" si="12"/>
        <v>0</v>
      </c>
      <c r="N36" s="12">
        <f t="shared" si="12"/>
        <v>0</v>
      </c>
      <c r="O36" s="12">
        <f t="shared" si="12"/>
        <v>0</v>
      </c>
      <c r="P36" s="12">
        <f t="shared" si="12"/>
        <v>0</v>
      </c>
      <c r="Q36" s="12">
        <f t="shared" si="12"/>
        <v>0</v>
      </c>
      <c r="R36" s="65"/>
      <c r="S36" s="73"/>
      <c r="T36" s="75"/>
    </row>
    <row r="37" spans="1:20" s="13" customFormat="1" ht="20.25">
      <c r="A37" s="11">
        <v>4</v>
      </c>
      <c r="B37" s="39" t="s">
        <v>26</v>
      </c>
      <c r="C37" s="36">
        <f t="shared" si="11"/>
        <v>77</v>
      </c>
      <c r="D37" s="12">
        <v>5</v>
      </c>
      <c r="E37" s="37">
        <f>F37*$E$722+G37*$F$722+H37*$G$722+I37*$H$722+J37*$I$722+K37*$J$722+L37*$K$722+M37*$L$722+N37*$M$722+O37*$N$722+P37*$O$722</f>
        <v>15.4</v>
      </c>
      <c r="F37" s="12">
        <f>F25</f>
        <v>0</v>
      </c>
      <c r="G37" s="12">
        <f t="shared" ref="G37:Q37" si="13">G25</f>
        <v>18</v>
      </c>
      <c r="H37" s="12">
        <f t="shared" si="13"/>
        <v>0</v>
      </c>
      <c r="I37" s="12">
        <f t="shared" si="13"/>
        <v>-2</v>
      </c>
      <c r="J37" s="12">
        <f t="shared" si="13"/>
        <v>0</v>
      </c>
      <c r="K37" s="12">
        <f t="shared" si="13"/>
        <v>0</v>
      </c>
      <c r="L37" s="12">
        <f t="shared" si="13"/>
        <v>0</v>
      </c>
      <c r="M37" s="12">
        <f t="shared" si="13"/>
        <v>0</v>
      </c>
      <c r="N37" s="12">
        <f t="shared" si="13"/>
        <v>0</v>
      </c>
      <c r="O37" s="12">
        <f t="shared" si="13"/>
        <v>0</v>
      </c>
      <c r="P37" s="12">
        <f t="shared" si="13"/>
        <v>0</v>
      </c>
      <c r="Q37" s="12">
        <f t="shared" si="13"/>
        <v>0</v>
      </c>
      <c r="R37" s="65"/>
      <c r="S37" s="73"/>
      <c r="T37" s="75"/>
    </row>
    <row r="38" spans="1:20" s="13" customFormat="1" ht="20.25">
      <c r="A38" s="11"/>
      <c r="B38" s="40" t="s">
        <v>22</v>
      </c>
      <c r="C38" s="44">
        <f>C35+C36+C37</f>
        <v>176</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F39*$E$722+G39*$F$722+H39*$G$722+I39*$H$722+J39*$I$722+K39*$J$722+L39*$K$722+M39*$L$722+N39*$M$722+O39*$N$722+P39*$O$722+Q39*$P$722+R39*S39</f>
        <v>-30</v>
      </c>
      <c r="F39" s="12">
        <v>-30</v>
      </c>
      <c r="G39" s="12"/>
      <c r="H39" s="12"/>
      <c r="I39" s="12"/>
      <c r="J39" s="12"/>
      <c r="K39" s="12"/>
      <c r="L39" s="12"/>
      <c r="M39" s="12"/>
      <c r="N39" s="12"/>
      <c r="O39" s="12"/>
      <c r="P39" s="12"/>
      <c r="Q39" s="12"/>
      <c r="R39" s="65"/>
      <c r="S39" s="66"/>
      <c r="T39" s="27"/>
    </row>
    <row r="40" spans="1:20" s="13" customFormat="1" ht="20.25">
      <c r="A40" s="11">
        <v>5</v>
      </c>
      <c r="B40" s="39" t="s">
        <v>25</v>
      </c>
      <c r="C40" s="36">
        <f t="shared" ref="C40:C41" si="14">D40*E40</f>
        <v>175</v>
      </c>
      <c r="D40" s="12">
        <v>25</v>
      </c>
      <c r="E40" s="37">
        <f>F40*$E$722+G40*$F$722+H40*$G$722+I40*$H$722+J40*$I$722+K40*$J$722+L40*$K$722+M40*$L$722+N40*$M$722+O40*$N$722+P40*$O$722</f>
        <v>7</v>
      </c>
      <c r="F40" s="12">
        <f>F24</f>
        <v>0</v>
      </c>
      <c r="G40" s="12">
        <f t="shared" ref="G40:Q40" si="15">G24</f>
        <v>7</v>
      </c>
      <c r="H40" s="12">
        <f t="shared" si="15"/>
        <v>0</v>
      </c>
      <c r="I40" s="12">
        <f t="shared" si="15"/>
        <v>0</v>
      </c>
      <c r="J40" s="12">
        <f t="shared" si="15"/>
        <v>0</v>
      </c>
      <c r="K40" s="12">
        <f t="shared" si="15"/>
        <v>0</v>
      </c>
      <c r="L40" s="12">
        <f t="shared" si="15"/>
        <v>0</v>
      </c>
      <c r="M40" s="12">
        <f t="shared" si="15"/>
        <v>0</v>
      </c>
      <c r="N40" s="12">
        <f t="shared" si="15"/>
        <v>0</v>
      </c>
      <c r="O40" s="12">
        <f t="shared" si="15"/>
        <v>0</v>
      </c>
      <c r="P40" s="12">
        <f t="shared" si="15"/>
        <v>0</v>
      </c>
      <c r="Q40" s="12">
        <f t="shared" si="15"/>
        <v>0</v>
      </c>
      <c r="R40" s="65"/>
      <c r="S40" s="73"/>
      <c r="T40" s="75"/>
    </row>
    <row r="41" spans="1:20" s="13" customFormat="1" ht="20.25">
      <c r="A41" s="11">
        <v>5</v>
      </c>
      <c r="B41" s="39" t="s">
        <v>26</v>
      </c>
      <c r="C41" s="36">
        <f t="shared" si="14"/>
        <v>107.8</v>
      </c>
      <c r="D41" s="12">
        <v>7</v>
      </c>
      <c r="E41" s="37">
        <f>F41*$E$722+G41*$F$722+H41*$G$722+I41*$H$722+J41*$I$722+K41*$J$722+L41*$K$722+M41*$L$722+N41*$M$722+O41*$N$722+P41*$O$722</f>
        <v>15.4</v>
      </c>
      <c r="F41" s="12">
        <f>F25</f>
        <v>0</v>
      </c>
      <c r="G41" s="12">
        <f t="shared" ref="G41:Q41" si="16">G25</f>
        <v>18</v>
      </c>
      <c r="H41" s="12">
        <f t="shared" si="16"/>
        <v>0</v>
      </c>
      <c r="I41" s="12">
        <f t="shared" si="16"/>
        <v>-2</v>
      </c>
      <c r="J41" s="12">
        <f t="shared" si="16"/>
        <v>0</v>
      </c>
      <c r="K41" s="12">
        <f t="shared" si="16"/>
        <v>0</v>
      </c>
      <c r="L41" s="12">
        <f t="shared" si="16"/>
        <v>0</v>
      </c>
      <c r="M41" s="12">
        <f t="shared" si="16"/>
        <v>0</v>
      </c>
      <c r="N41" s="12">
        <f t="shared" si="16"/>
        <v>0</v>
      </c>
      <c r="O41" s="12">
        <f t="shared" si="16"/>
        <v>0</v>
      </c>
      <c r="P41" s="12">
        <f t="shared" si="16"/>
        <v>0</v>
      </c>
      <c r="Q41" s="12">
        <f t="shared" si="16"/>
        <v>0</v>
      </c>
      <c r="R41" s="65"/>
      <c r="S41" s="73"/>
      <c r="T41" s="75"/>
    </row>
    <row r="42" spans="1:20" s="13" customFormat="1" ht="20.25">
      <c r="A42" s="11"/>
      <c r="B42" s="40" t="s">
        <v>23</v>
      </c>
      <c r="C42" s="44">
        <f>C39+C40+C41</f>
        <v>252.8</v>
      </c>
      <c r="D42" s="46" t="s">
        <v>35</v>
      </c>
      <c r="E42" s="37"/>
      <c r="F42" s="12"/>
      <c r="G42" s="12"/>
      <c r="H42" s="12"/>
      <c r="I42" s="12"/>
      <c r="J42" s="12"/>
      <c r="K42" s="12"/>
      <c r="L42" s="12"/>
      <c r="M42" s="12"/>
      <c r="N42" s="12"/>
      <c r="O42" s="12"/>
      <c r="P42" s="12"/>
      <c r="Q42" s="12"/>
      <c r="R42" s="65"/>
      <c r="S42" s="66"/>
      <c r="T42" s="76"/>
    </row>
    <row r="43" spans="1:20" s="13" customFormat="1" ht="20.25">
      <c r="A43" s="106"/>
      <c r="B43" s="89" t="s">
        <v>304</v>
      </c>
      <c r="C43" s="38"/>
      <c r="D43" s="91"/>
      <c r="E43" s="37"/>
      <c r="F43" s="15"/>
      <c r="G43" s="15"/>
      <c r="H43" s="15"/>
      <c r="I43" s="15"/>
      <c r="J43" s="15"/>
      <c r="K43" s="15"/>
      <c r="L43" s="15"/>
      <c r="M43" s="15"/>
      <c r="N43" s="15"/>
      <c r="O43" s="15"/>
      <c r="P43" s="15"/>
      <c r="Q43" s="15"/>
      <c r="R43" s="67"/>
      <c r="S43" s="68"/>
      <c r="T43" s="28"/>
    </row>
    <row r="44" spans="1:20" s="13" customFormat="1" ht="20.25">
      <c r="A44" s="106"/>
      <c r="B44" s="90" t="s">
        <v>257</v>
      </c>
      <c r="C44" s="92">
        <f>D44*E44</f>
        <v>62.5</v>
      </c>
      <c r="D44" s="12">
        <f>D40</f>
        <v>25</v>
      </c>
      <c r="E44" s="37">
        <f>F44*$E$722+G44*$F$722+H44*$G$722+I44*$H$722+J44*$I$722+K44*$J$722+L44*$K$722+M44*$L$722+N44*$M$722+O44*$N$722+P44*$O$722</f>
        <v>2.5</v>
      </c>
      <c r="F44" s="15"/>
      <c r="G44" s="15">
        <v>2.5</v>
      </c>
      <c r="H44" s="15"/>
      <c r="I44" s="15"/>
      <c r="J44" s="15"/>
      <c r="K44" s="15"/>
      <c r="L44" s="15"/>
      <c r="M44" s="15"/>
      <c r="N44" s="15"/>
      <c r="O44" s="15"/>
      <c r="P44" s="15"/>
      <c r="Q44" s="15"/>
      <c r="R44" s="67"/>
      <c r="S44" s="68"/>
      <c r="T44" s="28"/>
    </row>
    <row r="45" spans="1:20" s="13" customFormat="1" ht="20.25">
      <c r="A45" s="106"/>
      <c r="B45" s="90" t="s">
        <v>258</v>
      </c>
      <c r="C45" s="92">
        <f>D45*E45</f>
        <v>42</v>
      </c>
      <c r="D45" s="12">
        <f>D41</f>
        <v>7</v>
      </c>
      <c r="E45" s="37">
        <f>F45*$E$722+G45*$F$722+H45*$G$722+I45*$H$722+J45*$I$722+K45*$J$722+L45*$K$722+M45*$L$722+N45*$M$722+O45*$N$722+P45*$O$722</f>
        <v>6</v>
      </c>
      <c r="F45" s="15"/>
      <c r="G45" s="15">
        <v>6</v>
      </c>
      <c r="H45" s="15"/>
      <c r="I45" s="15"/>
      <c r="J45" s="15"/>
      <c r="K45" s="15"/>
      <c r="L45" s="15"/>
      <c r="M45" s="15"/>
      <c r="N45" s="15"/>
      <c r="O45" s="15"/>
      <c r="P45" s="15"/>
      <c r="Q45" s="15"/>
      <c r="R45" s="67"/>
      <c r="S45" s="68"/>
      <c r="T45" s="28"/>
    </row>
    <row r="46" spans="1:20" s="13" customFormat="1" ht="20.25">
      <c r="A46" s="106"/>
      <c r="B46" s="41" t="s">
        <v>262</v>
      </c>
      <c r="C46" s="93">
        <f>C44+C45</f>
        <v>104.5</v>
      </c>
      <c r="D46" s="46" t="s">
        <v>306</v>
      </c>
      <c r="E46" s="37"/>
      <c r="F46" s="15"/>
      <c r="G46" s="15"/>
      <c r="H46" s="15"/>
      <c r="I46" s="15"/>
      <c r="J46" s="15"/>
      <c r="K46" s="15"/>
      <c r="L46" s="15"/>
      <c r="M46" s="15"/>
      <c r="N46" s="15"/>
      <c r="O46" s="15"/>
      <c r="P46" s="15"/>
      <c r="Q46" s="15"/>
      <c r="R46" s="67"/>
      <c r="S46" s="68"/>
      <c r="T46" s="28"/>
    </row>
    <row r="47" spans="1:20" s="13" customFormat="1" ht="20.25">
      <c r="A47" s="106"/>
      <c r="B47" s="89" t="s">
        <v>305</v>
      </c>
      <c r="C47" s="38"/>
      <c r="D47" s="103"/>
      <c r="E47" s="37"/>
      <c r="F47" s="15"/>
      <c r="G47" s="15"/>
      <c r="H47" s="15"/>
      <c r="I47" s="15"/>
      <c r="J47" s="15"/>
      <c r="K47" s="15"/>
      <c r="L47" s="15"/>
      <c r="M47" s="15"/>
      <c r="N47" s="15"/>
      <c r="O47" s="15"/>
      <c r="P47" s="15"/>
      <c r="Q47" s="15"/>
      <c r="R47" s="67"/>
      <c r="S47" s="68"/>
      <c r="T47" s="28"/>
    </row>
    <row r="48" spans="1:20" s="13" customFormat="1" ht="20.25">
      <c r="A48" s="106"/>
      <c r="B48" s="90" t="s">
        <v>257</v>
      </c>
      <c r="C48" s="92">
        <f>D48*E48</f>
        <v>312.5</v>
      </c>
      <c r="D48" s="12">
        <f>D40</f>
        <v>25</v>
      </c>
      <c r="E48" s="37">
        <f>F48*$E$722+G48*$F$722+H48*$G$722+I48*$H$722+J48*$I$722+K48*$J$722+L48*$K$722+M48*$L$722+N48*$M$722+O48*$N$722+P48*$O$722</f>
        <v>12.5</v>
      </c>
      <c r="F48" s="15"/>
      <c r="G48" s="15">
        <f>G44*5</f>
        <v>12.5</v>
      </c>
      <c r="H48" s="15"/>
      <c r="I48" s="15"/>
      <c r="J48" s="15"/>
      <c r="K48" s="15"/>
      <c r="L48" s="15"/>
      <c r="M48" s="15"/>
      <c r="N48" s="15"/>
      <c r="O48" s="15"/>
      <c r="P48" s="15"/>
      <c r="Q48" s="15"/>
      <c r="R48" s="67"/>
      <c r="S48" s="68"/>
      <c r="T48" s="28"/>
    </row>
    <row r="49" spans="1:20" s="13" customFormat="1" ht="20.25">
      <c r="A49" s="106"/>
      <c r="B49" s="90" t="s">
        <v>258</v>
      </c>
      <c r="C49" s="92">
        <f>D49*E49</f>
        <v>210</v>
      </c>
      <c r="D49" s="12">
        <f>D41</f>
        <v>7</v>
      </c>
      <c r="E49" s="37">
        <f>F49*$E$722+G49*$F$722+H49*$G$722+I49*$H$722+J49*$I$722+K49*$J$722+L49*$K$722+M49*$L$722+N49*$M$722+O49*$N$722+P49*$O$722</f>
        <v>30</v>
      </c>
      <c r="F49" s="15"/>
      <c r="G49" s="15">
        <f>G45*5</f>
        <v>30</v>
      </c>
      <c r="H49" s="15"/>
      <c r="I49" s="15"/>
      <c r="J49" s="15"/>
      <c r="K49" s="15"/>
      <c r="L49" s="15"/>
      <c r="M49" s="15"/>
      <c r="N49" s="15"/>
      <c r="O49" s="15"/>
      <c r="P49" s="15"/>
      <c r="Q49" s="15"/>
      <c r="R49" s="67"/>
      <c r="S49" s="68"/>
      <c r="T49" s="28"/>
    </row>
    <row r="50" spans="1:20" s="13" customFormat="1" ht="20.25">
      <c r="A50" s="106"/>
      <c r="B50" s="41" t="s">
        <v>262</v>
      </c>
      <c r="C50" s="93">
        <f>C48+C49</f>
        <v>522.5</v>
      </c>
      <c r="D50" s="46" t="s">
        <v>307</v>
      </c>
      <c r="E50" s="37"/>
      <c r="F50" s="15"/>
      <c r="G50" s="15"/>
      <c r="H50" s="15"/>
      <c r="I50" s="15"/>
      <c r="J50" s="15"/>
      <c r="K50" s="15"/>
      <c r="L50" s="15"/>
      <c r="M50" s="15"/>
      <c r="N50" s="15"/>
      <c r="O50" s="15"/>
      <c r="P50" s="15"/>
      <c r="Q50" s="15"/>
      <c r="R50" s="67"/>
      <c r="S50" s="68"/>
      <c r="T50" s="28"/>
    </row>
    <row r="51" spans="1:20" s="13" customFormat="1" ht="20.25">
      <c r="A51" s="104"/>
      <c r="B51" s="89" t="s">
        <v>255</v>
      </c>
      <c r="C51" s="38"/>
      <c r="D51" s="91"/>
      <c r="E51" s="37"/>
      <c r="F51" s="12"/>
      <c r="G51" s="12"/>
      <c r="H51" s="12"/>
      <c r="I51" s="12"/>
      <c r="J51" s="12"/>
      <c r="K51" s="12"/>
      <c r="L51" s="12"/>
      <c r="M51" s="12"/>
      <c r="N51" s="12"/>
      <c r="O51" s="12"/>
      <c r="P51" s="12"/>
      <c r="Q51" s="12"/>
      <c r="R51" s="65"/>
      <c r="S51" s="66"/>
      <c r="T51" s="76"/>
    </row>
    <row r="52" spans="1:20" s="13" customFormat="1" ht="20.25">
      <c r="A52" s="104"/>
      <c r="B52" s="90" t="s">
        <v>257</v>
      </c>
      <c r="C52" s="92">
        <f>D52*E52</f>
        <v>87.5</v>
      </c>
      <c r="D52" s="12">
        <f>D40</f>
        <v>25</v>
      </c>
      <c r="E52" s="37">
        <f>F52*$E$722+G52*$F$722+H52*$G$722+I52*$H$722+J52*$I$722+K52*$J$722+L52*$K$722+M52*$L$722+N52*$M$722+O52*$N$722+P52*$O$722</f>
        <v>3.5</v>
      </c>
      <c r="F52" s="12"/>
      <c r="G52" s="12">
        <v>3.5</v>
      </c>
      <c r="H52" s="12"/>
      <c r="I52" s="12"/>
      <c r="J52" s="12"/>
      <c r="K52" s="12"/>
      <c r="L52" s="12"/>
      <c r="M52" s="12"/>
      <c r="N52" s="12"/>
      <c r="O52" s="12"/>
      <c r="P52" s="12"/>
      <c r="Q52" s="12"/>
      <c r="R52" s="65"/>
      <c r="S52" s="66"/>
      <c r="T52" s="76"/>
    </row>
    <row r="53" spans="1:20" s="13" customFormat="1" ht="20.25">
      <c r="A53" s="104"/>
      <c r="B53" s="90" t="s">
        <v>258</v>
      </c>
      <c r="C53" s="92">
        <f>D53*E53</f>
        <v>63</v>
      </c>
      <c r="D53" s="12">
        <f>D41</f>
        <v>7</v>
      </c>
      <c r="E53" s="37">
        <f>F53*$E$722+G53*$F$722+H53*$G$722+I53*$H$722+J53*$I$722+K53*$J$722+L53*$K$722+M53*$L$722+N53*$M$722+O53*$N$722+P53*$O$722</f>
        <v>9</v>
      </c>
      <c r="F53" s="12"/>
      <c r="G53" s="12">
        <v>9</v>
      </c>
      <c r="H53" s="12"/>
      <c r="I53" s="12"/>
      <c r="J53" s="12"/>
      <c r="K53" s="12"/>
      <c r="L53" s="12"/>
      <c r="M53" s="12"/>
      <c r="N53" s="12"/>
      <c r="O53" s="12"/>
      <c r="P53" s="12"/>
      <c r="Q53" s="12"/>
      <c r="R53" s="65"/>
      <c r="S53" s="66"/>
      <c r="T53" s="76"/>
    </row>
    <row r="54" spans="1:20" s="13" customFormat="1" ht="20.25">
      <c r="A54" s="104"/>
      <c r="B54" s="41" t="s">
        <v>262</v>
      </c>
      <c r="C54" s="93">
        <f>C52+C53</f>
        <v>150.5</v>
      </c>
      <c r="D54" s="46" t="s">
        <v>263</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131</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F56*$E$722+G56*$F$722+H56*$G$722+I56*$H$722+J56*$I$722+K56*$J$722+L56*$K$722+M56*$L$722+N56*$M$722+O56*$N$722+P56*$O$722+Q56*$P$722+R56*S56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44</v>
      </c>
      <c r="C57" s="36">
        <f t="shared" ref="C57:C58" si="17">D57*E57</f>
        <v>32.200000000000003</v>
      </c>
      <c r="D57" s="12">
        <v>2</v>
      </c>
      <c r="E57" s="37">
        <f>F57*$E$722+G57*$F$722+H57*$G$722+I57*$H$722+J57*$I$722+K57*$J$722+L57*$K$722+M57*$L$722+N57*$M$722+O57*$N$722+P57*$O$722</f>
        <v>16.100000000000001</v>
      </c>
      <c r="F57" s="12"/>
      <c r="G57" s="12"/>
      <c r="H57" s="12"/>
      <c r="I57" s="12">
        <v>-3</v>
      </c>
      <c r="J57" s="12"/>
      <c r="K57" s="12">
        <v>8</v>
      </c>
      <c r="L57" s="12"/>
      <c r="M57" s="12"/>
      <c r="N57" s="12"/>
      <c r="O57" s="12"/>
      <c r="P57" s="12"/>
      <c r="Q57" s="12"/>
      <c r="R57" s="65"/>
      <c r="S57" s="73"/>
      <c r="T57" s="75"/>
    </row>
    <row r="58" spans="1:20" s="13" customFormat="1" ht="20.25">
      <c r="A58" s="11">
        <v>1</v>
      </c>
      <c r="B58" s="39" t="s">
        <v>312</v>
      </c>
      <c r="C58" s="36">
        <f t="shared" si="17"/>
        <v>0</v>
      </c>
      <c r="D58" s="12">
        <v>0</v>
      </c>
      <c r="E58" s="37">
        <f>D725</f>
        <v>15</v>
      </c>
      <c r="F58" s="12"/>
      <c r="G58" s="12"/>
      <c r="H58" s="12"/>
      <c r="I58" s="12"/>
      <c r="J58" s="12"/>
      <c r="K58" s="12"/>
      <c r="L58" s="12"/>
      <c r="M58" s="12"/>
      <c r="N58" s="12"/>
      <c r="O58" s="12"/>
      <c r="P58" s="12"/>
      <c r="Q58" s="12"/>
      <c r="R58" s="65"/>
      <c r="S58" s="66"/>
      <c r="T58" s="27"/>
    </row>
    <row r="59" spans="1:20" s="13" customFormat="1" ht="20.25">
      <c r="A59" s="11"/>
      <c r="B59" s="40" t="s">
        <v>19</v>
      </c>
      <c r="C59" s="44">
        <f>C56+C57+C58</f>
        <v>24.200000000000003</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F60*$E$722+G60*$F$722+H60*$G$722+I60*$H$722+J60*$I$722+K60*$J$722+L60*$K$722+M60*$L$722+N60*$M$722+O60*$N$722+P60*$O$722+Q60*$P$722+R60*S60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
        <v>44</v>
      </c>
      <c r="C61" s="36">
        <f t="shared" ref="C61:C62" si="18">D61*E61</f>
        <v>48.300000000000004</v>
      </c>
      <c r="D61" s="12">
        <v>3</v>
      </c>
      <c r="E61" s="37">
        <f>F61*$E$722+G61*$F$722+H61*$G$722+I61*$H$722+J61*$I$722+K61*$J$722+L61*$K$722+M61*$L$722+N61*$M$722+O61*$N$722+P61*$O$722</f>
        <v>16.100000000000001</v>
      </c>
      <c r="F61" s="12">
        <f>F57</f>
        <v>0</v>
      </c>
      <c r="G61" s="12">
        <f t="shared" ref="G61:Q61" si="19">G57</f>
        <v>0</v>
      </c>
      <c r="H61" s="12">
        <f t="shared" si="19"/>
        <v>0</v>
      </c>
      <c r="I61" s="12">
        <f t="shared" si="19"/>
        <v>-3</v>
      </c>
      <c r="J61" s="12">
        <f t="shared" si="19"/>
        <v>0</v>
      </c>
      <c r="K61" s="12">
        <f t="shared" si="19"/>
        <v>8</v>
      </c>
      <c r="L61" s="12">
        <f t="shared" si="19"/>
        <v>0</v>
      </c>
      <c r="M61" s="12">
        <f t="shared" si="19"/>
        <v>0</v>
      </c>
      <c r="N61" s="12">
        <f t="shared" si="19"/>
        <v>0</v>
      </c>
      <c r="O61" s="12">
        <f t="shared" si="19"/>
        <v>0</v>
      </c>
      <c r="P61" s="12">
        <f t="shared" si="19"/>
        <v>0</v>
      </c>
      <c r="Q61" s="12">
        <f t="shared" si="19"/>
        <v>0</v>
      </c>
      <c r="R61" s="65"/>
      <c r="S61" s="79"/>
      <c r="T61" s="75"/>
    </row>
    <row r="62" spans="1:20" s="13" customFormat="1" ht="20.25">
      <c r="A62" s="11">
        <v>2</v>
      </c>
      <c r="B62" s="39" t="s">
        <v>312</v>
      </c>
      <c r="C62" s="36">
        <f t="shared" si="18"/>
        <v>76.5</v>
      </c>
      <c r="D62" s="12">
        <f>1.7*D61</f>
        <v>5.0999999999999996</v>
      </c>
      <c r="E62" s="37">
        <f>D725</f>
        <v>15</v>
      </c>
      <c r="F62" s="12">
        <f>F58</f>
        <v>0</v>
      </c>
      <c r="G62" s="12">
        <f t="shared" ref="G62:Q62" si="20">G58</f>
        <v>0</v>
      </c>
      <c r="H62" s="12">
        <f t="shared" si="20"/>
        <v>0</v>
      </c>
      <c r="I62" s="12">
        <f t="shared" si="20"/>
        <v>0</v>
      </c>
      <c r="J62" s="12">
        <f t="shared" si="20"/>
        <v>0</v>
      </c>
      <c r="K62" s="12">
        <f t="shared" si="20"/>
        <v>0</v>
      </c>
      <c r="L62" s="12">
        <f t="shared" si="20"/>
        <v>0</v>
      </c>
      <c r="M62" s="12">
        <f t="shared" si="20"/>
        <v>0</v>
      </c>
      <c r="N62" s="12">
        <f t="shared" si="20"/>
        <v>0</v>
      </c>
      <c r="O62" s="12">
        <f t="shared" si="20"/>
        <v>0</v>
      </c>
      <c r="P62" s="12">
        <f t="shared" si="20"/>
        <v>0</v>
      </c>
      <c r="Q62" s="12">
        <f t="shared" si="20"/>
        <v>0</v>
      </c>
      <c r="R62" s="65"/>
      <c r="S62" s="65"/>
      <c r="T62" s="27"/>
    </row>
    <row r="63" spans="1:20" s="13" customFormat="1" ht="20.25">
      <c r="A63" s="11"/>
      <c r="B63" s="40" t="s">
        <v>20</v>
      </c>
      <c r="C63" s="44">
        <f>C60+C61+C62</f>
        <v>99.800000000000011</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F64*$E$722+G64*$F$722+H64*$G$722+I64*$H$722+J64*$I$722+K64*$J$722+L64*$K$722+M64*$L$722+N64*$M$722+O64*$N$722+P64*$O$722+Q64*$P$722+R64*S64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
        <v>44</v>
      </c>
      <c r="C65" s="36">
        <f t="shared" ref="C65:C66" si="21">D65*E65</f>
        <v>112.70000000000002</v>
      </c>
      <c r="D65" s="12">
        <v>7</v>
      </c>
      <c r="E65" s="37">
        <f>F65*$E$722+G65*$F$722+H65*$G$722+I65*$H$722+J65*$I$722+K65*$J$722+L65*$K$722+M65*$L$722+N65*$M$722+O65*$N$722+P65*$O$722</f>
        <v>16.100000000000001</v>
      </c>
      <c r="F65" s="12">
        <f>F57</f>
        <v>0</v>
      </c>
      <c r="G65" s="12">
        <f t="shared" ref="G65:Q65" si="22">G57</f>
        <v>0</v>
      </c>
      <c r="H65" s="12">
        <f t="shared" si="22"/>
        <v>0</v>
      </c>
      <c r="I65" s="12">
        <v>-3</v>
      </c>
      <c r="J65" s="12">
        <f t="shared" si="22"/>
        <v>0</v>
      </c>
      <c r="K65" s="12">
        <f t="shared" si="22"/>
        <v>8</v>
      </c>
      <c r="L65" s="12">
        <f t="shared" si="22"/>
        <v>0</v>
      </c>
      <c r="M65" s="12">
        <f t="shared" si="22"/>
        <v>0</v>
      </c>
      <c r="N65" s="12">
        <f t="shared" si="22"/>
        <v>0</v>
      </c>
      <c r="O65" s="12">
        <f t="shared" si="22"/>
        <v>0</v>
      </c>
      <c r="P65" s="12">
        <f t="shared" si="22"/>
        <v>0</v>
      </c>
      <c r="Q65" s="12">
        <f t="shared" si="22"/>
        <v>0</v>
      </c>
      <c r="R65" s="65"/>
      <c r="S65" s="79"/>
      <c r="T65" s="75"/>
    </row>
    <row r="66" spans="1:20" s="13" customFormat="1" ht="20.25">
      <c r="A66" s="11">
        <v>3</v>
      </c>
      <c r="B66" s="39" t="s">
        <v>312</v>
      </c>
      <c r="C66" s="36">
        <f t="shared" si="21"/>
        <v>178.5</v>
      </c>
      <c r="D66" s="12">
        <f>1.7*D65</f>
        <v>11.9</v>
      </c>
      <c r="E66" s="37">
        <f>D725</f>
        <v>15</v>
      </c>
      <c r="F66" s="12">
        <f>F58</f>
        <v>0</v>
      </c>
      <c r="G66" s="12">
        <f t="shared" ref="G66:Q66" si="23">G58</f>
        <v>0</v>
      </c>
      <c r="H66" s="12">
        <f t="shared" si="23"/>
        <v>0</v>
      </c>
      <c r="I66" s="12">
        <f t="shared" si="23"/>
        <v>0</v>
      </c>
      <c r="J66" s="12">
        <f t="shared" si="23"/>
        <v>0</v>
      </c>
      <c r="K66" s="12">
        <f t="shared" si="23"/>
        <v>0</v>
      </c>
      <c r="L66" s="12">
        <f t="shared" si="23"/>
        <v>0</v>
      </c>
      <c r="M66" s="12">
        <f t="shared" si="23"/>
        <v>0</v>
      </c>
      <c r="N66" s="12">
        <f t="shared" si="23"/>
        <v>0</v>
      </c>
      <c r="O66" s="12">
        <f t="shared" si="23"/>
        <v>0</v>
      </c>
      <c r="P66" s="12">
        <f t="shared" si="23"/>
        <v>0</v>
      </c>
      <c r="Q66" s="12">
        <f t="shared" si="23"/>
        <v>0</v>
      </c>
      <c r="R66" s="65"/>
      <c r="S66" s="65"/>
      <c r="T66" s="27"/>
    </row>
    <row r="67" spans="1:20" s="13" customFormat="1" ht="20.25">
      <c r="A67" s="14"/>
      <c r="B67" s="41" t="s">
        <v>21</v>
      </c>
      <c r="C67" s="44">
        <f>C64+C65+C66</f>
        <v>256.20000000000005</v>
      </c>
      <c r="D67" s="46" t="s">
        <v>35</v>
      </c>
      <c r="E67" s="37"/>
      <c r="F67" s="15"/>
      <c r="G67" s="15"/>
      <c r="H67" s="15"/>
      <c r="I67" s="15"/>
      <c r="J67" s="15"/>
      <c r="K67" s="15"/>
      <c r="L67" s="15"/>
      <c r="M67" s="15"/>
      <c r="N67" s="15"/>
      <c r="O67" s="15"/>
      <c r="P67" s="15"/>
      <c r="Q67" s="15"/>
      <c r="R67" s="67"/>
      <c r="S67" s="68"/>
      <c r="T67" s="28"/>
    </row>
    <row r="68" spans="1:20" s="13" customFormat="1" ht="20.25">
      <c r="A68" s="106"/>
      <c r="B68" s="89" t="s">
        <v>304</v>
      </c>
      <c r="C68" s="38"/>
      <c r="D68" s="91"/>
      <c r="E68" s="37"/>
      <c r="F68" s="15"/>
      <c r="G68" s="15"/>
      <c r="H68" s="15"/>
      <c r="I68" s="15"/>
      <c r="J68" s="15"/>
      <c r="K68" s="15"/>
      <c r="L68" s="15"/>
      <c r="M68" s="15"/>
      <c r="N68" s="15"/>
      <c r="O68" s="15"/>
      <c r="P68" s="15"/>
      <c r="Q68" s="15"/>
      <c r="R68" s="67"/>
      <c r="S68" s="68"/>
      <c r="T68" s="28"/>
    </row>
    <row r="69" spans="1:20" s="13" customFormat="1" ht="20.25">
      <c r="A69" s="106"/>
      <c r="B69" s="90" t="s">
        <v>256</v>
      </c>
      <c r="C69" s="92">
        <f>D69*E69</f>
        <v>73.5</v>
      </c>
      <c r="D69" s="12">
        <f>D65</f>
        <v>7</v>
      </c>
      <c r="E69" s="37">
        <f>F69*$E$722+G69*$F$722+H69*$G$722+I69*$H$722+J69*$I$722+K69*$J$722+L69*$K$722+M69*$L$722+N69*$M$722+O69*$N$722+P69*$O$722</f>
        <v>10.5</v>
      </c>
      <c r="F69" s="15"/>
      <c r="G69" s="15"/>
      <c r="H69" s="15"/>
      <c r="I69" s="15"/>
      <c r="J69" s="15"/>
      <c r="K69" s="15">
        <v>4.2</v>
      </c>
      <c r="L69" s="15"/>
      <c r="M69" s="15"/>
      <c r="N69" s="15"/>
      <c r="O69" s="15"/>
      <c r="P69" s="15"/>
      <c r="Q69" s="15"/>
      <c r="R69" s="67"/>
      <c r="S69" s="68"/>
      <c r="T69" s="28"/>
    </row>
    <row r="70" spans="1:20" s="13" customFormat="1" ht="20.25">
      <c r="A70" s="106"/>
      <c r="B70" s="90" t="s">
        <v>312</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262</v>
      </c>
      <c r="C71" s="93">
        <f>C69+C70</f>
        <v>105</v>
      </c>
      <c r="D71" s="46" t="s">
        <v>306</v>
      </c>
      <c r="E71" s="37"/>
      <c r="F71" s="15"/>
      <c r="G71" s="15"/>
      <c r="H71" s="15"/>
      <c r="I71" s="15"/>
      <c r="J71" s="15"/>
      <c r="K71" s="15"/>
      <c r="L71" s="15"/>
      <c r="M71" s="15"/>
      <c r="N71" s="15"/>
      <c r="O71" s="15"/>
      <c r="P71" s="15"/>
      <c r="Q71" s="15"/>
      <c r="R71" s="67"/>
      <c r="S71" s="68"/>
      <c r="T71" s="28"/>
    </row>
    <row r="72" spans="1:20" s="13" customFormat="1" ht="20.25">
      <c r="A72" s="106"/>
      <c r="B72" s="89" t="s">
        <v>305</v>
      </c>
      <c r="C72" s="38"/>
      <c r="D72" s="103"/>
      <c r="E72" s="37"/>
      <c r="F72" s="15"/>
      <c r="G72" s="15"/>
      <c r="H72" s="15"/>
      <c r="I72" s="15"/>
      <c r="J72" s="15"/>
      <c r="K72" s="15"/>
      <c r="L72" s="15"/>
      <c r="M72" s="15"/>
      <c r="N72" s="15"/>
      <c r="O72" s="15"/>
      <c r="P72" s="15"/>
      <c r="Q72" s="15"/>
      <c r="R72" s="67"/>
      <c r="S72" s="68"/>
      <c r="T72" s="28"/>
    </row>
    <row r="73" spans="1:20" s="13" customFormat="1" ht="20.25">
      <c r="A73" s="106"/>
      <c r="B73" s="90" t="s">
        <v>256</v>
      </c>
      <c r="C73" s="92">
        <f>D73*E73</f>
        <v>367.5</v>
      </c>
      <c r="D73" s="12">
        <f>D69</f>
        <v>7</v>
      </c>
      <c r="E73" s="37">
        <f>F73*$E$722+G73*$F$722+H73*$G$722+I73*$H$722+J73*$I$722+K73*$J$722+L73*$K$722+M73*$L$722+N73*$M$722+O73*$N$722+P73*$O$722</f>
        <v>52.5</v>
      </c>
      <c r="F73" s="15"/>
      <c r="G73" s="15"/>
      <c r="H73" s="15"/>
      <c r="I73" s="15"/>
      <c r="J73" s="15"/>
      <c r="K73" s="15">
        <f>K69*5</f>
        <v>21</v>
      </c>
      <c r="L73" s="15"/>
      <c r="M73" s="15"/>
      <c r="N73" s="15"/>
      <c r="O73" s="15"/>
      <c r="P73" s="15"/>
      <c r="Q73" s="15"/>
      <c r="R73" s="67"/>
      <c r="S73" s="68"/>
      <c r="T73" s="28"/>
    </row>
    <row r="74" spans="1:20" s="13" customFormat="1" ht="20.25">
      <c r="A74" s="106"/>
      <c r="B74" s="90" t="s">
        <v>312</v>
      </c>
      <c r="C74" s="92">
        <f>D74*E74</f>
        <v>157.5</v>
      </c>
      <c r="D74" s="112">
        <f>D70*5</f>
        <v>10.5</v>
      </c>
      <c r="E74" s="37">
        <v>15</v>
      </c>
      <c r="F74" s="15"/>
      <c r="G74" s="15"/>
      <c r="H74" s="15"/>
      <c r="I74" s="15"/>
      <c r="J74" s="15"/>
      <c r="K74" s="15">
        <f>K70*5</f>
        <v>0</v>
      </c>
      <c r="L74" s="15"/>
      <c r="M74" s="15"/>
      <c r="N74" s="15"/>
      <c r="O74" s="15"/>
      <c r="P74" s="15"/>
      <c r="Q74" s="15"/>
      <c r="R74" s="67"/>
      <c r="S74" s="68"/>
      <c r="T74" s="28"/>
    </row>
    <row r="75" spans="1:20" s="13" customFormat="1" ht="20.25">
      <c r="A75" s="106"/>
      <c r="B75" s="41" t="s">
        <v>262</v>
      </c>
      <c r="C75" s="93">
        <f>C73+C74</f>
        <v>525</v>
      </c>
      <c r="D75" s="46" t="s">
        <v>307</v>
      </c>
      <c r="E75" s="37"/>
      <c r="F75" s="15"/>
      <c r="G75" s="15"/>
      <c r="H75" s="15"/>
      <c r="I75" s="15"/>
      <c r="J75" s="15"/>
      <c r="K75" s="15"/>
      <c r="L75" s="15"/>
      <c r="M75" s="15"/>
      <c r="N75" s="15"/>
      <c r="O75" s="15"/>
      <c r="P75" s="15"/>
      <c r="Q75" s="15"/>
      <c r="R75" s="67"/>
      <c r="S75" s="68"/>
      <c r="T75" s="28"/>
    </row>
    <row r="76" spans="1:20" s="13" customFormat="1" ht="20.25">
      <c r="A76" s="104"/>
      <c r="B76" s="89" t="s">
        <v>255</v>
      </c>
      <c r="C76" s="38"/>
      <c r="D76" s="91"/>
      <c r="E76" s="37"/>
      <c r="F76" s="15"/>
      <c r="G76" s="15"/>
      <c r="H76" s="15"/>
      <c r="I76" s="15"/>
      <c r="J76" s="15"/>
      <c r="K76" s="15"/>
      <c r="L76" s="15"/>
      <c r="M76" s="15"/>
      <c r="N76" s="15"/>
      <c r="O76" s="15"/>
      <c r="P76" s="15"/>
      <c r="Q76" s="15"/>
      <c r="R76" s="67"/>
      <c r="S76" s="68"/>
      <c r="T76" s="28"/>
    </row>
    <row r="77" spans="1:20" s="13" customFormat="1" ht="20.25">
      <c r="A77" s="104"/>
      <c r="B77" s="90" t="s">
        <v>256</v>
      </c>
      <c r="C77" s="92">
        <f>D77*E77</f>
        <v>148.75</v>
      </c>
      <c r="D77" s="12">
        <f>D65</f>
        <v>7</v>
      </c>
      <c r="E77" s="37">
        <f>F77*$E$722+G77*$F$722+H77*$G$722+I77*$H$722+J77*$I$722+K77*$J$722+L77*$K$722+M77*$L$722+N77*$M$722+O77*$N$722+P77*$O$722</f>
        <v>21.25</v>
      </c>
      <c r="F77" s="15"/>
      <c r="G77" s="15"/>
      <c r="H77" s="15"/>
      <c r="I77" s="15"/>
      <c r="J77" s="15"/>
      <c r="K77" s="15">
        <v>8.5</v>
      </c>
      <c r="L77" s="15"/>
      <c r="M77" s="15"/>
      <c r="N77" s="15"/>
      <c r="O77" s="15"/>
      <c r="P77" s="15"/>
      <c r="Q77" s="15"/>
      <c r="R77" s="67"/>
      <c r="S77" s="79"/>
      <c r="T77" s="28"/>
    </row>
    <row r="78" spans="1:20" s="13" customFormat="1" ht="20.25">
      <c r="A78" s="104"/>
      <c r="B78" s="41" t="s">
        <v>262</v>
      </c>
      <c r="C78" s="93">
        <f>C77</f>
        <v>148.75</v>
      </c>
      <c r="D78" s="46" t="s">
        <v>263</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131</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F80*$E$722+G80*$F$722+H80*$G$722+I80*$H$722+J80*$I$722+K80*$J$722+L80*$K$722+M80*$L$722+N80*$M$722+O80*$N$722+P80*$O$722+Q80*$P$722+R80*S80</f>
        <v>-4</v>
      </c>
      <c r="F80" s="12">
        <v>-3</v>
      </c>
      <c r="G80" s="12">
        <v>-1</v>
      </c>
      <c r="H80" s="12"/>
      <c r="I80" s="12"/>
      <c r="J80" s="12"/>
      <c r="K80" s="12"/>
      <c r="L80" s="12"/>
      <c r="M80" s="12"/>
      <c r="N80" s="12"/>
      <c r="O80" s="12"/>
      <c r="P80" s="12"/>
      <c r="Q80" s="12"/>
      <c r="R80" s="65"/>
      <c r="S80" s="66"/>
      <c r="T80" s="27"/>
    </row>
    <row r="81" spans="1:20" s="13" customFormat="1" ht="20.25">
      <c r="A81" s="11">
        <v>1</v>
      </c>
      <c r="B81" s="39" t="s">
        <v>50</v>
      </c>
      <c r="C81" s="36">
        <f t="shared" ref="C81:C82" si="24">D81*E81</f>
        <v>14.8</v>
      </c>
      <c r="D81" s="12">
        <v>1</v>
      </c>
      <c r="E81" s="37">
        <f>F81*$E$722+G81*$F$722+H81*$G$722+I81*$H$722+J81*$I$722+K81*$J$722+L81*$K$722+M81*$L$722+N81*$M$722+O81*$N$722+P81*$O$722</f>
        <v>14.8</v>
      </c>
      <c r="F81" s="12"/>
      <c r="G81" s="12"/>
      <c r="H81" s="12"/>
      <c r="I81" s="12">
        <v>-4</v>
      </c>
      <c r="J81" s="12"/>
      <c r="K81" s="12"/>
      <c r="L81" s="12"/>
      <c r="M81" s="12"/>
      <c r="N81" s="12">
        <v>16</v>
      </c>
      <c r="O81" s="12"/>
      <c r="P81" s="12"/>
      <c r="Q81" s="12"/>
      <c r="R81" s="65"/>
      <c r="S81" s="73"/>
      <c r="T81" s="75"/>
    </row>
    <row r="82" spans="1:20" s="13" customFormat="1" ht="20.25">
      <c r="A82" s="11">
        <v>1</v>
      </c>
      <c r="B82" s="39" t="s">
        <v>51</v>
      </c>
      <c r="C82" s="36">
        <f t="shared" si="24"/>
        <v>0</v>
      </c>
      <c r="D82" s="12">
        <v>0</v>
      </c>
      <c r="E82" s="37">
        <f>F82*$E$722+G82*$F$722+H82*$G$722+I82*$H$722+J82*$I$722+K82*$J$722+L82*$K$722+M82*$L$722+N82*$M$722+O82*$N$722+P82*$O$722</f>
        <v>29.8</v>
      </c>
      <c r="F82" s="12"/>
      <c r="G82" s="12"/>
      <c r="H82" s="12"/>
      <c r="I82" s="12">
        <v>-4</v>
      </c>
      <c r="J82" s="12"/>
      <c r="K82" s="12"/>
      <c r="L82" s="12"/>
      <c r="M82" s="12"/>
      <c r="N82" s="12"/>
      <c r="O82" s="12">
        <v>1</v>
      </c>
      <c r="P82" s="12"/>
      <c r="Q82" s="12"/>
      <c r="R82" s="65"/>
      <c r="S82" s="73"/>
      <c r="T82" s="75"/>
    </row>
    <row r="83" spans="1:20" s="13" customFormat="1" ht="20.25">
      <c r="A83" s="11">
        <v>1</v>
      </c>
      <c r="B83" s="39" t="s">
        <v>352</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20.8</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F85*$E$722+G85*$F$722+H85*$G$722+I85*$H$722+J85*$I$722+K85*$J$722+L85*$K$722+M85*$L$722+N85*$M$722+O85*$N$722+P85*$O$722+Q85*$P$722+R85*S85</f>
        <v>-11</v>
      </c>
      <c r="F85" s="12">
        <v>-7</v>
      </c>
      <c r="G85" s="12">
        <v>-4</v>
      </c>
      <c r="H85" s="12"/>
      <c r="I85" s="12"/>
      <c r="J85" s="12"/>
      <c r="K85" s="12"/>
      <c r="L85" s="12"/>
      <c r="M85" s="12"/>
      <c r="N85" s="12"/>
      <c r="O85" s="12"/>
      <c r="P85" s="12"/>
      <c r="Q85" s="12"/>
      <c r="R85" s="65"/>
      <c r="S85" s="66"/>
      <c r="T85" s="27"/>
    </row>
    <row r="86" spans="1:20" s="13" customFormat="1" ht="20.25">
      <c r="A86" s="11">
        <v>2</v>
      </c>
      <c r="B86" s="39" t="str">
        <f>B81</f>
        <v>Администратор Тронного зала</v>
      </c>
      <c r="C86" s="36">
        <f t="shared" ref="C86:C87" si="25">D86*E86</f>
        <v>44.400000000000006</v>
      </c>
      <c r="D86" s="12">
        <v>3</v>
      </c>
      <c r="E86" s="37">
        <f>F86*$E$722+G86*$F$722+H86*$G$722+I86*$H$722+J86*$I$722+K86*$J$722+L86*$K$722+M86*$L$722+N86*$M$722+O86*$N$722+P86*$O$722</f>
        <v>14.8</v>
      </c>
      <c r="F86" s="12">
        <f>F81</f>
        <v>0</v>
      </c>
      <c r="G86" s="12">
        <f t="shared" ref="G86:Q86" si="26">G81</f>
        <v>0</v>
      </c>
      <c r="H86" s="12">
        <f t="shared" si="26"/>
        <v>0</v>
      </c>
      <c r="I86" s="12">
        <f t="shared" si="26"/>
        <v>-4</v>
      </c>
      <c r="J86" s="12">
        <f t="shared" si="26"/>
        <v>0</v>
      </c>
      <c r="K86" s="12">
        <f t="shared" si="26"/>
        <v>0</v>
      </c>
      <c r="L86" s="12">
        <f t="shared" si="26"/>
        <v>0</v>
      </c>
      <c r="M86" s="12">
        <f t="shared" si="26"/>
        <v>0</v>
      </c>
      <c r="N86" s="12">
        <f t="shared" si="26"/>
        <v>16</v>
      </c>
      <c r="O86" s="12">
        <f t="shared" si="26"/>
        <v>0</v>
      </c>
      <c r="P86" s="12">
        <f t="shared" si="26"/>
        <v>0</v>
      </c>
      <c r="Q86" s="12">
        <f t="shared" si="26"/>
        <v>0</v>
      </c>
      <c r="R86" s="65"/>
      <c r="S86" s="73"/>
      <c r="T86" s="75"/>
    </row>
    <row r="87" spans="1:20" s="13" customFormat="1" ht="20.25">
      <c r="A87" s="11">
        <v>2</v>
      </c>
      <c r="B87" s="39" t="str">
        <f>B82</f>
        <v>Мастер церемоний Тронного Зала</v>
      </c>
      <c r="C87" s="36">
        <f t="shared" si="25"/>
        <v>29.8</v>
      </c>
      <c r="D87" s="12">
        <v>1</v>
      </c>
      <c r="E87" s="37">
        <f>F87*$E$722+G87*$F$722+H87*$G$722+I87*$H$722+J87*$I$722+K87*$J$722+L87*$K$722+M87*$L$722+N87*$M$722+O87*$N$722+P87*$O$722</f>
        <v>29.8</v>
      </c>
      <c r="F87" s="12">
        <f>F82</f>
        <v>0</v>
      </c>
      <c r="G87" s="12">
        <f t="shared" ref="G87:Q87" si="27">G82</f>
        <v>0</v>
      </c>
      <c r="H87" s="12">
        <f t="shared" si="27"/>
        <v>0</v>
      </c>
      <c r="I87" s="12">
        <f t="shared" si="27"/>
        <v>-4</v>
      </c>
      <c r="J87" s="12">
        <f t="shared" si="27"/>
        <v>0</v>
      </c>
      <c r="K87" s="12">
        <f t="shared" si="27"/>
        <v>0</v>
      </c>
      <c r="L87" s="12">
        <f t="shared" si="27"/>
        <v>0</v>
      </c>
      <c r="M87" s="12">
        <f t="shared" si="27"/>
        <v>0</v>
      </c>
      <c r="N87" s="12">
        <f t="shared" si="27"/>
        <v>0</v>
      </c>
      <c r="O87" s="12">
        <f t="shared" si="27"/>
        <v>1</v>
      </c>
      <c r="P87" s="12">
        <f t="shared" si="27"/>
        <v>0</v>
      </c>
      <c r="Q87" s="12">
        <f t="shared" si="27"/>
        <v>0</v>
      </c>
      <c r="R87" s="65"/>
      <c r="S87" s="73"/>
      <c r="T87" s="75"/>
    </row>
    <row r="88" spans="1:20" s="13" customFormat="1" ht="20.25">
      <c r="A88" s="48">
        <v>2</v>
      </c>
      <c r="B88" s="39" t="s">
        <v>352</v>
      </c>
      <c r="C88" s="36">
        <f>D88*E88</f>
        <v>30</v>
      </c>
      <c r="D88" s="12">
        <f>5*D86</f>
        <v>15</v>
      </c>
      <c r="E88" s="37">
        <v>2</v>
      </c>
      <c r="F88" s="12"/>
      <c r="G88" s="12"/>
      <c r="H88" s="12"/>
      <c r="I88" s="12"/>
      <c r="J88" s="12"/>
      <c r="K88" s="12"/>
      <c r="L88" s="12"/>
      <c r="M88" s="12"/>
      <c r="N88" s="12"/>
      <c r="O88" s="12"/>
      <c r="P88" s="12"/>
      <c r="Q88" s="12"/>
      <c r="R88" s="65"/>
      <c r="S88" s="66"/>
      <c r="T88" s="76"/>
    </row>
    <row r="89" spans="1:20" s="13" customFormat="1" ht="20.25">
      <c r="A89" s="48">
        <v>2</v>
      </c>
      <c r="B89" s="39" t="s">
        <v>353</v>
      </c>
      <c r="C89" s="36">
        <f>D89*E89</f>
        <v>10</v>
      </c>
      <c r="D89" s="12">
        <f>1*D87</f>
        <v>1</v>
      </c>
      <c r="E89" s="37">
        <v>10</v>
      </c>
      <c r="F89" s="12"/>
      <c r="G89" s="12"/>
      <c r="H89" s="12"/>
      <c r="I89" s="12"/>
      <c r="J89" s="12"/>
      <c r="K89" s="12"/>
      <c r="L89" s="12"/>
      <c r="M89" s="12"/>
      <c r="N89" s="12"/>
      <c r="O89" s="12"/>
      <c r="P89" s="12"/>
      <c r="Q89" s="12"/>
      <c r="R89" s="65"/>
      <c r="S89" s="65"/>
      <c r="T89" s="27"/>
    </row>
    <row r="90" spans="1:20" s="13" customFormat="1" ht="20.25">
      <c r="A90" s="11"/>
      <c r="B90" s="40" t="s">
        <v>20</v>
      </c>
      <c r="C90" s="44">
        <f>SUM(C85:C89)</f>
        <v>103.2</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F91*$E$722+G91*$F$722+H91*$G$722+I91*$H$722+J91*$I$722+K91*$J$722+L91*$K$722+M91*$L$722+N91*$M$722+O91*$N$722+P91*$O$722+Q91*$P$722+R91*S91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Администратор Тронного зала</v>
      </c>
      <c r="C92" s="36">
        <f t="shared" ref="C92:C93" si="28">D92*E92</f>
        <v>74</v>
      </c>
      <c r="D92" s="12">
        <v>5</v>
      </c>
      <c r="E92" s="37">
        <f>F92*$E$722+G92*$F$722+H92*$G$722+I92*$H$722+J92*$I$722+K92*$J$722+L92*$K$722+M92*$L$722+N92*$M$722+O92*$N$722+P92*$O$722</f>
        <v>14.8</v>
      </c>
      <c r="F92" s="12">
        <f>F81</f>
        <v>0</v>
      </c>
      <c r="G92" s="12">
        <f t="shared" ref="G92:Q92" si="29">G81</f>
        <v>0</v>
      </c>
      <c r="H92" s="12">
        <f t="shared" si="29"/>
        <v>0</v>
      </c>
      <c r="I92" s="12">
        <f t="shared" si="29"/>
        <v>-4</v>
      </c>
      <c r="J92" s="12">
        <f t="shared" si="29"/>
        <v>0</v>
      </c>
      <c r="K92" s="12">
        <f t="shared" si="29"/>
        <v>0</v>
      </c>
      <c r="L92" s="12">
        <f t="shared" si="29"/>
        <v>0</v>
      </c>
      <c r="M92" s="12">
        <f t="shared" si="29"/>
        <v>0</v>
      </c>
      <c r="N92" s="12">
        <f t="shared" si="29"/>
        <v>16</v>
      </c>
      <c r="O92" s="12">
        <f t="shared" si="29"/>
        <v>0</v>
      </c>
      <c r="P92" s="12">
        <f t="shared" si="29"/>
        <v>0</v>
      </c>
      <c r="Q92" s="12">
        <f t="shared" si="29"/>
        <v>0</v>
      </c>
      <c r="R92" s="65"/>
      <c r="S92" s="73"/>
      <c r="T92" s="75"/>
    </row>
    <row r="93" spans="1:20" s="13" customFormat="1" ht="20.25">
      <c r="A93" s="11">
        <v>3</v>
      </c>
      <c r="B93" s="39" t="str">
        <f>B82</f>
        <v>Мастер церемоний Тронного Зала</v>
      </c>
      <c r="C93" s="36">
        <f t="shared" si="28"/>
        <v>89.4</v>
      </c>
      <c r="D93" s="12">
        <v>3</v>
      </c>
      <c r="E93" s="37">
        <f>F93*$E$722+G93*$F$722+H93*$G$722+I93*$H$722+J93*$I$722+K93*$J$722+L93*$K$722+M93*$L$722+N93*$M$722+O93*$N$722+P93*$O$722</f>
        <v>29.8</v>
      </c>
      <c r="F93" s="12">
        <f>F82</f>
        <v>0</v>
      </c>
      <c r="G93" s="12">
        <f t="shared" ref="G93:Q93" si="30">G82</f>
        <v>0</v>
      </c>
      <c r="H93" s="12">
        <f t="shared" si="30"/>
        <v>0</v>
      </c>
      <c r="I93" s="12">
        <f t="shared" si="30"/>
        <v>-4</v>
      </c>
      <c r="J93" s="12">
        <f t="shared" si="30"/>
        <v>0</v>
      </c>
      <c r="K93" s="12">
        <f t="shared" si="30"/>
        <v>0</v>
      </c>
      <c r="L93" s="12">
        <f t="shared" si="30"/>
        <v>0</v>
      </c>
      <c r="M93" s="12">
        <f t="shared" si="30"/>
        <v>0</v>
      </c>
      <c r="N93" s="12">
        <f t="shared" si="30"/>
        <v>0</v>
      </c>
      <c r="O93" s="12">
        <f t="shared" si="30"/>
        <v>1</v>
      </c>
      <c r="P93" s="12">
        <f t="shared" si="30"/>
        <v>0</v>
      </c>
      <c r="Q93" s="12">
        <f t="shared" si="30"/>
        <v>0</v>
      </c>
      <c r="R93" s="65"/>
      <c r="S93" s="79"/>
      <c r="T93" s="75"/>
    </row>
    <row r="94" spans="1:20" s="13" customFormat="1" ht="20.25">
      <c r="A94" s="11">
        <v>3</v>
      </c>
      <c r="B94" s="39" t="s">
        <v>352</v>
      </c>
      <c r="C94" s="36">
        <f>D94*E94</f>
        <v>60</v>
      </c>
      <c r="D94" s="12">
        <f>6*D92</f>
        <v>30</v>
      </c>
      <c r="E94" s="37">
        <v>2</v>
      </c>
      <c r="F94" s="12"/>
      <c r="G94" s="12"/>
      <c r="H94" s="12"/>
      <c r="I94" s="12"/>
      <c r="J94" s="12"/>
      <c r="K94" s="12"/>
      <c r="L94" s="12"/>
      <c r="M94" s="12"/>
      <c r="N94" s="12"/>
      <c r="O94" s="12"/>
      <c r="P94" s="12"/>
      <c r="Q94" s="12"/>
      <c r="R94" s="65"/>
      <c r="S94" s="66"/>
      <c r="T94" s="76"/>
    </row>
    <row r="95" spans="1:20" s="13" customFormat="1" ht="20.25">
      <c r="A95" s="11">
        <v>3</v>
      </c>
      <c r="B95" s="39" t="s">
        <v>353</v>
      </c>
      <c r="C95" s="36">
        <f>D95*E95</f>
        <v>30</v>
      </c>
      <c r="D95" s="12">
        <f>1*D93</f>
        <v>3</v>
      </c>
      <c r="E95" s="37">
        <v>10</v>
      </c>
      <c r="F95" s="12"/>
      <c r="G95" s="12"/>
      <c r="H95" s="12"/>
      <c r="I95" s="12"/>
      <c r="J95" s="12"/>
      <c r="K95" s="12"/>
      <c r="L95" s="12"/>
      <c r="M95" s="12"/>
      <c r="N95" s="12"/>
      <c r="O95" s="12"/>
      <c r="P95" s="12"/>
      <c r="Q95" s="12"/>
      <c r="R95" s="65"/>
      <c r="S95" s="65"/>
      <c r="T95" s="27"/>
    </row>
    <row r="96" spans="1:20" s="13" customFormat="1" ht="20.25">
      <c r="A96" s="11">
        <v>3</v>
      </c>
      <c r="B96" s="39" t="s">
        <v>354</v>
      </c>
      <c r="C96" s="36">
        <f>D96*E96</f>
        <v>25</v>
      </c>
      <c r="D96" s="12">
        <f>10*D92</f>
        <v>50</v>
      </c>
      <c r="E96" s="37">
        <f>D728</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253.4</v>
      </c>
      <c r="D97" s="46" t="s">
        <v>35</v>
      </c>
      <c r="E97" s="37"/>
      <c r="F97" s="15"/>
      <c r="G97" s="15"/>
      <c r="H97" s="15"/>
      <c r="I97" s="15"/>
      <c r="J97" s="15"/>
      <c r="K97" s="15"/>
      <c r="L97" s="15"/>
      <c r="M97" s="15"/>
      <c r="N97" s="15"/>
      <c r="O97" s="15"/>
      <c r="P97" s="15"/>
      <c r="Q97" s="15"/>
      <c r="R97" s="67"/>
      <c r="S97" s="68"/>
      <c r="T97" s="28"/>
    </row>
    <row r="98" spans="1:20" s="13" customFormat="1" ht="20.25">
      <c r="A98" s="106"/>
      <c r="B98" s="89" t="s">
        <v>304</v>
      </c>
      <c r="C98" s="38"/>
      <c r="D98" s="91"/>
      <c r="E98" s="37"/>
      <c r="F98" s="15"/>
      <c r="G98" s="15"/>
      <c r="H98" s="15"/>
      <c r="I98" s="15"/>
      <c r="J98" s="15"/>
      <c r="K98" s="15"/>
      <c r="L98" s="15"/>
      <c r="M98" s="15"/>
      <c r="N98" s="15"/>
      <c r="O98" s="15"/>
      <c r="P98" s="15"/>
      <c r="Q98" s="15"/>
      <c r="R98" s="67"/>
      <c r="S98" s="68"/>
      <c r="T98" s="28"/>
    </row>
    <row r="99" spans="1:20" s="13" customFormat="1" ht="20.25">
      <c r="A99" s="106"/>
      <c r="B99" s="90" t="s">
        <v>260</v>
      </c>
      <c r="C99" s="92">
        <f>D99*E99</f>
        <v>37.5</v>
      </c>
      <c r="D99" s="12">
        <f>D92</f>
        <v>5</v>
      </c>
      <c r="E99" s="37">
        <f>F99*$E$722+G99*$F$722+H99*$G$722+I99*$H$722+J99*$I$722+K99*$J$722+L99*$K$722+M99*$L$722+N99*$M$722+O99*$N$722+P99*$O$722</f>
        <v>7.5</v>
      </c>
      <c r="F99" s="15"/>
      <c r="G99" s="15"/>
      <c r="H99" s="15"/>
      <c r="I99" s="15"/>
      <c r="J99" s="15"/>
      <c r="K99" s="15"/>
      <c r="L99" s="15"/>
      <c r="M99" s="15"/>
      <c r="N99" s="15">
        <v>6</v>
      </c>
      <c r="O99" s="15"/>
      <c r="P99" s="15"/>
      <c r="Q99" s="15"/>
      <c r="R99" s="67"/>
      <c r="S99" s="68"/>
      <c r="T99" s="28"/>
    </row>
    <row r="100" spans="1:20" s="13" customFormat="1" ht="20.25">
      <c r="A100" s="106"/>
      <c r="B100" s="90" t="s">
        <v>261</v>
      </c>
      <c r="C100" s="92">
        <f>D100*E100</f>
        <v>52.5</v>
      </c>
      <c r="D100" s="12">
        <f>D93</f>
        <v>3</v>
      </c>
      <c r="E100" s="37">
        <f>F100*$E$722+G100*$F$722+H100*$G$722+I100*$H$722+J100*$I$722+K100*$J$722+L100*$K$722+M100*$L$722+N100*$M$722+O100*$N$722+P100*$O$722</f>
        <v>17.5</v>
      </c>
      <c r="F100" s="15"/>
      <c r="G100" s="15"/>
      <c r="H100" s="15"/>
      <c r="I100" s="15"/>
      <c r="J100" s="15"/>
      <c r="K100" s="15"/>
      <c r="L100" s="15"/>
      <c r="M100" s="15"/>
      <c r="N100" s="15"/>
      <c r="O100" s="15">
        <v>0.5</v>
      </c>
      <c r="P100" s="15"/>
      <c r="Q100" s="15"/>
      <c r="R100" s="67"/>
      <c r="S100" s="68"/>
      <c r="T100" s="28"/>
    </row>
    <row r="101" spans="1:20" s="13" customFormat="1" ht="20.25">
      <c r="A101" s="106"/>
      <c r="B101" s="89" t="s">
        <v>313</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262</v>
      </c>
      <c r="C102" s="93">
        <f>SUM(C99:C101)</f>
        <v>105</v>
      </c>
      <c r="D102" s="46" t="s">
        <v>306</v>
      </c>
      <c r="E102" s="37"/>
      <c r="F102" s="15"/>
      <c r="G102" s="15"/>
      <c r="H102" s="15"/>
      <c r="I102" s="15"/>
      <c r="J102" s="15"/>
      <c r="K102" s="15"/>
      <c r="L102" s="15"/>
      <c r="M102" s="15"/>
      <c r="N102" s="15"/>
      <c r="O102" s="15"/>
      <c r="P102" s="15"/>
      <c r="Q102" s="15"/>
      <c r="R102" s="67"/>
      <c r="S102" s="68"/>
      <c r="T102" s="28"/>
    </row>
    <row r="103" spans="1:20" s="13" customFormat="1" ht="20.25">
      <c r="A103" s="106"/>
      <c r="B103" s="89" t="s">
        <v>305</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260</v>
      </c>
      <c r="C104" s="92">
        <f>D104*E104</f>
        <v>187.5</v>
      </c>
      <c r="D104" s="12">
        <f>D99</f>
        <v>5</v>
      </c>
      <c r="E104" s="37">
        <f>F104*$E$722+G104*$F$722+H104*$G$722+I104*$H$722+J104*$I$722+K104*$J$722+L104*$K$722+M104*$L$722+N104*$M$722+O104*$N$722+P104*$O$722</f>
        <v>37.5</v>
      </c>
      <c r="F104" s="15">
        <f t="shared" ref="F104:J104" si="31">F99*5</f>
        <v>0</v>
      </c>
      <c r="G104" s="15">
        <f t="shared" si="31"/>
        <v>0</v>
      </c>
      <c r="H104" s="15">
        <f t="shared" si="31"/>
        <v>0</v>
      </c>
      <c r="I104" s="15">
        <f t="shared" si="31"/>
        <v>0</v>
      </c>
      <c r="J104" s="15">
        <f t="shared" si="31"/>
        <v>0</v>
      </c>
      <c r="K104" s="15">
        <f>K99*5</f>
        <v>0</v>
      </c>
      <c r="L104" s="15">
        <f t="shared" ref="L104:P104" si="32">L99*5</f>
        <v>0</v>
      </c>
      <c r="M104" s="15">
        <f t="shared" si="32"/>
        <v>0</v>
      </c>
      <c r="N104" s="15">
        <f t="shared" si="32"/>
        <v>30</v>
      </c>
      <c r="O104" s="15">
        <f t="shared" si="32"/>
        <v>0</v>
      </c>
      <c r="P104" s="15">
        <f t="shared" si="32"/>
        <v>0</v>
      </c>
      <c r="Q104" s="15"/>
      <c r="R104" s="67"/>
      <c r="S104" s="68"/>
      <c r="T104" s="28"/>
    </row>
    <row r="105" spans="1:20" s="13" customFormat="1" ht="20.25">
      <c r="A105" s="106"/>
      <c r="B105" s="90" t="s">
        <v>261</v>
      </c>
      <c r="C105" s="92">
        <f>D105*E105</f>
        <v>262.5</v>
      </c>
      <c r="D105" s="12">
        <f>D100</f>
        <v>3</v>
      </c>
      <c r="E105" s="37">
        <f>F105*$E$722+G105*$F$722+H105*$G$722+I105*$H$722+J105*$I$722+K105*$J$722+L105*$K$722+M105*$L$722+N105*$M$722+O105*$N$722+P105*$O$722</f>
        <v>87.5</v>
      </c>
      <c r="F105" s="15">
        <f t="shared" ref="F105:J105" si="33">F100*5</f>
        <v>0</v>
      </c>
      <c r="G105" s="15">
        <f t="shared" si="33"/>
        <v>0</v>
      </c>
      <c r="H105" s="15">
        <f t="shared" si="33"/>
        <v>0</v>
      </c>
      <c r="I105" s="15">
        <f t="shared" si="33"/>
        <v>0</v>
      </c>
      <c r="J105" s="15">
        <f t="shared" si="33"/>
        <v>0</v>
      </c>
      <c r="K105" s="15">
        <f>K100*5</f>
        <v>0</v>
      </c>
      <c r="L105" s="15">
        <f t="shared" ref="L105:P105" si="34">L100*5</f>
        <v>0</v>
      </c>
      <c r="M105" s="15">
        <f t="shared" si="34"/>
        <v>0</v>
      </c>
      <c r="N105" s="15">
        <f t="shared" si="34"/>
        <v>0</v>
      </c>
      <c r="O105" s="15">
        <f t="shared" si="34"/>
        <v>2.5</v>
      </c>
      <c r="P105" s="15">
        <f t="shared" si="34"/>
        <v>0</v>
      </c>
      <c r="Q105" s="15"/>
      <c r="R105" s="67"/>
      <c r="S105" s="68"/>
      <c r="T105" s="28"/>
    </row>
    <row r="106" spans="1:20" s="13" customFormat="1" ht="20.25">
      <c r="A106" s="106"/>
      <c r="B106" s="89" t="s">
        <v>313</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262</v>
      </c>
      <c r="C107" s="93">
        <f>SUM(C104:C106)</f>
        <v>525</v>
      </c>
      <c r="D107" s="46" t="s">
        <v>307</v>
      </c>
      <c r="E107" s="37"/>
      <c r="F107" s="15"/>
      <c r="G107" s="15"/>
      <c r="H107" s="15"/>
      <c r="I107" s="15"/>
      <c r="J107" s="15"/>
      <c r="K107" s="15"/>
      <c r="L107" s="15"/>
      <c r="M107" s="15"/>
      <c r="N107" s="15"/>
      <c r="O107" s="15"/>
      <c r="P107" s="15"/>
      <c r="Q107" s="15"/>
      <c r="R107" s="67"/>
      <c r="S107" s="68"/>
      <c r="T107" s="28"/>
    </row>
    <row r="108" spans="1:20" s="13" customFormat="1" ht="20.25">
      <c r="A108" s="104"/>
      <c r="B108" s="89" t="s">
        <v>255</v>
      </c>
      <c r="C108" s="38"/>
      <c r="D108" s="91"/>
      <c r="E108" s="37"/>
      <c r="F108" s="15"/>
      <c r="G108" s="15"/>
      <c r="H108" s="15"/>
      <c r="I108" s="15"/>
      <c r="J108" s="15"/>
      <c r="K108" s="15"/>
      <c r="L108" s="15"/>
      <c r="M108" s="15"/>
      <c r="N108" s="15"/>
      <c r="O108" s="15"/>
      <c r="P108" s="15"/>
      <c r="Q108" s="15"/>
      <c r="R108" s="67"/>
      <c r="S108" s="68"/>
      <c r="T108" s="28"/>
    </row>
    <row r="109" spans="1:20" s="13" customFormat="1" ht="20.25">
      <c r="A109" s="104"/>
      <c r="B109" s="90" t="s">
        <v>260</v>
      </c>
      <c r="C109" s="92">
        <f>D109*E109</f>
        <v>46.875</v>
      </c>
      <c r="D109" s="12">
        <f>D92</f>
        <v>5</v>
      </c>
      <c r="E109" s="37">
        <f>F109*$E$722+G109*$F$722+H109*$G$722+I109*$H$722+J109*$I$722+K109*$J$722+L109*$K$722+M109*$L$722+N109*$M$722+O109*$N$722+P109*$O$722</f>
        <v>9.375</v>
      </c>
      <c r="F109" s="15"/>
      <c r="G109" s="15"/>
      <c r="H109" s="15"/>
      <c r="I109" s="15"/>
      <c r="J109" s="15"/>
      <c r="K109" s="15"/>
      <c r="L109" s="15"/>
      <c r="M109" s="15"/>
      <c r="N109" s="15">
        <v>7.5</v>
      </c>
      <c r="O109" s="15"/>
      <c r="P109" s="15"/>
      <c r="Q109" s="15"/>
      <c r="R109" s="67"/>
      <c r="S109" s="79"/>
      <c r="T109" s="28"/>
    </row>
    <row r="110" spans="1:20" s="13" customFormat="1" ht="20.25">
      <c r="A110" s="104"/>
      <c r="B110" s="90" t="s">
        <v>261</v>
      </c>
      <c r="C110" s="92">
        <f>D110*E110</f>
        <v>105</v>
      </c>
      <c r="D110" s="12">
        <f>D93</f>
        <v>3</v>
      </c>
      <c r="E110" s="37">
        <f>F110*$E$722+G110*$F$722+H110*$G$722+I110*$H$722+J110*$I$722+K110*$J$722+L110*$K$722+M110*$L$722+N110*$M$722+O110*$N$722+P110*$O$722</f>
        <v>35</v>
      </c>
      <c r="F110" s="15"/>
      <c r="G110" s="15"/>
      <c r="H110" s="15"/>
      <c r="I110" s="15"/>
      <c r="J110" s="15"/>
      <c r="K110" s="15"/>
      <c r="L110" s="15"/>
      <c r="M110" s="15"/>
      <c r="N110" s="15"/>
      <c r="O110" s="15">
        <v>1</v>
      </c>
      <c r="P110" s="15"/>
      <c r="Q110" s="15"/>
      <c r="R110" s="65"/>
      <c r="S110" s="79"/>
      <c r="T110" s="75"/>
    </row>
    <row r="111" spans="1:20" s="13" customFormat="1" ht="20.25">
      <c r="A111" s="104"/>
      <c r="B111" s="41" t="s">
        <v>262</v>
      </c>
      <c r="C111" s="93">
        <f>C109+C110</f>
        <v>151.875</v>
      </c>
      <c r="D111" s="46" t="s">
        <v>263</v>
      </c>
      <c r="E111" s="37"/>
      <c r="F111" s="15"/>
      <c r="G111" s="15"/>
      <c r="H111" s="15"/>
      <c r="I111" s="15"/>
      <c r="J111" s="15"/>
      <c r="K111" s="15"/>
      <c r="L111" s="15"/>
      <c r="M111" s="15"/>
      <c r="N111" s="15"/>
      <c r="O111" s="15"/>
      <c r="P111" s="15"/>
      <c r="Q111" s="15"/>
      <c r="R111" s="67"/>
      <c r="S111" s="68"/>
      <c r="T111" s="76"/>
    </row>
    <row r="112" spans="1:20" s="13" customFormat="1" ht="20.25">
      <c r="A112" s="101" t="s">
        <v>297</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F113*$E$722+G113*$F$722+H113*$G$722+I113*$H$722+J113*$I$722+K113*$J$722+L113*$K$722+M113*$L$722+N113*$M$722+O113*$N$722+P113*$O$722+Q113*$P$722+R113*S113</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356</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298</v>
      </c>
      <c r="C115" s="36">
        <f>D115*E115</f>
        <v>14.7</v>
      </c>
      <c r="D115" s="12">
        <v>2</v>
      </c>
      <c r="E115" s="37">
        <f>F115*$E$722+G115*$F$722+H115*$G$722+I115*$H$722+J115*$I$722+K115*$J$722+L115*$K$722+M115*$L$722+N115*$M$722+O115*$N$722+P115*$O$722+Q115*$P$722+R115*S115</f>
        <v>7.35</v>
      </c>
      <c r="F115" s="15"/>
      <c r="G115" s="15"/>
      <c r="H115" s="15"/>
      <c r="I115" s="15">
        <v>-3</v>
      </c>
      <c r="J115" s="15"/>
      <c r="K115" s="15"/>
      <c r="L115" s="15">
        <v>10</v>
      </c>
      <c r="M115" s="15"/>
      <c r="N115" s="15">
        <v>5</v>
      </c>
      <c r="O115" s="15"/>
      <c r="P115" s="15"/>
      <c r="Q115" s="15"/>
      <c r="R115" s="67"/>
      <c r="S115" s="68"/>
      <c r="T115" s="75"/>
    </row>
    <row r="116" spans="1:20" s="13" customFormat="1" ht="20.25">
      <c r="A116" s="48" t="s">
        <v>13</v>
      </c>
      <c r="B116" s="40" t="s">
        <v>19</v>
      </c>
      <c r="C116" s="44">
        <f>SUM(C113:C115)</f>
        <v>25.7</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F117*$E$722+G117*$F$722+H117*$G$722+I117*$H$722+J117*$I$722+K117*$J$722+L117*$K$722+M117*$L$722+N117*$M$722+O117*$N$722+P117*$O$722+Q117*$P$722+R117*S117</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356</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298</v>
      </c>
      <c r="C119" s="36">
        <f>D119*E119</f>
        <v>60.199999999999996</v>
      </c>
      <c r="D119" s="12">
        <v>7</v>
      </c>
      <c r="E119" s="37">
        <f>F119*$E$722+G119*$F$722+H119*$G$722+I119*$H$722+J119*$I$722+K119*$J$722+L119*$K$722+M119*$L$722+N119*$M$722+O119*$N$722+P119*$O$722+Q119*$P$722+R119*S119</f>
        <v>8.6</v>
      </c>
      <c r="F119" s="15"/>
      <c r="G119" s="15"/>
      <c r="H119" s="15"/>
      <c r="I119" s="15">
        <v>-3</v>
      </c>
      <c r="J119" s="15"/>
      <c r="K119" s="15"/>
      <c r="L119" s="15">
        <f>L115</f>
        <v>10</v>
      </c>
      <c r="M119" s="15"/>
      <c r="N119" s="15">
        <v>6</v>
      </c>
      <c r="O119" s="15"/>
      <c r="P119" s="15"/>
      <c r="Q119" s="15"/>
      <c r="R119" s="67"/>
      <c r="S119" s="68"/>
      <c r="T119" s="75"/>
    </row>
    <row r="120" spans="1:20" s="13" customFormat="1" ht="20.25">
      <c r="A120" s="11"/>
      <c r="B120" s="40" t="s">
        <v>20</v>
      </c>
      <c r="C120" s="44">
        <f>SUM(C117:C119)</f>
        <v>101.69999999999999</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F121*$E$722+G121*$F$722+H121*$G$722+I121*$H$722+J121*$I$722+K121*$J$722+L121*$K$722+M121*$L$722+N121*$M$722+O121*$N$722+P121*$O$722+Q121*$P$722+R121*S121</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356</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298</v>
      </c>
      <c r="C123" s="36">
        <f>D123*E123</f>
        <v>157.6</v>
      </c>
      <c r="D123" s="12">
        <v>16</v>
      </c>
      <c r="E123" s="37">
        <f>F123*$E$722+G123*$F$722+H123*$G$722+I123*$H$722+J123*$I$722+K123*$J$722+L123*$K$722+M123*$L$722+N123*$M$722+O123*$N$722+P123*$O$722+Q123*$P$722+R123*S123</f>
        <v>9.85</v>
      </c>
      <c r="F123" s="15"/>
      <c r="G123" s="15"/>
      <c r="H123" s="15"/>
      <c r="I123" s="15">
        <v>-3</v>
      </c>
      <c r="J123" s="15"/>
      <c r="K123" s="15"/>
      <c r="L123" s="15">
        <f>L115</f>
        <v>10</v>
      </c>
      <c r="M123" s="15"/>
      <c r="N123" s="15">
        <v>7</v>
      </c>
      <c r="O123" s="15"/>
      <c r="P123" s="15"/>
      <c r="Q123" s="15"/>
      <c r="R123" s="67"/>
      <c r="S123" s="68"/>
      <c r="T123" s="75"/>
    </row>
    <row r="124" spans="1:20" s="13" customFormat="1" ht="20.25">
      <c r="A124" s="49" t="s">
        <v>13</v>
      </c>
      <c r="B124" s="41" t="s">
        <v>21</v>
      </c>
      <c r="C124" s="44">
        <f>SUM(C121:C123)</f>
        <v>252.6</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304</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300</v>
      </c>
      <c r="C126" s="92">
        <f>D126*E126</f>
        <v>100</v>
      </c>
      <c r="D126" s="12">
        <f>D123</f>
        <v>16</v>
      </c>
      <c r="E126" s="37">
        <f>F126*$E$722+G126*$F$722+H126*$G$722+I126*$H$722+J126*$I$722+K126*$J$722+L126*$K$722+M126*$L$722+N126*$M$722+O126*$N$722+P126*$O$722</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262</v>
      </c>
      <c r="C127" s="93">
        <f>C126</f>
        <v>100</v>
      </c>
      <c r="D127" s="46" t="s">
        <v>306</v>
      </c>
      <c r="E127" s="37"/>
      <c r="F127" s="15"/>
      <c r="G127" s="15"/>
      <c r="H127" s="15"/>
      <c r="I127" s="15"/>
      <c r="J127" s="15"/>
      <c r="K127" s="15"/>
      <c r="L127" s="15"/>
      <c r="M127" s="15"/>
      <c r="N127" s="15"/>
      <c r="O127" s="15"/>
      <c r="P127" s="15"/>
      <c r="Q127" s="15"/>
      <c r="R127" s="67"/>
      <c r="S127" s="68"/>
      <c r="T127" s="28"/>
    </row>
    <row r="128" spans="1:20" s="13" customFormat="1" ht="20.25">
      <c r="A128" s="106"/>
      <c r="B128" s="89" t="s">
        <v>305</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300</v>
      </c>
      <c r="C129" s="92">
        <f>D129*E129</f>
        <v>500</v>
      </c>
      <c r="D129" s="12">
        <f>D126</f>
        <v>16</v>
      </c>
      <c r="E129" s="37">
        <f>F129*$E$722+G129*$F$722+H129*$G$722+I129*$H$722+J129*$I$722+K129*$J$722+L129*$K$722+M129*$L$722+N129*$M$722+O129*$N$722+P129*$O$722</f>
        <v>31.25</v>
      </c>
      <c r="F129" s="15">
        <f t="shared" ref="F129:K129" si="35">F126*5</f>
        <v>0</v>
      </c>
      <c r="G129" s="15">
        <f t="shared" si="35"/>
        <v>0</v>
      </c>
      <c r="H129" s="15">
        <f t="shared" si="35"/>
        <v>0</v>
      </c>
      <c r="I129" s="15">
        <f t="shared" si="35"/>
        <v>0</v>
      </c>
      <c r="J129" s="15">
        <f t="shared" si="35"/>
        <v>0</v>
      </c>
      <c r="K129" s="15">
        <f t="shared" si="35"/>
        <v>0</v>
      </c>
      <c r="L129" s="15">
        <f t="shared" ref="L129:N129" si="36">L126*5</f>
        <v>25</v>
      </c>
      <c r="M129" s="15">
        <f t="shared" si="36"/>
        <v>0</v>
      </c>
      <c r="N129" s="15">
        <f t="shared" si="36"/>
        <v>15</v>
      </c>
      <c r="O129" s="15"/>
      <c r="P129" s="15"/>
      <c r="Q129" s="15"/>
      <c r="R129" s="67"/>
      <c r="S129" s="68"/>
      <c r="T129" s="28"/>
    </row>
    <row r="130" spans="1:20" s="13" customFormat="1" ht="20.25">
      <c r="A130" s="106"/>
      <c r="B130" s="41" t="s">
        <v>262</v>
      </c>
      <c r="C130" s="93">
        <f>C129</f>
        <v>500</v>
      </c>
      <c r="D130" s="46" t="s">
        <v>307</v>
      </c>
      <c r="E130" s="37"/>
      <c r="F130" s="15"/>
      <c r="G130" s="15"/>
      <c r="H130" s="15"/>
      <c r="I130" s="15"/>
      <c r="J130" s="15"/>
      <c r="K130" s="15"/>
      <c r="L130" s="15"/>
      <c r="M130" s="15"/>
      <c r="N130" s="15"/>
      <c r="O130" s="15"/>
      <c r="P130" s="15"/>
      <c r="Q130" s="15"/>
      <c r="R130" s="67"/>
      <c r="S130" s="68"/>
      <c r="T130" s="28"/>
    </row>
    <row r="131" spans="1:20" s="13" customFormat="1" ht="20.25">
      <c r="A131" s="105"/>
      <c r="B131" s="89" t="s">
        <v>255</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300</v>
      </c>
      <c r="C132" s="92">
        <f>D132*E132</f>
        <v>148</v>
      </c>
      <c r="D132" s="12">
        <f>D123</f>
        <v>16</v>
      </c>
      <c r="E132" s="37">
        <f>F132*$E$722+G132*$F$722+H132*$G$722+I132*$H$722+J132*$I$722+K132*$J$722+L132*$K$722+M132*$L$722+N132*$M$722+O132*$N$722+P132*$O$722</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262</v>
      </c>
      <c r="C133" s="93">
        <f>C131+C132</f>
        <v>148</v>
      </c>
      <c r="D133" s="46" t="s">
        <v>263</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131</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F135*$E$722+G135*$F$722+H135*$G$722+I135*$H$722+J135*$I$722+K135*$J$722+L135*$K$722+M135*$L$722+N135*$M$722+O135*$N$722+P135*$O$722+Q135*$P$722+R135*S135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54</v>
      </c>
      <c r="C136" s="36">
        <f t="shared" ref="C136:C137" si="37">D136*E136</f>
        <v>12.9</v>
      </c>
      <c r="D136" s="12">
        <v>1</v>
      </c>
      <c r="E136" s="37">
        <f>F136*$E$722+G136*$F$722+H136*$G$722+I136*$H$722+J136*$I$722+K136*$J$722+L136*$K$722+M136*$L$722+N136*$M$722+O136*$N$722+P136*$O$722</f>
        <v>12.9</v>
      </c>
      <c r="F136" s="12"/>
      <c r="G136" s="12"/>
      <c r="H136" s="12"/>
      <c r="I136" s="12">
        <v>-3</v>
      </c>
      <c r="J136" s="12"/>
      <c r="K136" s="12"/>
      <c r="L136" s="12">
        <v>5</v>
      </c>
      <c r="M136" s="12">
        <v>13</v>
      </c>
      <c r="N136" s="12"/>
      <c r="O136" s="12"/>
      <c r="P136" s="12"/>
      <c r="Q136" s="12"/>
      <c r="R136" s="65"/>
      <c r="S136" s="73"/>
      <c r="T136" s="75"/>
    </row>
    <row r="137" spans="1:20" s="13" customFormat="1" ht="20.25">
      <c r="A137" s="11">
        <v>1</v>
      </c>
      <c r="B137" s="39" t="s">
        <v>399</v>
      </c>
      <c r="C137" s="36">
        <f t="shared" si="37"/>
        <v>15</v>
      </c>
      <c r="D137" s="12">
        <f>1*D136</f>
        <v>1</v>
      </c>
      <c r="E137" s="37">
        <f>D760</f>
        <v>15</v>
      </c>
      <c r="F137" s="12"/>
      <c r="G137" s="12"/>
      <c r="H137" s="12"/>
      <c r="I137" s="12"/>
      <c r="J137" s="12"/>
      <c r="K137" s="12"/>
      <c r="L137" s="12"/>
      <c r="M137" s="12"/>
      <c r="N137" s="12"/>
      <c r="O137" s="12"/>
      <c r="P137" s="12"/>
      <c r="Q137" s="12"/>
      <c r="R137" s="65"/>
      <c r="S137" s="66"/>
      <c r="T137" s="27"/>
    </row>
    <row r="138" spans="1:20" s="13" customFormat="1" ht="20.25">
      <c r="A138" s="48" t="s">
        <v>13</v>
      </c>
      <c r="B138" s="40" t="s">
        <v>19</v>
      </c>
      <c r="C138" s="44">
        <f>SUM(C135:C137)</f>
        <v>24.9</v>
      </c>
      <c r="D138" s="46" t="s">
        <v>33</v>
      </c>
      <c r="E138" s="37"/>
      <c r="F138" s="12"/>
      <c r="G138" s="12"/>
      <c r="H138" s="12"/>
      <c r="I138" s="12"/>
      <c r="J138" s="12"/>
      <c r="K138" s="12"/>
      <c r="L138" s="12"/>
      <c r="M138" s="12"/>
      <c r="N138" s="12"/>
      <c r="O138" s="12"/>
      <c r="P138" s="12"/>
      <c r="Q138" s="12"/>
      <c r="R138" s="65"/>
      <c r="S138" s="66"/>
      <c r="T138" s="27"/>
    </row>
    <row r="139" spans="1:20" s="13" customFormat="1" ht="20.25">
      <c r="A139" s="11">
        <v>2</v>
      </c>
      <c r="B139" s="39" t="s">
        <v>53</v>
      </c>
      <c r="C139" s="36">
        <f>D139*E139</f>
        <v>-14</v>
      </c>
      <c r="D139" s="12">
        <v>1</v>
      </c>
      <c r="E139" s="37">
        <f>F139*$E$722+G139*$F$722+H139*$G$722+I139*$H$722+J139*$I$722+K139*$J$722+L139*$K$722+M139*$L$722+N139*$M$722+O139*$N$722+P139*$O$722+Q139*$P$722+R139*S139</f>
        <v>-14</v>
      </c>
      <c r="F139" s="12">
        <v>-9</v>
      </c>
      <c r="G139" s="12">
        <v>-5</v>
      </c>
      <c r="H139" s="12"/>
      <c r="I139" s="12"/>
      <c r="J139" s="12"/>
      <c r="K139" s="12"/>
      <c r="L139" s="12"/>
      <c r="M139" s="12"/>
      <c r="N139" s="12"/>
      <c r="O139" s="12"/>
      <c r="P139" s="12"/>
      <c r="Q139" s="12"/>
      <c r="R139" s="65"/>
      <c r="S139" s="66"/>
      <c r="T139" s="27"/>
    </row>
    <row r="140" spans="1:20" s="13" customFormat="1" ht="20.25">
      <c r="A140" s="11">
        <v>2</v>
      </c>
      <c r="B140" s="39" t="str">
        <f>B136</f>
        <v>Управляющий Вечного Мегаполиса</v>
      </c>
      <c r="C140" s="36">
        <f t="shared" ref="C140:C141" si="38">D140*E140</f>
        <v>51.6</v>
      </c>
      <c r="D140" s="12">
        <v>4</v>
      </c>
      <c r="E140" s="37">
        <f>F140*$E$722+G140*$F$722+H140*$G$722+I140*$H$722+J140*$I$722+K140*$J$722+L140*$K$722+M140*$L$722+N140*$M$722+O140*$N$722+P140*$O$722</f>
        <v>12.9</v>
      </c>
      <c r="F140" s="12">
        <f>F136</f>
        <v>0</v>
      </c>
      <c r="G140" s="12">
        <f t="shared" ref="G140:Q140" si="39">G136</f>
        <v>0</v>
      </c>
      <c r="H140" s="12">
        <f t="shared" si="39"/>
        <v>0</v>
      </c>
      <c r="I140" s="12">
        <f t="shared" si="39"/>
        <v>-3</v>
      </c>
      <c r="J140" s="12">
        <f t="shared" si="39"/>
        <v>0</v>
      </c>
      <c r="K140" s="12">
        <f t="shared" si="39"/>
        <v>0</v>
      </c>
      <c r="L140" s="12">
        <f t="shared" si="39"/>
        <v>5</v>
      </c>
      <c r="M140" s="12">
        <f t="shared" si="39"/>
        <v>13</v>
      </c>
      <c r="N140" s="12">
        <f t="shared" si="39"/>
        <v>0</v>
      </c>
      <c r="O140" s="12">
        <f t="shared" si="39"/>
        <v>0</v>
      </c>
      <c r="P140" s="12">
        <f t="shared" si="39"/>
        <v>0</v>
      </c>
      <c r="Q140" s="12">
        <f t="shared" si="39"/>
        <v>0</v>
      </c>
      <c r="R140" s="65"/>
      <c r="S140" s="73"/>
      <c r="T140" s="75"/>
    </row>
    <row r="141" spans="1:20" s="13" customFormat="1" ht="20.25">
      <c r="A141" s="11">
        <v>2</v>
      </c>
      <c r="B141" s="39" t="s">
        <v>399</v>
      </c>
      <c r="C141" s="36">
        <f t="shared" si="38"/>
        <v>60</v>
      </c>
      <c r="D141" s="12">
        <f>1*D140</f>
        <v>4</v>
      </c>
      <c r="E141" s="37">
        <f>D760</f>
        <v>15</v>
      </c>
      <c r="F141" s="12"/>
      <c r="G141" s="12"/>
      <c r="H141" s="12"/>
      <c r="I141" s="12"/>
      <c r="J141" s="12"/>
      <c r="K141" s="12"/>
      <c r="L141" s="12"/>
      <c r="M141" s="12"/>
      <c r="N141" s="12"/>
      <c r="O141" s="12"/>
      <c r="P141" s="12"/>
      <c r="Q141" s="12"/>
      <c r="R141" s="65"/>
      <c r="S141" s="65"/>
      <c r="T141" s="27"/>
    </row>
    <row r="142" spans="1:20" s="13" customFormat="1" ht="20.25">
      <c r="A142" s="48" t="s">
        <v>13</v>
      </c>
      <c r="B142" s="40" t="s">
        <v>20</v>
      </c>
      <c r="C142" s="44">
        <f>SUM(C139:C141)</f>
        <v>97.6</v>
      </c>
      <c r="D142" s="46" t="s">
        <v>34</v>
      </c>
      <c r="E142" s="37"/>
      <c r="F142" s="12"/>
      <c r="G142" s="12"/>
      <c r="H142" s="12"/>
      <c r="I142" s="12"/>
      <c r="J142" s="12"/>
      <c r="K142" s="12"/>
      <c r="L142" s="12"/>
      <c r="M142" s="12"/>
      <c r="N142" s="12"/>
      <c r="O142" s="12"/>
      <c r="P142" s="12"/>
      <c r="Q142" s="12"/>
      <c r="R142" s="65"/>
      <c r="S142" s="66"/>
      <c r="T142" s="27"/>
    </row>
    <row r="143" spans="1:20" s="13" customFormat="1" ht="20.25">
      <c r="A143" s="11">
        <v>3</v>
      </c>
      <c r="B143" s="39" t="s">
        <v>53</v>
      </c>
      <c r="C143" s="36">
        <f>D143*E143</f>
        <v>-26</v>
      </c>
      <c r="D143" s="12">
        <v>1</v>
      </c>
      <c r="E143" s="37">
        <f>F143*$E$722+G143*$F$722+H143*$G$722+I143*$H$722+J143*$I$722+K143*$J$722+L143*$K$722+M143*$L$722+N143*$M$722+O143*$N$722+P143*$O$722+Q143*$P$722+R143*S143</f>
        <v>-26</v>
      </c>
      <c r="F143" s="12">
        <v>-15</v>
      </c>
      <c r="G143" s="12">
        <v>-11</v>
      </c>
      <c r="H143" s="12"/>
      <c r="I143" s="12"/>
      <c r="J143" s="12"/>
      <c r="K143" s="12"/>
      <c r="L143" s="12"/>
      <c r="M143" s="12"/>
      <c r="N143" s="12"/>
      <c r="O143" s="12"/>
      <c r="P143" s="12"/>
      <c r="Q143" s="12"/>
      <c r="R143" s="65"/>
      <c r="S143" s="66"/>
      <c r="T143" s="27"/>
    </row>
    <row r="144" spans="1:20" s="13" customFormat="1" ht="20.25">
      <c r="A144" s="11">
        <v>3</v>
      </c>
      <c r="B144" s="39" t="str">
        <f>B136</f>
        <v>Управляющий Вечного Мегаполиса</v>
      </c>
      <c r="C144" s="36">
        <f t="shared" ref="C144:C145" si="40">D144*E144</f>
        <v>129</v>
      </c>
      <c r="D144" s="12">
        <v>10</v>
      </c>
      <c r="E144" s="37">
        <f>F144*$E$722+G144*$F$722+H144*$G$722+I144*$H$722+J144*$I$722+K144*$J$722+L144*$K$722+M144*$L$722+N144*$M$722+O144*$N$722+P144*$O$722</f>
        <v>12.9</v>
      </c>
      <c r="F144" s="12">
        <f>F136</f>
        <v>0</v>
      </c>
      <c r="G144" s="12">
        <f t="shared" ref="G144:Q144" si="41">G136</f>
        <v>0</v>
      </c>
      <c r="H144" s="12">
        <f t="shared" si="41"/>
        <v>0</v>
      </c>
      <c r="I144" s="12">
        <f t="shared" si="41"/>
        <v>-3</v>
      </c>
      <c r="J144" s="12">
        <f t="shared" si="41"/>
        <v>0</v>
      </c>
      <c r="K144" s="12">
        <f t="shared" si="41"/>
        <v>0</v>
      </c>
      <c r="L144" s="12">
        <f t="shared" si="41"/>
        <v>5</v>
      </c>
      <c r="M144" s="12">
        <f t="shared" si="41"/>
        <v>13</v>
      </c>
      <c r="N144" s="12">
        <f t="shared" si="41"/>
        <v>0</v>
      </c>
      <c r="O144" s="12">
        <f t="shared" si="41"/>
        <v>0</v>
      </c>
      <c r="P144" s="12">
        <f t="shared" si="41"/>
        <v>0</v>
      </c>
      <c r="Q144" s="12">
        <f t="shared" si="41"/>
        <v>0</v>
      </c>
      <c r="R144" s="65"/>
      <c r="S144" s="80"/>
      <c r="T144" s="75"/>
    </row>
    <row r="145" spans="1:20" s="13" customFormat="1" ht="20.25">
      <c r="A145" s="11">
        <v>3</v>
      </c>
      <c r="B145" s="39" t="s">
        <v>399</v>
      </c>
      <c r="C145" s="36">
        <f t="shared" si="40"/>
        <v>150</v>
      </c>
      <c r="D145" s="12">
        <f>1*D144</f>
        <v>10</v>
      </c>
      <c r="E145" s="37">
        <f>D760</f>
        <v>15</v>
      </c>
      <c r="F145" s="12"/>
      <c r="G145" s="12"/>
      <c r="H145" s="12"/>
      <c r="I145" s="12"/>
      <c r="J145" s="12"/>
      <c r="K145" s="12"/>
      <c r="L145" s="12"/>
      <c r="M145" s="12"/>
      <c r="N145" s="12"/>
      <c r="O145" s="12"/>
      <c r="P145" s="12"/>
      <c r="Q145" s="12"/>
      <c r="R145" s="65"/>
      <c r="S145" s="65"/>
      <c r="T145" s="27"/>
    </row>
    <row r="146" spans="1:20" s="13" customFormat="1" ht="20.25">
      <c r="A146" s="14"/>
      <c r="B146" s="41" t="s">
        <v>21</v>
      </c>
      <c r="C146" s="44">
        <f>SUM(C143:C145)</f>
        <v>253</v>
      </c>
      <c r="D146" s="46" t="s">
        <v>35</v>
      </c>
      <c r="E146" s="37"/>
      <c r="F146" s="15"/>
      <c r="G146" s="15"/>
      <c r="H146" s="15"/>
      <c r="I146" s="15"/>
      <c r="J146" s="15"/>
      <c r="K146" s="15"/>
      <c r="L146" s="15"/>
      <c r="M146" s="15"/>
      <c r="N146" s="15"/>
      <c r="O146" s="15"/>
      <c r="P146" s="15"/>
      <c r="Q146" s="15"/>
      <c r="R146" s="67"/>
      <c r="S146" s="68"/>
      <c r="T146" s="28"/>
    </row>
    <row r="147" spans="1:20" s="13" customFormat="1" ht="20.25">
      <c r="A147" s="106"/>
      <c r="B147" s="89" t="s">
        <v>304</v>
      </c>
      <c r="C147" s="38"/>
      <c r="D147" s="91"/>
      <c r="E147" s="37"/>
      <c r="F147" s="15"/>
      <c r="G147" s="15"/>
      <c r="H147" s="15"/>
      <c r="I147" s="15"/>
      <c r="J147" s="15"/>
      <c r="K147" s="15"/>
      <c r="L147" s="15"/>
      <c r="M147" s="15"/>
      <c r="N147" s="15"/>
      <c r="O147" s="15"/>
      <c r="P147" s="15"/>
      <c r="Q147" s="15"/>
      <c r="R147" s="67"/>
      <c r="S147" s="68"/>
      <c r="T147" s="28"/>
    </row>
    <row r="148" spans="1:20" s="13" customFormat="1" ht="20.25">
      <c r="A148" s="106"/>
      <c r="B148" s="90" t="s">
        <v>400</v>
      </c>
      <c r="C148" s="92">
        <f>D148*E148</f>
        <v>100</v>
      </c>
      <c r="D148" s="12">
        <f>1*D144</f>
        <v>10</v>
      </c>
      <c r="E148" s="37">
        <f>D762</f>
        <v>10</v>
      </c>
      <c r="F148" s="15"/>
      <c r="G148" s="15"/>
      <c r="H148" s="15"/>
      <c r="I148" s="15"/>
      <c r="J148" s="15"/>
      <c r="K148" s="15"/>
      <c r="L148" s="15"/>
      <c r="M148" s="15"/>
      <c r="N148" s="15"/>
      <c r="O148" s="15"/>
      <c r="P148" s="15"/>
      <c r="Q148" s="15"/>
      <c r="R148" s="67"/>
      <c r="S148" s="68"/>
      <c r="T148" s="28"/>
    </row>
    <row r="149" spans="1:20" s="13" customFormat="1" ht="20.25">
      <c r="A149" s="106"/>
      <c r="B149" s="41" t="s">
        <v>262</v>
      </c>
      <c r="C149" s="93">
        <f>C148</f>
        <v>100</v>
      </c>
      <c r="D149" s="46" t="s">
        <v>306</v>
      </c>
      <c r="E149" s="37"/>
      <c r="F149" s="15"/>
      <c r="G149" s="15"/>
      <c r="H149" s="15"/>
      <c r="I149" s="15"/>
      <c r="J149" s="15"/>
      <c r="K149" s="15"/>
      <c r="L149" s="15"/>
      <c r="M149" s="15"/>
      <c r="N149" s="15"/>
      <c r="O149" s="15"/>
      <c r="P149" s="15"/>
      <c r="Q149" s="15"/>
      <c r="R149" s="67"/>
      <c r="S149" s="68"/>
      <c r="T149" s="28"/>
    </row>
    <row r="150" spans="1:20" s="13" customFormat="1" ht="20.25">
      <c r="A150" s="106"/>
      <c r="B150" s="89" t="s">
        <v>305</v>
      </c>
      <c r="C150" s="38"/>
      <c r="D150" s="103"/>
      <c r="E150" s="37"/>
      <c r="F150" s="15"/>
      <c r="G150" s="15"/>
      <c r="H150" s="15"/>
      <c r="I150" s="15"/>
      <c r="J150" s="15"/>
      <c r="K150" s="15"/>
      <c r="L150" s="15"/>
      <c r="M150" s="15"/>
      <c r="N150" s="15"/>
      <c r="O150" s="15"/>
      <c r="P150" s="15"/>
      <c r="Q150" s="15"/>
      <c r="R150" s="67"/>
      <c r="S150" s="68"/>
      <c r="T150" s="28"/>
    </row>
    <row r="151" spans="1:20" s="13" customFormat="1" ht="20.25">
      <c r="A151" s="106"/>
      <c r="B151" s="90" t="s">
        <v>400</v>
      </c>
      <c r="C151" s="92">
        <f>D151*E151</f>
        <v>500</v>
      </c>
      <c r="D151" s="12">
        <f>5*D148</f>
        <v>50</v>
      </c>
      <c r="E151" s="37">
        <f>D762</f>
        <v>10</v>
      </c>
      <c r="F151" s="15">
        <f t="shared" ref="F151:J151" si="42">F148*5</f>
        <v>0</v>
      </c>
      <c r="G151" s="15">
        <f t="shared" si="42"/>
        <v>0</v>
      </c>
      <c r="H151" s="15">
        <f t="shared" si="42"/>
        <v>0</v>
      </c>
      <c r="I151" s="15">
        <f t="shared" si="42"/>
        <v>0</v>
      </c>
      <c r="J151" s="15">
        <f t="shared" si="42"/>
        <v>0</v>
      </c>
      <c r="K151" s="15">
        <f>K148*5</f>
        <v>0</v>
      </c>
      <c r="L151" s="15">
        <f t="shared" ref="L151:P151" si="43">L148*5</f>
        <v>0</v>
      </c>
      <c r="M151" s="15">
        <f t="shared" si="43"/>
        <v>0</v>
      </c>
      <c r="N151" s="15">
        <f t="shared" si="43"/>
        <v>0</v>
      </c>
      <c r="O151" s="15">
        <f t="shared" si="43"/>
        <v>0</v>
      </c>
      <c r="P151" s="15">
        <f t="shared" si="43"/>
        <v>0</v>
      </c>
      <c r="Q151" s="15"/>
      <c r="R151" s="67"/>
      <c r="S151" s="68"/>
      <c r="T151" s="28"/>
    </row>
    <row r="152" spans="1:20" s="13" customFormat="1" ht="20.25">
      <c r="A152" s="106"/>
      <c r="B152" s="41" t="s">
        <v>262</v>
      </c>
      <c r="C152" s="93">
        <f>C151</f>
        <v>500</v>
      </c>
      <c r="D152" s="46" t="s">
        <v>307</v>
      </c>
      <c r="E152" s="37"/>
      <c r="F152" s="15"/>
      <c r="G152" s="15"/>
      <c r="H152" s="15"/>
      <c r="I152" s="15"/>
      <c r="J152" s="15"/>
      <c r="K152" s="15"/>
      <c r="L152" s="15"/>
      <c r="M152" s="15"/>
      <c r="N152" s="15"/>
      <c r="O152" s="15"/>
      <c r="P152" s="15"/>
      <c r="Q152" s="15"/>
      <c r="R152" s="67"/>
      <c r="S152" s="68"/>
      <c r="T152" s="28"/>
    </row>
    <row r="153" spans="1:20" s="13" customFormat="1" ht="20.25">
      <c r="A153" s="104"/>
      <c r="B153" s="89" t="s">
        <v>255</v>
      </c>
      <c r="C153" s="38"/>
      <c r="D153" s="91"/>
      <c r="E153" s="37"/>
      <c r="F153" s="15"/>
      <c r="G153" s="15"/>
      <c r="H153" s="15"/>
      <c r="I153" s="15"/>
      <c r="J153" s="15"/>
      <c r="K153" s="15"/>
      <c r="L153" s="15"/>
      <c r="M153" s="15"/>
      <c r="N153" s="15"/>
      <c r="O153" s="15"/>
      <c r="P153" s="15"/>
      <c r="Q153" s="15"/>
      <c r="R153" s="67"/>
      <c r="S153" s="68"/>
      <c r="T153" s="28"/>
    </row>
    <row r="154" spans="1:20" s="13" customFormat="1" ht="20.25">
      <c r="A154" s="104"/>
      <c r="B154" s="90" t="s">
        <v>264</v>
      </c>
      <c r="C154" s="92">
        <f>D154*E154</f>
        <v>148.5</v>
      </c>
      <c r="D154" s="12">
        <f>D144</f>
        <v>10</v>
      </c>
      <c r="E154" s="37">
        <f>F154*$E$722+G154*$F$722+H154*$G$722+I154*$H$722+J154*$I$722+K154*$J$722+L154*$K$722+M154*$L$722+N154*$M$722+O154*$N$722+P154*$O$722</f>
        <v>14.850000000000001</v>
      </c>
      <c r="F154" s="15"/>
      <c r="G154" s="15"/>
      <c r="H154" s="15"/>
      <c r="I154" s="15"/>
      <c r="J154" s="15"/>
      <c r="K154" s="15"/>
      <c r="L154" s="15"/>
      <c r="M154" s="15">
        <v>13.5</v>
      </c>
      <c r="N154" s="15"/>
      <c r="O154" s="15"/>
      <c r="P154" s="15"/>
      <c r="Q154" s="15"/>
      <c r="R154" s="67"/>
      <c r="S154" s="79"/>
      <c r="T154" s="28"/>
    </row>
    <row r="155" spans="1:20" s="13" customFormat="1" ht="20.25">
      <c r="A155" s="104"/>
      <c r="B155" s="41" t="s">
        <v>262</v>
      </c>
      <c r="C155" s="93">
        <f>C154</f>
        <v>148.5</v>
      </c>
      <c r="D155" s="46" t="s">
        <v>263</v>
      </c>
      <c r="E155" s="37"/>
      <c r="F155" s="15"/>
      <c r="G155" s="15"/>
      <c r="H155" s="15"/>
      <c r="I155" s="15"/>
      <c r="J155" s="15"/>
      <c r="K155" s="15"/>
      <c r="L155" s="15"/>
      <c r="M155" s="15"/>
      <c r="N155" s="15"/>
      <c r="O155" s="15"/>
      <c r="P155" s="15"/>
      <c r="Q155" s="15"/>
      <c r="R155" s="67"/>
      <c r="S155" s="68"/>
      <c r="T155" s="28"/>
    </row>
    <row r="156" spans="1:20" s="10" customFormat="1" ht="20.25" customHeight="1">
      <c r="A156" s="31">
        <v>6</v>
      </c>
      <c r="B156" s="42" t="s">
        <v>55</v>
      </c>
      <c r="C156" s="35"/>
      <c r="D156" s="45" t="s">
        <v>131</v>
      </c>
      <c r="E156" s="34"/>
      <c r="F156" s="9"/>
      <c r="G156" s="9"/>
      <c r="H156" s="9"/>
      <c r="I156" s="9"/>
      <c r="J156" s="9"/>
      <c r="K156" s="9"/>
      <c r="L156" s="9"/>
      <c r="M156" s="9"/>
      <c r="N156" s="9"/>
      <c r="O156" s="9"/>
      <c r="P156" s="9"/>
      <c r="Q156" s="9"/>
      <c r="R156" s="63"/>
      <c r="S156" s="64"/>
      <c r="T156" s="43"/>
    </row>
    <row r="157" spans="1:20" s="13" customFormat="1" ht="20.25">
      <c r="A157" s="11">
        <v>1</v>
      </c>
      <c r="B157" s="39" t="s">
        <v>56</v>
      </c>
      <c r="C157" s="36">
        <f>D157*E157</f>
        <v>-9</v>
      </c>
      <c r="D157" s="12">
        <v>1</v>
      </c>
      <c r="E157" s="37">
        <f>F157*$E$722+G157*$F$722+H157*$G$722+I157*$H$722+J157*$I$722+K157*$J$722+L157*$K$722+M157*$L$722+N157*$M$722+O157*$N$722+P157*$O$722+Q157*$P$722+R157*S157</f>
        <v>-9</v>
      </c>
      <c r="F157" s="12">
        <v>-7</v>
      </c>
      <c r="G157" s="12">
        <v>-2</v>
      </c>
      <c r="H157" s="12"/>
      <c r="I157" s="12"/>
      <c r="J157" s="12"/>
      <c r="K157" s="12"/>
      <c r="L157" s="12"/>
      <c r="M157" s="12"/>
      <c r="N157" s="12"/>
      <c r="O157" s="12"/>
      <c r="P157" s="12"/>
      <c r="Q157" s="12"/>
      <c r="R157" s="65"/>
      <c r="S157" s="66"/>
      <c r="T157" s="27"/>
    </row>
    <row r="158" spans="1:20" s="13" customFormat="1" ht="20.25">
      <c r="A158" s="11">
        <v>1</v>
      </c>
      <c r="B158" s="39" t="s">
        <v>59</v>
      </c>
      <c r="C158" s="36">
        <f>D158*E158</f>
        <v>34.799999999999997</v>
      </c>
      <c r="D158" s="12">
        <v>2</v>
      </c>
      <c r="E158" s="37">
        <f>F158*$E$722+G158*$F$722+H158*$G$722+I158*$H$722+J158*$I$722+K158*$J$722+L158*$K$722+M158*$L$722+N158*$M$722+O158*$N$722+P158*$O$722</f>
        <v>17.399999999999999</v>
      </c>
      <c r="F158" s="12"/>
      <c r="G158" s="12"/>
      <c r="H158" s="12"/>
      <c r="I158" s="12">
        <v>-2</v>
      </c>
      <c r="J158" s="12"/>
      <c r="K158" s="12">
        <v>8</v>
      </c>
      <c r="L158" s="12"/>
      <c r="M158" s="12"/>
      <c r="N158" s="12"/>
      <c r="O158" s="12"/>
      <c r="P158" s="12"/>
      <c r="Q158" s="12"/>
      <c r="R158" s="65"/>
      <c r="S158" s="73"/>
      <c r="T158" s="75"/>
    </row>
    <row r="159" spans="1:20" s="13" customFormat="1" ht="20.25">
      <c r="A159" s="11"/>
      <c r="B159" s="40" t="s">
        <v>19</v>
      </c>
      <c r="C159" s="44">
        <f>C157+C158</f>
        <v>25.799999999999997</v>
      </c>
      <c r="D159" s="46" t="s">
        <v>33</v>
      </c>
      <c r="E159" s="37"/>
      <c r="F159" s="12" t="s">
        <v>13</v>
      </c>
      <c r="G159" s="12"/>
      <c r="H159" s="12"/>
      <c r="I159" s="12"/>
      <c r="J159" s="12"/>
      <c r="K159" s="12"/>
      <c r="L159" s="12"/>
      <c r="M159" s="12"/>
      <c r="N159" s="12"/>
      <c r="O159" s="12"/>
      <c r="P159" s="12"/>
      <c r="Q159" s="12"/>
      <c r="R159" s="65"/>
      <c r="S159" s="66"/>
      <c r="T159" s="27"/>
    </row>
    <row r="160" spans="1:20" s="13" customFormat="1" ht="20.25">
      <c r="A160" s="11">
        <v>2</v>
      </c>
      <c r="B160" s="39" t="s">
        <v>57</v>
      </c>
      <c r="C160" s="36">
        <f>D160*E160</f>
        <v>-20</v>
      </c>
      <c r="D160" s="12">
        <v>1</v>
      </c>
      <c r="E160" s="37">
        <f>F160*$E$722+G160*$F$722+H160*$G$722+I160*$H$722+J160*$I$722+K160*$J$722+L160*$K$722+M160*$L$722+N160*$M$722+O160*$N$722+P160*$O$722+Q160*$P$722+R160*S160</f>
        <v>-20</v>
      </c>
      <c r="F160" s="12">
        <v>-10</v>
      </c>
      <c r="G160" s="12">
        <v>-10</v>
      </c>
      <c r="H160" s="12"/>
      <c r="I160" s="12"/>
      <c r="J160" s="12"/>
      <c r="K160" s="12"/>
      <c r="L160" s="12"/>
      <c r="M160" s="12"/>
      <c r="N160" s="12"/>
      <c r="O160" s="12"/>
      <c r="P160" s="12"/>
      <c r="Q160" s="12"/>
      <c r="R160" s="65"/>
      <c r="S160" s="66"/>
      <c r="T160" s="27"/>
    </row>
    <row r="161" spans="1:20" s="13" customFormat="1" ht="20.25">
      <c r="A161" s="11">
        <v>2</v>
      </c>
      <c r="B161" s="39" t="str">
        <f>B158</f>
        <v>Ксенолингвист</v>
      </c>
      <c r="C161" s="36">
        <f>D161*E161</f>
        <v>69.599999999999994</v>
      </c>
      <c r="D161" s="12">
        <v>4</v>
      </c>
      <c r="E161" s="37">
        <f>F161*$E$722+G161*$F$722+H161*$G$722+I161*$H$722+J161*$I$722+K161*$J$722+L161*$K$722+M161*$L$722+N161*$M$722+O161*$N$722+P161*$O$722</f>
        <v>17.399999999999999</v>
      </c>
      <c r="F161" s="12">
        <f>F158</f>
        <v>0</v>
      </c>
      <c r="G161" s="12">
        <f t="shared" ref="G161:Q161" si="44">G158</f>
        <v>0</v>
      </c>
      <c r="H161" s="12">
        <f t="shared" si="44"/>
        <v>0</v>
      </c>
      <c r="I161" s="12">
        <f t="shared" si="44"/>
        <v>-2</v>
      </c>
      <c r="J161" s="12">
        <f t="shared" si="44"/>
        <v>0</v>
      </c>
      <c r="K161" s="12">
        <f t="shared" si="44"/>
        <v>8</v>
      </c>
      <c r="L161" s="12">
        <f t="shared" si="44"/>
        <v>0</v>
      </c>
      <c r="M161" s="12">
        <f t="shared" si="44"/>
        <v>0</v>
      </c>
      <c r="N161" s="12">
        <f t="shared" si="44"/>
        <v>0</v>
      </c>
      <c r="O161" s="12">
        <f t="shared" si="44"/>
        <v>0</v>
      </c>
      <c r="P161" s="12">
        <f t="shared" si="44"/>
        <v>0</v>
      </c>
      <c r="Q161" s="12">
        <f t="shared" si="44"/>
        <v>0</v>
      </c>
      <c r="R161" s="65"/>
      <c r="S161" s="79"/>
      <c r="T161" s="75"/>
    </row>
    <row r="162" spans="1:20" s="13" customFormat="1" ht="20.25">
      <c r="A162" s="11">
        <v>2</v>
      </c>
      <c r="B162" s="39" t="s">
        <v>357</v>
      </c>
      <c r="C162" s="36">
        <f>D162*E162</f>
        <v>16.100000000000001</v>
      </c>
      <c r="D162" s="12">
        <v>1</v>
      </c>
      <c r="E162" s="37">
        <f>F162*$E$722+G162*$F$722+H162*$G$722+I162*$H$722+J162*$I$722+K162*$J$722+L162*$K$722+M162*$L$722+N162*$M$722+O162*$N$722+P162*$O$722</f>
        <v>16.100000000000001</v>
      </c>
      <c r="F162" s="12"/>
      <c r="G162" s="12"/>
      <c r="H162" s="12"/>
      <c r="I162" s="12">
        <v>-3</v>
      </c>
      <c r="J162" s="12"/>
      <c r="K162" s="12">
        <v>8</v>
      </c>
      <c r="L162" s="12"/>
      <c r="M162" s="12"/>
      <c r="N162" s="12"/>
      <c r="O162" s="12"/>
      <c r="P162" s="12"/>
      <c r="Q162" s="12"/>
      <c r="R162" s="65"/>
      <c r="S162" s="102"/>
      <c r="T162" s="75"/>
    </row>
    <row r="163" spans="1:20" s="13" customFormat="1" ht="20.25">
      <c r="A163" s="11">
        <v>2</v>
      </c>
      <c r="B163" s="39" t="s">
        <v>360</v>
      </c>
      <c r="C163" s="36">
        <f t="shared" ref="C163:C164" si="45">D163*E163</f>
        <v>15</v>
      </c>
      <c r="D163" s="12">
        <f>2.5*D161</f>
        <v>10</v>
      </c>
      <c r="E163" s="37">
        <f>D731</f>
        <v>1.5</v>
      </c>
      <c r="F163" s="12"/>
      <c r="G163" s="12"/>
      <c r="H163" s="12"/>
      <c r="I163" s="12"/>
      <c r="J163" s="12"/>
      <c r="K163" s="12"/>
      <c r="L163" s="12"/>
      <c r="M163" s="12"/>
      <c r="N163" s="12"/>
      <c r="O163" s="12"/>
      <c r="P163" s="12"/>
      <c r="Q163" s="12"/>
      <c r="R163" s="65"/>
      <c r="S163" s="65"/>
      <c r="T163" s="27"/>
    </row>
    <row r="164" spans="1:20" s="13" customFormat="1" ht="20.25">
      <c r="A164" s="11">
        <v>2</v>
      </c>
      <c r="B164" s="39" t="s">
        <v>361</v>
      </c>
      <c r="C164" s="36">
        <f t="shared" si="45"/>
        <v>20</v>
      </c>
      <c r="D164" s="12">
        <f>1*D162</f>
        <v>1</v>
      </c>
      <c r="E164" s="37">
        <f>D732</f>
        <v>20</v>
      </c>
      <c r="F164" s="12"/>
      <c r="G164" s="12"/>
      <c r="H164" s="12"/>
      <c r="I164" s="12"/>
      <c r="J164" s="12"/>
      <c r="K164" s="12"/>
      <c r="L164" s="12"/>
      <c r="M164" s="12"/>
      <c r="N164" s="12"/>
      <c r="O164" s="12"/>
      <c r="P164" s="12"/>
      <c r="Q164" s="12"/>
      <c r="R164" s="65"/>
      <c r="S164" s="65"/>
      <c r="T164" s="27"/>
    </row>
    <row r="165" spans="1:20" s="13" customFormat="1" ht="20.25">
      <c r="A165" s="11"/>
      <c r="B165" s="40" t="s">
        <v>20</v>
      </c>
      <c r="C165" s="44">
        <f>SUM(C160:C164)</f>
        <v>100.69999999999999</v>
      </c>
      <c r="D165" s="46" t="s">
        <v>34</v>
      </c>
      <c r="E165" s="37"/>
      <c r="F165" s="12"/>
      <c r="G165" s="12"/>
      <c r="H165" s="12"/>
      <c r="I165" s="12"/>
      <c r="J165" s="12"/>
      <c r="K165" s="12"/>
      <c r="L165" s="12"/>
      <c r="M165" s="12"/>
      <c r="N165" s="12"/>
      <c r="O165" s="12"/>
      <c r="P165" s="12"/>
      <c r="Q165" s="12"/>
      <c r="R165" s="65"/>
      <c r="S165" s="66"/>
      <c r="T165" s="27"/>
    </row>
    <row r="166" spans="1:20" s="13" customFormat="1" ht="20.25">
      <c r="A166" s="11">
        <v>3</v>
      </c>
      <c r="B166" s="39" t="s">
        <v>58</v>
      </c>
      <c r="C166" s="36">
        <f>D166*E166</f>
        <v>-40</v>
      </c>
      <c r="D166" s="12">
        <v>1</v>
      </c>
      <c r="E166" s="37">
        <f>F166*$E$722+G166*$F$722+H166*$G$722+I166*$H$722+J166*$I$722+K166*$J$722+L166*$K$722+M166*$L$722+N166*$M$722+O166*$N$722+P166*$O$722+Q166*$P$722+R166*S166</f>
        <v>-40</v>
      </c>
      <c r="F166" s="12">
        <v>-20</v>
      </c>
      <c r="G166" s="12">
        <v>-20</v>
      </c>
      <c r="H166" s="12"/>
      <c r="I166" s="12"/>
      <c r="J166" s="12"/>
      <c r="K166" s="12"/>
      <c r="L166" s="12"/>
      <c r="M166" s="12"/>
      <c r="N166" s="12"/>
      <c r="O166" s="12"/>
      <c r="P166" s="12"/>
      <c r="Q166" s="12"/>
      <c r="R166" s="65"/>
      <c r="S166" s="66"/>
      <c r="T166" s="27"/>
    </row>
    <row r="167" spans="1:20" s="13" customFormat="1" ht="20.25">
      <c r="A167" s="11">
        <v>3</v>
      </c>
      <c r="B167" s="39" t="str">
        <f>B158</f>
        <v>Ксенолингвист</v>
      </c>
      <c r="C167" s="36">
        <f>D167*E167</f>
        <v>174</v>
      </c>
      <c r="D167" s="12">
        <v>10</v>
      </c>
      <c r="E167" s="37">
        <f>F167*$E$722+G167*$F$722+H167*$G$722+I167*$H$722+J167*$I$722+K167*$J$722+L167*$K$722+M167*$L$722+N167*$M$722+O167*$N$722+P167*$O$722</f>
        <v>17.399999999999999</v>
      </c>
      <c r="F167" s="12">
        <f>F158</f>
        <v>0</v>
      </c>
      <c r="G167" s="12">
        <f t="shared" ref="G167:Q167" si="46">G158</f>
        <v>0</v>
      </c>
      <c r="H167" s="12">
        <f t="shared" si="46"/>
        <v>0</v>
      </c>
      <c r="I167" s="12">
        <f t="shared" si="46"/>
        <v>-2</v>
      </c>
      <c r="J167" s="12">
        <f t="shared" si="46"/>
        <v>0</v>
      </c>
      <c r="K167" s="12">
        <v>8</v>
      </c>
      <c r="L167" s="12">
        <f t="shared" si="46"/>
        <v>0</v>
      </c>
      <c r="M167" s="12">
        <f t="shared" si="46"/>
        <v>0</v>
      </c>
      <c r="N167" s="12">
        <f t="shared" si="46"/>
        <v>0</v>
      </c>
      <c r="O167" s="12">
        <f t="shared" si="46"/>
        <v>0</v>
      </c>
      <c r="P167" s="12">
        <f t="shared" si="46"/>
        <v>0</v>
      </c>
      <c r="Q167" s="12">
        <f t="shared" si="46"/>
        <v>0</v>
      </c>
      <c r="R167" s="65"/>
      <c r="S167" s="79"/>
      <c r="T167" s="75"/>
    </row>
    <row r="168" spans="1:20" s="13" customFormat="1" ht="20.25">
      <c r="A168" s="11">
        <v>3</v>
      </c>
      <c r="B168" s="39" t="s">
        <v>357</v>
      </c>
      <c r="C168" s="36">
        <f>D168*E168</f>
        <v>37.200000000000003</v>
      </c>
      <c r="D168" s="12">
        <v>2</v>
      </c>
      <c r="E168" s="37">
        <f>F168*$E$722+G168*$F$722+H168*$G$722+I168*$H$722+J168*$I$722+K168*$J$722+L168*$K$722+M168*$L$722+N168*$M$722+O168*$N$722+P168*$O$722</f>
        <v>18.600000000000001</v>
      </c>
      <c r="F168" s="12"/>
      <c r="G168" s="12"/>
      <c r="H168" s="12"/>
      <c r="I168" s="12">
        <v>-3</v>
      </c>
      <c r="J168" s="12"/>
      <c r="K168" s="12">
        <v>9</v>
      </c>
      <c r="L168" s="12"/>
      <c r="M168" s="12"/>
      <c r="N168" s="12"/>
      <c r="O168" s="12"/>
      <c r="P168" s="12"/>
      <c r="Q168" s="12"/>
      <c r="R168" s="65"/>
      <c r="S168" s="102"/>
      <c r="T168" s="75"/>
    </row>
    <row r="169" spans="1:20" s="13" customFormat="1" ht="20.25">
      <c r="A169" s="48">
        <v>3</v>
      </c>
      <c r="B169" s="39" t="s">
        <v>360</v>
      </c>
      <c r="C169" s="36">
        <f t="shared" ref="C169:C170" si="47">D169*E169</f>
        <v>37.5</v>
      </c>
      <c r="D169" s="12">
        <f>2.5*D167</f>
        <v>25</v>
      </c>
      <c r="E169" s="37">
        <f>D731</f>
        <v>1.5</v>
      </c>
      <c r="F169" s="12"/>
      <c r="G169" s="12"/>
      <c r="H169" s="12"/>
      <c r="I169" s="12"/>
      <c r="J169" s="12"/>
      <c r="K169" s="12"/>
      <c r="L169" s="12"/>
      <c r="M169" s="12"/>
      <c r="N169" s="12"/>
      <c r="O169" s="12"/>
      <c r="P169" s="12"/>
      <c r="Q169" s="12"/>
      <c r="R169" s="65"/>
      <c r="S169" s="65"/>
      <c r="T169" s="27"/>
    </row>
    <row r="170" spans="1:20" s="13" customFormat="1" ht="20.25">
      <c r="A170" s="48">
        <v>3</v>
      </c>
      <c r="B170" s="39" t="s">
        <v>361</v>
      </c>
      <c r="C170" s="36">
        <f t="shared" si="47"/>
        <v>40</v>
      </c>
      <c r="D170" s="12">
        <f>1*D168</f>
        <v>2</v>
      </c>
      <c r="E170" s="37">
        <f>D732</f>
        <v>20</v>
      </c>
      <c r="F170" s="12"/>
      <c r="G170" s="12"/>
      <c r="H170" s="12"/>
      <c r="I170" s="12"/>
      <c r="J170" s="12"/>
      <c r="K170" s="12"/>
      <c r="L170" s="12"/>
      <c r="M170" s="12"/>
      <c r="N170" s="12"/>
      <c r="O170" s="12"/>
      <c r="P170" s="12"/>
      <c r="Q170" s="12"/>
      <c r="R170" s="65"/>
      <c r="S170" s="65"/>
      <c r="T170" s="27"/>
    </row>
    <row r="171" spans="1:20" s="13" customFormat="1" ht="20.25">
      <c r="A171" s="14"/>
      <c r="B171" s="41" t="s">
        <v>21</v>
      </c>
      <c r="C171" s="93">
        <f>SUM(C166:C170)</f>
        <v>248.7</v>
      </c>
      <c r="D171" s="46" t="s">
        <v>35</v>
      </c>
      <c r="E171" s="37"/>
      <c r="F171" s="15"/>
      <c r="G171" s="15"/>
      <c r="H171" s="15"/>
      <c r="I171" s="15"/>
      <c r="J171" s="15"/>
      <c r="K171" s="15"/>
      <c r="L171" s="15"/>
      <c r="M171" s="15"/>
      <c r="N171" s="15"/>
      <c r="O171" s="15"/>
      <c r="P171" s="15"/>
      <c r="Q171" s="15"/>
      <c r="R171" s="67"/>
      <c r="S171" s="68"/>
      <c r="T171" s="28"/>
    </row>
    <row r="172" spans="1:20" s="13" customFormat="1" ht="20.25">
      <c r="A172" s="106"/>
      <c r="B172" s="89" t="s">
        <v>304</v>
      </c>
      <c r="C172" s="38"/>
      <c r="D172" s="91"/>
      <c r="E172" s="37"/>
      <c r="F172" s="15"/>
      <c r="G172" s="15"/>
      <c r="H172" s="15"/>
      <c r="I172" s="15"/>
      <c r="J172" s="15"/>
      <c r="K172" s="15"/>
      <c r="L172" s="15"/>
      <c r="M172" s="15"/>
      <c r="N172" s="15"/>
      <c r="O172" s="15"/>
      <c r="P172" s="15"/>
      <c r="Q172" s="15"/>
      <c r="R172" s="67"/>
      <c r="S172" s="68"/>
      <c r="T172" s="28"/>
    </row>
    <row r="173" spans="1:20" s="13" customFormat="1" ht="20.25">
      <c r="A173" s="106"/>
      <c r="B173" s="90" t="s">
        <v>265</v>
      </c>
      <c r="C173" s="92">
        <f>D173*E173</f>
        <v>75</v>
      </c>
      <c r="D173" s="12">
        <f>D167</f>
        <v>10</v>
      </c>
      <c r="E173" s="37">
        <f>F173*$E$722+G173*$F$722+H173*$G$722+I173*$H$722+J173*$I$722+K173*$J$722+L173*$K$722+M173*$L$722+N173*$M$722+O173*$N$722+P173*$O$722</f>
        <v>7.5</v>
      </c>
      <c r="F173" s="15"/>
      <c r="G173" s="15"/>
      <c r="H173" s="15"/>
      <c r="I173" s="15"/>
      <c r="J173" s="15"/>
      <c r="K173" s="15">
        <v>3</v>
      </c>
      <c r="L173" s="15"/>
      <c r="M173" s="15"/>
      <c r="N173" s="15"/>
      <c r="O173" s="15"/>
      <c r="P173" s="15"/>
      <c r="Q173" s="15"/>
      <c r="R173" s="67"/>
      <c r="S173" s="68"/>
      <c r="T173" s="28"/>
    </row>
    <row r="174" spans="1:20" s="13" customFormat="1" ht="20.25">
      <c r="A174" s="106"/>
      <c r="B174" s="90" t="s">
        <v>358</v>
      </c>
      <c r="C174" s="92">
        <f>D174*E174</f>
        <v>25</v>
      </c>
      <c r="D174" s="12">
        <f>D168</f>
        <v>2</v>
      </c>
      <c r="E174" s="37">
        <f>F174*$E$722+G174*$F$722+H174*$G$722+I174*$H$722+J174*$I$722+K174*$J$722+L174*$K$722+M174*$L$722+N174*$M$722+O174*$N$722+P174*$O$722</f>
        <v>12.5</v>
      </c>
      <c r="F174" s="15"/>
      <c r="G174" s="15"/>
      <c r="H174" s="15"/>
      <c r="I174" s="15"/>
      <c r="J174" s="15"/>
      <c r="K174" s="15">
        <v>5</v>
      </c>
      <c r="L174" s="15"/>
      <c r="M174" s="15"/>
      <c r="N174" s="15"/>
      <c r="O174" s="15"/>
      <c r="P174" s="15"/>
      <c r="Q174" s="15"/>
      <c r="R174" s="67"/>
      <c r="S174" s="68"/>
      <c r="T174" s="28"/>
    </row>
    <row r="175" spans="1:20" s="13" customFormat="1" ht="20.25">
      <c r="A175" s="106"/>
      <c r="B175" s="41" t="s">
        <v>262</v>
      </c>
      <c r="C175" s="93">
        <f>C173+C174</f>
        <v>100</v>
      </c>
      <c r="D175" s="46" t="s">
        <v>306</v>
      </c>
      <c r="E175" s="37"/>
      <c r="F175" s="15"/>
      <c r="G175" s="15"/>
      <c r="H175" s="15"/>
      <c r="I175" s="15"/>
      <c r="J175" s="15"/>
      <c r="K175" s="15"/>
      <c r="L175" s="15"/>
      <c r="M175" s="15"/>
      <c r="N175" s="15"/>
      <c r="O175" s="15"/>
      <c r="P175" s="15"/>
      <c r="Q175" s="15"/>
      <c r="R175" s="67"/>
      <c r="S175" s="68"/>
      <c r="T175" s="28"/>
    </row>
    <row r="176" spans="1:20" s="13" customFormat="1" ht="20.25">
      <c r="A176" s="106"/>
      <c r="B176" s="89" t="s">
        <v>305</v>
      </c>
      <c r="C176" s="38"/>
      <c r="D176" s="103"/>
      <c r="E176" s="37"/>
      <c r="F176" s="15"/>
      <c r="G176" s="15"/>
      <c r="H176" s="15"/>
      <c r="I176" s="15"/>
      <c r="J176" s="15"/>
      <c r="K176" s="15"/>
      <c r="L176" s="15"/>
      <c r="M176" s="15"/>
      <c r="N176" s="15"/>
      <c r="O176" s="15"/>
      <c r="P176" s="15"/>
      <c r="Q176" s="15"/>
      <c r="R176" s="67"/>
      <c r="S176" s="68"/>
      <c r="T176" s="28"/>
    </row>
    <row r="177" spans="1:20" s="13" customFormat="1" ht="20.25">
      <c r="A177" s="106"/>
      <c r="B177" s="90" t="s">
        <v>265</v>
      </c>
      <c r="C177" s="92">
        <f>D177*E177</f>
        <v>375</v>
      </c>
      <c r="D177" s="12">
        <f>D173</f>
        <v>10</v>
      </c>
      <c r="E177" s="37">
        <f>F177*$E$722+G177*$F$722+H177*$G$722+I177*$H$722+J177*$I$722+K177*$J$722+L177*$K$722+M177*$L$722+N177*$M$722+O177*$N$722+P177*$O$722</f>
        <v>37.5</v>
      </c>
      <c r="F177" s="15">
        <f t="shared" ref="F177:J177" si="48">F173*5</f>
        <v>0</v>
      </c>
      <c r="G177" s="15">
        <f t="shared" si="48"/>
        <v>0</v>
      </c>
      <c r="H177" s="15">
        <f t="shared" si="48"/>
        <v>0</v>
      </c>
      <c r="I177" s="15">
        <f t="shared" si="48"/>
        <v>0</v>
      </c>
      <c r="J177" s="15">
        <f t="shared" si="48"/>
        <v>0</v>
      </c>
      <c r="K177" s="15">
        <f>K173*5</f>
        <v>15</v>
      </c>
      <c r="L177" s="15">
        <f t="shared" ref="L177:P177" si="49">L173*5</f>
        <v>0</v>
      </c>
      <c r="M177" s="15">
        <f t="shared" si="49"/>
        <v>0</v>
      </c>
      <c r="N177" s="15">
        <f t="shared" si="49"/>
        <v>0</v>
      </c>
      <c r="O177" s="15">
        <f t="shared" si="49"/>
        <v>0</v>
      </c>
      <c r="P177" s="15">
        <f t="shared" si="49"/>
        <v>0</v>
      </c>
      <c r="Q177" s="15"/>
      <c r="R177" s="67"/>
      <c r="S177" s="68"/>
      <c r="T177" s="28"/>
    </row>
    <row r="178" spans="1:20" s="13" customFormat="1" ht="20.25">
      <c r="A178" s="106"/>
      <c r="B178" s="90" t="s">
        <v>358</v>
      </c>
      <c r="C178" s="92">
        <f>D178*E178</f>
        <v>125</v>
      </c>
      <c r="D178" s="12">
        <f>D174</f>
        <v>2</v>
      </c>
      <c r="E178" s="37">
        <f>F178*$E$722+G178*$F$722+H178*$G$722+I178*$H$722+J178*$I$722+K178*$J$722+L178*$K$722+M178*$L$722+N178*$M$722+O178*$N$722+P178*$O$722</f>
        <v>62.5</v>
      </c>
      <c r="F178" s="15"/>
      <c r="G178" s="15"/>
      <c r="H178" s="15"/>
      <c r="I178" s="15"/>
      <c r="J178" s="15"/>
      <c r="K178" s="15">
        <f>K174*5</f>
        <v>25</v>
      </c>
      <c r="L178" s="15"/>
      <c r="M178" s="15"/>
      <c r="N178" s="15"/>
      <c r="O178" s="15"/>
      <c r="P178" s="15"/>
      <c r="Q178" s="15"/>
      <c r="R178" s="67"/>
      <c r="S178" s="68"/>
      <c r="T178" s="28"/>
    </row>
    <row r="179" spans="1:20" s="13" customFormat="1" ht="20.25">
      <c r="A179" s="106"/>
      <c r="B179" s="41" t="s">
        <v>262</v>
      </c>
      <c r="C179" s="93">
        <f>C177+C178</f>
        <v>500</v>
      </c>
      <c r="D179" s="46" t="s">
        <v>307</v>
      </c>
      <c r="E179" s="37"/>
      <c r="F179" s="15"/>
      <c r="G179" s="15"/>
      <c r="H179" s="15"/>
      <c r="I179" s="15"/>
      <c r="J179" s="15"/>
      <c r="K179" s="15"/>
      <c r="L179" s="15"/>
      <c r="M179" s="15"/>
      <c r="N179" s="15"/>
      <c r="O179" s="15"/>
      <c r="P179" s="15"/>
      <c r="Q179" s="15"/>
      <c r="R179" s="67"/>
      <c r="S179" s="68"/>
      <c r="T179" s="28"/>
    </row>
    <row r="180" spans="1:20" s="13" customFormat="1" ht="20.25">
      <c r="A180" s="104"/>
      <c r="B180" s="89" t="s">
        <v>255</v>
      </c>
      <c r="C180" s="38"/>
      <c r="D180" s="91"/>
      <c r="E180" s="37"/>
      <c r="F180" s="15"/>
      <c r="G180" s="15"/>
      <c r="H180" s="15"/>
      <c r="I180" s="15"/>
      <c r="J180" s="15"/>
      <c r="K180" s="15"/>
      <c r="L180" s="15"/>
      <c r="M180" s="15"/>
      <c r="N180" s="15"/>
      <c r="O180" s="15"/>
      <c r="P180" s="15"/>
      <c r="Q180" s="15"/>
      <c r="R180" s="67"/>
      <c r="S180" s="68"/>
      <c r="T180" s="28"/>
    </row>
    <row r="181" spans="1:20" s="13" customFormat="1" ht="20.25">
      <c r="A181" s="104"/>
      <c r="B181" s="90" t="s">
        <v>265</v>
      </c>
      <c r="C181" s="92">
        <f>D181*E181</f>
        <v>50</v>
      </c>
      <c r="D181" s="12">
        <f>D167</f>
        <v>10</v>
      </c>
      <c r="E181" s="37">
        <f>F181*$E$722+G181*$F$722+H181*$G$722+I181*$H$722+J181*$I$722+K181*$J$722+L181*$K$722+M181*$L$722+N181*$M$722+O181*$N$722+P181*$O$722</f>
        <v>5</v>
      </c>
      <c r="F181" s="15"/>
      <c r="G181" s="15"/>
      <c r="H181" s="15"/>
      <c r="I181" s="15"/>
      <c r="J181" s="15"/>
      <c r="K181" s="15">
        <v>2</v>
      </c>
      <c r="L181" s="15"/>
      <c r="M181" s="15"/>
      <c r="N181" s="15"/>
      <c r="O181" s="15"/>
      <c r="P181" s="15"/>
      <c r="Q181" s="15"/>
      <c r="R181" s="67"/>
      <c r="S181" s="68"/>
      <c r="T181" s="28"/>
    </row>
    <row r="182" spans="1:20" s="13" customFormat="1" ht="20.25">
      <c r="A182" s="104"/>
      <c r="B182" s="90" t="s">
        <v>358</v>
      </c>
      <c r="C182" s="92">
        <f>D182*E182</f>
        <v>25</v>
      </c>
      <c r="D182" s="12">
        <f>D178</f>
        <v>2</v>
      </c>
      <c r="E182" s="37">
        <f>F182*$E$722+G182*$F$722+H182*$G$722+I182*$H$722+J182*$I$722+K182*$J$722+L182*$K$722+M182*$L$722+N182*$M$722+O182*$N$722+P182*$O$722</f>
        <v>12.5</v>
      </c>
      <c r="F182" s="15"/>
      <c r="G182" s="15"/>
      <c r="H182" s="15"/>
      <c r="I182" s="15"/>
      <c r="J182" s="15"/>
      <c r="K182" s="15">
        <v>5</v>
      </c>
      <c r="L182" s="15"/>
      <c r="M182" s="15"/>
      <c r="N182" s="15"/>
      <c r="O182" s="15"/>
      <c r="P182" s="15"/>
      <c r="Q182" s="15"/>
      <c r="R182" s="67"/>
      <c r="S182" s="68"/>
      <c r="T182" s="28"/>
    </row>
    <row r="183" spans="1:20" s="13" customFormat="1" ht="20.25">
      <c r="A183" s="104"/>
      <c r="B183" s="94" t="s">
        <v>381</v>
      </c>
      <c r="C183" s="92">
        <f t="shared" ref="C183" si="50">D183*E183</f>
        <v>75</v>
      </c>
      <c r="D183" s="12">
        <f>25*D168</f>
        <v>50</v>
      </c>
      <c r="E183" s="37">
        <f>D733</f>
        <v>1.5</v>
      </c>
      <c r="F183" s="15"/>
      <c r="G183" s="15"/>
      <c r="H183" s="15"/>
      <c r="I183" s="15"/>
      <c r="J183" s="15"/>
      <c r="K183" s="15"/>
      <c r="L183" s="15"/>
      <c r="M183" s="15"/>
      <c r="N183" s="15"/>
      <c r="O183" s="15"/>
      <c r="P183" s="15"/>
      <c r="Q183" s="15"/>
      <c r="R183" s="67"/>
      <c r="S183" s="68"/>
      <c r="T183" s="28"/>
    </row>
    <row r="184" spans="1:20" s="13" customFormat="1" ht="20.25">
      <c r="A184" s="104"/>
      <c r="B184" s="41" t="s">
        <v>262</v>
      </c>
      <c r="C184" s="93">
        <f>C181+C183+C182</f>
        <v>150</v>
      </c>
      <c r="D184" s="46" t="s">
        <v>263</v>
      </c>
      <c r="E184" s="37"/>
      <c r="F184" s="15"/>
      <c r="G184" s="15"/>
      <c r="H184" s="15"/>
      <c r="I184" s="15"/>
      <c r="J184" s="15"/>
      <c r="K184" s="15"/>
      <c r="L184" s="15"/>
      <c r="M184" s="15"/>
      <c r="N184" s="15"/>
      <c r="O184" s="15"/>
      <c r="P184" s="15"/>
      <c r="Q184" s="15"/>
      <c r="R184" s="67"/>
      <c r="S184" s="68"/>
      <c r="T184" s="28"/>
    </row>
    <row r="185" spans="1:20" s="10" customFormat="1" ht="20.25" customHeight="1">
      <c r="A185" s="31">
        <v>7</v>
      </c>
      <c r="B185" s="42" t="s">
        <v>60</v>
      </c>
      <c r="C185" s="35"/>
      <c r="D185" s="9"/>
      <c r="E185" s="34"/>
      <c r="F185" s="9"/>
      <c r="G185" s="9"/>
      <c r="H185" s="9"/>
      <c r="I185" s="9"/>
      <c r="J185" s="9"/>
      <c r="K185" s="9"/>
      <c r="L185" s="9"/>
      <c r="M185" s="9"/>
      <c r="N185" s="9"/>
      <c r="O185" s="9"/>
      <c r="P185" s="9"/>
      <c r="Q185" s="9"/>
      <c r="R185" s="63"/>
      <c r="S185" s="64"/>
      <c r="T185" s="43"/>
    </row>
    <row r="186" spans="1:20" s="13" customFormat="1" ht="20.25">
      <c r="A186" s="11">
        <v>1</v>
      </c>
      <c r="B186" s="39" t="s">
        <v>61</v>
      </c>
      <c r="C186" s="36">
        <f>D186*E186</f>
        <v>-4</v>
      </c>
      <c r="D186" s="12">
        <v>1</v>
      </c>
      <c r="E186" s="37">
        <f>F186*$E$722+G186*$F$722+H186*$G$722+I186*$H$722+J186*$I$722+K186*$J$722+L186*$K$722+M186*$L$722+N186*$M$722+O186*$N$722+P186*$O$722+Q186*$P$722+R186*S186</f>
        <v>-4</v>
      </c>
      <c r="F186" s="12"/>
      <c r="G186" s="12">
        <v>-4</v>
      </c>
      <c r="H186" s="12"/>
      <c r="I186" s="12"/>
      <c r="J186" s="12"/>
      <c r="K186" s="12"/>
      <c r="L186" s="12"/>
      <c r="M186" s="12"/>
      <c r="N186" s="12"/>
      <c r="O186" s="12"/>
      <c r="P186" s="12"/>
      <c r="Q186" s="12"/>
      <c r="R186" s="65"/>
      <c r="S186" s="66"/>
      <c r="T186" s="27"/>
    </row>
    <row r="187" spans="1:20" s="13" customFormat="1" ht="20.25">
      <c r="A187" s="11">
        <v>1</v>
      </c>
      <c r="B187" s="39" t="s">
        <v>64</v>
      </c>
      <c r="C187" s="36">
        <f t="shared" ref="C187:C188" si="51">D187*E187</f>
        <v>14</v>
      </c>
      <c r="D187" s="12">
        <v>2</v>
      </c>
      <c r="E187" s="37">
        <f>F187*$E$722+G187*$F$722+H187*$G$722+I187*$H$722+J187*$I$722+K187*$J$722+L187*$K$722+M187*$L$722+N187*$M$722+O187*$N$722+P187*$O$722</f>
        <v>7</v>
      </c>
      <c r="F187" s="12">
        <v>7</v>
      </c>
      <c r="G187" s="12"/>
      <c r="H187" s="12"/>
      <c r="I187" s="12"/>
      <c r="J187" s="12"/>
      <c r="K187" s="12"/>
      <c r="L187" s="12"/>
      <c r="M187" s="12"/>
      <c r="N187" s="12"/>
      <c r="O187" s="12"/>
      <c r="P187" s="12"/>
      <c r="Q187" s="12"/>
      <c r="R187" s="65"/>
      <c r="S187" s="73"/>
      <c r="T187" s="75"/>
    </row>
    <row r="188" spans="1:20" s="13" customFormat="1" ht="20.25">
      <c r="A188" s="11">
        <v>1</v>
      </c>
      <c r="B188" s="39" t="s">
        <v>63</v>
      </c>
      <c r="C188" s="36">
        <f t="shared" si="51"/>
        <v>15.4</v>
      </c>
      <c r="D188" s="12">
        <v>1</v>
      </c>
      <c r="E188" s="37">
        <f>F188*$E$722+G188*$F$722+H188*$G$722+I188*$H$722+J188*$I$722+K188*$J$722+L188*$K$722+M188*$L$722+N188*$M$722+O188*$N$722+P188*$O$722</f>
        <v>15.4</v>
      </c>
      <c r="F188" s="12">
        <v>18</v>
      </c>
      <c r="G188" s="12"/>
      <c r="H188" s="12"/>
      <c r="I188" s="12">
        <v>-2</v>
      </c>
      <c r="J188" s="12"/>
      <c r="K188" s="12"/>
      <c r="L188" s="12"/>
      <c r="M188" s="12"/>
      <c r="N188" s="12"/>
      <c r="O188" s="12"/>
      <c r="P188" s="12"/>
      <c r="Q188" s="12"/>
      <c r="R188" s="65"/>
      <c r="S188" s="73"/>
      <c r="T188" s="75"/>
    </row>
    <row r="189" spans="1:20" s="13" customFormat="1" ht="20.25">
      <c r="A189" s="11"/>
      <c r="B189" s="40" t="s">
        <v>19</v>
      </c>
      <c r="C189" s="44">
        <f>SUM(C186:C188)</f>
        <v>25.4</v>
      </c>
      <c r="D189" s="46" t="s">
        <v>33</v>
      </c>
      <c r="E189" s="37"/>
      <c r="F189" s="12"/>
      <c r="G189" s="12"/>
      <c r="H189" s="12"/>
      <c r="I189" s="12"/>
      <c r="J189" s="12"/>
      <c r="K189" s="12"/>
      <c r="L189" s="12"/>
      <c r="M189" s="12"/>
      <c r="N189" s="12"/>
      <c r="O189" s="12"/>
      <c r="P189" s="12"/>
      <c r="Q189" s="12"/>
      <c r="R189" s="65"/>
      <c r="S189" s="66"/>
      <c r="T189" s="76"/>
    </row>
    <row r="190" spans="1:20" s="13" customFormat="1" ht="20.25">
      <c r="A190" s="11">
        <v>2</v>
      </c>
      <c r="B190" s="39" t="s">
        <v>62</v>
      </c>
      <c r="C190" s="36">
        <f>D190*E190</f>
        <v>-8</v>
      </c>
      <c r="D190" s="12">
        <v>1</v>
      </c>
      <c r="E190" s="37">
        <f>F190*$E$722+G190*$F$722+H190*$G$722+I190*$H$722+J190*$I$722+K190*$J$722+L190*$K$722+M190*$L$722+N190*$M$722+O190*$N$722+P190*$O$722+Q190*$P$722+R190*S190</f>
        <v>-8</v>
      </c>
      <c r="F190" s="12"/>
      <c r="G190" s="12">
        <v>-8</v>
      </c>
      <c r="H190" s="12"/>
      <c r="I190" s="12"/>
      <c r="J190" s="12"/>
      <c r="K190" s="12"/>
      <c r="L190" s="12"/>
      <c r="M190" s="12"/>
      <c r="N190" s="12"/>
      <c r="O190" s="12"/>
      <c r="P190" s="12"/>
      <c r="Q190" s="12"/>
      <c r="R190" s="65"/>
      <c r="S190" s="66"/>
      <c r="T190" s="27"/>
    </row>
    <row r="191" spans="1:20" s="13" customFormat="1" ht="20.25">
      <c r="A191" s="11">
        <v>2</v>
      </c>
      <c r="B191" s="39" t="str">
        <f>B187</f>
        <v>Мастер-техник</v>
      </c>
      <c r="C191" s="36">
        <f t="shared" ref="C191:C192" si="52">D191*E191</f>
        <v>63</v>
      </c>
      <c r="D191" s="12">
        <v>9</v>
      </c>
      <c r="E191" s="37">
        <f>F191*$E$722+G191*$F$722+H191*$G$722+I191*$H$722+J191*$I$722+K191*$J$722+L191*$K$722+M191*$L$722+N191*$M$722+O191*$N$722+P191*$O$722</f>
        <v>7</v>
      </c>
      <c r="F191" s="12">
        <f>F187</f>
        <v>7</v>
      </c>
      <c r="G191" s="12">
        <f t="shared" ref="G191:Q191" si="53">G187</f>
        <v>0</v>
      </c>
      <c r="H191" s="12">
        <f t="shared" si="53"/>
        <v>0</v>
      </c>
      <c r="I191" s="12">
        <f t="shared" si="53"/>
        <v>0</v>
      </c>
      <c r="J191" s="12">
        <f t="shared" si="53"/>
        <v>0</v>
      </c>
      <c r="K191" s="12">
        <f t="shared" si="53"/>
        <v>0</v>
      </c>
      <c r="L191" s="12">
        <f t="shared" si="53"/>
        <v>0</v>
      </c>
      <c r="M191" s="12">
        <f t="shared" si="53"/>
        <v>0</v>
      </c>
      <c r="N191" s="12">
        <f t="shared" si="53"/>
        <v>0</v>
      </c>
      <c r="O191" s="12">
        <f t="shared" si="53"/>
        <v>0</v>
      </c>
      <c r="P191" s="12">
        <f t="shared" si="53"/>
        <v>0</v>
      </c>
      <c r="Q191" s="12">
        <f t="shared" si="53"/>
        <v>0</v>
      </c>
      <c r="R191" s="65"/>
      <c r="S191" s="73"/>
      <c r="T191" s="75"/>
    </row>
    <row r="192" spans="1:20" s="13" customFormat="1" ht="20.25">
      <c r="A192" s="11">
        <v>2</v>
      </c>
      <c r="B192" s="39" t="str">
        <f>B188</f>
        <v>Инженер-энергетик</v>
      </c>
      <c r="C192" s="36">
        <f t="shared" si="52"/>
        <v>46.2</v>
      </c>
      <c r="D192" s="12">
        <v>3</v>
      </c>
      <c r="E192" s="37">
        <f>F192*$E$722+G192*$F$722+H192*$G$722+I192*$H$722+J192*$I$722+K192*$J$722+L192*$K$722+M192*$L$722+N192*$M$722+O192*$N$722+P192*$O$722</f>
        <v>15.4</v>
      </c>
      <c r="F192" s="12">
        <f>F188</f>
        <v>18</v>
      </c>
      <c r="G192" s="12">
        <f t="shared" ref="G192:Q192" si="54">G188</f>
        <v>0</v>
      </c>
      <c r="H192" s="12">
        <f t="shared" si="54"/>
        <v>0</v>
      </c>
      <c r="I192" s="12">
        <f t="shared" si="54"/>
        <v>-2</v>
      </c>
      <c r="J192" s="12">
        <f t="shared" si="54"/>
        <v>0</v>
      </c>
      <c r="K192" s="12">
        <f t="shared" si="54"/>
        <v>0</v>
      </c>
      <c r="L192" s="12">
        <f t="shared" si="54"/>
        <v>0</v>
      </c>
      <c r="M192" s="12">
        <f t="shared" si="54"/>
        <v>0</v>
      </c>
      <c r="N192" s="12">
        <f t="shared" si="54"/>
        <v>0</v>
      </c>
      <c r="O192" s="12">
        <f t="shared" si="54"/>
        <v>0</v>
      </c>
      <c r="P192" s="12">
        <f t="shared" si="54"/>
        <v>0</v>
      </c>
      <c r="Q192" s="12">
        <f t="shared" si="54"/>
        <v>0</v>
      </c>
      <c r="R192" s="65"/>
      <c r="S192" s="73"/>
      <c r="T192" s="75"/>
    </row>
    <row r="193" spans="1:20" s="13" customFormat="1" ht="20.25">
      <c r="A193" s="11"/>
      <c r="B193" s="40" t="s">
        <v>20</v>
      </c>
      <c r="C193" s="44">
        <f>SUM(C190:C192)</f>
        <v>101.2</v>
      </c>
      <c r="D193" s="46" t="s">
        <v>34</v>
      </c>
      <c r="E193" s="37"/>
      <c r="F193" s="12"/>
      <c r="G193" s="12"/>
      <c r="H193" s="12"/>
      <c r="I193" s="12"/>
      <c r="J193" s="12"/>
      <c r="K193" s="12"/>
      <c r="L193" s="12"/>
      <c r="M193" s="12"/>
      <c r="N193" s="12"/>
      <c r="O193" s="12"/>
      <c r="P193" s="12"/>
      <c r="Q193" s="12"/>
      <c r="R193" s="65"/>
      <c r="S193" s="66"/>
      <c r="T193" s="76"/>
    </row>
    <row r="194" spans="1:20" s="13" customFormat="1" ht="20.25">
      <c r="A194" s="11">
        <v>3</v>
      </c>
      <c r="B194" s="39" t="s">
        <v>62</v>
      </c>
      <c r="C194" s="36">
        <f>D194*E194</f>
        <v>-20</v>
      </c>
      <c r="D194" s="12">
        <v>1</v>
      </c>
      <c r="E194" s="37">
        <f>F194*$E$722+G194*$F$722+H194*$G$722+I194*$H$722+J194*$I$722+K194*$J$722+L194*$K$722+M194*$L$722+N194*$M$722+O194*$N$722+P194*$O$722+Q194*$P$722+R194*S194</f>
        <v>-20</v>
      </c>
      <c r="F194" s="12"/>
      <c r="G194" s="12">
        <v>-20</v>
      </c>
      <c r="H194" s="12"/>
      <c r="I194" s="12"/>
      <c r="J194" s="12"/>
      <c r="K194" s="12"/>
      <c r="L194" s="12"/>
      <c r="M194" s="12"/>
      <c r="N194" s="12"/>
      <c r="O194" s="12"/>
      <c r="P194" s="12"/>
      <c r="Q194" s="12"/>
      <c r="R194" s="65"/>
      <c r="S194" s="66"/>
      <c r="T194" s="27"/>
    </row>
    <row r="195" spans="1:20" s="13" customFormat="1" ht="20.25">
      <c r="A195" s="11">
        <v>3</v>
      </c>
      <c r="B195" s="39" t="str">
        <f>B187</f>
        <v>Мастер-техник</v>
      </c>
      <c r="C195" s="36">
        <f t="shared" ref="C195:C196" si="55">D195*E195</f>
        <v>119</v>
      </c>
      <c r="D195" s="12">
        <v>17</v>
      </c>
      <c r="E195" s="37">
        <f>F195*$E$722+G195*$F$722+H195*$G$722+I195*$H$722+J195*$I$722+K195*$J$722+L195*$K$722+M195*$L$722+N195*$M$722+O195*$N$722+P195*$O$722</f>
        <v>7</v>
      </c>
      <c r="F195" s="12">
        <f>F187</f>
        <v>7</v>
      </c>
      <c r="G195" s="12">
        <f t="shared" ref="G195:Q195" si="56">G187</f>
        <v>0</v>
      </c>
      <c r="H195" s="12">
        <f t="shared" si="56"/>
        <v>0</v>
      </c>
      <c r="I195" s="12">
        <f t="shared" si="56"/>
        <v>0</v>
      </c>
      <c r="J195" s="12">
        <f t="shared" si="56"/>
        <v>0</v>
      </c>
      <c r="K195" s="12">
        <f t="shared" si="56"/>
        <v>0</v>
      </c>
      <c r="L195" s="12">
        <f t="shared" si="56"/>
        <v>0</v>
      </c>
      <c r="M195" s="12">
        <f t="shared" si="56"/>
        <v>0</v>
      </c>
      <c r="N195" s="12">
        <f t="shared" si="56"/>
        <v>0</v>
      </c>
      <c r="O195" s="12">
        <f t="shared" si="56"/>
        <v>0</v>
      </c>
      <c r="P195" s="12">
        <f t="shared" si="56"/>
        <v>0</v>
      </c>
      <c r="Q195" s="12">
        <f t="shared" si="56"/>
        <v>0</v>
      </c>
      <c r="R195" s="65"/>
      <c r="S195" s="73"/>
      <c r="T195" s="75"/>
    </row>
    <row r="196" spans="1:20" s="13" customFormat="1" ht="20.25">
      <c r="A196" s="11">
        <v>3</v>
      </c>
      <c r="B196" s="39" t="str">
        <f>B188</f>
        <v>Инженер-энергетик</v>
      </c>
      <c r="C196" s="36">
        <f t="shared" si="55"/>
        <v>154</v>
      </c>
      <c r="D196" s="12">
        <v>10</v>
      </c>
      <c r="E196" s="37">
        <f>F196*$E$722+G196*$F$722+H196*$G$722+I196*$H$722+J196*$I$722+K196*$J$722+L196*$K$722+M196*$L$722+N196*$M$722+O196*$N$722+P196*$O$722</f>
        <v>15.4</v>
      </c>
      <c r="F196" s="12">
        <f>F188</f>
        <v>18</v>
      </c>
      <c r="G196" s="12">
        <f t="shared" ref="G196:Q196" si="57">G188</f>
        <v>0</v>
      </c>
      <c r="H196" s="12">
        <f t="shared" si="57"/>
        <v>0</v>
      </c>
      <c r="I196" s="12">
        <f t="shared" si="57"/>
        <v>-2</v>
      </c>
      <c r="J196" s="12">
        <f t="shared" si="57"/>
        <v>0</v>
      </c>
      <c r="K196" s="12">
        <f t="shared" si="57"/>
        <v>0</v>
      </c>
      <c r="L196" s="12">
        <f t="shared" si="57"/>
        <v>0</v>
      </c>
      <c r="M196" s="12">
        <f t="shared" si="57"/>
        <v>0</v>
      </c>
      <c r="N196" s="12">
        <f t="shared" si="57"/>
        <v>0</v>
      </c>
      <c r="O196" s="12">
        <f t="shared" si="57"/>
        <v>0</v>
      </c>
      <c r="P196" s="12">
        <f t="shared" si="57"/>
        <v>0</v>
      </c>
      <c r="Q196" s="12">
        <f t="shared" si="57"/>
        <v>0</v>
      </c>
      <c r="R196" s="65"/>
      <c r="S196" s="73"/>
      <c r="T196" s="75"/>
    </row>
    <row r="197" spans="1:20" s="13" customFormat="1" ht="20.25">
      <c r="A197" s="14"/>
      <c r="B197" s="41" t="s">
        <v>21</v>
      </c>
      <c r="C197" s="38">
        <f>SUM(C194:C196)</f>
        <v>253</v>
      </c>
      <c r="D197" s="46" t="s">
        <v>35</v>
      </c>
      <c r="E197" s="37"/>
      <c r="F197" s="15"/>
      <c r="G197" s="15"/>
      <c r="H197" s="15"/>
      <c r="I197" s="15"/>
      <c r="J197" s="15"/>
      <c r="K197" s="15"/>
      <c r="L197" s="15"/>
      <c r="M197" s="15"/>
      <c r="N197" s="15"/>
      <c r="O197" s="15"/>
      <c r="P197" s="15"/>
      <c r="Q197" s="15"/>
      <c r="R197" s="67"/>
      <c r="S197" s="66"/>
      <c r="T197" s="76"/>
    </row>
    <row r="198" spans="1:20" s="13" customFormat="1" ht="20.25">
      <c r="A198" s="106"/>
      <c r="B198" s="89" t="s">
        <v>304</v>
      </c>
      <c r="C198" s="38"/>
      <c r="D198" s="91"/>
      <c r="E198" s="37"/>
      <c r="F198" s="15"/>
      <c r="G198" s="15"/>
      <c r="H198" s="15"/>
      <c r="I198" s="15"/>
      <c r="J198" s="15"/>
      <c r="K198" s="15"/>
      <c r="L198" s="15"/>
      <c r="M198" s="15"/>
      <c r="N198" s="15"/>
      <c r="O198" s="15"/>
      <c r="P198" s="15"/>
      <c r="Q198" s="15"/>
      <c r="R198" s="67"/>
      <c r="S198" s="68"/>
      <c r="T198" s="28"/>
    </row>
    <row r="199" spans="1:20" s="13" customFormat="1" ht="20.25">
      <c r="A199" s="106"/>
      <c r="B199" s="90" t="s">
        <v>266</v>
      </c>
      <c r="C199" s="92">
        <f>D199*E199</f>
        <v>42.5</v>
      </c>
      <c r="D199" s="12">
        <v>17</v>
      </c>
      <c r="E199" s="37">
        <f>F199*$E$722+G199*$F$722+H199*$G$722+I199*$H$722+J199*$I$722+K199*$J$722+L199*$K$722+M199*$L$722+N199*$M$722+O199*$N$722+P199*$O$722</f>
        <v>2.5</v>
      </c>
      <c r="F199" s="15">
        <v>2.5</v>
      </c>
      <c r="G199" s="15"/>
      <c r="H199" s="15"/>
      <c r="I199" s="15"/>
      <c r="J199" s="15"/>
      <c r="K199" s="15"/>
      <c r="L199" s="15"/>
      <c r="M199" s="15"/>
      <c r="N199" s="15"/>
      <c r="O199" s="15"/>
      <c r="P199" s="15"/>
      <c r="Q199" s="15"/>
      <c r="R199" s="67"/>
      <c r="S199" s="68"/>
      <c r="T199" s="28"/>
    </row>
    <row r="200" spans="1:20" s="13" customFormat="1" ht="20.25">
      <c r="A200" s="106"/>
      <c r="B200" s="90" t="s">
        <v>267</v>
      </c>
      <c r="C200" s="92">
        <f>D200*E200</f>
        <v>60</v>
      </c>
      <c r="D200" s="12">
        <v>10</v>
      </c>
      <c r="E200" s="37">
        <f>F200*$E$722+G200*$F$722+H200*$G$722+I200*$H$722+J200*$I$722+K200*$J$722+L200*$K$722+M200*$L$722+N200*$M$722+O200*$N$722+P200*$O$722</f>
        <v>6</v>
      </c>
      <c r="F200" s="15">
        <v>6</v>
      </c>
      <c r="G200" s="15"/>
      <c r="H200" s="15"/>
      <c r="I200" s="15"/>
      <c r="J200" s="15"/>
      <c r="K200" s="15"/>
      <c r="L200" s="15"/>
      <c r="M200" s="15"/>
      <c r="N200" s="15"/>
      <c r="O200" s="15"/>
      <c r="P200" s="15"/>
      <c r="Q200" s="15"/>
      <c r="R200" s="67"/>
      <c r="S200" s="68"/>
      <c r="T200" s="28"/>
    </row>
    <row r="201" spans="1:20" s="13" customFormat="1" ht="20.25">
      <c r="A201" s="106"/>
      <c r="B201" s="41" t="s">
        <v>262</v>
      </c>
      <c r="C201" s="93">
        <f>C199+C200</f>
        <v>102.5</v>
      </c>
      <c r="D201" s="46" t="s">
        <v>306</v>
      </c>
      <c r="E201" s="37"/>
      <c r="F201" s="15"/>
      <c r="G201" s="15"/>
      <c r="H201" s="15"/>
      <c r="I201" s="15"/>
      <c r="J201" s="15"/>
      <c r="K201" s="15"/>
      <c r="L201" s="15"/>
      <c r="M201" s="15"/>
      <c r="N201" s="15"/>
      <c r="O201" s="15"/>
      <c r="P201" s="15"/>
      <c r="Q201" s="15"/>
      <c r="R201" s="67"/>
      <c r="S201" s="68"/>
      <c r="T201" s="28"/>
    </row>
    <row r="202" spans="1:20" s="13" customFormat="1" ht="20.25">
      <c r="A202" s="106"/>
      <c r="B202" s="89" t="s">
        <v>305</v>
      </c>
      <c r="C202" s="38"/>
      <c r="D202" s="103"/>
      <c r="E202" s="37"/>
      <c r="F202" s="15"/>
      <c r="G202" s="15"/>
      <c r="H202" s="15"/>
      <c r="I202" s="15"/>
      <c r="J202" s="15"/>
      <c r="K202" s="15"/>
      <c r="L202" s="15"/>
      <c r="M202" s="15"/>
      <c r="N202" s="15"/>
      <c r="O202" s="15"/>
      <c r="P202" s="15"/>
      <c r="Q202" s="15"/>
      <c r="R202" s="67"/>
      <c r="S202" s="68"/>
      <c r="T202" s="28"/>
    </row>
    <row r="203" spans="1:20" s="13" customFormat="1" ht="20.25">
      <c r="A203" s="106"/>
      <c r="B203" s="90" t="s">
        <v>266</v>
      </c>
      <c r="C203" s="92">
        <f>D203*E203</f>
        <v>212.5</v>
      </c>
      <c r="D203" s="12">
        <f>D199</f>
        <v>17</v>
      </c>
      <c r="E203" s="37">
        <f>F203*$E$722+G203*$F$722+H203*$G$722+I203*$H$722+J203*$I$722+K203*$J$722+L203*$K$722+M203*$L$722+N203*$M$722+O203*$N$722+P203*$O$722</f>
        <v>12.5</v>
      </c>
      <c r="F203" s="15">
        <f t="shared" ref="F203:J203" si="58">F199*5</f>
        <v>12.5</v>
      </c>
      <c r="G203" s="15">
        <f t="shared" si="58"/>
        <v>0</v>
      </c>
      <c r="H203" s="15">
        <f t="shared" si="58"/>
        <v>0</v>
      </c>
      <c r="I203" s="15">
        <f t="shared" si="58"/>
        <v>0</v>
      </c>
      <c r="J203" s="15">
        <f t="shared" si="58"/>
        <v>0</v>
      </c>
      <c r="K203" s="15">
        <f>K199*5</f>
        <v>0</v>
      </c>
      <c r="L203" s="15">
        <f t="shared" ref="L203:P203" si="59">L199*5</f>
        <v>0</v>
      </c>
      <c r="M203" s="15">
        <f t="shared" si="59"/>
        <v>0</v>
      </c>
      <c r="N203" s="15">
        <f t="shared" si="59"/>
        <v>0</v>
      </c>
      <c r="O203" s="15">
        <f t="shared" si="59"/>
        <v>0</v>
      </c>
      <c r="P203" s="15">
        <f t="shared" si="59"/>
        <v>0</v>
      </c>
      <c r="Q203" s="15"/>
      <c r="R203" s="67"/>
      <c r="S203" s="68"/>
      <c r="T203" s="28"/>
    </row>
    <row r="204" spans="1:20" s="13" customFormat="1" ht="20.25">
      <c r="A204" s="106"/>
      <c r="B204" s="90" t="s">
        <v>267</v>
      </c>
      <c r="C204" s="92">
        <f>D204*E204</f>
        <v>300</v>
      </c>
      <c r="D204" s="12">
        <f>D200</f>
        <v>10</v>
      </c>
      <c r="E204" s="37">
        <f>F204*$E$722+G204*$F$722+H204*$G$722+I204*$H$722+J204*$I$722+K204*$J$722+L204*$K$722+M204*$L$722+N204*$M$722+O204*$N$722+P204*$O$722</f>
        <v>30</v>
      </c>
      <c r="F204" s="15">
        <f t="shared" ref="F204:J204" si="60">F200*5</f>
        <v>30</v>
      </c>
      <c r="G204" s="15">
        <f t="shared" si="60"/>
        <v>0</v>
      </c>
      <c r="H204" s="15">
        <f t="shared" si="60"/>
        <v>0</v>
      </c>
      <c r="I204" s="15">
        <f t="shared" si="60"/>
        <v>0</v>
      </c>
      <c r="J204" s="15">
        <f t="shared" si="60"/>
        <v>0</v>
      </c>
      <c r="K204" s="15">
        <f>K200*5</f>
        <v>0</v>
      </c>
      <c r="L204" s="15">
        <f t="shared" ref="L204:P204" si="61">L200*5</f>
        <v>0</v>
      </c>
      <c r="M204" s="15">
        <f t="shared" si="61"/>
        <v>0</v>
      </c>
      <c r="N204" s="15">
        <f t="shared" si="61"/>
        <v>0</v>
      </c>
      <c r="O204" s="15">
        <f t="shared" si="61"/>
        <v>0</v>
      </c>
      <c r="P204" s="15">
        <f t="shared" si="61"/>
        <v>0</v>
      </c>
      <c r="Q204" s="15"/>
      <c r="R204" s="67"/>
      <c r="S204" s="68"/>
      <c r="T204" s="28"/>
    </row>
    <row r="205" spans="1:20" s="13" customFormat="1" ht="20.25">
      <c r="A205" s="106"/>
      <c r="B205" s="41" t="s">
        <v>262</v>
      </c>
      <c r="C205" s="93">
        <f>C203+C204</f>
        <v>512.5</v>
      </c>
      <c r="D205" s="46" t="s">
        <v>307</v>
      </c>
      <c r="E205" s="37"/>
      <c r="F205" s="15"/>
      <c r="G205" s="15"/>
      <c r="H205" s="15"/>
      <c r="I205" s="15"/>
      <c r="J205" s="15"/>
      <c r="K205" s="15"/>
      <c r="L205" s="15"/>
      <c r="M205" s="15"/>
      <c r="N205" s="15"/>
      <c r="O205" s="15"/>
      <c r="P205" s="15"/>
      <c r="Q205" s="15"/>
      <c r="R205" s="67"/>
      <c r="S205" s="68"/>
      <c r="T205" s="28"/>
    </row>
    <row r="206" spans="1:20" s="13" customFormat="1" ht="20.25">
      <c r="A206" s="104"/>
      <c r="B206" s="89" t="s">
        <v>255</v>
      </c>
      <c r="C206" s="38"/>
      <c r="D206" s="91"/>
      <c r="E206" s="37"/>
      <c r="F206" s="15"/>
      <c r="G206" s="15"/>
      <c r="H206" s="15"/>
      <c r="I206" s="15"/>
      <c r="J206" s="15"/>
      <c r="K206" s="15"/>
      <c r="L206" s="15"/>
      <c r="M206" s="15"/>
      <c r="N206" s="15"/>
      <c r="O206" s="15"/>
      <c r="P206" s="15"/>
      <c r="Q206" s="15"/>
      <c r="R206" s="67"/>
      <c r="S206" s="66"/>
      <c r="T206" s="76"/>
    </row>
    <row r="207" spans="1:20" s="13" customFormat="1" ht="20.25">
      <c r="A207" s="104"/>
      <c r="B207" s="90" t="s">
        <v>266</v>
      </c>
      <c r="C207" s="92">
        <f>D207*E207</f>
        <v>59.5</v>
      </c>
      <c r="D207" s="12">
        <f>D195</f>
        <v>17</v>
      </c>
      <c r="E207" s="37">
        <f>F207*$E$722+G207*$F$722+H207*$G$722+I207*$H$722+J207*$I$722+K207*$J$722+L207*$K$722+M207*$L$722+N207*$M$722+O207*$N$722+P207*$O$722</f>
        <v>3.5</v>
      </c>
      <c r="F207" s="15">
        <v>3.5</v>
      </c>
      <c r="G207" s="15"/>
      <c r="H207" s="15"/>
      <c r="I207" s="15"/>
      <c r="J207" s="15"/>
      <c r="K207" s="15"/>
      <c r="L207" s="15"/>
      <c r="M207" s="15"/>
      <c r="N207" s="15"/>
      <c r="O207" s="15"/>
      <c r="P207" s="15"/>
      <c r="Q207" s="15"/>
      <c r="R207" s="67"/>
      <c r="S207" s="66"/>
      <c r="T207" s="76"/>
    </row>
    <row r="208" spans="1:20" s="13" customFormat="1" ht="20.25">
      <c r="A208" s="104"/>
      <c r="B208" s="90" t="s">
        <v>267</v>
      </c>
      <c r="C208" s="92">
        <f>D208*E208</f>
        <v>90</v>
      </c>
      <c r="D208" s="12">
        <f>D196</f>
        <v>10</v>
      </c>
      <c r="E208" s="37">
        <f>F208*$E$722+G208*$F$722+H208*$G$722+I208*$H$722+J208*$I$722+K208*$J$722+L208*$K$722+M208*$L$722+N208*$M$722+O208*$N$722+P208*$O$722</f>
        <v>9</v>
      </c>
      <c r="F208" s="15">
        <v>9</v>
      </c>
      <c r="G208" s="15"/>
      <c r="H208" s="15"/>
      <c r="I208" s="15"/>
      <c r="J208" s="15"/>
      <c r="K208" s="15"/>
      <c r="L208" s="15"/>
      <c r="M208" s="15"/>
      <c r="N208" s="15"/>
      <c r="O208" s="15"/>
      <c r="P208" s="15"/>
      <c r="Q208" s="15"/>
      <c r="R208" s="67"/>
      <c r="S208" s="66"/>
      <c r="T208" s="76"/>
    </row>
    <row r="209" spans="1:20" s="13" customFormat="1" ht="20.25">
      <c r="A209" s="104"/>
      <c r="B209" s="41" t="s">
        <v>262</v>
      </c>
      <c r="C209" s="93">
        <f>C207+C208</f>
        <v>149.5</v>
      </c>
      <c r="D209" s="46" t="s">
        <v>263</v>
      </c>
      <c r="E209" s="37"/>
      <c r="F209" s="15"/>
      <c r="G209" s="15"/>
      <c r="H209" s="15"/>
      <c r="I209" s="15"/>
      <c r="J209" s="15"/>
      <c r="K209" s="15"/>
      <c r="L209" s="15"/>
      <c r="M209" s="15"/>
      <c r="N209" s="15"/>
      <c r="O209" s="15"/>
      <c r="P209" s="15"/>
      <c r="Q209" s="15"/>
      <c r="R209" s="67"/>
      <c r="S209" s="66"/>
      <c r="T209" s="76"/>
    </row>
    <row r="210" spans="1:20" s="10" customFormat="1" ht="20.25" customHeight="1">
      <c r="A210" s="31">
        <v>8</v>
      </c>
      <c r="B210" s="42" t="s">
        <v>65</v>
      </c>
      <c r="C210" s="35"/>
      <c r="D210" s="9"/>
      <c r="E210" s="34"/>
      <c r="F210" s="9"/>
      <c r="G210" s="9"/>
      <c r="H210" s="9"/>
      <c r="I210" s="9"/>
      <c r="J210" s="9"/>
      <c r="K210" s="9"/>
      <c r="L210" s="9"/>
      <c r="M210" s="9"/>
      <c r="N210" s="9"/>
      <c r="O210" s="9"/>
      <c r="P210" s="9"/>
      <c r="Q210" s="9"/>
      <c r="R210" s="63"/>
      <c r="S210" s="64"/>
      <c r="T210" s="43"/>
    </row>
    <row r="211" spans="1:20" s="13" customFormat="1" ht="20.25">
      <c r="A211" s="11">
        <v>1</v>
      </c>
      <c r="B211" s="47" t="s">
        <v>66</v>
      </c>
      <c r="C211" s="36">
        <f>D211*E211</f>
        <v>-4</v>
      </c>
      <c r="D211" s="12">
        <v>1</v>
      </c>
      <c r="E211" s="37">
        <f>F211*$E$722+G211*$F$722+H211*$G$722+I211*$H$722+J211*$I$722+K211*$J$722+L211*$K$722+M211*$L$722+N211*$M$722+O211*$N$722+P211*$O$722+Q211*$P$722+R211*S211</f>
        <v>-4</v>
      </c>
      <c r="F211" s="12"/>
      <c r="G211" s="12">
        <v>-4</v>
      </c>
      <c r="H211" s="12"/>
      <c r="I211" s="12"/>
      <c r="J211" s="12"/>
      <c r="K211" s="12"/>
      <c r="L211" s="12"/>
      <c r="M211" s="12"/>
      <c r="N211" s="12"/>
      <c r="O211" s="12"/>
      <c r="P211" s="12"/>
      <c r="Q211" s="12"/>
      <c r="R211" s="65"/>
      <c r="S211" s="66"/>
      <c r="T211" s="27"/>
    </row>
    <row r="212" spans="1:20" s="13" customFormat="1" ht="20.25">
      <c r="A212" s="11">
        <v>1</v>
      </c>
      <c r="B212" s="47" t="s">
        <v>64</v>
      </c>
      <c r="C212" s="36">
        <f t="shared" ref="C212:C213" si="62">D212*E212</f>
        <v>14</v>
      </c>
      <c r="D212" s="12">
        <v>2</v>
      </c>
      <c r="E212" s="37">
        <f>F212*$E$722+G212*$F$722+H212*$G$722+I212*$H$722+J212*$I$722+K212*$J$722+L212*$K$722+M212*$L$722+N212*$M$722+O212*$N$722+P212*$O$722</f>
        <v>7</v>
      </c>
      <c r="F212" s="12">
        <v>7</v>
      </c>
      <c r="G212" s="12"/>
      <c r="H212" s="12"/>
      <c r="I212" s="12"/>
      <c r="J212" s="12"/>
      <c r="K212" s="12"/>
      <c r="L212" s="12"/>
      <c r="M212" s="12"/>
      <c r="N212" s="12"/>
      <c r="O212" s="12"/>
      <c r="P212" s="12"/>
      <c r="Q212" s="12"/>
      <c r="R212" s="65"/>
      <c r="S212" s="73"/>
      <c r="T212" s="75"/>
    </row>
    <row r="213" spans="1:20" s="13" customFormat="1" ht="20.25">
      <c r="A213" s="11">
        <v>1</v>
      </c>
      <c r="B213" s="39" t="s">
        <v>63</v>
      </c>
      <c r="C213" s="36">
        <f t="shared" si="62"/>
        <v>15.4</v>
      </c>
      <c r="D213" s="12">
        <v>1</v>
      </c>
      <c r="E213" s="37">
        <f>F213*$E$722+G213*$F$722+H213*$G$722+I213*$H$722+J213*$I$722+K213*$J$722+L213*$K$722+M213*$L$722+N213*$M$722+O213*$N$722+P213*$O$722</f>
        <v>15.4</v>
      </c>
      <c r="F213" s="12">
        <v>18</v>
      </c>
      <c r="G213" s="12"/>
      <c r="H213" s="12"/>
      <c r="I213" s="12">
        <v>-2</v>
      </c>
      <c r="J213" s="12"/>
      <c r="K213" s="12"/>
      <c r="L213" s="12"/>
      <c r="M213" s="12"/>
      <c r="N213" s="12"/>
      <c r="O213" s="12"/>
      <c r="P213" s="12"/>
      <c r="Q213" s="12"/>
      <c r="R213" s="65"/>
      <c r="S213" s="73"/>
      <c r="T213" s="75"/>
    </row>
    <row r="214" spans="1:20" s="13" customFormat="1" ht="20.25">
      <c r="A214" s="11"/>
      <c r="B214" s="40" t="s">
        <v>19</v>
      </c>
      <c r="C214" s="44">
        <f>SUM(C211:C213)</f>
        <v>25.4</v>
      </c>
      <c r="D214" s="46" t="s">
        <v>33</v>
      </c>
      <c r="E214" s="37"/>
      <c r="F214" s="12"/>
      <c r="G214" s="12"/>
      <c r="H214" s="12"/>
      <c r="I214" s="12"/>
      <c r="J214" s="12"/>
      <c r="K214" s="12"/>
      <c r="L214" s="12"/>
      <c r="M214" s="12"/>
      <c r="N214" s="12"/>
      <c r="O214" s="12"/>
      <c r="P214" s="12"/>
      <c r="Q214" s="12"/>
      <c r="R214" s="65"/>
      <c r="S214" s="66"/>
      <c r="T214" s="76"/>
    </row>
    <row r="215" spans="1:20" s="13" customFormat="1" ht="20.25">
      <c r="A215" s="11">
        <v>2</v>
      </c>
      <c r="B215" s="39" t="s">
        <v>67</v>
      </c>
      <c r="C215" s="36">
        <f>D215*E215</f>
        <v>-8</v>
      </c>
      <c r="D215" s="12">
        <v>1</v>
      </c>
      <c r="E215" s="37">
        <f>F215*$E$722+G215*$F$722+H215*$G$722+I215*$H$722+J215*$I$722+K215*$J$722+L215*$K$722+M215*$L$722+N215*$M$722+O215*$N$722+P215*$O$722+Q215*$P$722+R215*S215</f>
        <v>-8</v>
      </c>
      <c r="F215" s="12"/>
      <c r="G215" s="12">
        <v>-8</v>
      </c>
      <c r="H215" s="12"/>
      <c r="I215" s="12"/>
      <c r="J215" s="12"/>
      <c r="K215" s="12"/>
      <c r="L215" s="12"/>
      <c r="M215" s="12"/>
      <c r="N215" s="12"/>
      <c r="O215" s="12"/>
      <c r="P215" s="12"/>
      <c r="Q215" s="12"/>
      <c r="R215" s="65"/>
      <c r="S215" s="66"/>
      <c r="T215" s="27"/>
    </row>
    <row r="216" spans="1:20" s="13" customFormat="1" ht="20.25">
      <c r="A216" s="11">
        <v>2</v>
      </c>
      <c r="B216" s="39" t="str">
        <f>B212</f>
        <v>Мастер-техник</v>
      </c>
      <c r="C216" s="36">
        <f t="shared" ref="C216:C217" si="63">D216*E216</f>
        <v>63</v>
      </c>
      <c r="D216" s="12">
        <v>9</v>
      </c>
      <c r="E216" s="37">
        <f>F216*$E$722+G216*$F$722+H216*$G$722+I216*$H$722+J216*$I$722+K216*$J$722+L216*$K$722+M216*$L$722+N216*$M$722+O216*$N$722+P216*$O$722</f>
        <v>7</v>
      </c>
      <c r="F216" s="12">
        <f>F212</f>
        <v>7</v>
      </c>
      <c r="G216" s="12">
        <f t="shared" ref="G216:Q216" si="64">G212</f>
        <v>0</v>
      </c>
      <c r="H216" s="12">
        <f t="shared" si="64"/>
        <v>0</v>
      </c>
      <c r="I216" s="12">
        <f t="shared" si="64"/>
        <v>0</v>
      </c>
      <c r="J216" s="12">
        <f t="shared" si="64"/>
        <v>0</v>
      </c>
      <c r="K216" s="12">
        <f t="shared" si="64"/>
        <v>0</v>
      </c>
      <c r="L216" s="12">
        <f t="shared" si="64"/>
        <v>0</v>
      </c>
      <c r="M216" s="12">
        <f t="shared" si="64"/>
        <v>0</v>
      </c>
      <c r="N216" s="12">
        <f t="shared" si="64"/>
        <v>0</v>
      </c>
      <c r="O216" s="12">
        <f t="shared" si="64"/>
        <v>0</v>
      </c>
      <c r="P216" s="12">
        <f t="shared" si="64"/>
        <v>0</v>
      </c>
      <c r="Q216" s="12">
        <f t="shared" si="64"/>
        <v>0</v>
      </c>
      <c r="R216" s="65"/>
      <c r="S216" s="73"/>
      <c r="T216" s="75"/>
    </row>
    <row r="217" spans="1:20" s="13" customFormat="1" ht="20.25">
      <c r="A217" s="11">
        <v>2</v>
      </c>
      <c r="B217" s="39" t="str">
        <f>B213</f>
        <v>Инженер-энергетик</v>
      </c>
      <c r="C217" s="36">
        <f t="shared" si="63"/>
        <v>46.2</v>
      </c>
      <c r="D217" s="12">
        <v>3</v>
      </c>
      <c r="E217" s="37">
        <f>F217*$E$722+G217*$F$722+H217*$G$722+I217*$H$722+J217*$I$722+K217*$J$722+L217*$K$722+M217*$L$722+N217*$M$722+O217*$N$722+P217*$O$722</f>
        <v>15.4</v>
      </c>
      <c r="F217" s="12">
        <f>F213</f>
        <v>18</v>
      </c>
      <c r="G217" s="12">
        <f t="shared" ref="G217:Q217" si="65">G213</f>
        <v>0</v>
      </c>
      <c r="H217" s="12">
        <f t="shared" si="65"/>
        <v>0</v>
      </c>
      <c r="I217" s="12">
        <f t="shared" si="65"/>
        <v>-2</v>
      </c>
      <c r="J217" s="12">
        <f t="shared" si="65"/>
        <v>0</v>
      </c>
      <c r="K217" s="12">
        <f t="shared" si="65"/>
        <v>0</v>
      </c>
      <c r="L217" s="12">
        <f t="shared" si="65"/>
        <v>0</v>
      </c>
      <c r="M217" s="12">
        <f t="shared" si="65"/>
        <v>0</v>
      </c>
      <c r="N217" s="12">
        <f t="shared" si="65"/>
        <v>0</v>
      </c>
      <c r="O217" s="12">
        <f t="shared" si="65"/>
        <v>0</v>
      </c>
      <c r="P217" s="12">
        <f t="shared" si="65"/>
        <v>0</v>
      </c>
      <c r="Q217" s="12">
        <f t="shared" si="65"/>
        <v>0</v>
      </c>
      <c r="R217" s="65"/>
      <c r="S217" s="73"/>
      <c r="T217" s="75"/>
    </row>
    <row r="218" spans="1:20" s="13" customFormat="1" ht="20.25">
      <c r="A218" s="11"/>
      <c r="B218" s="40" t="s">
        <v>20</v>
      </c>
      <c r="C218" s="44">
        <f>SUM(C215:C217)</f>
        <v>101.2</v>
      </c>
      <c r="D218" s="46" t="s">
        <v>34</v>
      </c>
      <c r="E218" s="37"/>
      <c r="F218" s="12"/>
      <c r="G218" s="12"/>
      <c r="H218" s="12"/>
      <c r="I218" s="12"/>
      <c r="J218" s="12"/>
      <c r="K218" s="12"/>
      <c r="L218" s="12"/>
      <c r="M218" s="12"/>
      <c r="N218" s="12"/>
      <c r="O218" s="12"/>
      <c r="P218" s="12"/>
      <c r="Q218" s="12"/>
      <c r="R218" s="65"/>
      <c r="S218" s="66"/>
      <c r="T218" s="76"/>
    </row>
    <row r="219" spans="1:20" s="13" customFormat="1" ht="20.25">
      <c r="A219" s="11">
        <v>3</v>
      </c>
      <c r="B219" s="39" t="s">
        <v>67</v>
      </c>
      <c r="C219" s="36">
        <f>D219*E219</f>
        <v>-20</v>
      </c>
      <c r="D219" s="12">
        <v>1</v>
      </c>
      <c r="E219" s="37">
        <f>F219*$E$722+G219*$F$722+H219*$G$722+I219*$H$722+J219*$I$722+K219*$J$722+L219*$K$722+M219*$L$722+N219*$M$722+O219*$N$722+P219*$O$722+Q219*$P$722+R219*S219</f>
        <v>-20</v>
      </c>
      <c r="F219" s="12"/>
      <c r="G219" s="12">
        <v>-20</v>
      </c>
      <c r="H219" s="12"/>
      <c r="I219" s="12"/>
      <c r="J219" s="12"/>
      <c r="K219" s="12"/>
      <c r="L219" s="12"/>
      <c r="M219" s="12"/>
      <c r="N219" s="12"/>
      <c r="O219" s="12"/>
      <c r="P219" s="12"/>
      <c r="Q219" s="12"/>
      <c r="R219" s="65"/>
      <c r="S219" s="66"/>
      <c r="T219" s="27"/>
    </row>
    <row r="220" spans="1:20" s="13" customFormat="1" ht="20.25">
      <c r="A220" s="11">
        <v>3</v>
      </c>
      <c r="B220" s="39" t="str">
        <f>B212</f>
        <v>Мастер-техник</v>
      </c>
      <c r="C220" s="36">
        <f t="shared" ref="C220:C221" si="66">D220*E220</f>
        <v>119</v>
      </c>
      <c r="D220" s="12">
        <v>17</v>
      </c>
      <c r="E220" s="37">
        <f>F220*$E$722+G220*$F$722+H220*$G$722+I220*$H$722+J220*$I$722+K220*$J$722+L220*$K$722+M220*$L$722+N220*$M$722+O220*$N$722+P220*$O$722</f>
        <v>7</v>
      </c>
      <c r="F220" s="12">
        <f>F212</f>
        <v>7</v>
      </c>
      <c r="G220" s="12">
        <f t="shared" ref="G220:Q220" si="67">G212</f>
        <v>0</v>
      </c>
      <c r="H220" s="12">
        <f t="shared" si="67"/>
        <v>0</v>
      </c>
      <c r="I220" s="12">
        <f t="shared" si="67"/>
        <v>0</v>
      </c>
      <c r="J220" s="12">
        <f t="shared" si="67"/>
        <v>0</v>
      </c>
      <c r="K220" s="12">
        <f t="shared" si="67"/>
        <v>0</v>
      </c>
      <c r="L220" s="12">
        <f t="shared" si="67"/>
        <v>0</v>
      </c>
      <c r="M220" s="12">
        <f t="shared" si="67"/>
        <v>0</v>
      </c>
      <c r="N220" s="12">
        <f t="shared" si="67"/>
        <v>0</v>
      </c>
      <c r="O220" s="12">
        <f t="shared" si="67"/>
        <v>0</v>
      </c>
      <c r="P220" s="12">
        <f t="shared" si="67"/>
        <v>0</v>
      </c>
      <c r="Q220" s="12">
        <f t="shared" si="67"/>
        <v>0</v>
      </c>
      <c r="R220" s="65"/>
      <c r="S220" s="73"/>
      <c r="T220" s="75"/>
    </row>
    <row r="221" spans="1:20" s="13" customFormat="1" ht="20.25">
      <c r="A221" s="11">
        <v>3</v>
      </c>
      <c r="B221" s="39" t="str">
        <f>B213</f>
        <v>Инженер-энергетик</v>
      </c>
      <c r="C221" s="36">
        <f t="shared" si="66"/>
        <v>154</v>
      </c>
      <c r="D221" s="12">
        <v>10</v>
      </c>
      <c r="E221" s="37">
        <f>F221*$E$722+G221*$F$722+H221*$G$722+I221*$H$722+J221*$I$722+K221*$J$722+L221*$K$722+M221*$L$722+N221*$M$722+O221*$N$722+P221*$O$722</f>
        <v>15.4</v>
      </c>
      <c r="F221" s="12">
        <f>F213</f>
        <v>18</v>
      </c>
      <c r="G221" s="12">
        <f t="shared" ref="G221:Q221" si="68">G213</f>
        <v>0</v>
      </c>
      <c r="H221" s="12">
        <f t="shared" si="68"/>
        <v>0</v>
      </c>
      <c r="I221" s="12">
        <f t="shared" si="68"/>
        <v>-2</v>
      </c>
      <c r="J221" s="12">
        <f t="shared" si="68"/>
        <v>0</v>
      </c>
      <c r="K221" s="12">
        <f t="shared" si="68"/>
        <v>0</v>
      </c>
      <c r="L221" s="12">
        <f t="shared" si="68"/>
        <v>0</v>
      </c>
      <c r="M221" s="12">
        <f t="shared" si="68"/>
        <v>0</v>
      </c>
      <c r="N221" s="12">
        <f t="shared" si="68"/>
        <v>0</v>
      </c>
      <c r="O221" s="12">
        <f t="shared" si="68"/>
        <v>0</v>
      </c>
      <c r="P221" s="12">
        <f t="shared" si="68"/>
        <v>0</v>
      </c>
      <c r="Q221" s="12">
        <f t="shared" si="68"/>
        <v>0</v>
      </c>
      <c r="R221" s="65"/>
      <c r="S221" s="73"/>
      <c r="T221" s="75"/>
    </row>
    <row r="222" spans="1:20" s="13" customFormat="1" ht="20.25">
      <c r="A222" s="14"/>
      <c r="B222" s="41" t="s">
        <v>21</v>
      </c>
      <c r="C222" s="38">
        <f>SUM(C219:C221)</f>
        <v>253</v>
      </c>
      <c r="D222" s="46" t="s">
        <v>35</v>
      </c>
      <c r="E222" s="37"/>
      <c r="F222" s="15"/>
      <c r="G222" s="15"/>
      <c r="H222" s="15"/>
      <c r="I222" s="15"/>
      <c r="J222" s="15"/>
      <c r="K222" s="15"/>
      <c r="L222" s="15"/>
      <c r="M222" s="15"/>
      <c r="N222" s="15"/>
      <c r="O222" s="15"/>
      <c r="P222" s="15"/>
      <c r="Q222" s="15"/>
      <c r="R222" s="67"/>
      <c r="S222" s="66"/>
      <c r="T222" s="76"/>
    </row>
    <row r="223" spans="1:20" s="13" customFormat="1" ht="20.25">
      <c r="A223" s="106"/>
      <c r="B223" s="89" t="s">
        <v>304</v>
      </c>
      <c r="C223" s="38"/>
      <c r="D223" s="91"/>
      <c r="E223" s="37"/>
      <c r="F223" s="15"/>
      <c r="G223" s="15"/>
      <c r="H223" s="15"/>
      <c r="I223" s="15"/>
      <c r="J223" s="15"/>
      <c r="K223" s="15"/>
      <c r="L223" s="15"/>
      <c r="M223" s="15"/>
      <c r="N223" s="15"/>
      <c r="O223" s="15"/>
      <c r="P223" s="15"/>
      <c r="Q223" s="15"/>
      <c r="R223" s="67"/>
      <c r="S223" s="68"/>
      <c r="T223" s="28"/>
    </row>
    <row r="224" spans="1:20" s="13" customFormat="1" ht="20.25">
      <c r="A224" s="106"/>
      <c r="B224" s="90" t="s">
        <v>266</v>
      </c>
      <c r="C224" s="92">
        <f>D224*E224</f>
        <v>42.5</v>
      </c>
      <c r="D224" s="12">
        <v>17</v>
      </c>
      <c r="E224" s="37">
        <f>F224*$E$722+G224*$F$722+H224*$G$722+I224*$H$722+J224*$I$722+K224*$J$722+L224*$K$722+M224*$L$722+N224*$M$722+O224*$N$722+P224*$O$722</f>
        <v>2.5</v>
      </c>
      <c r="F224" s="15">
        <v>2.5</v>
      </c>
      <c r="G224" s="15"/>
      <c r="H224" s="15"/>
      <c r="I224" s="15"/>
      <c r="J224" s="15"/>
      <c r="K224" s="15"/>
      <c r="L224" s="15"/>
      <c r="M224" s="15"/>
      <c r="N224" s="15"/>
      <c r="O224" s="15"/>
      <c r="P224" s="15"/>
      <c r="Q224" s="15"/>
      <c r="R224" s="67"/>
      <c r="S224" s="68"/>
      <c r="T224" s="28"/>
    </row>
    <row r="225" spans="1:20" s="13" customFormat="1" ht="20.25">
      <c r="A225" s="106"/>
      <c r="B225" s="90" t="s">
        <v>267</v>
      </c>
      <c r="C225" s="92">
        <f>D225*E225</f>
        <v>60</v>
      </c>
      <c r="D225" s="12">
        <v>10</v>
      </c>
      <c r="E225" s="37">
        <f>F225*$E$722+G225*$F$722+H225*$G$722+I225*$H$722+J225*$I$722+K225*$J$722+L225*$K$722+M225*$L$722+N225*$M$722+O225*$N$722+P225*$O$722</f>
        <v>6</v>
      </c>
      <c r="F225" s="15">
        <v>6</v>
      </c>
      <c r="G225" s="15"/>
      <c r="H225" s="15"/>
      <c r="I225" s="15"/>
      <c r="J225" s="15"/>
      <c r="K225" s="15"/>
      <c r="L225" s="15"/>
      <c r="M225" s="15"/>
      <c r="N225" s="15"/>
      <c r="O225" s="15"/>
      <c r="P225" s="15"/>
      <c r="Q225" s="15"/>
      <c r="R225" s="67"/>
      <c r="S225" s="68"/>
      <c r="T225" s="28"/>
    </row>
    <row r="226" spans="1:20" s="13" customFormat="1" ht="20.25">
      <c r="A226" s="106"/>
      <c r="B226" s="41" t="s">
        <v>262</v>
      </c>
      <c r="C226" s="93">
        <f>C224+C225</f>
        <v>102.5</v>
      </c>
      <c r="D226" s="46" t="s">
        <v>306</v>
      </c>
      <c r="E226" s="37"/>
      <c r="F226" s="15"/>
      <c r="G226" s="15"/>
      <c r="H226" s="15"/>
      <c r="I226" s="15"/>
      <c r="J226" s="15"/>
      <c r="K226" s="15"/>
      <c r="L226" s="15"/>
      <c r="M226" s="15"/>
      <c r="N226" s="15"/>
      <c r="O226" s="15"/>
      <c r="P226" s="15"/>
      <c r="Q226" s="15"/>
      <c r="R226" s="67"/>
      <c r="S226" s="68"/>
      <c r="T226" s="28"/>
    </row>
    <row r="227" spans="1:20" s="13" customFormat="1" ht="20.25">
      <c r="A227" s="106"/>
      <c r="B227" s="89" t="s">
        <v>305</v>
      </c>
      <c r="C227" s="38"/>
      <c r="D227" s="103"/>
      <c r="E227" s="37"/>
      <c r="F227" s="15"/>
      <c r="G227" s="15"/>
      <c r="H227" s="15"/>
      <c r="I227" s="15"/>
      <c r="J227" s="15"/>
      <c r="K227" s="15"/>
      <c r="L227" s="15"/>
      <c r="M227" s="15"/>
      <c r="N227" s="15"/>
      <c r="O227" s="15"/>
      <c r="P227" s="15"/>
      <c r="Q227" s="15"/>
      <c r="R227" s="67"/>
      <c r="S227" s="68"/>
      <c r="T227" s="28"/>
    </row>
    <row r="228" spans="1:20" s="13" customFormat="1" ht="20.25">
      <c r="A228" s="106"/>
      <c r="B228" s="90" t="s">
        <v>266</v>
      </c>
      <c r="C228" s="92">
        <f>D228*E228</f>
        <v>212.5</v>
      </c>
      <c r="D228" s="12">
        <f>D224</f>
        <v>17</v>
      </c>
      <c r="E228" s="37">
        <f>F228*$E$722+G228*$F$722+H228*$G$722+I228*$H$722+J228*$I$722+K228*$J$722+L228*$K$722+M228*$L$722+N228*$M$722+O228*$N$722+P228*$O$722</f>
        <v>12.5</v>
      </c>
      <c r="F228" s="15">
        <f t="shared" ref="F228:J228" si="69">F224*5</f>
        <v>12.5</v>
      </c>
      <c r="G228" s="15">
        <f t="shared" si="69"/>
        <v>0</v>
      </c>
      <c r="H228" s="15">
        <f t="shared" si="69"/>
        <v>0</v>
      </c>
      <c r="I228" s="15">
        <f t="shared" si="69"/>
        <v>0</v>
      </c>
      <c r="J228" s="15">
        <f t="shared" si="69"/>
        <v>0</v>
      </c>
      <c r="K228" s="15">
        <f>K224*5</f>
        <v>0</v>
      </c>
      <c r="L228" s="15">
        <f t="shared" ref="L228:P228" si="70">L224*5</f>
        <v>0</v>
      </c>
      <c r="M228" s="15">
        <f t="shared" si="70"/>
        <v>0</v>
      </c>
      <c r="N228" s="15">
        <f t="shared" si="70"/>
        <v>0</v>
      </c>
      <c r="O228" s="15">
        <f t="shared" si="70"/>
        <v>0</v>
      </c>
      <c r="P228" s="15">
        <f t="shared" si="70"/>
        <v>0</v>
      </c>
      <c r="Q228" s="15"/>
      <c r="R228" s="67"/>
      <c r="S228" s="68"/>
      <c r="T228" s="28"/>
    </row>
    <row r="229" spans="1:20" s="13" customFormat="1" ht="20.25">
      <c r="A229" s="106"/>
      <c r="B229" s="90" t="s">
        <v>267</v>
      </c>
      <c r="C229" s="92">
        <f>D229*E229</f>
        <v>300</v>
      </c>
      <c r="D229" s="12">
        <f>D225</f>
        <v>10</v>
      </c>
      <c r="E229" s="37">
        <f>F229*$E$722+G229*$F$722+H229*$G$722+I229*$H$722+J229*$I$722+K229*$J$722+L229*$K$722+M229*$L$722+N229*$M$722+O229*$N$722+P229*$O$722</f>
        <v>30</v>
      </c>
      <c r="F229" s="15">
        <f t="shared" ref="F229:J229" si="71">F225*5</f>
        <v>30</v>
      </c>
      <c r="G229" s="15">
        <f t="shared" si="71"/>
        <v>0</v>
      </c>
      <c r="H229" s="15">
        <f t="shared" si="71"/>
        <v>0</v>
      </c>
      <c r="I229" s="15">
        <f t="shared" si="71"/>
        <v>0</v>
      </c>
      <c r="J229" s="15">
        <f t="shared" si="71"/>
        <v>0</v>
      </c>
      <c r="K229" s="15">
        <f>K225*5</f>
        <v>0</v>
      </c>
      <c r="L229" s="15">
        <f t="shared" ref="L229:P229" si="72">L225*5</f>
        <v>0</v>
      </c>
      <c r="M229" s="15">
        <f t="shared" si="72"/>
        <v>0</v>
      </c>
      <c r="N229" s="15">
        <f t="shared" si="72"/>
        <v>0</v>
      </c>
      <c r="O229" s="15">
        <f t="shared" si="72"/>
        <v>0</v>
      </c>
      <c r="P229" s="15">
        <f t="shared" si="72"/>
        <v>0</v>
      </c>
      <c r="Q229" s="15"/>
      <c r="R229" s="67"/>
      <c r="S229" s="68"/>
      <c r="T229" s="28"/>
    </row>
    <row r="230" spans="1:20" s="13" customFormat="1" ht="20.25">
      <c r="A230" s="106"/>
      <c r="B230" s="41" t="s">
        <v>262</v>
      </c>
      <c r="C230" s="93">
        <f>C228+C229</f>
        <v>512.5</v>
      </c>
      <c r="D230" s="46" t="s">
        <v>307</v>
      </c>
      <c r="E230" s="37"/>
      <c r="F230" s="15"/>
      <c r="G230" s="15"/>
      <c r="H230" s="15"/>
      <c r="I230" s="15"/>
      <c r="J230" s="15"/>
      <c r="K230" s="15"/>
      <c r="L230" s="15"/>
      <c r="M230" s="15"/>
      <c r="N230" s="15"/>
      <c r="O230" s="15"/>
      <c r="P230" s="15"/>
      <c r="Q230" s="15"/>
      <c r="R230" s="67"/>
      <c r="S230" s="68"/>
      <c r="T230" s="28"/>
    </row>
    <row r="231" spans="1:20" s="13" customFormat="1" ht="20.25">
      <c r="A231" s="104"/>
      <c r="B231" s="89" t="s">
        <v>255</v>
      </c>
      <c r="C231" s="38"/>
      <c r="D231" s="91"/>
      <c r="E231" s="37"/>
      <c r="F231" s="15"/>
      <c r="G231" s="15"/>
      <c r="H231" s="15"/>
      <c r="I231" s="15"/>
      <c r="J231" s="15"/>
      <c r="K231" s="15"/>
      <c r="L231" s="15"/>
      <c r="M231" s="15"/>
      <c r="N231" s="15"/>
      <c r="O231" s="15"/>
      <c r="P231" s="15"/>
      <c r="Q231" s="15"/>
      <c r="R231" s="67"/>
      <c r="S231" s="66"/>
      <c r="T231" s="76"/>
    </row>
    <row r="232" spans="1:20" s="13" customFormat="1" ht="20.25">
      <c r="A232" s="104"/>
      <c r="B232" s="90" t="s">
        <v>266</v>
      </c>
      <c r="C232" s="92">
        <f>D232*E232</f>
        <v>59.5</v>
      </c>
      <c r="D232" s="12">
        <f>D220</f>
        <v>17</v>
      </c>
      <c r="E232" s="37">
        <f>F232*$E$722+G232*$F$722+H232*$G$722+I232*$H$722+J232*$I$722+K232*$J$722+L232*$K$722+M232*$L$722+N232*$M$722+O232*$N$722+P232*$O$722</f>
        <v>3.5</v>
      </c>
      <c r="F232" s="15">
        <v>3.5</v>
      </c>
      <c r="G232" s="15"/>
      <c r="H232" s="15"/>
      <c r="I232" s="15"/>
      <c r="J232" s="15"/>
      <c r="K232" s="15"/>
      <c r="L232" s="15"/>
      <c r="M232" s="15"/>
      <c r="N232" s="15"/>
      <c r="O232" s="15"/>
      <c r="P232" s="15"/>
      <c r="Q232" s="15"/>
      <c r="R232" s="67"/>
      <c r="S232" s="66"/>
      <c r="T232" s="76"/>
    </row>
    <row r="233" spans="1:20" s="13" customFormat="1" ht="20.25">
      <c r="A233" s="104"/>
      <c r="B233" s="90" t="s">
        <v>267</v>
      </c>
      <c r="C233" s="92">
        <f>D233*E233</f>
        <v>90</v>
      </c>
      <c r="D233" s="12">
        <f>D221</f>
        <v>10</v>
      </c>
      <c r="E233" s="37">
        <f>F233*$E$722+G233*$F$722+H233*$G$722+I233*$H$722+J233*$I$722+K233*$J$722+L233*$K$722+M233*$L$722+N233*$M$722+O233*$N$722+P233*$O$722</f>
        <v>9</v>
      </c>
      <c r="F233" s="15">
        <v>9</v>
      </c>
      <c r="G233" s="15"/>
      <c r="H233" s="15"/>
      <c r="I233" s="15"/>
      <c r="J233" s="15"/>
      <c r="K233" s="15"/>
      <c r="L233" s="15"/>
      <c r="M233" s="15"/>
      <c r="N233" s="15"/>
      <c r="O233" s="15"/>
      <c r="P233" s="15"/>
      <c r="Q233" s="15"/>
      <c r="R233" s="67"/>
      <c r="S233" s="66"/>
      <c r="T233" s="76"/>
    </row>
    <row r="234" spans="1:20" s="13" customFormat="1" ht="20.25">
      <c r="A234" s="104"/>
      <c r="B234" s="41" t="s">
        <v>262</v>
      </c>
      <c r="C234" s="93">
        <f>C232+C233</f>
        <v>149.5</v>
      </c>
      <c r="D234" s="46" t="s">
        <v>263</v>
      </c>
      <c r="E234" s="37"/>
      <c r="F234" s="15"/>
      <c r="G234" s="15"/>
      <c r="H234" s="15"/>
      <c r="I234" s="15"/>
      <c r="J234" s="15"/>
      <c r="K234" s="15"/>
      <c r="L234" s="15"/>
      <c r="M234" s="15"/>
      <c r="N234" s="15"/>
      <c r="O234" s="15"/>
      <c r="P234" s="15"/>
      <c r="Q234" s="15"/>
      <c r="R234" s="67"/>
      <c r="S234" s="66"/>
      <c r="T234" s="76"/>
    </row>
    <row r="235" spans="1:20" s="10" customFormat="1" ht="20.25" customHeight="1">
      <c r="A235" s="31">
        <v>9</v>
      </c>
      <c r="B235" s="42" t="s">
        <v>68</v>
      </c>
      <c r="C235" s="35"/>
      <c r="D235" s="45" t="s">
        <v>131</v>
      </c>
      <c r="E235" s="34"/>
      <c r="F235" s="9"/>
      <c r="G235" s="9"/>
      <c r="H235" s="9"/>
      <c r="I235" s="9"/>
      <c r="J235" s="9"/>
      <c r="K235" s="9"/>
      <c r="L235" s="9"/>
      <c r="M235" s="9"/>
      <c r="N235" s="9"/>
      <c r="O235" s="9"/>
      <c r="P235" s="9"/>
      <c r="Q235" s="9"/>
      <c r="R235" s="63"/>
      <c r="S235" s="64"/>
      <c r="T235" s="43"/>
    </row>
    <row r="236" spans="1:20" s="13" customFormat="1" ht="33.75" customHeight="1">
      <c r="A236" s="57">
        <v>1</v>
      </c>
      <c r="B236" s="39" t="s">
        <v>69</v>
      </c>
      <c r="C236" s="36">
        <f>D236*E236</f>
        <v>-7</v>
      </c>
      <c r="D236" s="12">
        <v>1</v>
      </c>
      <c r="E236" s="37">
        <f>F236*$E$722+G236*$F$722+H236*$G$722+I236*$H$722+J236*$I$722+K236*$J$722+L236*$K$722+M236*$L$722+N236*$M$722+O236*$N$722+P236*$O$722+Q236*$P$722+R236*S236</f>
        <v>-7</v>
      </c>
      <c r="F236" s="12">
        <v>-5</v>
      </c>
      <c r="G236" s="12">
        <v>-2</v>
      </c>
      <c r="H236" s="12"/>
      <c r="I236" s="12"/>
      <c r="J236" s="12"/>
      <c r="K236" s="12"/>
      <c r="L236" s="12"/>
      <c r="M236" s="12"/>
      <c r="N236" s="12"/>
      <c r="O236" s="12"/>
      <c r="P236" s="12"/>
      <c r="Q236" s="12"/>
      <c r="R236" s="65"/>
      <c r="S236" s="66"/>
      <c r="T236" s="27"/>
    </row>
    <row r="237" spans="1:20" s="13" customFormat="1" ht="33" customHeight="1">
      <c r="A237" s="57">
        <v>1</v>
      </c>
      <c r="B237" s="39" t="s">
        <v>70</v>
      </c>
      <c r="C237" s="36">
        <f t="shared" ref="C237:C240" si="73">D237*E237</f>
        <v>14.9</v>
      </c>
      <c r="D237" s="12">
        <v>1</v>
      </c>
      <c r="E237" s="37">
        <f>F237*$E$722+G237*$F$722+H237*$G$722+I237*$H$722+J237*$I$722+K237*$J$722+L237*$K$722+M237*$L$722+N237*$M$722+O237*$N$722+P237*$O$722</f>
        <v>14.9</v>
      </c>
      <c r="F237" s="12"/>
      <c r="G237" s="12"/>
      <c r="H237" s="12"/>
      <c r="I237" s="12">
        <v>-2</v>
      </c>
      <c r="J237" s="12"/>
      <c r="K237" s="12">
        <v>7</v>
      </c>
      <c r="L237" s="12"/>
      <c r="M237" s="12"/>
      <c r="N237" s="12"/>
      <c r="O237" s="12"/>
      <c r="P237" s="12"/>
      <c r="Q237" s="12"/>
      <c r="R237" s="65"/>
      <c r="S237" s="73"/>
      <c r="T237" s="75"/>
    </row>
    <row r="238" spans="1:20" s="13" customFormat="1" ht="34.5" customHeight="1">
      <c r="A238" s="57">
        <v>1</v>
      </c>
      <c r="B238" s="39" t="s">
        <v>71</v>
      </c>
      <c r="C238" s="36">
        <f t="shared" si="73"/>
        <v>0</v>
      </c>
      <c r="D238" s="12">
        <v>0</v>
      </c>
      <c r="E238" s="37">
        <f>F238*$E$722+G238*$F$722+H238*$G$722+I238*$H$722+J238*$I$722+K238*$J$722+L238*$K$722+M238*$L$722+N238*$M$722+O238*$N$722+P238*$O$722</f>
        <v>19.899999999999999</v>
      </c>
      <c r="F238" s="12"/>
      <c r="G238" s="12"/>
      <c r="H238" s="12"/>
      <c r="I238" s="12">
        <v>-2</v>
      </c>
      <c r="J238" s="12"/>
      <c r="K238" s="12">
        <v>9</v>
      </c>
      <c r="L238" s="12"/>
      <c r="M238" s="12"/>
      <c r="N238" s="12"/>
      <c r="O238" s="12"/>
      <c r="P238" s="12"/>
      <c r="Q238" s="12"/>
      <c r="R238" s="65"/>
      <c r="S238" s="73"/>
      <c r="T238" s="75"/>
    </row>
    <row r="239" spans="1:20" s="13" customFormat="1" ht="33" customHeight="1">
      <c r="A239" s="57">
        <v>1</v>
      </c>
      <c r="B239" s="39" t="s">
        <v>205</v>
      </c>
      <c r="C239" s="36">
        <f t="shared" si="73"/>
        <v>134.1</v>
      </c>
      <c r="D239" s="12">
        <v>9</v>
      </c>
      <c r="E239" s="37">
        <f>E237</f>
        <v>14.9</v>
      </c>
      <c r="F239" s="12"/>
      <c r="G239" s="12"/>
      <c r="H239" s="12"/>
      <c r="I239" s="12"/>
      <c r="J239" s="12"/>
      <c r="K239" s="12"/>
      <c r="L239" s="12"/>
      <c r="M239" s="12"/>
      <c r="N239" s="12"/>
      <c r="O239" s="12"/>
      <c r="P239" s="12"/>
      <c r="Q239" s="12"/>
      <c r="R239" s="65"/>
      <c r="S239" s="73"/>
      <c r="T239" s="75"/>
    </row>
    <row r="240" spans="1:20" s="13" customFormat="1" ht="33" customHeight="1">
      <c r="A240" s="57">
        <v>1</v>
      </c>
      <c r="B240" s="39" t="s">
        <v>206</v>
      </c>
      <c r="C240" s="36">
        <f t="shared" si="73"/>
        <v>59.699999999999996</v>
      </c>
      <c r="D240" s="12">
        <v>3</v>
      </c>
      <c r="E240" s="37">
        <f>E238</f>
        <v>19.899999999999999</v>
      </c>
      <c r="F240" s="12"/>
      <c r="G240" s="12"/>
      <c r="H240" s="12"/>
      <c r="I240" s="12"/>
      <c r="J240" s="12"/>
      <c r="K240" s="12"/>
      <c r="L240" s="12"/>
      <c r="M240" s="12"/>
      <c r="N240" s="12"/>
      <c r="O240" s="12"/>
      <c r="P240" s="12"/>
      <c r="Q240" s="12"/>
      <c r="R240" s="65"/>
      <c r="S240" s="73"/>
      <c r="T240" s="75"/>
    </row>
    <row r="241" spans="1:20" s="13" customFormat="1" ht="20.25">
      <c r="A241" s="57"/>
      <c r="B241" s="40" t="s">
        <v>19</v>
      </c>
      <c r="C241" s="44">
        <f>SUM(C236:C240)</f>
        <v>201.7</v>
      </c>
      <c r="D241" s="46" t="s">
        <v>204</v>
      </c>
      <c r="E241" s="37"/>
      <c r="F241" s="12"/>
      <c r="G241" s="12"/>
      <c r="H241" s="12"/>
      <c r="I241" s="12"/>
      <c r="J241" s="12"/>
      <c r="K241" s="12"/>
      <c r="L241" s="12"/>
      <c r="M241" s="12"/>
      <c r="N241" s="12"/>
      <c r="O241" s="12"/>
      <c r="P241" s="12"/>
      <c r="Q241" s="12"/>
      <c r="R241" s="65"/>
      <c r="S241" s="66"/>
      <c r="T241" s="76"/>
    </row>
    <row r="242" spans="1:20" s="13" customFormat="1" ht="33.75" customHeight="1">
      <c r="A242" s="57">
        <v>2</v>
      </c>
      <c r="B242" s="39" t="s">
        <v>69</v>
      </c>
      <c r="C242" s="36">
        <f>D242*E242</f>
        <v>-50</v>
      </c>
      <c r="D242" s="12">
        <v>1</v>
      </c>
      <c r="E242" s="37">
        <f>F242*$E$722+G242*$F$722+H242*$G$722+I242*$H$722+J242*$I$722+K242*$J$722+L242*$K$722+M242*$L$722+N242*$M$722+O242*$N$722+P242*$O$722+Q242*$P$722+R242*S242</f>
        <v>-50</v>
      </c>
      <c r="F242" s="12">
        <v>-25</v>
      </c>
      <c r="G242" s="12">
        <v>-25</v>
      </c>
      <c r="H242" s="12"/>
      <c r="I242" s="12"/>
      <c r="J242" s="12"/>
      <c r="K242" s="12"/>
      <c r="L242" s="12"/>
      <c r="M242" s="12"/>
      <c r="N242" s="12"/>
      <c r="O242" s="12"/>
      <c r="P242" s="12"/>
      <c r="Q242" s="12"/>
      <c r="R242" s="65"/>
      <c r="S242" s="66"/>
      <c r="T242" s="27"/>
    </row>
    <row r="243" spans="1:20" s="13" customFormat="1" ht="31.5">
      <c r="A243" s="57">
        <v>2</v>
      </c>
      <c r="B243" s="39" t="str">
        <f>B237</f>
        <v>Сотрудник научно-исследовательского комплекса «Белая Меза»</v>
      </c>
      <c r="C243" s="36">
        <f t="shared" ref="C243:C248" si="74">D243*E243</f>
        <v>44.7</v>
      </c>
      <c r="D243" s="12">
        <v>3</v>
      </c>
      <c r="E243" s="37">
        <f>F243*$E$722+G243*$F$722+H243*$G$722+I243*$H$722+J243*$I$722+K243*$J$722+L243*$K$722+M243*$L$722+N243*$M$722+O243*$N$722+P243*$O$722</f>
        <v>14.9</v>
      </c>
      <c r="F243" s="12">
        <f>F237</f>
        <v>0</v>
      </c>
      <c r="G243" s="12">
        <f t="shared" ref="G243:Q243" si="75">G237</f>
        <v>0</v>
      </c>
      <c r="H243" s="12">
        <f t="shared" si="75"/>
        <v>0</v>
      </c>
      <c r="I243" s="12">
        <f t="shared" si="75"/>
        <v>-2</v>
      </c>
      <c r="J243" s="12">
        <f t="shared" si="75"/>
        <v>0</v>
      </c>
      <c r="K243" s="12">
        <f t="shared" si="75"/>
        <v>7</v>
      </c>
      <c r="L243" s="12">
        <f t="shared" si="75"/>
        <v>0</v>
      </c>
      <c r="M243" s="12">
        <f t="shared" si="75"/>
        <v>0</v>
      </c>
      <c r="N243" s="12">
        <f t="shared" si="75"/>
        <v>0</v>
      </c>
      <c r="O243" s="12">
        <f t="shared" si="75"/>
        <v>0</v>
      </c>
      <c r="P243" s="12">
        <f t="shared" si="75"/>
        <v>0</v>
      </c>
      <c r="Q243" s="12">
        <f t="shared" si="75"/>
        <v>0</v>
      </c>
      <c r="R243" s="65"/>
      <c r="S243" s="73"/>
      <c r="T243" s="75"/>
    </row>
    <row r="244" spans="1:20" s="13" customFormat="1" ht="31.5" customHeight="1">
      <c r="A244" s="57">
        <v>2</v>
      </c>
      <c r="B244" s="39" t="str">
        <f>B238</f>
        <v>Ведущий ученый научно-исследовательского комплекса «Белая Меза»</v>
      </c>
      <c r="C244" s="36">
        <f t="shared" si="74"/>
        <v>19.899999999999999</v>
      </c>
      <c r="D244" s="12">
        <v>1</v>
      </c>
      <c r="E244" s="37">
        <f>F244*$E$722+G244*$F$722+H244*$G$722+I244*$H$722+J244*$I$722+K244*$J$722+L244*$K$722+M244*$L$722+N244*$M$722+O244*$N$722+P244*$O$722</f>
        <v>19.899999999999999</v>
      </c>
      <c r="F244" s="12">
        <f>F238</f>
        <v>0</v>
      </c>
      <c r="G244" s="12">
        <f t="shared" ref="G244:Q244" si="76">G238</f>
        <v>0</v>
      </c>
      <c r="H244" s="12">
        <f t="shared" si="76"/>
        <v>0</v>
      </c>
      <c r="I244" s="12">
        <f t="shared" si="76"/>
        <v>-2</v>
      </c>
      <c r="J244" s="12">
        <f t="shared" si="76"/>
        <v>0</v>
      </c>
      <c r="K244" s="12">
        <f t="shared" si="76"/>
        <v>9</v>
      </c>
      <c r="L244" s="12">
        <f t="shared" si="76"/>
        <v>0</v>
      </c>
      <c r="M244" s="12">
        <f t="shared" si="76"/>
        <v>0</v>
      </c>
      <c r="N244" s="12">
        <f t="shared" si="76"/>
        <v>0</v>
      </c>
      <c r="O244" s="12">
        <f t="shared" si="76"/>
        <v>0</v>
      </c>
      <c r="P244" s="12">
        <f t="shared" si="76"/>
        <v>0</v>
      </c>
      <c r="Q244" s="12">
        <f t="shared" si="76"/>
        <v>0</v>
      </c>
      <c r="R244" s="65"/>
      <c r="S244" s="73"/>
      <c r="T244" s="75"/>
    </row>
    <row r="245" spans="1:20" s="13" customFormat="1" ht="20.25">
      <c r="A245" s="57">
        <v>2</v>
      </c>
      <c r="B245" s="39" t="s">
        <v>72</v>
      </c>
      <c r="C245" s="36">
        <f t="shared" si="74"/>
        <v>22.4</v>
      </c>
      <c r="D245" s="12">
        <v>1</v>
      </c>
      <c r="E245" s="37">
        <f>F245*$E$722+G245*$F$722+H245*$G$722+I245*$H$722+J245*$I$722+K245*$J$722+L245*$K$722+M245*$L$722+N245*$M$722+O245*$N$722+P245*$O$722</f>
        <v>22.4</v>
      </c>
      <c r="F245" s="12"/>
      <c r="G245" s="12"/>
      <c r="H245" s="12"/>
      <c r="I245" s="12">
        <v>-2</v>
      </c>
      <c r="J245" s="12"/>
      <c r="K245" s="12">
        <v>10</v>
      </c>
      <c r="L245" s="12"/>
      <c r="M245" s="12"/>
      <c r="N245" s="12"/>
      <c r="O245" s="12"/>
      <c r="P245" s="12"/>
      <c r="Q245" s="12"/>
      <c r="R245" s="65"/>
      <c r="S245" s="73"/>
      <c r="T245" s="75"/>
    </row>
    <row r="246" spans="1:20" s="13" customFormat="1" ht="31.5">
      <c r="A246" s="57">
        <v>2</v>
      </c>
      <c r="B246" s="39" t="s">
        <v>205</v>
      </c>
      <c r="C246" s="36">
        <f t="shared" si="74"/>
        <v>134.1</v>
      </c>
      <c r="D246" s="12">
        <f>D239</f>
        <v>9</v>
      </c>
      <c r="E246" s="37">
        <f>E243</f>
        <v>14.9</v>
      </c>
      <c r="F246" s="12"/>
      <c r="G246" s="12"/>
      <c r="H246" s="12"/>
      <c r="I246" s="12"/>
      <c r="J246" s="12"/>
      <c r="K246" s="12"/>
      <c r="L246" s="12"/>
      <c r="M246" s="12"/>
      <c r="N246" s="12"/>
      <c r="O246" s="12"/>
      <c r="P246" s="12"/>
      <c r="Q246" s="12"/>
      <c r="R246" s="65"/>
      <c r="S246" s="73"/>
      <c r="T246" s="75"/>
    </row>
    <row r="247" spans="1:20" s="13" customFormat="1" ht="31.5">
      <c r="A247" s="57">
        <v>2</v>
      </c>
      <c r="B247" s="39" t="s">
        <v>206</v>
      </c>
      <c r="C247" s="36">
        <f t="shared" si="74"/>
        <v>59.699999999999996</v>
      </c>
      <c r="D247" s="12">
        <f>D240</f>
        <v>3</v>
      </c>
      <c r="E247" s="37">
        <f>E244</f>
        <v>19.899999999999999</v>
      </c>
      <c r="F247" s="12"/>
      <c r="G247" s="12"/>
      <c r="H247" s="12"/>
      <c r="I247" s="12"/>
      <c r="J247" s="12"/>
      <c r="K247" s="12"/>
      <c r="L247" s="12"/>
      <c r="M247" s="12"/>
      <c r="N247" s="12"/>
      <c r="O247" s="12"/>
      <c r="P247" s="12"/>
      <c r="Q247" s="12"/>
      <c r="R247" s="65"/>
      <c r="S247" s="73"/>
      <c r="T247" s="75"/>
    </row>
    <row r="248" spans="1:20" s="13" customFormat="1" ht="31.5" customHeight="1">
      <c r="A248" s="57">
        <v>2</v>
      </c>
      <c r="B248" s="39" t="s">
        <v>362</v>
      </c>
      <c r="C248" s="36">
        <f t="shared" si="74"/>
        <v>100</v>
      </c>
      <c r="D248" s="12">
        <f>20*D245</f>
        <v>20</v>
      </c>
      <c r="E248" s="37">
        <f>D743</f>
        <v>5</v>
      </c>
      <c r="F248" s="12"/>
      <c r="G248" s="12"/>
      <c r="H248" s="12"/>
      <c r="I248" s="12"/>
      <c r="J248" s="12"/>
      <c r="K248" s="12"/>
      <c r="L248" s="12"/>
      <c r="M248" s="12"/>
      <c r="N248" s="12"/>
      <c r="O248" s="12"/>
      <c r="P248" s="12"/>
      <c r="Q248" s="12"/>
      <c r="R248" s="65"/>
      <c r="S248" s="66"/>
      <c r="T248" s="76"/>
    </row>
    <row r="249" spans="1:20" s="13" customFormat="1" ht="20.25">
      <c r="A249" s="57"/>
      <c r="B249" s="40" t="s">
        <v>20</v>
      </c>
      <c r="C249" s="44">
        <f>SUM(C242:C248)</f>
        <v>330.79999999999995</v>
      </c>
      <c r="D249" s="46" t="s">
        <v>166</v>
      </c>
      <c r="E249" s="37"/>
      <c r="F249" s="12"/>
      <c r="G249" s="12"/>
      <c r="H249" s="12"/>
      <c r="I249" s="12"/>
      <c r="J249" s="12"/>
      <c r="K249" s="12"/>
      <c r="L249" s="12"/>
      <c r="M249" s="12"/>
      <c r="N249" s="12"/>
      <c r="O249" s="12"/>
      <c r="P249" s="12"/>
      <c r="Q249" s="12"/>
      <c r="R249" s="65"/>
      <c r="S249" s="66"/>
      <c r="T249" s="27"/>
    </row>
    <row r="250" spans="1:20" s="13" customFormat="1" ht="20.25">
      <c r="A250" s="106"/>
      <c r="B250" s="89" t="s">
        <v>304</v>
      </c>
      <c r="C250" s="38"/>
      <c r="D250" s="91"/>
      <c r="E250" s="37"/>
      <c r="F250" s="15"/>
      <c r="G250" s="15"/>
      <c r="H250" s="15"/>
      <c r="I250" s="15"/>
      <c r="J250" s="15"/>
      <c r="K250" s="15"/>
      <c r="L250" s="15"/>
      <c r="M250" s="15"/>
      <c r="N250" s="15"/>
      <c r="O250" s="15"/>
      <c r="P250" s="15"/>
      <c r="Q250" s="15"/>
      <c r="R250" s="67"/>
      <c r="S250" s="68"/>
      <c r="T250" s="28"/>
    </row>
    <row r="251" spans="1:20" s="13" customFormat="1" ht="20.25">
      <c r="A251" s="106"/>
      <c r="B251" s="90" t="s">
        <v>268</v>
      </c>
      <c r="C251" s="92">
        <f>D251*E251</f>
        <v>60</v>
      </c>
      <c r="D251" s="12">
        <v>12</v>
      </c>
      <c r="E251" s="37">
        <f>F251*$E$722+G251*$F$722+H251*$G$722+I251*$H$722+J251*$I$722+K251*$J$722+L251*$K$722+M251*$L$722+N251*$M$722+O251*$N$722+P251*$O$722</f>
        <v>5</v>
      </c>
      <c r="F251" s="15"/>
      <c r="G251" s="15"/>
      <c r="H251" s="15"/>
      <c r="I251" s="15"/>
      <c r="J251" s="15"/>
      <c r="K251" s="15">
        <v>2</v>
      </c>
      <c r="L251" s="15"/>
      <c r="M251" s="15"/>
      <c r="N251" s="15"/>
      <c r="O251" s="15"/>
      <c r="P251" s="15"/>
      <c r="Q251" s="15"/>
      <c r="R251" s="67"/>
      <c r="S251" s="68"/>
      <c r="T251" s="28"/>
    </row>
    <row r="252" spans="1:20" s="13" customFormat="1" ht="20.25">
      <c r="A252" s="106"/>
      <c r="B252" s="90" t="s">
        <v>269</v>
      </c>
      <c r="C252" s="92">
        <f>D252*E252</f>
        <v>30</v>
      </c>
      <c r="D252" s="12">
        <v>4</v>
      </c>
      <c r="E252" s="37">
        <f>F252*$E$722+G252*$F$722+H252*$G$722+I252*$H$722+J252*$I$722+K252*$J$722+L252*$K$722+M252*$L$722+N252*$M$722+O252*$N$722+P252*$O$722</f>
        <v>7.5</v>
      </c>
      <c r="F252" s="15"/>
      <c r="G252" s="15"/>
      <c r="H252" s="15"/>
      <c r="I252" s="15"/>
      <c r="J252" s="15"/>
      <c r="K252" s="15">
        <v>3</v>
      </c>
      <c r="L252" s="15"/>
      <c r="M252" s="15"/>
      <c r="N252" s="15"/>
      <c r="O252" s="15"/>
      <c r="P252" s="15"/>
      <c r="Q252" s="15"/>
      <c r="R252" s="67"/>
      <c r="S252" s="68"/>
      <c r="T252" s="28"/>
    </row>
    <row r="253" spans="1:20" s="13" customFormat="1" ht="20.25">
      <c r="A253" s="106"/>
      <c r="B253" s="90" t="s">
        <v>270</v>
      </c>
      <c r="C253" s="92">
        <f>D253*E253</f>
        <v>15</v>
      </c>
      <c r="D253" s="12">
        <v>1</v>
      </c>
      <c r="E253" s="37">
        <f>F253*$E$722+G253*$F$722+H253*$G$722+I253*$H$722+J253*$I$722+K253*$J$722+L253*$K$722+M253*$L$722+N253*$M$722+O253*$N$722+P253*$O$722</f>
        <v>15</v>
      </c>
      <c r="F253" s="15"/>
      <c r="G253" s="15"/>
      <c r="H253" s="15"/>
      <c r="I253" s="15"/>
      <c r="J253" s="15"/>
      <c r="K253" s="15">
        <v>6</v>
      </c>
      <c r="L253" s="15"/>
      <c r="M253" s="15"/>
      <c r="N253" s="15"/>
      <c r="O253" s="15"/>
      <c r="P253" s="15"/>
      <c r="Q253" s="15"/>
      <c r="R253" s="67"/>
      <c r="S253" s="68"/>
      <c r="T253" s="28"/>
    </row>
    <row r="254" spans="1:20" s="13" customFormat="1" ht="20.25">
      <c r="A254" s="107" t="s">
        <v>13</v>
      </c>
      <c r="B254" s="41" t="s">
        <v>262</v>
      </c>
      <c r="C254" s="93">
        <f>SUM(C251:C253)</f>
        <v>105</v>
      </c>
      <c r="D254" s="46" t="s">
        <v>306</v>
      </c>
      <c r="E254" s="37"/>
      <c r="F254" s="15"/>
      <c r="G254" s="15"/>
      <c r="H254" s="15"/>
      <c r="I254" s="15"/>
      <c r="J254" s="15"/>
      <c r="K254" s="15"/>
      <c r="L254" s="15"/>
      <c r="M254" s="15"/>
      <c r="N254" s="15"/>
      <c r="O254" s="15"/>
      <c r="P254" s="15"/>
      <c r="Q254" s="15"/>
      <c r="R254" s="67"/>
      <c r="S254" s="68"/>
      <c r="T254" s="28"/>
    </row>
    <row r="255" spans="1:20" s="13" customFormat="1" ht="20.25">
      <c r="A255" s="106"/>
      <c r="B255" s="89" t="s">
        <v>305</v>
      </c>
      <c r="C255" s="38"/>
      <c r="D255" s="103"/>
      <c r="E255" s="37"/>
      <c r="F255" s="15"/>
      <c r="G255" s="15"/>
      <c r="H255" s="15"/>
      <c r="I255" s="15"/>
      <c r="J255" s="15"/>
      <c r="K255" s="15"/>
      <c r="L255" s="15"/>
      <c r="M255" s="15"/>
      <c r="N255" s="15"/>
      <c r="O255" s="15"/>
      <c r="P255" s="15"/>
      <c r="Q255" s="15"/>
      <c r="R255" s="67"/>
      <c r="S255" s="68"/>
      <c r="T255" s="28"/>
    </row>
    <row r="256" spans="1:20" s="13" customFormat="1" ht="20.25">
      <c r="A256" s="106"/>
      <c r="B256" s="90" t="s">
        <v>268</v>
      </c>
      <c r="C256" s="92">
        <f>D256*E256</f>
        <v>300</v>
      </c>
      <c r="D256" s="12">
        <f>D251</f>
        <v>12</v>
      </c>
      <c r="E256" s="37">
        <f>F256*$E$722+G256*$F$722+H256*$G$722+I256*$H$722+J256*$I$722+K256*$J$722+L256*$K$722+M256*$L$722+N256*$M$722+O256*$N$722+P256*$O$722</f>
        <v>25</v>
      </c>
      <c r="F256" s="15">
        <f t="shared" ref="F256:J257" si="77">F251*5</f>
        <v>0</v>
      </c>
      <c r="G256" s="15">
        <f t="shared" si="77"/>
        <v>0</v>
      </c>
      <c r="H256" s="15">
        <f t="shared" si="77"/>
        <v>0</v>
      </c>
      <c r="I256" s="15">
        <f t="shared" si="77"/>
        <v>0</v>
      </c>
      <c r="J256" s="15">
        <f t="shared" si="77"/>
        <v>0</v>
      </c>
      <c r="K256" s="15">
        <f>K251*5</f>
        <v>10</v>
      </c>
      <c r="L256" s="15">
        <f t="shared" ref="L256:P257" si="78">L251*5</f>
        <v>0</v>
      </c>
      <c r="M256" s="15">
        <f t="shared" si="78"/>
        <v>0</v>
      </c>
      <c r="N256" s="15">
        <f t="shared" si="78"/>
        <v>0</v>
      </c>
      <c r="O256" s="15">
        <f t="shared" si="78"/>
        <v>0</v>
      </c>
      <c r="P256" s="15">
        <f t="shared" si="78"/>
        <v>0</v>
      </c>
      <c r="Q256" s="15"/>
      <c r="R256" s="67"/>
      <c r="S256" s="68"/>
      <c r="T256" s="28"/>
    </row>
    <row r="257" spans="1:20" s="13" customFormat="1" ht="20.25">
      <c r="A257" s="106"/>
      <c r="B257" s="90" t="s">
        <v>269</v>
      </c>
      <c r="C257" s="92">
        <f>D257*E257</f>
        <v>150</v>
      </c>
      <c r="D257" s="12">
        <f>D252</f>
        <v>4</v>
      </c>
      <c r="E257" s="37">
        <f>F257*$E$722+G257*$F$722+H257*$G$722+I257*$H$722+J257*$I$722+K257*$J$722+L257*$K$722+M257*$L$722+N257*$M$722+O257*$N$722+P257*$O$722</f>
        <v>37.5</v>
      </c>
      <c r="F257" s="15">
        <f t="shared" si="77"/>
        <v>0</v>
      </c>
      <c r="G257" s="15">
        <f t="shared" si="77"/>
        <v>0</v>
      </c>
      <c r="H257" s="15">
        <f t="shared" si="77"/>
        <v>0</v>
      </c>
      <c r="I257" s="15">
        <f t="shared" si="77"/>
        <v>0</v>
      </c>
      <c r="J257" s="15">
        <f t="shared" si="77"/>
        <v>0</v>
      </c>
      <c r="K257" s="15">
        <f>K252*5</f>
        <v>15</v>
      </c>
      <c r="L257" s="15">
        <f t="shared" si="78"/>
        <v>0</v>
      </c>
      <c r="M257" s="15">
        <f t="shared" si="78"/>
        <v>0</v>
      </c>
      <c r="N257" s="15">
        <f t="shared" si="78"/>
        <v>0</v>
      </c>
      <c r="O257" s="15">
        <f t="shared" si="78"/>
        <v>0</v>
      </c>
      <c r="P257" s="15">
        <f t="shared" si="78"/>
        <v>0</v>
      </c>
      <c r="Q257" s="15"/>
      <c r="R257" s="67"/>
      <c r="S257" s="68"/>
      <c r="T257" s="28"/>
    </row>
    <row r="258" spans="1:20" s="13" customFormat="1" ht="20.25">
      <c r="A258" s="106"/>
      <c r="B258" s="90" t="s">
        <v>270</v>
      </c>
      <c r="C258" s="92">
        <f>D258*E258</f>
        <v>75</v>
      </c>
      <c r="D258" s="12">
        <f>D253</f>
        <v>1</v>
      </c>
      <c r="E258" s="37">
        <f>F258*$E$722+G258*$F$722+H258*$G$722+I258*$H$722+J258*$I$722+K258*$J$722+L258*$K$722+M258*$L$722+N258*$M$722+O258*$N$722+P258*$O$722</f>
        <v>75</v>
      </c>
      <c r="F258" s="15">
        <f t="shared" ref="F258:J258" si="79">F253*5</f>
        <v>0</v>
      </c>
      <c r="G258" s="15">
        <f t="shared" si="79"/>
        <v>0</v>
      </c>
      <c r="H258" s="15">
        <f t="shared" si="79"/>
        <v>0</v>
      </c>
      <c r="I258" s="15">
        <f t="shared" si="79"/>
        <v>0</v>
      </c>
      <c r="J258" s="15">
        <f t="shared" si="79"/>
        <v>0</v>
      </c>
      <c r="K258" s="15">
        <f>K253*5</f>
        <v>30</v>
      </c>
      <c r="L258" s="15">
        <f t="shared" ref="L258:P258" si="80">L253*5</f>
        <v>0</v>
      </c>
      <c r="M258" s="15">
        <f t="shared" si="80"/>
        <v>0</v>
      </c>
      <c r="N258" s="15">
        <f t="shared" si="80"/>
        <v>0</v>
      </c>
      <c r="O258" s="15">
        <f t="shared" si="80"/>
        <v>0</v>
      </c>
      <c r="P258" s="15">
        <f t="shared" si="80"/>
        <v>0</v>
      </c>
      <c r="Q258" s="15"/>
      <c r="R258" s="67"/>
      <c r="S258" s="68"/>
      <c r="T258" s="28"/>
    </row>
    <row r="259" spans="1:20" s="13" customFormat="1" ht="20.25">
      <c r="A259" s="106"/>
      <c r="B259" s="41" t="s">
        <v>262</v>
      </c>
      <c r="C259" s="93">
        <f>SUM(C256:C258)</f>
        <v>525</v>
      </c>
      <c r="D259" s="46" t="s">
        <v>307</v>
      </c>
      <c r="E259" s="37"/>
      <c r="F259" s="15"/>
      <c r="G259" s="15"/>
      <c r="H259" s="15"/>
      <c r="I259" s="15"/>
      <c r="J259" s="15"/>
      <c r="K259" s="15"/>
      <c r="L259" s="15"/>
      <c r="M259" s="15"/>
      <c r="N259" s="15"/>
      <c r="O259" s="15"/>
      <c r="P259" s="15"/>
      <c r="Q259" s="15"/>
      <c r="R259" s="67"/>
      <c r="S259" s="68"/>
      <c r="T259" s="28"/>
    </row>
    <row r="260" spans="1:20" s="13" customFormat="1" ht="20.25">
      <c r="A260" s="104"/>
      <c r="B260" s="89" t="s">
        <v>255</v>
      </c>
      <c r="C260" s="38"/>
      <c r="D260" s="91"/>
      <c r="E260" s="37"/>
      <c r="F260" s="12"/>
      <c r="G260" s="12"/>
      <c r="H260" s="12"/>
      <c r="I260" s="12"/>
      <c r="J260" s="12"/>
      <c r="K260" s="12"/>
      <c r="L260" s="12"/>
      <c r="M260" s="12"/>
      <c r="N260" s="12"/>
      <c r="O260" s="12"/>
      <c r="P260" s="12"/>
      <c r="Q260" s="12"/>
      <c r="R260" s="65"/>
      <c r="S260" s="66"/>
      <c r="T260" s="27"/>
    </row>
    <row r="261" spans="1:20" s="13" customFormat="1" ht="20.25">
      <c r="A261" s="104"/>
      <c r="B261" s="90" t="s">
        <v>268</v>
      </c>
      <c r="C261" s="92">
        <f>D261*E261</f>
        <v>105</v>
      </c>
      <c r="D261" s="12">
        <f>D243+D246</f>
        <v>12</v>
      </c>
      <c r="E261" s="37">
        <f>F261*$E$722+G261*$F$722+H261*$G$722+I261*$H$722+J261*$I$722+K261*$J$722+L261*$K$722+M261*$L$722+N261*$M$722+O261*$N$722+P261*$O$722</f>
        <v>8.75</v>
      </c>
      <c r="F261" s="12"/>
      <c r="G261" s="12"/>
      <c r="H261" s="12"/>
      <c r="I261" s="12"/>
      <c r="J261" s="12"/>
      <c r="K261" s="12">
        <v>3.5</v>
      </c>
      <c r="L261" s="12"/>
      <c r="M261" s="12"/>
      <c r="N261" s="12"/>
      <c r="O261" s="12"/>
      <c r="P261" s="12"/>
      <c r="Q261" s="12"/>
      <c r="R261" s="65"/>
      <c r="S261" s="66"/>
      <c r="T261" s="27"/>
    </row>
    <row r="262" spans="1:20" s="13" customFormat="1" ht="20.25">
      <c r="A262" s="104"/>
      <c r="B262" s="90" t="s">
        <v>269</v>
      </c>
      <c r="C262" s="92">
        <f>D262*E262</f>
        <v>45</v>
      </c>
      <c r="D262" s="12">
        <f>D244+D247</f>
        <v>4</v>
      </c>
      <c r="E262" s="37">
        <f>F262*$E$722+G262*$F$722+H262*$G$722+I262*$H$722+J262*$I$722+K262*$J$722+L262*$K$722+M262*$L$722+N262*$M$722+O262*$N$722+P262*$O$722</f>
        <v>11.25</v>
      </c>
      <c r="F262" s="12"/>
      <c r="G262" s="12"/>
      <c r="H262" s="12"/>
      <c r="I262" s="12"/>
      <c r="J262" s="12"/>
      <c r="K262" s="12">
        <v>4.5</v>
      </c>
      <c r="L262" s="12"/>
      <c r="M262" s="12"/>
      <c r="N262" s="12"/>
      <c r="O262" s="12"/>
      <c r="P262" s="12"/>
      <c r="Q262" s="12"/>
      <c r="R262" s="65"/>
      <c r="S262" s="66"/>
      <c r="T262" s="27"/>
    </row>
    <row r="263" spans="1:20" s="13" customFormat="1" ht="20.25">
      <c r="A263" s="104"/>
      <c r="B263" s="90" t="s">
        <v>270</v>
      </c>
      <c r="C263" s="92">
        <f>D263*E263</f>
        <v>12.5</v>
      </c>
      <c r="D263" s="12">
        <f>D245</f>
        <v>1</v>
      </c>
      <c r="E263" s="37">
        <f>F263*$E$722+G263*$F$722+H263*$G$722+I263*$H$722+J263*$I$722+K263*$J$722+L263*$K$722+M263*$L$722+N263*$M$722+O263*$N$722+P263*$O$722</f>
        <v>12.5</v>
      </c>
      <c r="F263" s="12"/>
      <c r="G263" s="12"/>
      <c r="H263" s="12"/>
      <c r="I263" s="12"/>
      <c r="J263" s="12"/>
      <c r="K263" s="12">
        <v>5</v>
      </c>
      <c r="L263" s="12"/>
      <c r="M263" s="12"/>
      <c r="N263" s="12"/>
      <c r="O263" s="12"/>
      <c r="P263" s="12"/>
      <c r="Q263" s="12"/>
      <c r="R263" s="65"/>
      <c r="S263" s="66"/>
      <c r="T263" s="27"/>
    </row>
    <row r="264" spans="1:20" s="13" customFormat="1" ht="20.25">
      <c r="A264" s="104"/>
      <c r="B264" s="41" t="s">
        <v>262</v>
      </c>
      <c r="C264" s="93">
        <f>C261+C262+C263</f>
        <v>162.5</v>
      </c>
      <c r="D264" s="46" t="s">
        <v>263</v>
      </c>
      <c r="E264" s="37"/>
      <c r="F264" s="12"/>
      <c r="G264" s="12"/>
      <c r="H264" s="12"/>
      <c r="I264" s="12"/>
      <c r="J264" s="12"/>
      <c r="K264" s="12"/>
      <c r="L264" s="12"/>
      <c r="M264" s="12"/>
      <c r="N264" s="12"/>
      <c r="O264" s="12"/>
      <c r="P264" s="12"/>
      <c r="Q264" s="12"/>
      <c r="R264" s="65"/>
      <c r="S264" s="66"/>
      <c r="T264" s="27"/>
    </row>
    <row r="265" spans="1:20" s="10" customFormat="1" ht="20.25" customHeight="1">
      <c r="A265" s="31">
        <v>10</v>
      </c>
      <c r="B265" s="42" t="s">
        <v>73</v>
      </c>
      <c r="C265" s="35"/>
      <c r="D265" s="9"/>
      <c r="E265" s="34"/>
      <c r="F265" s="9"/>
      <c r="G265" s="9"/>
      <c r="H265" s="9"/>
      <c r="I265" s="9"/>
      <c r="J265" s="9"/>
      <c r="K265" s="9"/>
      <c r="L265" s="9"/>
      <c r="M265" s="9"/>
      <c r="N265" s="9"/>
      <c r="O265" s="9"/>
      <c r="P265" s="9"/>
      <c r="Q265" s="9"/>
      <c r="R265" s="63"/>
      <c r="S265" s="64"/>
      <c r="T265" s="43"/>
    </row>
    <row r="266" spans="1:20" s="13" customFormat="1" ht="20.25">
      <c r="A266" s="57">
        <v>1</v>
      </c>
      <c r="B266" s="39" t="s">
        <v>74</v>
      </c>
      <c r="C266" s="36">
        <f>D266*E266</f>
        <v>-6</v>
      </c>
      <c r="D266" s="12">
        <v>1</v>
      </c>
      <c r="E266" s="37">
        <f>F266*$E$722+G266*$F$722+H266*$G$722+I266*$H$722+J266*$I$722+K266*$J$722+L266*$K$722+M266*$L$722+N266*$M$722+O266*$N$722+P266*$O$722+Q266*$P$722+R266*S266</f>
        <v>-6</v>
      </c>
      <c r="F266" s="12">
        <v>1</v>
      </c>
      <c r="G266" s="12">
        <v>-7</v>
      </c>
      <c r="H266" s="12"/>
      <c r="I266" s="12"/>
      <c r="J266" s="12"/>
      <c r="K266" s="12"/>
      <c r="L266" s="12"/>
      <c r="M266" s="12"/>
      <c r="N266" s="12"/>
      <c r="O266" s="12"/>
      <c r="P266" s="12"/>
      <c r="Q266" s="12"/>
      <c r="R266" s="65"/>
      <c r="S266" s="66"/>
      <c r="T266" s="27"/>
    </row>
    <row r="267" spans="1:20" s="13" customFormat="1" ht="20.25">
      <c r="A267" s="57">
        <v>1</v>
      </c>
      <c r="B267" s="39" t="s">
        <v>75</v>
      </c>
      <c r="C267" s="36">
        <f t="shared" ref="C267:C269" si="81">D267*E267</f>
        <v>63</v>
      </c>
      <c r="D267" s="12">
        <v>9</v>
      </c>
      <c r="E267" s="37">
        <f>F267*$E$722+G267*$F$722+H267*$G$722+I267*$H$722+J267*$I$722+K267*$J$722+L267*$K$722+M267*$L$722+N267*$M$722+O267*$N$722+P267*$O$722</f>
        <v>7</v>
      </c>
      <c r="F267" s="12">
        <v>7</v>
      </c>
      <c r="G267" s="12"/>
      <c r="H267" s="12"/>
      <c r="I267" s="12"/>
      <c r="J267" s="12"/>
      <c r="K267" s="12"/>
      <c r="L267" s="12"/>
      <c r="M267" s="12"/>
      <c r="N267" s="12"/>
      <c r="O267" s="12"/>
      <c r="P267" s="12"/>
      <c r="Q267" s="12"/>
      <c r="R267" s="65"/>
      <c r="S267" s="73"/>
      <c r="T267" s="75"/>
    </row>
    <row r="268" spans="1:20" s="13" customFormat="1" ht="20.25">
      <c r="A268" s="57">
        <v>1</v>
      </c>
      <c r="B268" s="39" t="s">
        <v>63</v>
      </c>
      <c r="C268" s="36">
        <f t="shared" si="81"/>
        <v>46.2</v>
      </c>
      <c r="D268" s="12">
        <v>3</v>
      </c>
      <c r="E268" s="37">
        <f>F268*$E$722+G268*$F$722+H268*$G$722+I268*$H$722+J268*$I$722+K268*$J$722+L268*$K$722+M268*$L$722+N268*$M$722+O268*$N$722+P268*$O$722</f>
        <v>15.4</v>
      </c>
      <c r="F268" s="12">
        <v>18</v>
      </c>
      <c r="G268" s="12"/>
      <c r="H268" s="12"/>
      <c r="I268" s="12">
        <v>-2</v>
      </c>
      <c r="J268" s="12"/>
      <c r="K268" s="12"/>
      <c r="L268" s="12"/>
      <c r="M268" s="12"/>
      <c r="N268" s="12"/>
      <c r="O268" s="12"/>
      <c r="P268" s="12"/>
      <c r="Q268" s="12"/>
      <c r="R268" s="65"/>
      <c r="S268" s="73"/>
      <c r="T268" s="75"/>
    </row>
    <row r="269" spans="1:20" s="13" customFormat="1" ht="21" customHeight="1">
      <c r="A269" s="57">
        <v>1</v>
      </c>
      <c r="B269" s="39" t="s">
        <v>154</v>
      </c>
      <c r="C269" s="36">
        <f t="shared" si="81"/>
        <v>98.81</v>
      </c>
      <c r="D269" s="12">
        <v>1</v>
      </c>
      <c r="E269" s="37">
        <f>F269*$E$722+G269*$F$722+H269*$G$722+I269*$H$722+J269*$I$722+K269*$J$722+L269*$K$722+M269*$L$722+N269*$M$722+O269*$N$722+P269*$O$722+Q269*$P$722+R269*S269</f>
        <v>98.81</v>
      </c>
      <c r="F269" s="12">
        <v>98.81</v>
      </c>
      <c r="G269" s="12"/>
      <c r="H269" s="12"/>
      <c r="I269" s="12"/>
      <c r="J269" s="12"/>
      <c r="K269" s="12"/>
      <c r="L269" s="12"/>
      <c r="M269" s="12"/>
      <c r="N269" s="12"/>
      <c r="O269" s="12"/>
      <c r="P269" s="12"/>
      <c r="Q269" s="12"/>
      <c r="R269" s="65"/>
      <c r="S269" s="66"/>
      <c r="T269" s="76"/>
    </row>
    <row r="270" spans="1:20" s="13" customFormat="1" ht="20.25">
      <c r="A270" s="57"/>
      <c r="B270" s="40" t="s">
        <v>19</v>
      </c>
      <c r="C270" s="44">
        <f>SUM(C266:C269)</f>
        <v>202.01</v>
      </c>
      <c r="D270" s="46" t="s">
        <v>204</v>
      </c>
      <c r="E270" s="37"/>
      <c r="F270" s="12"/>
      <c r="G270" s="12"/>
      <c r="H270" s="12"/>
      <c r="I270" s="12"/>
      <c r="J270" s="12"/>
      <c r="K270" s="12"/>
      <c r="L270" s="12"/>
      <c r="M270" s="12"/>
      <c r="N270" s="12"/>
      <c r="O270" s="12"/>
      <c r="P270" s="12"/>
      <c r="Q270" s="12"/>
      <c r="R270" s="65"/>
      <c r="S270" s="66"/>
      <c r="T270" s="27"/>
    </row>
    <row r="271" spans="1:20" s="13" customFormat="1" ht="20.25">
      <c r="A271" s="106"/>
      <c r="B271" s="89" t="s">
        <v>304</v>
      </c>
      <c r="C271" s="38"/>
      <c r="D271" s="91"/>
      <c r="E271" s="37"/>
      <c r="F271" s="15"/>
      <c r="G271" s="15"/>
      <c r="H271" s="15"/>
      <c r="I271" s="15"/>
      <c r="J271" s="15"/>
      <c r="K271" s="15"/>
      <c r="L271" s="15"/>
      <c r="M271" s="15"/>
      <c r="N271" s="15"/>
      <c r="O271" s="15"/>
      <c r="P271" s="15"/>
      <c r="Q271" s="15"/>
      <c r="R271" s="67"/>
      <c r="S271" s="68"/>
      <c r="T271" s="28"/>
    </row>
    <row r="272" spans="1:20" s="13" customFormat="1" ht="20.25">
      <c r="A272" s="106"/>
      <c r="B272" s="90" t="s">
        <v>271</v>
      </c>
      <c r="C272" s="92">
        <f>D272*E272</f>
        <v>70</v>
      </c>
      <c r="D272" s="12">
        <f>D267+D281</f>
        <v>14</v>
      </c>
      <c r="E272" s="37">
        <f>F272*$E$722+G272*$F$722+H272*$G$722+I272*$H$722+J272*$I$722+K272*$J$722+L272*$K$722+M272*$L$722+N272*$M$722+O272*$N$722+P272*$O$722</f>
        <v>5</v>
      </c>
      <c r="F272" s="15">
        <v>5</v>
      </c>
      <c r="G272" s="15"/>
      <c r="H272" s="15"/>
      <c r="I272" s="15"/>
      <c r="J272" s="15"/>
      <c r="K272" s="15"/>
      <c r="L272" s="15"/>
      <c r="M272" s="15"/>
      <c r="N272" s="15"/>
      <c r="O272" s="15"/>
      <c r="P272" s="15"/>
      <c r="Q272" s="15"/>
      <c r="R272" s="67"/>
      <c r="S272" s="68"/>
      <c r="T272" s="28"/>
    </row>
    <row r="273" spans="1:20" s="13" customFormat="1" ht="20.25">
      <c r="A273" s="106"/>
      <c r="B273" s="90" t="s">
        <v>267</v>
      </c>
      <c r="C273" s="92">
        <f>D273*E273</f>
        <v>35</v>
      </c>
      <c r="D273" s="12">
        <f>D268+D283</f>
        <v>5</v>
      </c>
      <c r="E273" s="37">
        <f>F273*$E$722+G273*$F$722+H273*$G$722+I273*$H$722+J273*$I$722+K273*$J$722+L273*$K$722+M273*$L$722+N273*$M$722+O273*$N$722+P273*$O$722</f>
        <v>7</v>
      </c>
      <c r="F273" s="15">
        <v>7</v>
      </c>
      <c r="G273" s="15"/>
      <c r="H273" s="15"/>
      <c r="I273" s="15"/>
      <c r="J273" s="15"/>
      <c r="K273" s="15"/>
      <c r="L273" s="15"/>
      <c r="M273" s="15"/>
      <c r="N273" s="15"/>
      <c r="O273" s="15"/>
      <c r="P273" s="15"/>
      <c r="Q273" s="15"/>
      <c r="R273" s="67"/>
      <c r="S273" s="68"/>
      <c r="T273" s="28"/>
    </row>
    <row r="274" spans="1:20" s="13" customFormat="1" ht="20.25">
      <c r="A274" s="107" t="s">
        <v>13</v>
      </c>
      <c r="B274" s="41" t="s">
        <v>262</v>
      </c>
      <c r="C274" s="93">
        <f>SUM(C272:C273)</f>
        <v>105</v>
      </c>
      <c r="D274" s="46" t="s">
        <v>306</v>
      </c>
      <c r="E274" s="37"/>
      <c r="F274" s="15"/>
      <c r="G274" s="15"/>
      <c r="H274" s="15"/>
      <c r="I274" s="15"/>
      <c r="J274" s="15"/>
      <c r="K274" s="15"/>
      <c r="L274" s="15"/>
      <c r="M274" s="15"/>
      <c r="N274" s="15"/>
      <c r="O274" s="15"/>
      <c r="P274" s="15"/>
      <c r="Q274" s="15"/>
      <c r="R274" s="67"/>
      <c r="S274" s="68"/>
      <c r="T274" s="28"/>
    </row>
    <row r="275" spans="1:20" s="13" customFormat="1" ht="20.25">
      <c r="A275" s="106"/>
      <c r="B275" s="89" t="s">
        <v>305</v>
      </c>
      <c r="C275" s="38"/>
      <c r="D275" s="103"/>
      <c r="E275" s="37"/>
      <c r="F275" s="15"/>
      <c r="G275" s="15"/>
      <c r="H275" s="15"/>
      <c r="I275" s="15"/>
      <c r="J275" s="15"/>
      <c r="K275" s="15"/>
      <c r="L275" s="15"/>
      <c r="M275" s="15"/>
      <c r="N275" s="15"/>
      <c r="O275" s="15"/>
      <c r="P275" s="15"/>
      <c r="Q275" s="15"/>
      <c r="R275" s="67"/>
      <c r="S275" s="68"/>
      <c r="T275" s="28"/>
    </row>
    <row r="276" spans="1:20" s="13" customFormat="1" ht="20.25">
      <c r="A276" s="106"/>
      <c r="B276" s="90" t="s">
        <v>271</v>
      </c>
      <c r="C276" s="92">
        <f>D276*E276</f>
        <v>350</v>
      </c>
      <c r="D276" s="12">
        <f>D272</f>
        <v>14</v>
      </c>
      <c r="E276" s="37">
        <f>F276*$E$722+G276*$F$722+H276*$G$722+I276*$H$722+J276*$I$722+K276*$J$722+L276*$K$722+M276*$L$722+N276*$M$722+O276*$N$722+P276*$O$722</f>
        <v>25</v>
      </c>
      <c r="F276" s="15">
        <f t="shared" ref="F276:J276" si="82">F272*5</f>
        <v>25</v>
      </c>
      <c r="G276" s="15">
        <f t="shared" si="82"/>
        <v>0</v>
      </c>
      <c r="H276" s="15">
        <f t="shared" si="82"/>
        <v>0</v>
      </c>
      <c r="I276" s="15">
        <f t="shared" si="82"/>
        <v>0</v>
      </c>
      <c r="J276" s="15">
        <f t="shared" si="82"/>
        <v>0</v>
      </c>
      <c r="K276" s="15">
        <f>K272*5</f>
        <v>0</v>
      </c>
      <c r="L276" s="15">
        <f t="shared" ref="L276:P276" si="83">L272*5</f>
        <v>0</v>
      </c>
      <c r="M276" s="15">
        <f t="shared" si="83"/>
        <v>0</v>
      </c>
      <c r="N276" s="15">
        <f t="shared" si="83"/>
        <v>0</v>
      </c>
      <c r="O276" s="15">
        <f t="shared" si="83"/>
        <v>0</v>
      </c>
      <c r="P276" s="15">
        <f t="shared" si="83"/>
        <v>0</v>
      </c>
      <c r="Q276" s="15"/>
      <c r="R276" s="67"/>
      <c r="S276" s="68"/>
      <c r="T276" s="28"/>
    </row>
    <row r="277" spans="1:20" s="13" customFormat="1" ht="20.25">
      <c r="A277" s="106"/>
      <c r="B277" s="90" t="s">
        <v>267</v>
      </c>
      <c r="C277" s="92">
        <f>D277*E277</f>
        <v>175</v>
      </c>
      <c r="D277" s="12">
        <f>D273</f>
        <v>5</v>
      </c>
      <c r="E277" s="37">
        <f>F277*$E$722+G277*$F$722+H277*$G$722+I277*$H$722+J277*$I$722+K277*$J$722+L277*$K$722+M277*$L$722+N277*$M$722+O277*$N$722+P277*$O$722</f>
        <v>35</v>
      </c>
      <c r="F277" s="15">
        <f t="shared" ref="F277:J277" si="84">F273*5</f>
        <v>35</v>
      </c>
      <c r="G277" s="15">
        <f t="shared" si="84"/>
        <v>0</v>
      </c>
      <c r="H277" s="15">
        <f t="shared" si="84"/>
        <v>0</v>
      </c>
      <c r="I277" s="15">
        <f t="shared" si="84"/>
        <v>0</v>
      </c>
      <c r="J277" s="15">
        <f t="shared" si="84"/>
        <v>0</v>
      </c>
      <c r="K277" s="15">
        <f>K273*5</f>
        <v>0</v>
      </c>
      <c r="L277" s="15">
        <f t="shared" ref="L277:P277" si="85">L273*5</f>
        <v>0</v>
      </c>
      <c r="M277" s="15">
        <f t="shared" si="85"/>
        <v>0</v>
      </c>
      <c r="N277" s="15">
        <f t="shared" si="85"/>
        <v>0</v>
      </c>
      <c r="O277" s="15">
        <f t="shared" si="85"/>
        <v>0</v>
      </c>
      <c r="P277" s="15">
        <f t="shared" si="85"/>
        <v>0</v>
      </c>
      <c r="Q277" s="15"/>
      <c r="R277" s="67"/>
      <c r="S277" s="68"/>
      <c r="T277" s="28"/>
    </row>
    <row r="278" spans="1:20" s="13" customFormat="1" ht="20.25">
      <c r="A278" s="106"/>
      <c r="B278" s="41" t="s">
        <v>262</v>
      </c>
      <c r="C278" s="93">
        <f>SUM(C276:C277)</f>
        <v>525</v>
      </c>
      <c r="D278" s="46" t="s">
        <v>307</v>
      </c>
      <c r="E278" s="37"/>
      <c r="F278" s="15"/>
      <c r="G278" s="15"/>
      <c r="H278" s="15"/>
      <c r="I278" s="15"/>
      <c r="J278" s="15"/>
      <c r="K278" s="15"/>
      <c r="L278" s="15"/>
      <c r="M278" s="15"/>
      <c r="N278" s="15"/>
      <c r="O278" s="15"/>
      <c r="P278" s="15"/>
      <c r="Q278" s="15"/>
      <c r="R278" s="67"/>
      <c r="S278" s="68"/>
      <c r="T278" s="28"/>
    </row>
    <row r="279" spans="1:20" s="13" customFormat="1" ht="20.25">
      <c r="A279" s="104"/>
      <c r="B279" s="89" t="s">
        <v>255</v>
      </c>
      <c r="C279" s="38"/>
      <c r="D279" s="91"/>
      <c r="E279" s="37"/>
      <c r="F279" s="12"/>
      <c r="G279" s="12"/>
      <c r="H279" s="12"/>
      <c r="I279" s="12"/>
      <c r="J279" s="12"/>
      <c r="K279" s="12"/>
      <c r="L279" s="12"/>
      <c r="M279" s="12"/>
      <c r="N279" s="12"/>
      <c r="O279" s="12"/>
      <c r="P279" s="12"/>
      <c r="Q279" s="12"/>
      <c r="R279" s="65"/>
      <c r="S279" s="66"/>
      <c r="T279" s="27"/>
    </row>
    <row r="280" spans="1:20" s="13" customFormat="1" ht="20.25">
      <c r="A280" s="104"/>
      <c r="B280" s="90" t="s">
        <v>271</v>
      </c>
      <c r="C280" s="92">
        <f>D280*E280</f>
        <v>28.8</v>
      </c>
      <c r="D280" s="12">
        <f>D267</f>
        <v>9</v>
      </c>
      <c r="E280" s="37">
        <f>F280*$E$722+G280*$F$722+H280*$G$722+I280*$H$722+J280*$I$722+K280*$J$722+L280*$K$722+M280*$L$722+N280*$M$722+O280*$N$722+P280*$O$722</f>
        <v>3.2</v>
      </c>
      <c r="F280" s="12">
        <v>3.2</v>
      </c>
      <c r="G280" s="12"/>
      <c r="H280" s="12"/>
      <c r="I280" s="12"/>
      <c r="J280" s="12"/>
      <c r="K280" s="12"/>
      <c r="L280" s="12"/>
      <c r="M280" s="12"/>
      <c r="N280" s="12"/>
      <c r="O280" s="12"/>
      <c r="P280" s="12"/>
      <c r="Q280" s="12"/>
      <c r="R280" s="67"/>
      <c r="S280" s="79"/>
      <c r="T280" s="28"/>
    </row>
    <row r="281" spans="1:20" s="13" customFormat="1" ht="20.25">
      <c r="A281" s="104"/>
      <c r="B281" s="90" t="s">
        <v>272</v>
      </c>
      <c r="C281" s="92">
        <f>D281*E281</f>
        <v>51</v>
      </c>
      <c r="D281" s="12">
        <v>5</v>
      </c>
      <c r="E281" s="37">
        <f>F281*$E$722+G281*$F$722+H281*$G$722+I281*$H$722+J281*$I$722+K281*$J$722+L281*$K$722+M281*$L$722+N281*$M$722+O281*$N$722+P281*$O$722</f>
        <v>10.199999999999999</v>
      </c>
      <c r="F281" s="12">
        <f>F267+F280</f>
        <v>10.199999999999999</v>
      </c>
      <c r="G281" s="12"/>
      <c r="H281" s="12"/>
      <c r="I281" s="12"/>
      <c r="J281" s="12"/>
      <c r="K281" s="12"/>
      <c r="L281" s="12"/>
      <c r="M281" s="12"/>
      <c r="N281" s="12"/>
      <c r="O281" s="12"/>
      <c r="P281" s="12"/>
      <c r="Q281" s="12"/>
      <c r="R281" s="67"/>
      <c r="S281" s="68"/>
      <c r="T281" s="75"/>
    </row>
    <row r="282" spans="1:20" s="13" customFormat="1" ht="20.25">
      <c r="A282" s="104"/>
      <c r="B282" s="90" t="s">
        <v>267</v>
      </c>
      <c r="C282" s="92">
        <f>D282*E282</f>
        <v>24</v>
      </c>
      <c r="D282" s="12">
        <f>D268</f>
        <v>3</v>
      </c>
      <c r="E282" s="37">
        <f>F282*$E$722+G282*$F$722+H282*$G$722+I282*$H$722+J282*$I$722+K282*$J$722+L282*$K$722+M282*$L$722+N282*$M$722+O282*$N$722+P282*$O$722</f>
        <v>8</v>
      </c>
      <c r="F282" s="12">
        <v>8</v>
      </c>
      <c r="G282" s="12"/>
      <c r="H282" s="12"/>
      <c r="I282" s="12"/>
      <c r="J282" s="12"/>
      <c r="K282" s="12"/>
      <c r="L282" s="12"/>
      <c r="M282" s="12"/>
      <c r="N282" s="12"/>
      <c r="O282" s="12"/>
      <c r="P282" s="12"/>
      <c r="Q282" s="12"/>
      <c r="R282" s="67"/>
      <c r="S282" s="79"/>
      <c r="T282" s="28"/>
    </row>
    <row r="283" spans="1:20" s="13" customFormat="1" ht="20.25">
      <c r="A283" s="104"/>
      <c r="B283" s="90" t="s">
        <v>273</v>
      </c>
      <c r="C283" s="92">
        <f>D283*E283</f>
        <v>46.8</v>
      </c>
      <c r="D283" s="12">
        <v>2</v>
      </c>
      <c r="E283" s="37">
        <f>F283*$E$722+G283*$F$722+H283*$G$722+I283*$H$722+J283*$I$722+K283*$J$722+L283*$K$722+M283*$L$722+N283*$M$722+O283*$N$722+P283*$O$722</f>
        <v>23.4</v>
      </c>
      <c r="F283" s="12">
        <f>F268+F282</f>
        <v>26</v>
      </c>
      <c r="G283" s="12"/>
      <c r="H283" s="12"/>
      <c r="I283" s="12">
        <f>I268</f>
        <v>-2</v>
      </c>
      <c r="J283" s="12"/>
      <c r="K283" s="12"/>
      <c r="L283" s="12"/>
      <c r="M283" s="12"/>
      <c r="N283" s="12"/>
      <c r="O283" s="12"/>
      <c r="P283" s="12"/>
      <c r="Q283" s="12"/>
      <c r="R283" s="67"/>
      <c r="S283" s="68"/>
      <c r="T283" s="75"/>
    </row>
    <row r="284" spans="1:20" s="13" customFormat="1" ht="20.25">
      <c r="A284" s="104"/>
      <c r="B284" s="41" t="s">
        <v>262</v>
      </c>
      <c r="C284" s="93">
        <f>C280+C281+C282+C283</f>
        <v>150.6</v>
      </c>
      <c r="D284" s="46" t="s">
        <v>263</v>
      </c>
      <c r="E284" s="37"/>
      <c r="F284" s="12"/>
      <c r="G284" s="12"/>
      <c r="H284" s="12"/>
      <c r="I284" s="12"/>
      <c r="J284" s="12"/>
      <c r="K284" s="12"/>
      <c r="L284" s="12"/>
      <c r="M284" s="12"/>
      <c r="N284" s="12"/>
      <c r="O284" s="12"/>
      <c r="P284" s="12"/>
      <c r="Q284" s="12"/>
      <c r="R284" s="65"/>
      <c r="S284" s="66"/>
      <c r="T284" s="76"/>
    </row>
    <row r="285" spans="1:20" s="10" customFormat="1" ht="20.25" customHeight="1">
      <c r="A285" s="31">
        <v>11</v>
      </c>
      <c r="B285" s="42" t="s">
        <v>76</v>
      </c>
      <c r="C285" s="35"/>
      <c r="D285" s="45" t="s">
        <v>131</v>
      </c>
      <c r="E285" s="34"/>
      <c r="F285" s="9"/>
      <c r="G285" s="9"/>
      <c r="H285" s="9"/>
      <c r="I285" s="9"/>
      <c r="J285" s="9"/>
      <c r="K285" s="9"/>
      <c r="L285" s="9"/>
      <c r="M285" s="9"/>
      <c r="N285" s="9"/>
      <c r="O285" s="9"/>
      <c r="P285" s="9"/>
      <c r="Q285" s="9"/>
      <c r="R285" s="63"/>
      <c r="S285" s="64"/>
      <c r="T285" s="43"/>
    </row>
    <row r="286" spans="1:20" s="13" customFormat="1" ht="20.25">
      <c r="A286" s="11">
        <v>1</v>
      </c>
      <c r="B286" s="39" t="s">
        <v>77</v>
      </c>
      <c r="C286" s="36">
        <f>D286*E286</f>
        <v>-4</v>
      </c>
      <c r="D286" s="12">
        <v>1</v>
      </c>
      <c r="E286" s="37">
        <f>F286*$E$722+G286*$F$722+H286*$G$722+I286*$H$722+J286*$I$722+K286*$J$722+L286*$K$722+M286*$L$722+N286*$M$722+O286*$N$722+P286*$O$722+Q286*$P$722+R286*S286</f>
        <v>-4</v>
      </c>
      <c r="F286" s="12">
        <v>-2</v>
      </c>
      <c r="G286" s="12">
        <v>-2</v>
      </c>
      <c r="H286" s="12"/>
      <c r="I286" s="12"/>
      <c r="J286" s="12"/>
      <c r="K286" s="12"/>
      <c r="L286" s="12"/>
      <c r="M286" s="12"/>
      <c r="N286" s="12"/>
      <c r="O286" s="12"/>
      <c r="P286" s="12"/>
      <c r="Q286" s="12"/>
      <c r="R286" s="65"/>
      <c r="S286" s="66"/>
      <c r="T286" s="27"/>
    </row>
    <row r="287" spans="1:20" s="13" customFormat="1" ht="20.25">
      <c r="A287" s="11">
        <v>1</v>
      </c>
      <c r="B287" s="39" t="s">
        <v>79</v>
      </c>
      <c r="C287" s="36">
        <f t="shared" ref="C287:C288" si="86">D287*E287</f>
        <v>14</v>
      </c>
      <c r="D287" s="12">
        <v>2</v>
      </c>
      <c r="E287" s="37">
        <f>F287*$E$722+G287*$F$722+H287*$G$722+I287*$H$722+J287*$I$722+K287*$J$722+L287*$K$722+M287*$L$722+N287*$M$722+O287*$N$722+P287*$O$722</f>
        <v>7</v>
      </c>
      <c r="F287" s="12"/>
      <c r="G287" s="12"/>
      <c r="H287" s="12">
        <v>7</v>
      </c>
      <c r="I287" s="12"/>
      <c r="J287" s="12"/>
      <c r="K287" s="12"/>
      <c r="L287" s="12"/>
      <c r="M287" s="12"/>
      <c r="N287" s="12"/>
      <c r="O287" s="12"/>
      <c r="P287" s="12"/>
      <c r="Q287" s="12"/>
      <c r="R287" s="65"/>
      <c r="S287" s="73"/>
      <c r="T287" s="75"/>
    </row>
    <row r="288" spans="1:20" s="13" customFormat="1" ht="20.25">
      <c r="A288" s="11">
        <v>1</v>
      </c>
      <c r="B288" s="39" t="s">
        <v>78</v>
      </c>
      <c r="C288" s="36">
        <f t="shared" si="86"/>
        <v>15.4</v>
      </c>
      <c r="D288" s="12">
        <v>1</v>
      </c>
      <c r="E288" s="37">
        <f>F288*$E$722+G288*$F$722+H288*$G$722+I288*$H$722+J288*$I$722+K288*$J$722+L288*$K$722+M288*$L$722+N288*$M$722+O288*$N$722+P288*$O$722</f>
        <v>15.4</v>
      </c>
      <c r="F288" s="12"/>
      <c r="G288" s="12"/>
      <c r="H288" s="12">
        <v>18</v>
      </c>
      <c r="I288" s="12">
        <v>-2</v>
      </c>
      <c r="J288" s="12"/>
      <c r="K288" s="12"/>
      <c r="L288" s="12"/>
      <c r="M288" s="12"/>
      <c r="N288" s="12"/>
      <c r="O288" s="12"/>
      <c r="P288" s="12"/>
      <c r="Q288" s="12"/>
      <c r="R288" s="65"/>
      <c r="S288" s="73"/>
      <c r="T288" s="75"/>
    </row>
    <row r="289" spans="1:20" s="13" customFormat="1" ht="20.25">
      <c r="A289" s="11"/>
      <c r="B289" s="40" t="s">
        <v>19</v>
      </c>
      <c r="C289" s="44">
        <f>C286+C287+C288</f>
        <v>25.4</v>
      </c>
      <c r="D289" s="46" t="s">
        <v>33</v>
      </c>
      <c r="E289" s="37"/>
      <c r="F289" s="12"/>
      <c r="G289" s="12"/>
      <c r="H289" s="12"/>
      <c r="I289" s="12"/>
      <c r="J289" s="12"/>
      <c r="K289" s="12"/>
      <c r="L289" s="12"/>
      <c r="M289" s="12"/>
      <c r="N289" s="12"/>
      <c r="O289" s="12"/>
      <c r="P289" s="12"/>
      <c r="Q289" s="12"/>
      <c r="R289" s="65"/>
      <c r="S289" s="66"/>
      <c r="T289" s="76"/>
    </row>
    <row r="290" spans="1:20" s="13" customFormat="1" ht="20.25">
      <c r="A290" s="11">
        <v>2</v>
      </c>
      <c r="B290" s="39" t="s">
        <v>77</v>
      </c>
      <c r="C290" s="36">
        <f>D290*E290</f>
        <v>-13</v>
      </c>
      <c r="D290" s="12">
        <v>1</v>
      </c>
      <c r="E290" s="37">
        <f>F290*$E$722+G290*$F$722+H290*$G$722+I290*$H$722+J290*$I$722+K290*$J$722+L290*$K$722+M290*$L$722+N290*$M$722+O290*$N$722+P290*$O$722+Q290*$P$722+R290*S290</f>
        <v>-13</v>
      </c>
      <c r="F290" s="12">
        <v>-8</v>
      </c>
      <c r="G290" s="12">
        <v>-5</v>
      </c>
      <c r="H290" s="12"/>
      <c r="I290" s="12"/>
      <c r="J290" s="12"/>
      <c r="K290" s="12"/>
      <c r="L290" s="12"/>
      <c r="M290" s="12"/>
      <c r="N290" s="12"/>
      <c r="O290" s="12"/>
      <c r="P290" s="12"/>
      <c r="Q290" s="12"/>
      <c r="R290" s="65"/>
      <c r="S290" s="66"/>
      <c r="T290" s="27"/>
    </row>
    <row r="291" spans="1:20" s="13" customFormat="1" ht="20.25">
      <c r="A291" s="11">
        <v>2</v>
      </c>
      <c r="B291" s="39" t="str">
        <f>B287</f>
        <v>Разводчик</v>
      </c>
      <c r="C291" s="36">
        <f t="shared" ref="C291:C293" si="87">D291*E291</f>
        <v>42</v>
      </c>
      <c r="D291" s="12">
        <v>6</v>
      </c>
      <c r="E291" s="37">
        <f>F291*$E$722+G291*$F$722+H291*$G$722+I291*$H$722+J291*$I$722+K291*$J$722+L291*$K$722+M291*$L$722+N291*$M$722+O291*$N$722+P291*$O$722</f>
        <v>7</v>
      </c>
      <c r="F291" s="12">
        <f>F287</f>
        <v>0</v>
      </c>
      <c r="G291" s="12">
        <f t="shared" ref="G291:Q291" si="88">G287</f>
        <v>0</v>
      </c>
      <c r="H291" s="12">
        <f t="shared" si="88"/>
        <v>7</v>
      </c>
      <c r="I291" s="12">
        <f t="shared" si="88"/>
        <v>0</v>
      </c>
      <c r="J291" s="12">
        <f t="shared" si="88"/>
        <v>0</v>
      </c>
      <c r="K291" s="12">
        <f t="shared" si="88"/>
        <v>0</v>
      </c>
      <c r="L291" s="12">
        <f t="shared" si="88"/>
        <v>0</v>
      </c>
      <c r="M291" s="12">
        <f t="shared" si="88"/>
        <v>0</v>
      </c>
      <c r="N291" s="12">
        <f t="shared" si="88"/>
        <v>0</v>
      </c>
      <c r="O291" s="12">
        <f t="shared" si="88"/>
        <v>0</v>
      </c>
      <c r="P291" s="12">
        <f t="shared" si="88"/>
        <v>0</v>
      </c>
      <c r="Q291" s="12">
        <f t="shared" si="88"/>
        <v>0</v>
      </c>
      <c r="R291" s="65"/>
      <c r="S291" s="79"/>
      <c r="T291" s="75"/>
    </row>
    <row r="292" spans="1:20" s="13" customFormat="1" ht="20.25">
      <c r="A292" s="11">
        <v>2</v>
      </c>
      <c r="B292" s="39" t="str">
        <f>B288</f>
        <v>Селекционер</v>
      </c>
      <c r="C292" s="36">
        <f t="shared" si="87"/>
        <v>30.8</v>
      </c>
      <c r="D292" s="12">
        <v>2</v>
      </c>
      <c r="E292" s="37">
        <f>F292*$E$722+G292*$F$722+H292*$G$722+I292*$H$722+J292*$I$722+K292*$J$722+L292*$K$722+M292*$L$722+N292*$M$722+O292*$N$722+P292*$O$722</f>
        <v>15.4</v>
      </c>
      <c r="F292" s="12">
        <f>F288</f>
        <v>0</v>
      </c>
      <c r="G292" s="12">
        <f t="shared" ref="G292:Q292" si="89">G288</f>
        <v>0</v>
      </c>
      <c r="H292" s="12">
        <f t="shared" si="89"/>
        <v>18</v>
      </c>
      <c r="I292" s="12">
        <f t="shared" si="89"/>
        <v>-2</v>
      </c>
      <c r="J292" s="12">
        <f t="shared" si="89"/>
        <v>0</v>
      </c>
      <c r="K292" s="12">
        <f t="shared" si="89"/>
        <v>0</v>
      </c>
      <c r="L292" s="12">
        <f t="shared" si="89"/>
        <v>0</v>
      </c>
      <c r="M292" s="12">
        <f t="shared" si="89"/>
        <v>0</v>
      </c>
      <c r="N292" s="12">
        <f t="shared" si="89"/>
        <v>0</v>
      </c>
      <c r="O292" s="12">
        <f t="shared" si="89"/>
        <v>0</v>
      </c>
      <c r="P292" s="12">
        <f t="shared" si="89"/>
        <v>0</v>
      </c>
      <c r="Q292" s="12">
        <f t="shared" si="89"/>
        <v>0</v>
      </c>
      <c r="R292" s="65"/>
      <c r="S292" s="79"/>
      <c r="T292" s="75"/>
    </row>
    <row r="293" spans="1:20" s="13" customFormat="1" ht="20.25">
      <c r="A293" s="11">
        <v>2</v>
      </c>
      <c r="B293" s="39" t="s">
        <v>365</v>
      </c>
      <c r="C293" s="36">
        <f t="shared" si="87"/>
        <v>40</v>
      </c>
      <c r="D293" s="12">
        <f>10*D292</f>
        <v>20</v>
      </c>
      <c r="E293" s="37">
        <f>D734</f>
        <v>2</v>
      </c>
      <c r="F293" s="12"/>
      <c r="G293" s="12"/>
      <c r="H293" s="12"/>
      <c r="I293" s="12"/>
      <c r="J293" s="12"/>
      <c r="K293" s="12"/>
      <c r="L293" s="12"/>
      <c r="M293" s="12"/>
      <c r="N293" s="12"/>
      <c r="O293" s="12"/>
      <c r="P293" s="12"/>
      <c r="Q293" s="12"/>
      <c r="R293" s="65"/>
      <c r="S293" s="66"/>
      <c r="T293" s="76"/>
    </row>
    <row r="294" spans="1:20" s="13" customFormat="1" ht="20.25">
      <c r="A294" s="48" t="s">
        <v>13</v>
      </c>
      <c r="B294" s="40" t="s">
        <v>20</v>
      </c>
      <c r="C294" s="44">
        <f>C290+C291+C292+C293</f>
        <v>99.8</v>
      </c>
      <c r="D294" s="46" t="s">
        <v>34</v>
      </c>
      <c r="E294" s="37"/>
      <c r="F294" s="12"/>
      <c r="G294" s="12"/>
      <c r="H294" s="12"/>
      <c r="I294" s="12"/>
      <c r="J294" s="12"/>
      <c r="K294" s="12"/>
      <c r="L294" s="12"/>
      <c r="M294" s="12"/>
      <c r="N294" s="12"/>
      <c r="O294" s="12"/>
      <c r="P294" s="12"/>
      <c r="Q294" s="12"/>
      <c r="R294" s="65"/>
      <c r="S294" s="66"/>
      <c r="T294" s="27"/>
    </row>
    <row r="295" spans="1:20" s="13" customFormat="1" ht="20.25">
      <c r="A295" s="11">
        <v>3</v>
      </c>
      <c r="B295" s="39" t="s">
        <v>77</v>
      </c>
      <c r="C295" s="36">
        <f>D295*E295</f>
        <v>-30</v>
      </c>
      <c r="D295" s="12">
        <v>1</v>
      </c>
      <c r="E295" s="37">
        <f>F295*$E$722+G295*$F$722+H295*$G$722+I295*$H$722+J295*$I$722+K295*$J$722+L295*$K$722+M295*$L$722+N295*$M$722+O295*$N$722+P295*$O$722+Q295*$P$722+R295*S295</f>
        <v>-30</v>
      </c>
      <c r="F295" s="12">
        <v>-15</v>
      </c>
      <c r="G295" s="12">
        <v>-15</v>
      </c>
      <c r="H295" s="12"/>
      <c r="I295" s="12"/>
      <c r="J295" s="12"/>
      <c r="K295" s="12"/>
      <c r="L295" s="12"/>
      <c r="M295" s="12"/>
      <c r="N295" s="12"/>
      <c r="O295" s="12"/>
      <c r="P295" s="12"/>
      <c r="Q295" s="12"/>
      <c r="R295" s="65"/>
      <c r="S295" s="66"/>
      <c r="T295" s="27"/>
    </row>
    <row r="296" spans="1:20" s="13" customFormat="1" ht="20.25">
      <c r="A296" s="11">
        <v>3</v>
      </c>
      <c r="B296" s="39" t="str">
        <f>B287</f>
        <v>Разводчик</v>
      </c>
      <c r="C296" s="36">
        <f t="shared" ref="C296:C298" si="90">D296*E296</f>
        <v>105</v>
      </c>
      <c r="D296" s="12">
        <v>15</v>
      </c>
      <c r="E296" s="37">
        <f>F296*$E$722+G296*$F$722+H296*$G$722+I296*$H$722+J296*$I$722+K296*$J$722+L296*$K$722+M296*$L$722+N296*$M$722+O296*$N$722+P296*$O$722</f>
        <v>7</v>
      </c>
      <c r="F296" s="12">
        <f>F287</f>
        <v>0</v>
      </c>
      <c r="G296" s="12">
        <f t="shared" ref="G296:Q296" si="91">G287</f>
        <v>0</v>
      </c>
      <c r="H296" s="12">
        <f t="shared" si="91"/>
        <v>7</v>
      </c>
      <c r="I296" s="12">
        <f t="shared" si="91"/>
        <v>0</v>
      </c>
      <c r="J296" s="12">
        <f t="shared" si="91"/>
        <v>0</v>
      </c>
      <c r="K296" s="12">
        <f t="shared" si="91"/>
        <v>0</v>
      </c>
      <c r="L296" s="12">
        <f t="shared" si="91"/>
        <v>0</v>
      </c>
      <c r="M296" s="12">
        <f t="shared" si="91"/>
        <v>0</v>
      </c>
      <c r="N296" s="12">
        <f t="shared" si="91"/>
        <v>0</v>
      </c>
      <c r="O296" s="12">
        <f t="shared" si="91"/>
        <v>0</v>
      </c>
      <c r="P296" s="12">
        <f t="shared" si="91"/>
        <v>0</v>
      </c>
      <c r="Q296" s="12">
        <f t="shared" si="91"/>
        <v>0</v>
      </c>
      <c r="R296" s="65"/>
      <c r="S296" s="79"/>
      <c r="T296" s="75"/>
    </row>
    <row r="297" spans="1:20" s="13" customFormat="1" ht="20.25">
      <c r="A297" s="11">
        <v>3</v>
      </c>
      <c r="B297" s="39" t="str">
        <f>B288</f>
        <v>Селекционер</v>
      </c>
      <c r="C297" s="36">
        <f t="shared" si="90"/>
        <v>77</v>
      </c>
      <c r="D297" s="12">
        <v>5</v>
      </c>
      <c r="E297" s="37">
        <f>F297*$E$722+G297*$F$722+H297*$G$722+I297*$H$722+J297*$I$722+K297*$J$722+L297*$K$722+M297*$L$722+N297*$M$722+O297*$N$722+P297*$O$722</f>
        <v>15.4</v>
      </c>
      <c r="F297" s="12">
        <f>F288</f>
        <v>0</v>
      </c>
      <c r="G297" s="12">
        <f t="shared" ref="G297:Q297" si="92">G288</f>
        <v>0</v>
      </c>
      <c r="H297" s="12">
        <f t="shared" si="92"/>
        <v>18</v>
      </c>
      <c r="I297" s="12">
        <f t="shared" si="92"/>
        <v>-2</v>
      </c>
      <c r="J297" s="12">
        <f t="shared" si="92"/>
        <v>0</v>
      </c>
      <c r="K297" s="12">
        <f t="shared" si="92"/>
        <v>0</v>
      </c>
      <c r="L297" s="12">
        <f t="shared" si="92"/>
        <v>0</v>
      </c>
      <c r="M297" s="12">
        <f t="shared" si="92"/>
        <v>0</v>
      </c>
      <c r="N297" s="12">
        <f t="shared" si="92"/>
        <v>0</v>
      </c>
      <c r="O297" s="12">
        <f t="shared" si="92"/>
        <v>0</v>
      </c>
      <c r="P297" s="12">
        <f t="shared" si="92"/>
        <v>0</v>
      </c>
      <c r="Q297" s="12">
        <f t="shared" si="92"/>
        <v>0</v>
      </c>
      <c r="R297" s="65"/>
      <c r="S297" s="79"/>
      <c r="T297" s="75"/>
    </row>
    <row r="298" spans="1:20" s="13" customFormat="1" ht="20.25">
      <c r="A298" s="11">
        <v>3</v>
      </c>
      <c r="B298" s="39" t="s">
        <v>365</v>
      </c>
      <c r="C298" s="36">
        <f t="shared" si="90"/>
        <v>100</v>
      </c>
      <c r="D298" s="12">
        <f>10*D297</f>
        <v>50</v>
      </c>
      <c r="E298" s="37">
        <f>D734</f>
        <v>2</v>
      </c>
      <c r="F298" s="12"/>
      <c r="G298" s="12"/>
      <c r="H298" s="12"/>
      <c r="I298" s="12"/>
      <c r="J298" s="12"/>
      <c r="K298" s="12"/>
      <c r="L298" s="12"/>
      <c r="M298" s="12"/>
      <c r="N298" s="12"/>
      <c r="O298" s="12"/>
      <c r="P298" s="12"/>
      <c r="Q298" s="12"/>
      <c r="R298" s="65"/>
      <c r="S298" s="66"/>
      <c r="T298" s="76"/>
    </row>
    <row r="299" spans="1:20" s="13" customFormat="1" ht="20.25">
      <c r="A299" s="14"/>
      <c r="B299" s="41" t="s">
        <v>21</v>
      </c>
      <c r="C299" s="38">
        <f>C295+C296+C297+C298</f>
        <v>252</v>
      </c>
      <c r="D299" s="46" t="s">
        <v>35</v>
      </c>
      <c r="E299" s="37"/>
      <c r="F299" s="15"/>
      <c r="G299" s="15"/>
      <c r="H299" s="15"/>
      <c r="I299" s="15"/>
      <c r="J299" s="15"/>
      <c r="K299" s="15"/>
      <c r="L299" s="15"/>
      <c r="M299" s="15"/>
      <c r="N299" s="15"/>
      <c r="O299" s="15"/>
      <c r="P299" s="15"/>
      <c r="Q299" s="15"/>
      <c r="R299" s="67"/>
      <c r="S299" s="68"/>
      <c r="T299" s="28"/>
    </row>
    <row r="300" spans="1:20" s="13" customFormat="1" ht="20.25">
      <c r="A300" s="106"/>
      <c r="B300" s="89" t="s">
        <v>304</v>
      </c>
      <c r="C300" s="38"/>
      <c r="D300" s="91"/>
      <c r="E300" s="37"/>
      <c r="F300" s="15"/>
      <c r="G300" s="15"/>
      <c r="H300" s="15"/>
      <c r="I300" s="15"/>
      <c r="J300" s="15"/>
      <c r="K300" s="15"/>
      <c r="L300" s="15"/>
      <c r="M300" s="15"/>
      <c r="N300" s="15"/>
      <c r="O300" s="15"/>
      <c r="P300" s="15"/>
      <c r="Q300" s="15"/>
      <c r="R300" s="67"/>
      <c r="S300" s="68"/>
      <c r="T300" s="28"/>
    </row>
    <row r="301" spans="1:20" s="13" customFormat="1" ht="20.25">
      <c r="A301" s="106"/>
      <c r="B301" s="90" t="s">
        <v>274</v>
      </c>
      <c r="C301" s="92">
        <f>D301*E301</f>
        <v>75</v>
      </c>
      <c r="D301" s="12">
        <f>D309</f>
        <v>15</v>
      </c>
      <c r="E301" s="37">
        <f>F301*$E$722+G301*$F$722+H301*$G$722+I301*$H$722+J301*$I$722+K301*$J$722+L301*$K$722+M301*$L$722+N301*$M$722+O301*$N$722+P301*$O$722</f>
        <v>5</v>
      </c>
      <c r="F301" s="15"/>
      <c r="G301" s="15"/>
      <c r="H301" s="15">
        <v>5</v>
      </c>
      <c r="I301" s="15"/>
      <c r="J301" s="15"/>
      <c r="K301" s="15"/>
      <c r="L301" s="15"/>
      <c r="M301" s="15"/>
      <c r="N301" s="15"/>
      <c r="O301" s="15"/>
      <c r="P301" s="15"/>
      <c r="Q301" s="15"/>
      <c r="R301" s="67"/>
      <c r="S301" s="68"/>
      <c r="T301" s="28"/>
    </row>
    <row r="302" spans="1:20" s="13" customFormat="1" ht="20.25">
      <c r="A302" s="106"/>
      <c r="B302" s="90" t="s">
        <v>275</v>
      </c>
      <c r="C302" s="92">
        <f>D302*E302</f>
        <v>30</v>
      </c>
      <c r="D302" s="12">
        <f>D310</f>
        <v>5</v>
      </c>
      <c r="E302" s="37">
        <f>F302*$E$722+G302*$F$722+H302*$G$722+I302*$H$722+J302*$I$722+K302*$J$722+L302*$K$722+M302*$L$722+N302*$M$722+O302*$N$722+P302*$O$722</f>
        <v>6</v>
      </c>
      <c r="F302" s="15"/>
      <c r="G302" s="15"/>
      <c r="H302" s="15">
        <v>6</v>
      </c>
      <c r="I302" s="15"/>
      <c r="J302" s="15"/>
      <c r="K302" s="15"/>
      <c r="L302" s="15"/>
      <c r="M302" s="15"/>
      <c r="N302" s="15"/>
      <c r="O302" s="15"/>
      <c r="P302" s="15"/>
      <c r="Q302" s="15"/>
      <c r="R302" s="67"/>
      <c r="S302" s="68"/>
      <c r="T302" s="28"/>
    </row>
    <row r="303" spans="1:20" s="13" customFormat="1" ht="20.25">
      <c r="A303" s="107" t="s">
        <v>13</v>
      </c>
      <c r="B303" s="41" t="s">
        <v>262</v>
      </c>
      <c r="C303" s="93">
        <f>SUM(C301:C302)</f>
        <v>105</v>
      </c>
      <c r="D303" s="46" t="s">
        <v>306</v>
      </c>
      <c r="E303" s="37"/>
      <c r="F303" s="15"/>
      <c r="G303" s="15"/>
      <c r="H303" s="15"/>
      <c r="I303" s="15"/>
      <c r="J303" s="15"/>
      <c r="K303" s="15"/>
      <c r="L303" s="15"/>
      <c r="M303" s="15"/>
      <c r="N303" s="15"/>
      <c r="O303" s="15"/>
      <c r="P303" s="15"/>
      <c r="Q303" s="15"/>
      <c r="R303" s="67"/>
      <c r="S303" s="68"/>
      <c r="T303" s="28"/>
    </row>
    <row r="304" spans="1:20" s="13" customFormat="1" ht="20.25">
      <c r="A304" s="106"/>
      <c r="B304" s="89" t="s">
        <v>305</v>
      </c>
      <c r="C304" s="38"/>
      <c r="D304" s="103"/>
      <c r="E304" s="37"/>
      <c r="F304" s="15"/>
      <c r="G304" s="15"/>
      <c r="H304" s="15"/>
      <c r="I304" s="15"/>
      <c r="J304" s="15"/>
      <c r="K304" s="15"/>
      <c r="L304" s="15"/>
      <c r="M304" s="15"/>
      <c r="N304" s="15"/>
      <c r="O304" s="15"/>
      <c r="P304" s="15"/>
      <c r="Q304" s="15"/>
      <c r="R304" s="67"/>
      <c r="S304" s="68"/>
      <c r="T304" s="28"/>
    </row>
    <row r="305" spans="1:20" s="13" customFormat="1" ht="20.25">
      <c r="A305" s="106"/>
      <c r="B305" s="90" t="s">
        <v>274</v>
      </c>
      <c r="C305" s="92">
        <f>D305*E305</f>
        <v>375</v>
      </c>
      <c r="D305" s="12">
        <f>D301</f>
        <v>15</v>
      </c>
      <c r="E305" s="37">
        <f>F305*$E$722+G305*$F$722+H305*$G$722+I305*$H$722+J305*$I$722+K305*$J$722+L305*$K$722+M305*$L$722+N305*$M$722+O305*$N$722+P305*$O$722</f>
        <v>25</v>
      </c>
      <c r="F305" s="15">
        <f t="shared" ref="F305:J305" si="93">F301*5</f>
        <v>0</v>
      </c>
      <c r="G305" s="15">
        <f t="shared" si="93"/>
        <v>0</v>
      </c>
      <c r="H305" s="15">
        <f t="shared" si="93"/>
        <v>25</v>
      </c>
      <c r="I305" s="15">
        <f t="shared" si="93"/>
        <v>0</v>
      </c>
      <c r="J305" s="15">
        <f t="shared" si="93"/>
        <v>0</v>
      </c>
      <c r="K305" s="15">
        <f>K301*5</f>
        <v>0</v>
      </c>
      <c r="L305" s="15">
        <f t="shared" ref="L305:P305" si="94">L301*5</f>
        <v>0</v>
      </c>
      <c r="M305" s="15">
        <f t="shared" si="94"/>
        <v>0</v>
      </c>
      <c r="N305" s="15">
        <f t="shared" si="94"/>
        <v>0</v>
      </c>
      <c r="O305" s="15">
        <f t="shared" si="94"/>
        <v>0</v>
      </c>
      <c r="P305" s="15">
        <f t="shared" si="94"/>
        <v>0</v>
      </c>
      <c r="Q305" s="15"/>
      <c r="R305" s="67"/>
      <c r="S305" s="68"/>
      <c r="T305" s="28"/>
    </row>
    <row r="306" spans="1:20" s="13" customFormat="1" ht="20.25">
      <c r="A306" s="106"/>
      <c r="B306" s="90" t="s">
        <v>275</v>
      </c>
      <c r="C306" s="92">
        <f>D306*E306</f>
        <v>150</v>
      </c>
      <c r="D306" s="12">
        <f>D302</f>
        <v>5</v>
      </c>
      <c r="E306" s="37">
        <f>F306*$E$722+G306*$F$722+H306*$G$722+I306*$H$722+J306*$I$722+K306*$J$722+L306*$K$722+M306*$L$722+N306*$M$722+O306*$N$722+P306*$O$722</f>
        <v>30</v>
      </c>
      <c r="F306" s="15">
        <f t="shared" ref="F306:J306" si="95">F302*5</f>
        <v>0</v>
      </c>
      <c r="G306" s="15">
        <f t="shared" si="95"/>
        <v>0</v>
      </c>
      <c r="H306" s="15">
        <f t="shared" si="95"/>
        <v>30</v>
      </c>
      <c r="I306" s="15">
        <f t="shared" si="95"/>
        <v>0</v>
      </c>
      <c r="J306" s="15">
        <f t="shared" si="95"/>
        <v>0</v>
      </c>
      <c r="K306" s="15">
        <f>K302*5</f>
        <v>0</v>
      </c>
      <c r="L306" s="15">
        <f t="shared" ref="L306:P306" si="96">L302*5</f>
        <v>0</v>
      </c>
      <c r="M306" s="15">
        <f t="shared" si="96"/>
        <v>0</v>
      </c>
      <c r="N306" s="15">
        <f t="shared" si="96"/>
        <v>0</v>
      </c>
      <c r="O306" s="15">
        <f t="shared" si="96"/>
        <v>0</v>
      </c>
      <c r="P306" s="15">
        <f t="shared" si="96"/>
        <v>0</v>
      </c>
      <c r="Q306" s="15"/>
      <c r="R306" s="67"/>
      <c r="S306" s="68"/>
      <c r="T306" s="28"/>
    </row>
    <row r="307" spans="1:20" s="13" customFormat="1" ht="20.25">
      <c r="A307" s="106"/>
      <c r="B307" s="41" t="s">
        <v>262</v>
      </c>
      <c r="C307" s="93">
        <f>SUM(C305:C306)</f>
        <v>525</v>
      </c>
      <c r="D307" s="46" t="s">
        <v>307</v>
      </c>
      <c r="E307" s="37"/>
      <c r="F307" s="15"/>
      <c r="G307" s="15"/>
      <c r="H307" s="15"/>
      <c r="I307" s="15"/>
      <c r="J307" s="15"/>
      <c r="K307" s="15"/>
      <c r="L307" s="15"/>
      <c r="M307" s="15"/>
      <c r="N307" s="15"/>
      <c r="O307" s="15"/>
      <c r="P307" s="15"/>
      <c r="Q307" s="15"/>
      <c r="R307" s="67"/>
      <c r="S307" s="68"/>
      <c r="T307" s="28"/>
    </row>
    <row r="308" spans="1:20" s="13" customFormat="1" ht="20.25">
      <c r="A308" s="104"/>
      <c r="B308" s="89" t="s">
        <v>255</v>
      </c>
      <c r="C308" s="38"/>
      <c r="D308" s="91"/>
      <c r="E308" s="37"/>
      <c r="F308" s="15"/>
      <c r="G308" s="15"/>
      <c r="H308" s="15"/>
      <c r="I308" s="15"/>
      <c r="J308" s="15"/>
      <c r="K308" s="15"/>
      <c r="L308" s="15"/>
      <c r="M308" s="15"/>
      <c r="N308" s="15"/>
      <c r="O308" s="15"/>
      <c r="P308" s="15"/>
      <c r="Q308" s="15"/>
      <c r="R308" s="67"/>
      <c r="S308" s="68"/>
      <c r="T308" s="28"/>
    </row>
    <row r="309" spans="1:20" s="13" customFormat="1" ht="20.25">
      <c r="A309" s="104"/>
      <c r="B309" s="90" t="s">
        <v>274</v>
      </c>
      <c r="C309" s="92">
        <f>D309*E309</f>
        <v>105</v>
      </c>
      <c r="D309" s="12">
        <f>D296</f>
        <v>15</v>
      </c>
      <c r="E309" s="37">
        <f>F309*$E$722+G309*$F$722+H309*$G$722+I309*$H$722+J309*$I$722+K309*$J$722+L309*$K$722+M309*$L$722+N309*$M$722+O309*$N$722+P309*$O$722</f>
        <v>7</v>
      </c>
      <c r="F309" s="15"/>
      <c r="G309" s="15"/>
      <c r="H309" s="15">
        <v>7</v>
      </c>
      <c r="I309" s="15"/>
      <c r="J309" s="15"/>
      <c r="K309" s="15"/>
      <c r="L309" s="15"/>
      <c r="M309" s="15"/>
      <c r="N309" s="15"/>
      <c r="O309" s="15"/>
      <c r="P309" s="15"/>
      <c r="Q309" s="15"/>
      <c r="R309" s="67"/>
      <c r="S309" s="79"/>
      <c r="T309" s="28"/>
    </row>
    <row r="310" spans="1:20" s="13" customFormat="1" ht="20.25">
      <c r="A310" s="104"/>
      <c r="B310" s="90" t="s">
        <v>275</v>
      </c>
      <c r="C310" s="92">
        <f>D310*E310</f>
        <v>45</v>
      </c>
      <c r="D310" s="12">
        <f>D297</f>
        <v>5</v>
      </c>
      <c r="E310" s="37">
        <f>F310*$E$722+G310*$F$722+H310*$G$722+I310*$H$722+J310*$I$722+K310*$J$722+L310*$K$722+M310*$L$722+N310*$M$722+O310*$N$722+P310*$O$722</f>
        <v>9</v>
      </c>
      <c r="F310" s="15"/>
      <c r="G310" s="15"/>
      <c r="H310" s="15">
        <v>9</v>
      </c>
      <c r="I310" s="15"/>
      <c r="J310" s="15"/>
      <c r="K310" s="15"/>
      <c r="L310" s="15"/>
      <c r="M310" s="15"/>
      <c r="N310" s="15"/>
      <c r="O310" s="15"/>
      <c r="P310" s="15"/>
      <c r="Q310" s="15"/>
      <c r="R310" s="67"/>
      <c r="S310" s="79"/>
      <c r="T310" s="28"/>
    </row>
    <row r="311" spans="1:20" s="13" customFormat="1" ht="20.25">
      <c r="A311" s="104"/>
      <c r="B311" s="41" t="s">
        <v>262</v>
      </c>
      <c r="C311" s="93">
        <f>C309+C310</f>
        <v>150</v>
      </c>
      <c r="D311" s="46" t="s">
        <v>263</v>
      </c>
      <c r="E311" s="37"/>
      <c r="F311" s="15"/>
      <c r="G311" s="15"/>
      <c r="H311" s="15"/>
      <c r="I311" s="15"/>
      <c r="J311" s="15"/>
      <c r="K311" s="15"/>
      <c r="L311" s="15"/>
      <c r="M311" s="15"/>
      <c r="N311" s="15"/>
      <c r="O311" s="15"/>
      <c r="P311" s="15"/>
      <c r="Q311" s="15"/>
      <c r="R311" s="65"/>
      <c r="S311" s="66"/>
      <c r="T311" s="76"/>
    </row>
    <row r="312" spans="1:20" s="10" customFormat="1" ht="20.25" customHeight="1">
      <c r="A312" s="31">
        <v>12</v>
      </c>
      <c r="B312" s="42" t="s">
        <v>80</v>
      </c>
      <c r="C312" s="35"/>
      <c r="D312" s="45" t="s">
        <v>131</v>
      </c>
      <c r="E312" s="34"/>
      <c r="F312" s="9"/>
      <c r="G312" s="9"/>
      <c r="H312" s="9"/>
      <c r="I312" s="9"/>
      <c r="J312" s="9"/>
      <c r="K312" s="9"/>
      <c r="L312" s="9"/>
      <c r="M312" s="9"/>
      <c r="N312" s="9"/>
      <c r="O312" s="9"/>
      <c r="P312" s="9"/>
      <c r="Q312" s="9"/>
      <c r="R312" s="63"/>
      <c r="S312" s="64"/>
      <c r="T312" s="43"/>
    </row>
    <row r="313" spans="1:20" s="13" customFormat="1" ht="20.25">
      <c r="A313" s="11">
        <v>1</v>
      </c>
      <c r="B313" s="39" t="s">
        <v>81</v>
      </c>
      <c r="C313" s="36">
        <f>D313*E313</f>
        <v>-7</v>
      </c>
      <c r="D313" s="12">
        <v>1</v>
      </c>
      <c r="E313" s="37">
        <f>F313*$E$722+G313*$F$722+H313*$G$722+I313*$H$722+J313*$I$722+K313*$J$722+L313*$K$722+M313*$L$722+N313*$M$722+O313*$N$722+P313*$O$722+Q313*$P$722+R313*S313</f>
        <v>-7</v>
      </c>
      <c r="F313" s="12">
        <v>-5</v>
      </c>
      <c r="G313" s="12">
        <v>-2</v>
      </c>
      <c r="H313" s="12"/>
      <c r="I313" s="12"/>
      <c r="J313" s="12"/>
      <c r="K313" s="12"/>
      <c r="L313" s="12"/>
      <c r="M313" s="12"/>
      <c r="N313" s="12"/>
      <c r="O313" s="12"/>
      <c r="P313" s="12"/>
      <c r="Q313" s="12"/>
      <c r="R313" s="65"/>
      <c r="S313" s="66"/>
      <c r="T313" s="27"/>
    </row>
    <row r="314" spans="1:20" s="13" customFormat="1" ht="20.25">
      <c r="A314" s="11">
        <v>1</v>
      </c>
      <c r="B314" s="39" t="s">
        <v>84</v>
      </c>
      <c r="C314" s="36">
        <f t="shared" ref="C314" si="97">D314*E314</f>
        <v>17.2</v>
      </c>
      <c r="D314" s="12">
        <v>1</v>
      </c>
      <c r="E314" s="37">
        <f>F314*$E$722+G314*$F$722+H314*$G$722+I314*$H$722+J314*$I$722+K314*$J$722+L314*$K$722+M314*$L$722+N314*$M$722+O314*$N$722+P314*$O$722</f>
        <v>17.2</v>
      </c>
      <c r="F314" s="12"/>
      <c r="G314" s="12"/>
      <c r="H314" s="12"/>
      <c r="I314" s="12">
        <v>-2</v>
      </c>
      <c r="J314" s="12"/>
      <c r="K314" s="12"/>
      <c r="L314" s="12"/>
      <c r="M314" s="12">
        <v>18</v>
      </c>
      <c r="N314" s="12"/>
      <c r="O314" s="12"/>
      <c r="P314" s="12"/>
      <c r="Q314" s="12"/>
      <c r="R314" s="65"/>
      <c r="S314" s="73"/>
      <c r="T314" s="75"/>
    </row>
    <row r="315" spans="1:20" s="13" customFormat="1" ht="20.25">
      <c r="A315" s="11">
        <v>1</v>
      </c>
      <c r="B315" s="39" t="s">
        <v>402</v>
      </c>
      <c r="C315" s="36">
        <f t="shared" ref="C315" si="98">D315*E315</f>
        <v>15</v>
      </c>
      <c r="D315" s="12">
        <f>3*D314</f>
        <v>3</v>
      </c>
      <c r="E315" s="37">
        <f>D763</f>
        <v>5</v>
      </c>
      <c r="F315" s="12"/>
      <c r="G315" s="12"/>
      <c r="H315" s="12"/>
      <c r="I315" s="12"/>
      <c r="J315" s="12"/>
      <c r="K315" s="12"/>
      <c r="L315" s="12"/>
      <c r="M315" s="12"/>
      <c r="N315" s="12"/>
      <c r="O315" s="12"/>
      <c r="P315" s="12"/>
      <c r="Q315" s="12"/>
      <c r="R315" s="65"/>
      <c r="S315" s="66"/>
      <c r="T315" s="27"/>
    </row>
    <row r="316" spans="1:20" s="13" customFormat="1" ht="20.25">
      <c r="A316" s="11"/>
      <c r="B316" s="40" t="s">
        <v>19</v>
      </c>
      <c r="C316" s="44">
        <f>SUM(C313:C315)</f>
        <v>25.2</v>
      </c>
      <c r="D316" s="46" t="s">
        <v>33</v>
      </c>
      <c r="E316" s="37"/>
      <c r="F316" s="12"/>
      <c r="G316" s="12"/>
      <c r="H316" s="12"/>
      <c r="I316" s="12"/>
      <c r="J316" s="12"/>
      <c r="K316" s="12"/>
      <c r="L316" s="12"/>
      <c r="M316" s="12"/>
      <c r="N316" s="12"/>
      <c r="O316" s="12"/>
      <c r="P316" s="12"/>
      <c r="Q316" s="12"/>
      <c r="R316" s="65"/>
      <c r="S316" s="66"/>
      <c r="T316" s="27"/>
    </row>
    <row r="317" spans="1:20" s="13" customFormat="1" ht="20.25">
      <c r="A317" s="11">
        <v>2</v>
      </c>
      <c r="B317" s="39" t="s">
        <v>82</v>
      </c>
      <c r="C317" s="36">
        <f>D317*E317</f>
        <v>-18</v>
      </c>
      <c r="D317" s="12">
        <v>1</v>
      </c>
      <c r="E317" s="37">
        <f>F317*$E$722+G317*$F$722+H317*$G$722+I317*$H$722+J317*$I$722+K317*$J$722+L317*$K$722+M317*$L$722+N317*$M$722+O317*$N$722+P317*$O$722+Q317*$P$722+R317*S317</f>
        <v>-18</v>
      </c>
      <c r="F317" s="12">
        <v>-12</v>
      </c>
      <c r="G317" s="12">
        <v>-6</v>
      </c>
      <c r="H317" s="12"/>
      <c r="I317" s="12"/>
      <c r="J317" s="12"/>
      <c r="K317" s="12"/>
      <c r="L317" s="12"/>
      <c r="M317" s="12"/>
      <c r="N317" s="12"/>
      <c r="O317" s="12"/>
      <c r="P317" s="12"/>
      <c r="Q317" s="12"/>
      <c r="R317" s="65"/>
      <c r="S317" s="66"/>
      <c r="T317" s="27"/>
    </row>
    <row r="318" spans="1:20" s="13" customFormat="1" ht="20.25">
      <c r="A318" s="11">
        <v>2</v>
      </c>
      <c r="B318" s="39" t="str">
        <f>B314</f>
        <v>Координатор</v>
      </c>
      <c r="C318" s="36">
        <f t="shared" ref="C318:C320" si="99">D318*E318</f>
        <v>51.599999999999994</v>
      </c>
      <c r="D318" s="12">
        <v>3</v>
      </c>
      <c r="E318" s="37">
        <f>F318*$E$722+G318*$F$722+H318*$G$722+I318*$H$722+J318*$I$722+K318*$J$722+L318*$K$722+M318*$L$722+N318*$M$722+O318*$N$722+P318*$O$722</f>
        <v>17.2</v>
      </c>
      <c r="F318" s="12">
        <f>F314</f>
        <v>0</v>
      </c>
      <c r="G318" s="12">
        <f t="shared" ref="G318:Q318" si="100">G314</f>
        <v>0</v>
      </c>
      <c r="H318" s="12">
        <f t="shared" si="100"/>
        <v>0</v>
      </c>
      <c r="I318" s="12">
        <f t="shared" si="100"/>
        <v>-2</v>
      </c>
      <c r="J318" s="12">
        <f t="shared" si="100"/>
        <v>0</v>
      </c>
      <c r="K318" s="12">
        <f t="shared" si="100"/>
        <v>0</v>
      </c>
      <c r="L318" s="12">
        <f t="shared" si="100"/>
        <v>0</v>
      </c>
      <c r="M318" s="12">
        <f t="shared" si="100"/>
        <v>18</v>
      </c>
      <c r="N318" s="12">
        <f t="shared" si="100"/>
        <v>0</v>
      </c>
      <c r="O318" s="12">
        <f t="shared" si="100"/>
        <v>0</v>
      </c>
      <c r="P318" s="12">
        <f t="shared" si="100"/>
        <v>0</v>
      </c>
      <c r="Q318" s="12">
        <f t="shared" si="100"/>
        <v>0</v>
      </c>
      <c r="R318" s="65"/>
      <c r="S318" s="79"/>
      <c r="T318" s="75"/>
    </row>
    <row r="319" spans="1:20" s="13" customFormat="1" ht="20.25">
      <c r="A319" s="11">
        <v>2</v>
      </c>
      <c r="B319" s="39" t="s">
        <v>402</v>
      </c>
      <c r="C319" s="36">
        <f t="shared" si="99"/>
        <v>45</v>
      </c>
      <c r="D319" s="12">
        <f>3*D318</f>
        <v>9</v>
      </c>
      <c r="E319" s="37">
        <f>D763</f>
        <v>5</v>
      </c>
      <c r="F319" s="12"/>
      <c r="G319" s="12"/>
      <c r="H319" s="12"/>
      <c r="I319" s="12"/>
      <c r="J319" s="12"/>
      <c r="K319" s="12"/>
      <c r="L319" s="12"/>
      <c r="M319" s="12"/>
      <c r="N319" s="12"/>
      <c r="O319" s="12"/>
      <c r="P319" s="12"/>
      <c r="Q319" s="12"/>
      <c r="R319" s="65"/>
      <c r="S319" s="65"/>
      <c r="T319" s="27"/>
    </row>
    <row r="320" spans="1:20" s="13" customFormat="1" ht="20.25">
      <c r="A320" s="11">
        <v>2</v>
      </c>
      <c r="B320" s="39" t="s">
        <v>367</v>
      </c>
      <c r="C320" s="36">
        <f t="shared" si="99"/>
        <v>24</v>
      </c>
      <c r="D320" s="12">
        <f>4*D318</f>
        <v>12</v>
      </c>
      <c r="E320" s="37">
        <f>D735</f>
        <v>2</v>
      </c>
      <c r="F320" s="12"/>
      <c r="G320" s="12"/>
      <c r="H320" s="12"/>
      <c r="I320" s="12"/>
      <c r="J320" s="12"/>
      <c r="K320" s="12"/>
      <c r="L320" s="12"/>
      <c r="M320" s="12"/>
      <c r="N320" s="12"/>
      <c r="O320" s="12"/>
      <c r="P320" s="12"/>
      <c r="Q320" s="12"/>
      <c r="R320" s="65"/>
      <c r="S320" s="65"/>
      <c r="T320" s="27"/>
    </row>
    <row r="321" spans="1:20" s="13" customFormat="1" ht="20.25">
      <c r="A321" s="48" t="s">
        <v>13</v>
      </c>
      <c r="B321" s="40" t="s">
        <v>20</v>
      </c>
      <c r="C321" s="44">
        <f>SUM(C317:C320)</f>
        <v>102.6</v>
      </c>
      <c r="D321" s="46" t="s">
        <v>34</v>
      </c>
      <c r="E321" s="37"/>
      <c r="F321" s="12"/>
      <c r="G321" s="12"/>
      <c r="H321" s="12"/>
      <c r="I321" s="12"/>
      <c r="J321" s="12"/>
      <c r="K321" s="12"/>
      <c r="L321" s="12"/>
      <c r="M321" s="12"/>
      <c r="N321" s="12"/>
      <c r="O321" s="12"/>
      <c r="P321" s="12"/>
      <c r="Q321" s="12"/>
      <c r="R321" s="65"/>
      <c r="S321" s="66"/>
      <c r="T321" s="27"/>
    </row>
    <row r="322" spans="1:20" s="13" customFormat="1" ht="31.5">
      <c r="A322" s="11">
        <v>3</v>
      </c>
      <c r="B322" s="39" t="s">
        <v>83</v>
      </c>
      <c r="C322" s="36">
        <f>D322*E322</f>
        <v>-40</v>
      </c>
      <c r="D322" s="12">
        <v>1</v>
      </c>
      <c r="E322" s="37">
        <f>F322*$E$722+G322*$F$722+H322*$G$722+I322*$H$722+J322*$I$722+K322*$J$722+L322*$K$722+M322*$L$722+N322*$M$722+O322*$N$722+P322*$O$722+Q322*$P$722+R322*S322</f>
        <v>-40</v>
      </c>
      <c r="F322" s="12">
        <v>-25</v>
      </c>
      <c r="G322" s="12">
        <v>-15</v>
      </c>
      <c r="H322" s="12"/>
      <c r="I322" s="12"/>
      <c r="J322" s="12"/>
      <c r="K322" s="12"/>
      <c r="L322" s="12"/>
      <c r="M322" s="12"/>
      <c r="N322" s="12"/>
      <c r="O322" s="12"/>
      <c r="P322" s="12"/>
      <c r="Q322" s="12"/>
      <c r="R322" s="65"/>
      <c r="S322" s="66"/>
      <c r="T322" s="27"/>
    </row>
    <row r="323" spans="1:20" s="13" customFormat="1" ht="20.25">
      <c r="A323" s="11">
        <v>3</v>
      </c>
      <c r="B323" s="39" t="str">
        <f>B314</f>
        <v>Координатор</v>
      </c>
      <c r="C323" s="36">
        <f t="shared" ref="C323:C326" si="101">D323*E323</f>
        <v>86</v>
      </c>
      <c r="D323" s="12">
        <v>5</v>
      </c>
      <c r="E323" s="37">
        <f>F323*$E$722+G323*$F$722+H323*$G$722+I323*$H$722+J323*$I$722+K323*$J$722+L323*$K$722+M323*$L$722+N323*$M$722+O323*$N$722+P323*$O$722</f>
        <v>17.2</v>
      </c>
      <c r="F323" s="12">
        <f>F314</f>
        <v>0</v>
      </c>
      <c r="G323" s="12">
        <f t="shared" ref="G323:Q323" si="102">G314</f>
        <v>0</v>
      </c>
      <c r="H323" s="12">
        <f t="shared" si="102"/>
        <v>0</v>
      </c>
      <c r="I323" s="12">
        <f t="shared" si="102"/>
        <v>-2</v>
      </c>
      <c r="J323" s="12">
        <f t="shared" si="102"/>
        <v>0</v>
      </c>
      <c r="K323" s="12">
        <f t="shared" si="102"/>
        <v>0</v>
      </c>
      <c r="L323" s="12">
        <f t="shared" si="102"/>
        <v>0</v>
      </c>
      <c r="M323" s="12">
        <f t="shared" si="102"/>
        <v>18</v>
      </c>
      <c r="N323" s="12">
        <f t="shared" si="102"/>
        <v>0</v>
      </c>
      <c r="O323" s="12">
        <f t="shared" si="102"/>
        <v>0</v>
      </c>
      <c r="P323" s="12">
        <f t="shared" si="102"/>
        <v>0</v>
      </c>
      <c r="Q323" s="12">
        <f t="shared" si="102"/>
        <v>0</v>
      </c>
      <c r="R323" s="65"/>
      <c r="S323" s="80"/>
      <c r="T323" s="75"/>
    </row>
    <row r="324" spans="1:20" s="13" customFormat="1" ht="20.25">
      <c r="A324" s="11">
        <v>3</v>
      </c>
      <c r="B324" s="39" t="s">
        <v>402</v>
      </c>
      <c r="C324" s="36">
        <f t="shared" si="101"/>
        <v>125</v>
      </c>
      <c r="D324" s="12">
        <f>5*D323</f>
        <v>25</v>
      </c>
      <c r="E324" s="37">
        <f>D763</f>
        <v>5</v>
      </c>
      <c r="F324" s="12"/>
      <c r="G324" s="12"/>
      <c r="H324" s="12"/>
      <c r="I324" s="12"/>
      <c r="J324" s="12"/>
      <c r="K324" s="12"/>
      <c r="L324" s="12"/>
      <c r="M324" s="12"/>
      <c r="N324" s="12"/>
      <c r="O324" s="12"/>
      <c r="P324" s="12"/>
      <c r="Q324" s="12"/>
      <c r="R324" s="65"/>
      <c r="S324" s="65"/>
      <c r="T324" s="27"/>
    </row>
    <row r="325" spans="1:20" s="13" customFormat="1" ht="20.25">
      <c r="A325" s="11">
        <v>3</v>
      </c>
      <c r="B325" s="39" t="s">
        <v>367</v>
      </c>
      <c r="C325" s="36">
        <f t="shared" si="101"/>
        <v>60</v>
      </c>
      <c r="D325" s="12">
        <f>6*D323</f>
        <v>30</v>
      </c>
      <c r="E325" s="37">
        <f>D735</f>
        <v>2</v>
      </c>
      <c r="F325" s="12"/>
      <c r="G325" s="12"/>
      <c r="H325" s="12"/>
      <c r="I325" s="12"/>
      <c r="J325" s="12"/>
      <c r="K325" s="12"/>
      <c r="L325" s="12"/>
      <c r="M325" s="12"/>
      <c r="N325" s="12"/>
      <c r="O325" s="12"/>
      <c r="P325" s="12"/>
      <c r="Q325" s="12"/>
      <c r="R325" s="65"/>
      <c r="S325" s="65"/>
      <c r="T325" s="27"/>
    </row>
    <row r="326" spans="1:20" s="13" customFormat="1" ht="20.25">
      <c r="A326" s="11">
        <v>3</v>
      </c>
      <c r="B326" s="39" t="s">
        <v>368</v>
      </c>
      <c r="C326" s="36">
        <f t="shared" si="101"/>
        <v>30</v>
      </c>
      <c r="D326" s="12">
        <f>3*D323</f>
        <v>15</v>
      </c>
      <c r="E326" s="37">
        <f>D736</f>
        <v>2</v>
      </c>
      <c r="F326" s="12"/>
      <c r="G326" s="12"/>
      <c r="H326" s="12"/>
      <c r="I326" s="12"/>
      <c r="J326" s="12"/>
      <c r="K326" s="12"/>
      <c r="L326" s="12"/>
      <c r="M326" s="12"/>
      <c r="N326" s="12"/>
      <c r="O326" s="12"/>
      <c r="P326" s="12"/>
      <c r="Q326" s="12"/>
      <c r="R326" s="65"/>
      <c r="S326" s="65"/>
      <c r="T326" s="27"/>
    </row>
    <row r="327" spans="1:20" s="13" customFormat="1" ht="20.25">
      <c r="A327" s="14"/>
      <c r="B327" s="41" t="s">
        <v>21</v>
      </c>
      <c r="C327" s="44">
        <f>SUM(C322:C326)</f>
        <v>261</v>
      </c>
      <c r="D327" s="46" t="s">
        <v>35</v>
      </c>
      <c r="E327" s="37"/>
      <c r="F327" s="15"/>
      <c r="G327" s="15"/>
      <c r="H327" s="15"/>
      <c r="I327" s="15"/>
      <c r="J327" s="15"/>
      <c r="K327" s="15"/>
      <c r="L327" s="15"/>
      <c r="M327" s="15"/>
      <c r="N327" s="15"/>
      <c r="O327" s="15"/>
      <c r="P327" s="15"/>
      <c r="Q327" s="15"/>
      <c r="R327" s="67"/>
      <c r="S327" s="68"/>
      <c r="T327" s="28"/>
    </row>
    <row r="328" spans="1:20" s="13" customFormat="1" ht="20.25">
      <c r="A328" s="106"/>
      <c r="B328" s="89" t="s">
        <v>304</v>
      </c>
      <c r="C328" s="38"/>
      <c r="D328" s="91"/>
      <c r="E328" s="37"/>
      <c r="F328" s="15"/>
      <c r="G328" s="15"/>
      <c r="H328" s="15"/>
      <c r="I328" s="15"/>
      <c r="J328" s="15"/>
      <c r="K328" s="15"/>
      <c r="L328" s="15"/>
      <c r="M328" s="15"/>
      <c r="N328" s="15"/>
      <c r="O328" s="15"/>
      <c r="P328" s="15"/>
      <c r="Q328" s="15"/>
      <c r="R328" s="67"/>
      <c r="S328" s="68"/>
      <c r="T328" s="28"/>
    </row>
    <row r="329" spans="1:20" s="13" customFormat="1" ht="20.25">
      <c r="A329" s="106"/>
      <c r="B329" s="90" t="s">
        <v>401</v>
      </c>
      <c r="C329" s="92">
        <f>D329*E329</f>
        <v>100</v>
      </c>
      <c r="D329" s="12">
        <f>2*D323</f>
        <v>10</v>
      </c>
      <c r="E329" s="37">
        <f>D761</f>
        <v>10</v>
      </c>
      <c r="F329" s="15"/>
      <c r="G329" s="15"/>
      <c r="H329" s="15"/>
      <c r="I329" s="15"/>
      <c r="J329" s="15"/>
      <c r="K329" s="15"/>
      <c r="L329" s="15"/>
      <c r="M329" s="15"/>
      <c r="N329" s="15"/>
      <c r="O329" s="15"/>
      <c r="P329" s="15"/>
      <c r="Q329" s="15"/>
      <c r="R329" s="67"/>
      <c r="S329" s="68"/>
      <c r="T329" s="28"/>
    </row>
    <row r="330" spans="1:20" s="13" customFormat="1" ht="20.25">
      <c r="A330" s="107" t="s">
        <v>13</v>
      </c>
      <c r="B330" s="41" t="s">
        <v>262</v>
      </c>
      <c r="C330" s="93">
        <f>SUM(C329:C329)</f>
        <v>100</v>
      </c>
      <c r="D330" s="46" t="s">
        <v>306</v>
      </c>
      <c r="E330" s="37"/>
      <c r="F330" s="15"/>
      <c r="G330" s="15"/>
      <c r="H330" s="15"/>
      <c r="I330" s="15"/>
      <c r="J330" s="15"/>
      <c r="K330" s="15"/>
      <c r="L330" s="15"/>
      <c r="M330" s="15"/>
      <c r="N330" s="15"/>
      <c r="O330" s="15"/>
      <c r="P330" s="15"/>
      <c r="Q330" s="15"/>
      <c r="R330" s="67"/>
      <c r="S330" s="68"/>
      <c r="T330" s="28"/>
    </row>
    <row r="331" spans="1:20" s="13" customFormat="1" ht="20.25">
      <c r="A331" s="106"/>
      <c r="B331" s="89" t="s">
        <v>305</v>
      </c>
      <c r="C331" s="38"/>
      <c r="D331" s="103"/>
      <c r="E331" s="37"/>
      <c r="F331" s="15"/>
      <c r="G331" s="15"/>
      <c r="H331" s="15"/>
      <c r="I331" s="15"/>
      <c r="J331" s="15"/>
      <c r="K331" s="15"/>
      <c r="L331" s="15"/>
      <c r="M331" s="15"/>
      <c r="N331" s="15"/>
      <c r="O331" s="15"/>
      <c r="P331" s="15"/>
      <c r="Q331" s="15"/>
      <c r="R331" s="67"/>
      <c r="S331" s="68"/>
      <c r="T331" s="28"/>
    </row>
    <row r="332" spans="1:20" s="13" customFormat="1" ht="20.25">
      <c r="A332" s="106"/>
      <c r="B332" s="90" t="s">
        <v>401</v>
      </c>
      <c r="C332" s="92">
        <f>D332*E332</f>
        <v>500</v>
      </c>
      <c r="D332" s="12">
        <f>D329*5</f>
        <v>50</v>
      </c>
      <c r="E332" s="37">
        <f>D761</f>
        <v>10</v>
      </c>
      <c r="F332" s="15">
        <f t="shared" ref="F332:J332" si="103">F329*5</f>
        <v>0</v>
      </c>
      <c r="G332" s="15">
        <f t="shared" si="103"/>
        <v>0</v>
      </c>
      <c r="H332" s="15">
        <f t="shared" si="103"/>
        <v>0</v>
      </c>
      <c r="I332" s="15">
        <f t="shared" si="103"/>
        <v>0</v>
      </c>
      <c r="J332" s="15">
        <f t="shared" si="103"/>
        <v>0</v>
      </c>
      <c r="K332" s="15">
        <f>K329*5</f>
        <v>0</v>
      </c>
      <c r="L332" s="15">
        <f t="shared" ref="L332:P332" si="104">L329*5</f>
        <v>0</v>
      </c>
      <c r="M332" s="15">
        <f t="shared" si="104"/>
        <v>0</v>
      </c>
      <c r="N332" s="15">
        <f t="shared" si="104"/>
        <v>0</v>
      </c>
      <c r="O332" s="15">
        <f t="shared" si="104"/>
        <v>0</v>
      </c>
      <c r="P332" s="15">
        <f t="shared" si="104"/>
        <v>0</v>
      </c>
      <c r="Q332" s="15"/>
      <c r="R332" s="67"/>
      <c r="S332" s="68"/>
      <c r="T332" s="28"/>
    </row>
    <row r="333" spans="1:20" s="13" customFormat="1" ht="20.25">
      <c r="A333" s="106"/>
      <c r="B333" s="41" t="s">
        <v>262</v>
      </c>
      <c r="C333" s="93">
        <f>SUM(C332:C332)</f>
        <v>500</v>
      </c>
      <c r="D333" s="46" t="s">
        <v>307</v>
      </c>
      <c r="E333" s="37"/>
      <c r="F333" s="15"/>
      <c r="G333" s="15"/>
      <c r="H333" s="15"/>
      <c r="I333" s="15"/>
      <c r="J333" s="15"/>
      <c r="K333" s="15"/>
      <c r="L333" s="15"/>
      <c r="M333" s="15"/>
      <c r="N333" s="15"/>
      <c r="O333" s="15"/>
      <c r="P333" s="15"/>
      <c r="Q333" s="15"/>
      <c r="R333" s="67"/>
      <c r="S333" s="68"/>
      <c r="T333" s="28"/>
    </row>
    <row r="334" spans="1:20" s="13" customFormat="1" ht="20.25">
      <c r="A334" s="104"/>
      <c r="B334" s="89" t="s">
        <v>255</v>
      </c>
      <c r="C334" s="38"/>
      <c r="D334" s="91"/>
      <c r="E334" s="37"/>
      <c r="F334" s="15"/>
      <c r="G334" s="15"/>
      <c r="H334" s="15"/>
      <c r="I334" s="15"/>
      <c r="J334" s="15"/>
      <c r="K334" s="15"/>
      <c r="L334" s="15"/>
      <c r="M334" s="15"/>
      <c r="N334" s="15"/>
      <c r="O334" s="15"/>
      <c r="P334" s="15"/>
      <c r="Q334" s="15"/>
      <c r="R334" s="67"/>
      <c r="S334" s="68"/>
      <c r="T334" s="28"/>
    </row>
    <row r="335" spans="1:20" s="13" customFormat="1" ht="20.25">
      <c r="A335" s="104"/>
      <c r="B335" s="90" t="s">
        <v>276</v>
      </c>
      <c r="C335" s="92">
        <f>D335*E335</f>
        <v>148.5</v>
      </c>
      <c r="D335" s="12">
        <f>D323</f>
        <v>5</v>
      </c>
      <c r="E335" s="37">
        <f>F335*$E$722+G335*$F$722+H335*$G$722+I335*$H$722+J335*$I$722+K335*$J$722+L335*$K$722+M335*$L$722+N335*$M$722+O335*$N$722+P335*$O$722</f>
        <v>29.700000000000003</v>
      </c>
      <c r="F335" s="15"/>
      <c r="G335" s="15"/>
      <c r="H335" s="15"/>
      <c r="I335" s="15"/>
      <c r="J335" s="15"/>
      <c r="K335" s="15"/>
      <c r="L335" s="15"/>
      <c r="M335" s="15">
        <v>27</v>
      </c>
      <c r="N335" s="15"/>
      <c r="O335" s="15"/>
      <c r="P335" s="15"/>
      <c r="Q335" s="15"/>
      <c r="R335" s="67"/>
      <c r="S335" s="79"/>
      <c r="T335" s="28"/>
    </row>
    <row r="336" spans="1:20" s="13" customFormat="1" ht="20.25">
      <c r="A336" s="104"/>
      <c r="B336" s="41" t="s">
        <v>262</v>
      </c>
      <c r="C336" s="93">
        <f>C335</f>
        <v>148.5</v>
      </c>
      <c r="D336" s="46" t="s">
        <v>263</v>
      </c>
      <c r="E336" s="37"/>
      <c r="F336" s="15"/>
      <c r="G336" s="15"/>
      <c r="H336" s="15"/>
      <c r="I336" s="15"/>
      <c r="J336" s="15"/>
      <c r="K336" s="15"/>
      <c r="L336" s="15"/>
      <c r="M336" s="15"/>
      <c r="N336" s="15"/>
      <c r="O336" s="15"/>
      <c r="P336" s="15"/>
      <c r="Q336" s="15"/>
      <c r="R336" s="67"/>
      <c r="S336" s="68"/>
      <c r="T336" s="28"/>
    </row>
    <row r="337" spans="1:20" s="10" customFormat="1" ht="20.25" customHeight="1">
      <c r="A337" s="31">
        <v>13</v>
      </c>
      <c r="B337" s="42" t="s">
        <v>85</v>
      </c>
      <c r="C337" s="35"/>
      <c r="D337" s="45" t="s">
        <v>131</v>
      </c>
      <c r="E337" s="34"/>
      <c r="F337" s="9"/>
      <c r="G337" s="9"/>
      <c r="H337" s="9"/>
      <c r="I337" s="9"/>
      <c r="J337" s="9"/>
      <c r="K337" s="9"/>
      <c r="L337" s="9"/>
      <c r="M337" s="9"/>
      <c r="N337" s="9"/>
      <c r="O337" s="9"/>
      <c r="P337" s="9"/>
      <c r="Q337" s="9"/>
      <c r="R337" s="63"/>
      <c r="S337" s="64"/>
      <c r="T337" s="43"/>
    </row>
    <row r="338" spans="1:20" s="13" customFormat="1" ht="20.25">
      <c r="A338" s="11">
        <v>1</v>
      </c>
      <c r="B338" s="39" t="s">
        <v>86</v>
      </c>
      <c r="C338" s="36">
        <f>D338*E338</f>
        <v>-9</v>
      </c>
      <c r="D338" s="12">
        <v>1</v>
      </c>
      <c r="E338" s="37">
        <f>F338*$E$722+G338*$F$722+H338*$G$722+I338*$H$722+J338*$I$722+K338*$J$722+L338*$K$722+M338*$L$722+N338*$M$722+O338*$N$722+P338*$O$722+Q338*$P$722+R338*S338</f>
        <v>-9</v>
      </c>
      <c r="F338" s="12">
        <v>-5</v>
      </c>
      <c r="G338" s="12">
        <v>-4</v>
      </c>
      <c r="H338" s="12"/>
      <c r="I338" s="12"/>
      <c r="J338" s="12"/>
      <c r="K338" s="12"/>
      <c r="L338" s="12"/>
      <c r="M338" s="12"/>
      <c r="N338" s="12"/>
      <c r="O338" s="12"/>
      <c r="P338" s="12"/>
      <c r="Q338" s="12"/>
      <c r="R338" s="65"/>
      <c r="S338" s="66"/>
      <c r="T338" s="27"/>
    </row>
    <row r="339" spans="1:20" s="13" customFormat="1" ht="20.25">
      <c r="A339" s="11">
        <v>1</v>
      </c>
      <c r="B339" s="39" t="s">
        <v>88</v>
      </c>
      <c r="C339" s="36">
        <f t="shared" ref="C339" si="105">D339*E339</f>
        <v>34.4</v>
      </c>
      <c r="D339" s="12">
        <v>2</v>
      </c>
      <c r="E339" s="37">
        <f>F339*$E$722+G339*$F$722+H339*$G$722+I339*$H$722+J339*$I$722+K339*$J$722+L339*$K$722+M339*$L$722+N339*$M$722+O339*$N$722+P339*$O$722</f>
        <v>17.2</v>
      </c>
      <c r="F339" s="12"/>
      <c r="G339" s="12"/>
      <c r="H339" s="12"/>
      <c r="I339" s="12">
        <v>-2</v>
      </c>
      <c r="J339" s="12"/>
      <c r="K339" s="12"/>
      <c r="L339" s="12"/>
      <c r="M339" s="12">
        <v>18</v>
      </c>
      <c r="N339" s="12"/>
      <c r="O339" s="12"/>
      <c r="P339" s="12"/>
      <c r="Q339" s="12"/>
      <c r="R339" s="65"/>
      <c r="S339" s="73"/>
      <c r="T339" s="75"/>
    </row>
    <row r="340" spans="1:20" s="13" customFormat="1" ht="20.25">
      <c r="A340" s="11"/>
      <c r="B340" s="40" t="s">
        <v>19</v>
      </c>
      <c r="C340" s="44">
        <f>C338+C339</f>
        <v>25.4</v>
      </c>
      <c r="D340" s="46" t="s">
        <v>33</v>
      </c>
      <c r="E340" s="37"/>
      <c r="F340" s="12"/>
      <c r="G340" s="12"/>
      <c r="H340" s="12"/>
      <c r="I340" s="12"/>
      <c r="J340" s="12"/>
      <c r="K340" s="12"/>
      <c r="L340" s="12"/>
      <c r="M340" s="12"/>
      <c r="N340" s="12"/>
      <c r="O340" s="12"/>
      <c r="P340" s="12"/>
      <c r="Q340" s="12"/>
      <c r="R340" s="65"/>
      <c r="S340" s="66"/>
      <c r="T340" s="27"/>
    </row>
    <row r="341" spans="1:20" s="13" customFormat="1" ht="20.25">
      <c r="A341" s="11">
        <v>2</v>
      </c>
      <c r="B341" s="39" t="s">
        <v>87</v>
      </c>
      <c r="C341" s="36">
        <f>D341*E341</f>
        <v>-19</v>
      </c>
      <c r="D341" s="12">
        <v>1</v>
      </c>
      <c r="E341" s="37">
        <f>F341*$E$722+G341*$F$722+H341*$G$722+I341*$H$722+J341*$I$722+K341*$J$722+L341*$K$722+M341*$L$722+N341*$M$722+O341*$N$722+P341*$O$722+Q341*$P$722+R341*S341</f>
        <v>-19</v>
      </c>
      <c r="F341" s="12">
        <v>-12</v>
      </c>
      <c r="G341" s="12">
        <v>-7</v>
      </c>
      <c r="H341" s="12"/>
      <c r="I341" s="12"/>
      <c r="J341" s="12"/>
      <c r="K341" s="12"/>
      <c r="L341" s="12"/>
      <c r="M341" s="12"/>
      <c r="N341" s="12"/>
      <c r="O341" s="12"/>
      <c r="P341" s="12"/>
      <c r="Q341" s="12"/>
      <c r="R341" s="65"/>
      <c r="S341" s="66"/>
      <c r="T341" s="27"/>
    </row>
    <row r="342" spans="1:20" s="13" customFormat="1" ht="20.25">
      <c r="A342" s="11">
        <v>2</v>
      </c>
      <c r="B342" s="39" t="str">
        <f>B339</f>
        <v>Торговый маклер</v>
      </c>
      <c r="C342" s="36">
        <f t="shared" ref="C342:C343" si="106">D342*E342</f>
        <v>86</v>
      </c>
      <c r="D342" s="12">
        <v>5</v>
      </c>
      <c r="E342" s="37">
        <f>F342*$E$722+G342*$F$722+H342*$G$722+I342*$H$722+J342*$I$722+K342*$J$722+L342*$K$722+M342*$L$722+N342*$M$722+O342*$N$722+P342*$O$722</f>
        <v>17.2</v>
      </c>
      <c r="F342" s="12">
        <f>F339</f>
        <v>0</v>
      </c>
      <c r="G342" s="12">
        <f t="shared" ref="G342:Q342" si="107">G339</f>
        <v>0</v>
      </c>
      <c r="H342" s="12">
        <f t="shared" si="107"/>
        <v>0</v>
      </c>
      <c r="I342" s="12">
        <f t="shared" si="107"/>
        <v>-2</v>
      </c>
      <c r="J342" s="12">
        <f t="shared" si="107"/>
        <v>0</v>
      </c>
      <c r="K342" s="12">
        <f t="shared" si="107"/>
        <v>0</v>
      </c>
      <c r="L342" s="12">
        <f t="shared" si="107"/>
        <v>0</v>
      </c>
      <c r="M342" s="12">
        <f t="shared" si="107"/>
        <v>18</v>
      </c>
      <c r="N342" s="12">
        <f t="shared" si="107"/>
        <v>0</v>
      </c>
      <c r="O342" s="12">
        <f t="shared" si="107"/>
        <v>0</v>
      </c>
      <c r="P342" s="12">
        <f t="shared" si="107"/>
        <v>0</v>
      </c>
      <c r="Q342" s="12">
        <f t="shared" si="107"/>
        <v>0</v>
      </c>
      <c r="R342" s="65"/>
      <c r="S342" s="79"/>
      <c r="T342" s="75"/>
    </row>
    <row r="343" spans="1:20" s="13" customFormat="1" ht="20.25">
      <c r="A343" s="11">
        <v>2</v>
      </c>
      <c r="B343" s="39" t="s">
        <v>371</v>
      </c>
      <c r="C343" s="36">
        <f t="shared" si="106"/>
        <v>35</v>
      </c>
      <c r="D343" s="12">
        <f>1*D342</f>
        <v>5</v>
      </c>
      <c r="E343" s="37">
        <f>D737</f>
        <v>7</v>
      </c>
      <c r="F343" s="12"/>
      <c r="G343" s="12"/>
      <c r="H343" s="12"/>
      <c r="I343" s="12"/>
      <c r="J343" s="12"/>
      <c r="K343" s="12"/>
      <c r="L343" s="12"/>
      <c r="M343" s="12"/>
      <c r="N343" s="12"/>
      <c r="O343" s="12"/>
      <c r="P343" s="12"/>
      <c r="Q343" s="12"/>
      <c r="R343" s="65"/>
      <c r="S343" s="65"/>
      <c r="T343" s="27"/>
    </row>
    <row r="344" spans="1:20" s="13" customFormat="1" ht="20.25">
      <c r="A344" s="11"/>
      <c r="B344" s="40" t="s">
        <v>20</v>
      </c>
      <c r="C344" s="44">
        <f>C341+C342+C343</f>
        <v>102</v>
      </c>
      <c r="D344" s="46" t="s">
        <v>34</v>
      </c>
      <c r="E344" s="37"/>
      <c r="F344" s="12"/>
      <c r="G344" s="12"/>
      <c r="H344" s="12"/>
      <c r="I344" s="12"/>
      <c r="J344" s="12"/>
      <c r="K344" s="12"/>
      <c r="L344" s="12"/>
      <c r="M344" s="12"/>
      <c r="N344" s="12"/>
      <c r="O344" s="12"/>
      <c r="P344" s="12"/>
      <c r="Q344" s="12"/>
      <c r="R344" s="65"/>
      <c r="S344" s="66"/>
      <c r="T344" s="27"/>
    </row>
    <row r="345" spans="1:20" s="13" customFormat="1" ht="20.25">
      <c r="A345" s="11">
        <v>3</v>
      </c>
      <c r="B345" s="39" t="s">
        <v>85</v>
      </c>
      <c r="C345" s="36">
        <f>D345*E345</f>
        <v>-40</v>
      </c>
      <c r="D345" s="12">
        <v>1</v>
      </c>
      <c r="E345" s="37">
        <f>F345*$E$722+G345*$F$722+H345*$G$722+I345*$H$722+J345*$I$722+K345*$J$722+L345*$K$722+M345*$L$722+N345*$M$722+O345*$N$722+P345*$O$722+Q345*$P$722+R345*S345</f>
        <v>-40</v>
      </c>
      <c r="F345" s="12">
        <v>-25</v>
      </c>
      <c r="G345" s="12">
        <v>-15</v>
      </c>
      <c r="H345" s="12"/>
      <c r="I345" s="12"/>
      <c r="J345" s="12"/>
      <c r="K345" s="12"/>
      <c r="L345" s="12"/>
      <c r="M345" s="12"/>
      <c r="N345" s="12"/>
      <c r="O345" s="12"/>
      <c r="P345" s="12"/>
      <c r="Q345" s="12"/>
      <c r="R345" s="65"/>
      <c r="S345" s="66"/>
      <c r="T345" s="27"/>
    </row>
    <row r="346" spans="1:20" s="13" customFormat="1" ht="20.25">
      <c r="A346" s="11">
        <v>3</v>
      </c>
      <c r="B346" s="39" t="str">
        <f>B339</f>
        <v>Торговый маклер</v>
      </c>
      <c r="C346" s="36">
        <f t="shared" ref="C346:C347" si="108">D346*E346</f>
        <v>216</v>
      </c>
      <c r="D346" s="12">
        <v>10</v>
      </c>
      <c r="E346" s="37">
        <f>F346*$E$722+G346*$F$722+H346*$G$722+I346*$H$722+J346*$I$722+K346*$J$722+L346*$K$722+M346*$L$722+N346*$M$722+O346*$N$722+P346*$O$722</f>
        <v>21.6</v>
      </c>
      <c r="F346" s="12">
        <f>F339</f>
        <v>0</v>
      </c>
      <c r="G346" s="12">
        <f t="shared" ref="G346:Q346" si="109">G339</f>
        <v>0</v>
      </c>
      <c r="H346" s="12">
        <f t="shared" si="109"/>
        <v>0</v>
      </c>
      <c r="I346" s="12">
        <f t="shared" si="109"/>
        <v>-2</v>
      </c>
      <c r="J346" s="12">
        <f t="shared" si="109"/>
        <v>0</v>
      </c>
      <c r="K346" s="12">
        <f t="shared" si="109"/>
        <v>0</v>
      </c>
      <c r="L346" s="12">
        <f t="shared" si="109"/>
        <v>0</v>
      </c>
      <c r="M346" s="12">
        <v>22</v>
      </c>
      <c r="N346" s="12">
        <f t="shared" si="109"/>
        <v>0</v>
      </c>
      <c r="O346" s="12">
        <f t="shared" si="109"/>
        <v>0</v>
      </c>
      <c r="P346" s="12">
        <f t="shared" si="109"/>
        <v>0</v>
      </c>
      <c r="Q346" s="12">
        <f t="shared" si="109"/>
        <v>0</v>
      </c>
      <c r="R346" s="65"/>
      <c r="S346" s="79"/>
      <c r="T346" s="75"/>
    </row>
    <row r="347" spans="1:20" s="13" customFormat="1" ht="20.25">
      <c r="A347" s="11">
        <v>3</v>
      </c>
      <c r="B347" s="39" t="s">
        <v>371</v>
      </c>
      <c r="C347" s="36">
        <f t="shared" si="108"/>
        <v>70</v>
      </c>
      <c r="D347" s="12">
        <f>1*D346</f>
        <v>10</v>
      </c>
      <c r="E347" s="37">
        <f>D737</f>
        <v>7</v>
      </c>
      <c r="F347" s="12"/>
      <c r="G347" s="12"/>
      <c r="H347" s="12"/>
      <c r="I347" s="12"/>
      <c r="J347" s="12"/>
      <c r="K347" s="12"/>
      <c r="L347" s="12"/>
      <c r="M347" s="12"/>
      <c r="N347" s="12"/>
      <c r="O347" s="12"/>
      <c r="P347" s="12"/>
      <c r="Q347" s="12"/>
      <c r="R347" s="65"/>
      <c r="S347" s="65"/>
      <c r="T347" s="27"/>
    </row>
    <row r="348" spans="1:20" s="13" customFormat="1" ht="20.25">
      <c r="A348" s="14"/>
      <c r="B348" s="41" t="s">
        <v>21</v>
      </c>
      <c r="C348" s="44">
        <f>C345+C346+C347</f>
        <v>246</v>
      </c>
      <c r="D348" s="46" t="s">
        <v>35</v>
      </c>
      <c r="E348" s="37"/>
      <c r="F348" s="15"/>
      <c r="G348" s="15"/>
      <c r="H348" s="15"/>
      <c r="I348" s="15"/>
      <c r="J348" s="15"/>
      <c r="K348" s="15"/>
      <c r="L348" s="15"/>
      <c r="M348" s="15"/>
      <c r="N348" s="15"/>
      <c r="O348" s="15"/>
      <c r="P348" s="15"/>
      <c r="Q348" s="15"/>
      <c r="R348" s="67"/>
      <c r="S348" s="68"/>
      <c r="T348" s="28"/>
    </row>
    <row r="349" spans="1:20" s="13" customFormat="1" ht="20.25">
      <c r="A349" s="106"/>
      <c r="B349" s="89" t="s">
        <v>304</v>
      </c>
      <c r="C349" s="38"/>
      <c r="D349" s="91"/>
      <c r="E349" s="37"/>
      <c r="F349" s="15"/>
      <c r="G349" s="15"/>
      <c r="H349" s="15"/>
      <c r="I349" s="15"/>
      <c r="J349" s="15"/>
      <c r="K349" s="15"/>
      <c r="L349" s="15"/>
      <c r="M349" s="15"/>
      <c r="N349" s="15"/>
      <c r="O349" s="15"/>
      <c r="P349" s="15"/>
      <c r="Q349" s="15"/>
      <c r="R349" s="67"/>
      <c r="S349" s="68"/>
      <c r="T349" s="28"/>
    </row>
    <row r="350" spans="1:20" s="13" customFormat="1" ht="20.25">
      <c r="A350" s="106"/>
      <c r="B350" s="90" t="s">
        <v>277</v>
      </c>
      <c r="C350" s="92">
        <f>D350*E350</f>
        <v>104.50000000000001</v>
      </c>
      <c r="D350" s="12">
        <f>D346</f>
        <v>10</v>
      </c>
      <c r="E350" s="37">
        <f>F350*$E$722+G350*$F$722+H350*$G$722+I350*$H$722+J350*$I$722+K350*$J$722+L350*$K$722+M350*$L$722+N350*$M$722+O350*$N$722+P350*$O$722</f>
        <v>10.450000000000001</v>
      </c>
      <c r="F350" s="15"/>
      <c r="G350" s="15"/>
      <c r="H350" s="15"/>
      <c r="I350" s="15"/>
      <c r="J350" s="15"/>
      <c r="K350" s="15"/>
      <c r="L350" s="15"/>
      <c r="M350" s="15">
        <v>9.5</v>
      </c>
      <c r="N350" s="15"/>
      <c r="O350" s="15"/>
      <c r="P350" s="15"/>
      <c r="Q350" s="15"/>
      <c r="R350" s="67"/>
      <c r="S350" s="68"/>
      <c r="T350" s="28"/>
    </row>
    <row r="351" spans="1:20" s="13" customFormat="1" ht="20.25">
      <c r="A351" s="107" t="s">
        <v>13</v>
      </c>
      <c r="B351" s="41" t="s">
        <v>262</v>
      </c>
      <c r="C351" s="93">
        <f>SUM(C350:C350)</f>
        <v>104.50000000000001</v>
      </c>
      <c r="D351" s="46" t="s">
        <v>306</v>
      </c>
      <c r="E351" s="37"/>
      <c r="F351" s="15"/>
      <c r="G351" s="15"/>
      <c r="H351" s="15"/>
      <c r="I351" s="15"/>
      <c r="J351" s="15"/>
      <c r="K351" s="15"/>
      <c r="L351" s="15"/>
      <c r="M351" s="15"/>
      <c r="N351" s="15"/>
      <c r="O351" s="15"/>
      <c r="P351" s="15"/>
      <c r="Q351" s="15"/>
      <c r="R351" s="67"/>
      <c r="S351" s="68"/>
      <c r="T351" s="28"/>
    </row>
    <row r="352" spans="1:20" s="13" customFormat="1" ht="20.25">
      <c r="A352" s="106"/>
      <c r="B352" s="89" t="s">
        <v>305</v>
      </c>
      <c r="C352" s="38"/>
      <c r="D352" s="103"/>
      <c r="E352" s="37"/>
      <c r="F352" s="15"/>
      <c r="G352" s="15"/>
      <c r="H352" s="15"/>
      <c r="I352" s="15"/>
      <c r="J352" s="15"/>
      <c r="K352" s="15"/>
      <c r="L352" s="15"/>
      <c r="M352" s="15"/>
      <c r="N352" s="15"/>
      <c r="O352" s="15"/>
      <c r="P352" s="15"/>
      <c r="Q352" s="15"/>
      <c r="R352" s="67"/>
      <c r="S352" s="68"/>
      <c r="T352" s="28"/>
    </row>
    <row r="353" spans="1:20" s="13" customFormat="1" ht="20.25">
      <c r="A353" s="106"/>
      <c r="B353" s="90" t="s">
        <v>277</v>
      </c>
      <c r="C353" s="92">
        <f>D353*E353</f>
        <v>522.50000000000011</v>
      </c>
      <c r="D353" s="12">
        <f>D350</f>
        <v>10</v>
      </c>
      <c r="E353" s="37">
        <f>F353*$E$722+G353*$F$722+H353*$G$722+I353*$H$722+J353*$I$722+K353*$J$722+L353*$K$722+M353*$L$722+N353*$M$722+O353*$N$722+P353*$O$722</f>
        <v>52.250000000000007</v>
      </c>
      <c r="F353" s="15">
        <f t="shared" ref="F353:J353" si="110">F350*5</f>
        <v>0</v>
      </c>
      <c r="G353" s="15">
        <f t="shared" si="110"/>
        <v>0</v>
      </c>
      <c r="H353" s="15">
        <f t="shared" si="110"/>
        <v>0</v>
      </c>
      <c r="I353" s="15">
        <f t="shared" si="110"/>
        <v>0</v>
      </c>
      <c r="J353" s="15">
        <f t="shared" si="110"/>
        <v>0</v>
      </c>
      <c r="K353" s="15">
        <f>K350*5</f>
        <v>0</v>
      </c>
      <c r="L353" s="15">
        <f t="shared" ref="L353:P353" si="111">L350*5</f>
        <v>0</v>
      </c>
      <c r="M353" s="15">
        <f t="shared" si="111"/>
        <v>47.5</v>
      </c>
      <c r="N353" s="15">
        <f t="shared" si="111"/>
        <v>0</v>
      </c>
      <c r="O353" s="15">
        <f t="shared" si="111"/>
        <v>0</v>
      </c>
      <c r="P353" s="15">
        <f t="shared" si="111"/>
        <v>0</v>
      </c>
      <c r="Q353" s="15"/>
      <c r="R353" s="67"/>
      <c r="S353" s="68"/>
      <c r="T353" s="28"/>
    </row>
    <row r="354" spans="1:20" s="13" customFormat="1" ht="20.25">
      <c r="A354" s="106"/>
      <c r="B354" s="41" t="s">
        <v>262</v>
      </c>
      <c r="C354" s="93">
        <f>SUM(C353:C353)</f>
        <v>522.50000000000011</v>
      </c>
      <c r="D354" s="46" t="s">
        <v>307</v>
      </c>
      <c r="E354" s="37"/>
      <c r="F354" s="15"/>
      <c r="G354" s="15"/>
      <c r="H354" s="15"/>
      <c r="I354" s="15"/>
      <c r="J354" s="15"/>
      <c r="K354" s="15"/>
      <c r="L354" s="15"/>
      <c r="M354" s="15"/>
      <c r="N354" s="15"/>
      <c r="O354" s="15"/>
      <c r="P354" s="15"/>
      <c r="Q354" s="15"/>
      <c r="R354" s="67"/>
      <c r="S354" s="68"/>
      <c r="T354" s="28"/>
    </row>
    <row r="355" spans="1:20" s="13" customFormat="1" ht="20.25">
      <c r="A355" s="104"/>
      <c r="B355" s="89" t="s">
        <v>255</v>
      </c>
      <c r="C355" s="38"/>
      <c r="D355" s="91"/>
      <c r="E355" s="37"/>
      <c r="F355" s="15"/>
      <c r="G355" s="15"/>
      <c r="H355" s="15"/>
      <c r="I355" s="15"/>
      <c r="J355" s="15"/>
      <c r="K355" s="15"/>
      <c r="L355" s="15"/>
      <c r="M355" s="15"/>
      <c r="N355" s="15"/>
      <c r="O355" s="15"/>
      <c r="P355" s="15"/>
      <c r="Q355" s="15"/>
      <c r="R355" s="67"/>
      <c r="S355" s="68"/>
      <c r="T355" s="28"/>
    </row>
    <row r="356" spans="1:20" s="13" customFormat="1" ht="20.25">
      <c r="A356" s="104"/>
      <c r="B356" s="90" t="s">
        <v>277</v>
      </c>
      <c r="C356" s="92">
        <f>D356*E356</f>
        <v>148.5</v>
      </c>
      <c r="D356" s="12">
        <f>D346</f>
        <v>10</v>
      </c>
      <c r="E356" s="37">
        <f>F356*$E$722+G356*$F$722+H356*$G$722+I356*$H$722+J356*$I$722+K356*$J$722+L356*$K$722+M356*$L$722+N356*$M$722+O356*$N$722+P356*$O$722</f>
        <v>14.850000000000001</v>
      </c>
      <c r="F356" s="15"/>
      <c r="G356" s="15"/>
      <c r="H356" s="15"/>
      <c r="I356" s="15"/>
      <c r="J356" s="15"/>
      <c r="K356" s="15"/>
      <c r="L356" s="15"/>
      <c r="M356" s="15">
        <v>13.5</v>
      </c>
      <c r="N356" s="15"/>
      <c r="O356" s="15"/>
      <c r="P356" s="15"/>
      <c r="Q356" s="15"/>
      <c r="R356" s="67"/>
      <c r="S356" s="79"/>
      <c r="T356" s="28"/>
    </row>
    <row r="357" spans="1:20" s="13" customFormat="1" ht="20.25">
      <c r="A357" s="104"/>
      <c r="B357" s="41" t="s">
        <v>262</v>
      </c>
      <c r="C357" s="93">
        <f>C356</f>
        <v>148.5</v>
      </c>
      <c r="D357" s="46" t="s">
        <v>263</v>
      </c>
      <c r="E357" s="37"/>
      <c r="F357" s="15"/>
      <c r="G357" s="15"/>
      <c r="H357" s="15"/>
      <c r="I357" s="15"/>
      <c r="J357" s="15"/>
      <c r="K357" s="15"/>
      <c r="L357" s="15"/>
      <c r="M357" s="15"/>
      <c r="N357" s="15"/>
      <c r="O357" s="15"/>
      <c r="P357" s="15"/>
      <c r="Q357" s="15"/>
      <c r="R357" s="67"/>
      <c r="S357" s="68"/>
      <c r="T357" s="28"/>
    </row>
    <row r="358" spans="1:20" s="10" customFormat="1" ht="20.25" customHeight="1">
      <c r="A358" s="31">
        <v>14</v>
      </c>
      <c r="B358" s="42" t="s">
        <v>89</v>
      </c>
      <c r="C358" s="35"/>
      <c r="D358" s="45" t="s">
        <v>131</v>
      </c>
      <c r="E358" s="34"/>
      <c r="F358" s="9"/>
      <c r="G358" s="9"/>
      <c r="H358" s="9"/>
      <c r="I358" s="9"/>
      <c r="J358" s="9"/>
      <c r="K358" s="9"/>
      <c r="L358" s="9"/>
      <c r="M358" s="9"/>
      <c r="N358" s="9"/>
      <c r="O358" s="9"/>
      <c r="P358" s="9"/>
      <c r="Q358" s="9"/>
      <c r="R358" s="63"/>
      <c r="S358" s="64"/>
      <c r="T358" s="43"/>
    </row>
    <row r="359" spans="1:20" s="13" customFormat="1" ht="20.25">
      <c r="A359" s="11">
        <v>1</v>
      </c>
      <c r="B359" s="39" t="s">
        <v>90</v>
      </c>
      <c r="C359" s="36">
        <f>D359*E359</f>
        <v>-15</v>
      </c>
      <c r="D359" s="12">
        <v>1</v>
      </c>
      <c r="E359" s="37">
        <f>F359*$E$722+G359*$F$722+H359*$G$722+I359*$H$722+J359*$I$722+K359*$J$722+L359*$K$722+M359*$L$722+N359*$M$722+O359*$N$722+P359*$O$722+Q359*$P$722+R359*S359</f>
        <v>-15</v>
      </c>
      <c r="F359" s="12">
        <v>-10</v>
      </c>
      <c r="G359" s="12">
        <v>-5</v>
      </c>
      <c r="H359" s="12"/>
      <c r="I359" s="12"/>
      <c r="J359" s="12"/>
      <c r="K359" s="12"/>
      <c r="L359" s="12"/>
      <c r="M359" s="12"/>
      <c r="N359" s="12"/>
      <c r="O359" s="12"/>
      <c r="P359" s="12"/>
      <c r="Q359" s="12"/>
      <c r="R359" s="65"/>
      <c r="S359" s="66"/>
      <c r="T359" s="27"/>
    </row>
    <row r="360" spans="1:20" s="13" customFormat="1" ht="20.25">
      <c r="A360" s="11">
        <v>1</v>
      </c>
      <c r="B360" s="39" t="s">
        <v>92</v>
      </c>
      <c r="C360" s="36">
        <f t="shared" ref="C360:C361" si="112">D360*E360</f>
        <v>14.9</v>
      </c>
      <c r="D360" s="12">
        <v>1</v>
      </c>
      <c r="E360" s="37">
        <f>F360*$E$722+G360*$F$722+H360*$G$722+I360*$H$722+J360*$I$722+K360*$J$722+L360*$K$722+M360*$L$722+N360*$M$722+O360*$N$722+P360*$O$722</f>
        <v>14.9</v>
      </c>
      <c r="F360" s="12"/>
      <c r="G360" s="12"/>
      <c r="H360" s="12"/>
      <c r="I360" s="12">
        <v>-2</v>
      </c>
      <c r="J360" s="12"/>
      <c r="K360" s="12"/>
      <c r="L360" s="12"/>
      <c r="M360" s="12"/>
      <c r="N360" s="12">
        <v>14</v>
      </c>
      <c r="O360" s="12"/>
      <c r="P360" s="12"/>
      <c r="Q360" s="12"/>
      <c r="R360" s="65"/>
      <c r="S360" s="73"/>
      <c r="T360" s="75"/>
    </row>
    <row r="361" spans="1:20" s="13" customFormat="1" ht="20.25">
      <c r="A361" s="11">
        <v>1</v>
      </c>
      <c r="B361" s="39" t="s">
        <v>208</v>
      </c>
      <c r="C361" s="36">
        <f t="shared" si="112"/>
        <v>25</v>
      </c>
      <c r="D361" s="12">
        <f>D360*5</f>
        <v>5</v>
      </c>
      <c r="E361" s="37">
        <f>D739</f>
        <v>5</v>
      </c>
      <c r="F361" s="12"/>
      <c r="G361" s="12"/>
      <c r="H361" s="12"/>
      <c r="I361" s="12"/>
      <c r="J361" s="12"/>
      <c r="K361" s="12"/>
      <c r="L361" s="12"/>
      <c r="M361" s="12"/>
      <c r="N361" s="12"/>
      <c r="O361" s="12"/>
      <c r="P361" s="12"/>
      <c r="Q361" s="12"/>
      <c r="R361" s="65"/>
      <c r="S361" s="66"/>
      <c r="T361" s="27"/>
    </row>
    <row r="362" spans="1:20" s="13" customFormat="1" ht="20.25">
      <c r="A362" s="48" t="s">
        <v>13</v>
      </c>
      <c r="B362" s="40" t="s">
        <v>19</v>
      </c>
      <c r="C362" s="44">
        <f>SUM(C359:C361)</f>
        <v>24.9</v>
      </c>
      <c r="D362" s="46" t="s">
        <v>33</v>
      </c>
      <c r="E362" s="37"/>
      <c r="F362" s="12"/>
      <c r="G362" s="12"/>
      <c r="H362" s="12"/>
      <c r="I362" s="12"/>
      <c r="J362" s="12"/>
      <c r="K362" s="12"/>
      <c r="L362" s="12"/>
      <c r="M362" s="12"/>
      <c r="N362" s="12"/>
      <c r="O362" s="12"/>
      <c r="P362" s="12"/>
      <c r="Q362" s="12"/>
      <c r="R362" s="65"/>
      <c r="S362" s="66"/>
      <c r="T362" s="27"/>
    </row>
    <row r="363" spans="1:20" s="13" customFormat="1" ht="20.25">
      <c r="A363" s="11">
        <v>2</v>
      </c>
      <c r="B363" s="39" t="s">
        <v>91</v>
      </c>
      <c r="C363" s="36">
        <f>D363*E363</f>
        <v>-34</v>
      </c>
      <c r="D363" s="12">
        <v>1</v>
      </c>
      <c r="E363" s="37">
        <f>F363*$E$722+G363*$F$722+H363*$G$722+I363*$H$722+J363*$I$722+K363*$J$722+L363*$K$722+M363*$L$722+N363*$M$722+O363*$N$722+P363*$O$722+Q363*$P$722+R363*S363</f>
        <v>-34</v>
      </c>
      <c r="F363" s="12">
        <v>-24</v>
      </c>
      <c r="G363" s="12">
        <v>-10</v>
      </c>
      <c r="H363" s="12"/>
      <c r="I363" s="12"/>
      <c r="J363" s="12"/>
      <c r="K363" s="12"/>
      <c r="L363" s="12"/>
      <c r="M363" s="12"/>
      <c r="N363" s="12"/>
      <c r="O363" s="12"/>
      <c r="P363" s="12"/>
      <c r="Q363" s="12"/>
      <c r="R363" s="65"/>
      <c r="S363" s="66"/>
      <c r="T363" s="27"/>
    </row>
    <row r="364" spans="1:20" s="13" customFormat="1" ht="20.25">
      <c r="A364" s="11">
        <v>2</v>
      </c>
      <c r="B364" s="39" t="str">
        <f>B360</f>
        <v>Менеджер Галактического курорта</v>
      </c>
      <c r="C364" s="36">
        <f t="shared" ref="C364:C366" si="113">D364*E364</f>
        <v>44.7</v>
      </c>
      <c r="D364" s="12">
        <v>3</v>
      </c>
      <c r="E364" s="37">
        <f>F364*$E$722+G364*$F$722+H364*$G$722+I364*$H$722+J364*$I$722+K364*$J$722+L364*$K$722+M364*$L$722+N364*$M$722+O364*$N$722+P364*$O$722</f>
        <v>14.9</v>
      </c>
      <c r="F364" s="12">
        <f>F360</f>
        <v>0</v>
      </c>
      <c r="G364" s="12">
        <f t="shared" ref="G364:Q364" si="114">G360</f>
        <v>0</v>
      </c>
      <c r="H364" s="12">
        <f t="shared" si="114"/>
        <v>0</v>
      </c>
      <c r="I364" s="12">
        <f t="shared" si="114"/>
        <v>-2</v>
      </c>
      <c r="J364" s="12">
        <f t="shared" si="114"/>
        <v>0</v>
      </c>
      <c r="K364" s="12">
        <f t="shared" si="114"/>
        <v>0</v>
      </c>
      <c r="L364" s="12">
        <f t="shared" si="114"/>
        <v>0</v>
      </c>
      <c r="M364" s="12">
        <f t="shared" si="114"/>
        <v>0</v>
      </c>
      <c r="N364" s="12">
        <f t="shared" si="114"/>
        <v>14</v>
      </c>
      <c r="O364" s="12">
        <f t="shared" si="114"/>
        <v>0</v>
      </c>
      <c r="P364" s="12">
        <f t="shared" si="114"/>
        <v>0</v>
      </c>
      <c r="Q364" s="12">
        <f t="shared" si="114"/>
        <v>0</v>
      </c>
      <c r="R364" s="65"/>
      <c r="S364" s="79"/>
      <c r="T364" s="75"/>
    </row>
    <row r="365" spans="1:20" s="13" customFormat="1" ht="20.25">
      <c r="A365" s="11">
        <v>2</v>
      </c>
      <c r="B365" s="39" t="s">
        <v>207</v>
      </c>
      <c r="C365" s="36">
        <f t="shared" si="113"/>
        <v>18</v>
      </c>
      <c r="D365" s="12">
        <f>D364*4</f>
        <v>12</v>
      </c>
      <c r="E365" s="37">
        <f>D738</f>
        <v>1.5</v>
      </c>
      <c r="F365" s="12"/>
      <c r="G365" s="12"/>
      <c r="H365" s="12"/>
      <c r="I365" s="12"/>
      <c r="J365" s="12"/>
      <c r="K365" s="12"/>
      <c r="L365" s="12"/>
      <c r="M365" s="12"/>
      <c r="N365" s="12"/>
      <c r="O365" s="12"/>
      <c r="P365" s="12"/>
      <c r="Q365" s="12"/>
      <c r="R365" s="65"/>
      <c r="S365" s="65"/>
      <c r="T365" s="27"/>
    </row>
    <row r="366" spans="1:20" s="13" customFormat="1" ht="20.25">
      <c r="A366" s="11">
        <v>2</v>
      </c>
      <c r="B366" s="39" t="s">
        <v>208</v>
      </c>
      <c r="C366" s="36">
        <f t="shared" si="113"/>
        <v>75</v>
      </c>
      <c r="D366" s="12">
        <f>5*D364</f>
        <v>15</v>
      </c>
      <c r="E366" s="37">
        <f>D739</f>
        <v>5</v>
      </c>
      <c r="F366" s="12">
        <f>F361</f>
        <v>0</v>
      </c>
      <c r="G366" s="12">
        <f t="shared" ref="G366:Q366" si="115">G361</f>
        <v>0</v>
      </c>
      <c r="H366" s="12">
        <f t="shared" si="115"/>
        <v>0</v>
      </c>
      <c r="I366" s="12">
        <f t="shared" si="115"/>
        <v>0</v>
      </c>
      <c r="J366" s="12">
        <f t="shared" si="115"/>
        <v>0</v>
      </c>
      <c r="K366" s="12">
        <f t="shared" si="115"/>
        <v>0</v>
      </c>
      <c r="L366" s="12">
        <f t="shared" si="115"/>
        <v>0</v>
      </c>
      <c r="M366" s="12">
        <f t="shared" si="115"/>
        <v>0</v>
      </c>
      <c r="N366" s="12">
        <f t="shared" si="115"/>
        <v>0</v>
      </c>
      <c r="O366" s="12">
        <f t="shared" si="115"/>
        <v>0</v>
      </c>
      <c r="P366" s="12">
        <f t="shared" si="115"/>
        <v>0</v>
      </c>
      <c r="Q366" s="12">
        <f t="shared" si="115"/>
        <v>0</v>
      </c>
      <c r="R366" s="65"/>
      <c r="S366" s="65"/>
      <c r="T366" s="27"/>
    </row>
    <row r="367" spans="1:20" s="13" customFormat="1" ht="20.25">
      <c r="A367" s="48" t="s">
        <v>13</v>
      </c>
      <c r="B367" s="40" t="s">
        <v>20</v>
      </c>
      <c r="C367" s="44">
        <f>SUM(C363:C366)</f>
        <v>103.7</v>
      </c>
      <c r="D367" s="46" t="s">
        <v>34</v>
      </c>
      <c r="E367" s="37"/>
      <c r="F367" s="12"/>
      <c r="G367" s="12"/>
      <c r="H367" s="12"/>
      <c r="I367" s="12"/>
      <c r="J367" s="12"/>
      <c r="K367" s="12"/>
      <c r="L367" s="12"/>
      <c r="M367" s="12"/>
      <c r="N367" s="12"/>
      <c r="O367" s="12"/>
      <c r="P367" s="12"/>
      <c r="Q367" s="12"/>
      <c r="R367" s="65"/>
      <c r="S367" s="66"/>
      <c r="T367" s="27"/>
    </row>
    <row r="368" spans="1:20" s="13" customFormat="1" ht="20.25">
      <c r="A368" s="11">
        <v>3</v>
      </c>
      <c r="B368" s="39" t="s">
        <v>89</v>
      </c>
      <c r="C368" s="36">
        <f>D368*E368</f>
        <v>-53</v>
      </c>
      <c r="D368" s="12">
        <v>1</v>
      </c>
      <c r="E368" s="37">
        <f>F368*$E$722+G368*$F$722+H368*$G$722+I368*$H$722+J368*$I$722+K368*$J$722+L368*$K$722+M368*$L$722+N368*$M$722+O368*$N$722+P368*$O$722+Q368*$P$722+R368*S368</f>
        <v>-53</v>
      </c>
      <c r="F368" s="12">
        <v>-35</v>
      </c>
      <c r="G368" s="12">
        <v>-18</v>
      </c>
      <c r="H368" s="12"/>
      <c r="I368" s="12"/>
      <c r="J368" s="12"/>
      <c r="K368" s="12"/>
      <c r="L368" s="12"/>
      <c r="M368" s="12"/>
      <c r="N368" s="12"/>
      <c r="O368" s="12"/>
      <c r="P368" s="12"/>
      <c r="Q368" s="12"/>
      <c r="R368" s="65"/>
      <c r="S368" s="66"/>
      <c r="T368" s="27"/>
    </row>
    <row r="369" spans="1:20" s="13" customFormat="1" ht="20.25">
      <c r="A369" s="11">
        <v>3</v>
      </c>
      <c r="B369" s="39" t="str">
        <f>B360</f>
        <v>Менеджер Галактического курорта</v>
      </c>
      <c r="C369" s="36">
        <f t="shared" ref="C369:C371" si="116">D369*E369</f>
        <v>74.5</v>
      </c>
      <c r="D369" s="12">
        <v>5</v>
      </c>
      <c r="E369" s="37">
        <f>F369*$E$722+G369*$F$722+H369*$G$722+I369*$H$722+J369*$I$722+K369*$J$722+L369*$K$722+M369*$L$722+N369*$M$722+O369*$N$722+P369*$O$722</f>
        <v>14.9</v>
      </c>
      <c r="F369" s="12">
        <f>F360</f>
        <v>0</v>
      </c>
      <c r="G369" s="12">
        <f t="shared" ref="G369:Q369" si="117">G360</f>
        <v>0</v>
      </c>
      <c r="H369" s="12">
        <f t="shared" si="117"/>
        <v>0</v>
      </c>
      <c r="I369" s="12">
        <f t="shared" si="117"/>
        <v>-2</v>
      </c>
      <c r="J369" s="12">
        <f t="shared" si="117"/>
        <v>0</v>
      </c>
      <c r="K369" s="12">
        <f t="shared" si="117"/>
        <v>0</v>
      </c>
      <c r="L369" s="12">
        <f t="shared" si="117"/>
        <v>0</v>
      </c>
      <c r="M369" s="12">
        <f t="shared" si="117"/>
        <v>0</v>
      </c>
      <c r="N369" s="12">
        <f t="shared" si="117"/>
        <v>14</v>
      </c>
      <c r="O369" s="12">
        <f t="shared" si="117"/>
        <v>0</v>
      </c>
      <c r="P369" s="12">
        <f t="shared" si="117"/>
        <v>0</v>
      </c>
      <c r="Q369" s="12">
        <f t="shared" si="117"/>
        <v>0</v>
      </c>
      <c r="R369" s="65"/>
      <c r="S369" s="79"/>
      <c r="T369" s="75"/>
    </row>
    <row r="370" spans="1:20" s="13" customFormat="1" ht="20.25">
      <c r="A370" s="11">
        <v>3</v>
      </c>
      <c r="B370" s="39" t="s">
        <v>207</v>
      </c>
      <c r="C370" s="36">
        <f t="shared" si="116"/>
        <v>30</v>
      </c>
      <c r="D370" s="12">
        <f>D369*4</f>
        <v>20</v>
      </c>
      <c r="E370" s="37">
        <f>D738</f>
        <v>1.5</v>
      </c>
      <c r="F370" s="12"/>
      <c r="G370" s="12"/>
      <c r="H370" s="12"/>
      <c r="I370" s="12"/>
      <c r="J370" s="12"/>
      <c r="K370" s="12"/>
      <c r="L370" s="12"/>
      <c r="M370" s="12"/>
      <c r="N370" s="12"/>
      <c r="O370" s="12"/>
      <c r="P370" s="12"/>
      <c r="Q370" s="12"/>
      <c r="R370" s="65"/>
      <c r="S370" s="65"/>
      <c r="T370" s="27"/>
    </row>
    <row r="371" spans="1:20" s="13" customFormat="1" ht="20.25">
      <c r="A371" s="11">
        <v>3</v>
      </c>
      <c r="B371" s="39" t="s">
        <v>208</v>
      </c>
      <c r="C371" s="36">
        <f t="shared" si="116"/>
        <v>200</v>
      </c>
      <c r="D371" s="12">
        <f>8*D369</f>
        <v>40</v>
      </c>
      <c r="E371" s="37">
        <f>D739</f>
        <v>5</v>
      </c>
      <c r="F371" s="12">
        <f>F361</f>
        <v>0</v>
      </c>
      <c r="G371" s="12">
        <f t="shared" ref="G371:Q371" si="118">G361</f>
        <v>0</v>
      </c>
      <c r="H371" s="12">
        <f t="shared" si="118"/>
        <v>0</v>
      </c>
      <c r="I371" s="12">
        <f t="shared" si="118"/>
        <v>0</v>
      </c>
      <c r="J371" s="12">
        <f t="shared" si="118"/>
        <v>0</v>
      </c>
      <c r="K371" s="12">
        <f t="shared" si="118"/>
        <v>0</v>
      </c>
      <c r="L371" s="12">
        <f t="shared" si="118"/>
        <v>0</v>
      </c>
      <c r="M371" s="12">
        <f t="shared" si="118"/>
        <v>0</v>
      </c>
      <c r="N371" s="12">
        <f t="shared" si="118"/>
        <v>0</v>
      </c>
      <c r="O371" s="12">
        <f t="shared" si="118"/>
        <v>0</v>
      </c>
      <c r="P371" s="12">
        <f t="shared" si="118"/>
        <v>0</v>
      </c>
      <c r="Q371" s="12">
        <f t="shared" si="118"/>
        <v>0</v>
      </c>
      <c r="R371" s="65"/>
      <c r="S371" s="65"/>
      <c r="T371" s="27"/>
    </row>
    <row r="372" spans="1:20" s="13" customFormat="1" ht="20.25">
      <c r="A372" s="14"/>
      <c r="B372" s="41" t="s">
        <v>21</v>
      </c>
      <c r="C372" s="44">
        <f>SUM(C368:C371)</f>
        <v>251.5</v>
      </c>
      <c r="D372" s="46" t="s">
        <v>35</v>
      </c>
      <c r="E372" s="37"/>
      <c r="F372" s="15"/>
      <c r="G372" s="15"/>
      <c r="H372" s="15"/>
      <c r="I372" s="15"/>
      <c r="J372" s="15"/>
      <c r="K372" s="15"/>
      <c r="L372" s="15"/>
      <c r="M372" s="15"/>
      <c r="N372" s="15"/>
      <c r="O372" s="15"/>
      <c r="P372" s="15"/>
      <c r="Q372" s="15"/>
      <c r="R372" s="67"/>
      <c r="S372" s="68"/>
      <c r="T372" s="28"/>
    </row>
    <row r="373" spans="1:20" s="13" customFormat="1" ht="20.25">
      <c r="A373" s="106"/>
      <c r="B373" s="89" t="s">
        <v>304</v>
      </c>
      <c r="C373" s="38"/>
      <c r="D373" s="91"/>
      <c r="E373" s="37"/>
      <c r="F373" s="15"/>
      <c r="G373" s="15"/>
      <c r="H373" s="15"/>
      <c r="I373" s="15"/>
      <c r="J373" s="15"/>
      <c r="K373" s="15"/>
      <c r="L373" s="15"/>
      <c r="M373" s="15"/>
      <c r="N373" s="15"/>
      <c r="O373" s="15"/>
      <c r="P373" s="15"/>
      <c r="Q373" s="15"/>
      <c r="R373" s="67"/>
      <c r="S373" s="68"/>
      <c r="T373" s="28"/>
    </row>
    <row r="374" spans="1:20" s="13" customFormat="1" ht="20.25">
      <c r="A374" s="106"/>
      <c r="B374" s="90" t="s">
        <v>278</v>
      </c>
      <c r="C374" s="92">
        <f>D374*E374</f>
        <v>31.25</v>
      </c>
      <c r="D374" s="12">
        <f>D369</f>
        <v>5</v>
      </c>
      <c r="E374" s="37">
        <f>F374*$E$722+G374*$F$722+H374*$G$722+I374*$H$722+J374*$I$722+K374*$J$722+L374*$K$722+M374*$L$722+N374*$M$722+O374*$N$722+P374*$O$722</f>
        <v>6.25</v>
      </c>
      <c r="F374" s="15"/>
      <c r="G374" s="15"/>
      <c r="H374" s="15"/>
      <c r="I374" s="15"/>
      <c r="J374" s="15"/>
      <c r="K374" s="15"/>
      <c r="L374" s="15"/>
      <c r="M374" s="15"/>
      <c r="N374" s="15">
        <v>5</v>
      </c>
      <c r="O374" s="15"/>
      <c r="P374" s="15"/>
      <c r="Q374" s="15"/>
      <c r="R374" s="67"/>
      <c r="S374" s="68"/>
      <c r="T374" s="28"/>
    </row>
    <row r="375" spans="1:20" s="13" customFormat="1" ht="20.25">
      <c r="A375" s="106"/>
      <c r="B375" s="90" t="s">
        <v>317</v>
      </c>
      <c r="C375" s="92">
        <f>D375*E375</f>
        <v>75</v>
      </c>
      <c r="D375" s="12">
        <f>D374*3</f>
        <v>15</v>
      </c>
      <c r="E375" s="37">
        <v>5</v>
      </c>
      <c r="F375" s="15"/>
      <c r="G375" s="15"/>
      <c r="H375" s="15"/>
      <c r="I375" s="15"/>
      <c r="J375" s="15"/>
      <c r="K375" s="15"/>
      <c r="L375" s="15"/>
      <c r="M375" s="15"/>
      <c r="N375" s="15"/>
      <c r="O375" s="15"/>
      <c r="P375" s="15"/>
      <c r="Q375" s="15"/>
      <c r="R375" s="67"/>
      <c r="S375" s="68"/>
      <c r="T375" s="28"/>
    </row>
    <row r="376" spans="1:20" s="13" customFormat="1" ht="20.25">
      <c r="A376" s="107" t="s">
        <v>13</v>
      </c>
      <c r="B376" s="41" t="s">
        <v>262</v>
      </c>
      <c r="C376" s="93">
        <f>SUM(C374:C375)</f>
        <v>106.25</v>
      </c>
      <c r="D376" s="46" t="s">
        <v>306</v>
      </c>
      <c r="E376" s="37"/>
      <c r="F376" s="15"/>
      <c r="G376" s="15"/>
      <c r="H376" s="15"/>
      <c r="I376" s="15"/>
      <c r="J376" s="15"/>
      <c r="K376" s="15"/>
      <c r="L376" s="15"/>
      <c r="M376" s="15"/>
      <c r="N376" s="15"/>
      <c r="O376" s="15"/>
      <c r="P376" s="15"/>
      <c r="Q376" s="15"/>
      <c r="R376" s="67"/>
      <c r="S376" s="68"/>
      <c r="T376" s="28"/>
    </row>
    <row r="377" spans="1:20" s="13" customFormat="1" ht="20.25">
      <c r="A377" s="106"/>
      <c r="B377" s="89" t="s">
        <v>305</v>
      </c>
      <c r="C377" s="38"/>
      <c r="D377" s="103"/>
      <c r="E377" s="37"/>
      <c r="F377" s="15"/>
      <c r="G377" s="15"/>
      <c r="H377" s="15"/>
      <c r="I377" s="15"/>
      <c r="J377" s="15"/>
      <c r="K377" s="15"/>
      <c r="L377" s="15"/>
      <c r="M377" s="15"/>
      <c r="N377" s="15"/>
      <c r="O377" s="15"/>
      <c r="P377" s="15"/>
      <c r="Q377" s="15"/>
      <c r="R377" s="67"/>
      <c r="S377" s="68"/>
      <c r="T377" s="28"/>
    </row>
    <row r="378" spans="1:20" s="13" customFormat="1" ht="20.25">
      <c r="A378" s="106"/>
      <c r="B378" s="90" t="s">
        <v>278</v>
      </c>
      <c r="C378" s="92">
        <f>D378*E378</f>
        <v>156.25</v>
      </c>
      <c r="D378" s="12">
        <f>D374</f>
        <v>5</v>
      </c>
      <c r="E378" s="37">
        <f>F378*$E$722+G378*$F$722+H378*$G$722+I378*$H$722+J378*$I$722+K378*$J$722+L378*$K$722+M378*$L$722+N378*$M$722+O378*$N$722+P378*$O$722</f>
        <v>31.25</v>
      </c>
      <c r="F378" s="15">
        <f t="shared" ref="F378:J378" si="119">F374*5</f>
        <v>0</v>
      </c>
      <c r="G378" s="15">
        <f t="shared" si="119"/>
        <v>0</v>
      </c>
      <c r="H378" s="15">
        <f t="shared" si="119"/>
        <v>0</v>
      </c>
      <c r="I378" s="15">
        <f t="shared" si="119"/>
        <v>0</v>
      </c>
      <c r="J378" s="15">
        <f t="shared" si="119"/>
        <v>0</v>
      </c>
      <c r="K378" s="15">
        <f>K374*5</f>
        <v>0</v>
      </c>
      <c r="L378" s="15">
        <f t="shared" ref="L378:P378" si="120">L374*5</f>
        <v>0</v>
      </c>
      <c r="M378" s="15">
        <f t="shared" si="120"/>
        <v>0</v>
      </c>
      <c r="N378" s="15">
        <f t="shared" si="120"/>
        <v>25</v>
      </c>
      <c r="O378" s="15">
        <f t="shared" si="120"/>
        <v>0</v>
      </c>
      <c r="P378" s="15">
        <f t="shared" si="120"/>
        <v>0</v>
      </c>
      <c r="Q378" s="15"/>
      <c r="R378" s="67"/>
      <c r="S378" s="68"/>
      <c r="T378" s="28"/>
    </row>
    <row r="379" spans="1:20" s="13" customFormat="1" ht="20.25">
      <c r="A379" s="106"/>
      <c r="B379" s="90" t="s">
        <v>317</v>
      </c>
      <c r="C379" s="92">
        <f>D379*E379</f>
        <v>375</v>
      </c>
      <c r="D379" s="12">
        <f>D375*5</f>
        <v>75</v>
      </c>
      <c r="E379" s="37">
        <v>5</v>
      </c>
      <c r="F379" s="15"/>
      <c r="G379" s="15"/>
      <c r="H379" s="15"/>
      <c r="I379" s="15"/>
      <c r="J379" s="15"/>
      <c r="K379" s="15"/>
      <c r="L379" s="15"/>
      <c r="M379" s="15"/>
      <c r="N379" s="15"/>
      <c r="O379" s="15"/>
      <c r="P379" s="15"/>
      <c r="Q379" s="15"/>
      <c r="R379" s="67"/>
      <c r="S379" s="68"/>
      <c r="T379" s="28"/>
    </row>
    <row r="380" spans="1:20" s="13" customFormat="1" ht="20.25">
      <c r="A380" s="106"/>
      <c r="B380" s="41" t="s">
        <v>262</v>
      </c>
      <c r="C380" s="93">
        <f>SUM(C378:C379)</f>
        <v>531.25</v>
      </c>
      <c r="D380" s="46" t="s">
        <v>307</v>
      </c>
      <c r="E380" s="37"/>
      <c r="F380" s="15"/>
      <c r="G380" s="15"/>
      <c r="H380" s="15"/>
      <c r="I380" s="15"/>
      <c r="J380" s="15"/>
      <c r="K380" s="15"/>
      <c r="L380" s="15"/>
      <c r="M380" s="15"/>
      <c r="N380" s="15"/>
      <c r="O380" s="15"/>
      <c r="P380" s="15"/>
      <c r="Q380" s="15"/>
      <c r="R380" s="67"/>
      <c r="S380" s="68"/>
      <c r="T380" s="28"/>
    </row>
    <row r="381" spans="1:20" s="13" customFormat="1" ht="20.25">
      <c r="A381" s="104"/>
      <c r="B381" s="89" t="s">
        <v>255</v>
      </c>
      <c r="C381" s="38"/>
      <c r="D381" s="91"/>
      <c r="E381" s="37"/>
      <c r="F381" s="15"/>
      <c r="G381" s="15"/>
      <c r="H381" s="15"/>
      <c r="I381" s="15"/>
      <c r="J381" s="15"/>
      <c r="K381" s="15"/>
      <c r="L381" s="15"/>
      <c r="M381" s="15"/>
      <c r="N381" s="15"/>
      <c r="O381" s="15"/>
      <c r="P381" s="15"/>
      <c r="Q381" s="15"/>
      <c r="R381" s="67"/>
      <c r="S381" s="68"/>
      <c r="T381" s="28"/>
    </row>
    <row r="382" spans="1:20" s="13" customFormat="1" ht="20.25">
      <c r="A382" s="104"/>
      <c r="B382" s="90" t="s">
        <v>278</v>
      </c>
      <c r="C382" s="92">
        <f>D382*E382</f>
        <v>150</v>
      </c>
      <c r="D382" s="12">
        <f>D369</f>
        <v>5</v>
      </c>
      <c r="E382" s="37">
        <f>F382*$E$722+G382*$F$722+H382*$G$722+I382*$H$722+J382*$I$722+K382*$J$722+L382*$K$722+M382*$L$722+N382*$M$722+O382*$N$722+P382*$O$722</f>
        <v>30</v>
      </c>
      <c r="F382" s="15"/>
      <c r="G382" s="15"/>
      <c r="H382" s="15"/>
      <c r="I382" s="15"/>
      <c r="J382" s="15"/>
      <c r="K382" s="15"/>
      <c r="L382" s="15"/>
      <c r="M382" s="15"/>
      <c r="N382" s="15">
        <v>24</v>
      </c>
      <c r="O382" s="15"/>
      <c r="P382" s="15"/>
      <c r="Q382" s="15"/>
      <c r="R382" s="67"/>
      <c r="S382" s="79"/>
      <c r="T382" s="28"/>
    </row>
    <row r="383" spans="1:20" s="13" customFormat="1" ht="20.25">
      <c r="A383" s="104"/>
      <c r="B383" s="41" t="s">
        <v>262</v>
      </c>
      <c r="C383" s="93">
        <f>C382</f>
        <v>150</v>
      </c>
      <c r="D383" s="46" t="s">
        <v>263</v>
      </c>
      <c r="E383" s="37"/>
      <c r="F383" s="15"/>
      <c r="G383" s="15"/>
      <c r="H383" s="15"/>
      <c r="I383" s="15"/>
      <c r="J383" s="15"/>
      <c r="K383" s="15"/>
      <c r="L383" s="15"/>
      <c r="M383" s="15"/>
      <c r="N383" s="15"/>
      <c r="O383" s="15"/>
      <c r="P383" s="15"/>
      <c r="Q383" s="15"/>
      <c r="R383" s="67"/>
      <c r="S383" s="68"/>
      <c r="T383" s="28"/>
    </row>
    <row r="384" spans="1:20" s="10" customFormat="1" ht="20.25" customHeight="1">
      <c r="A384" s="31">
        <v>15</v>
      </c>
      <c r="B384" s="42" t="s">
        <v>93</v>
      </c>
      <c r="C384" s="35"/>
      <c r="D384" s="45" t="s">
        <v>131</v>
      </c>
      <c r="E384" s="34"/>
      <c r="F384" s="9"/>
      <c r="G384" s="9"/>
      <c r="H384" s="9"/>
      <c r="I384" s="9"/>
      <c r="J384" s="9"/>
      <c r="K384" s="9"/>
      <c r="L384" s="9"/>
      <c r="M384" s="9"/>
      <c r="N384" s="9"/>
      <c r="O384" s="9"/>
      <c r="P384" s="9"/>
      <c r="Q384" s="9"/>
      <c r="R384" s="63"/>
      <c r="S384" s="64"/>
      <c r="T384" s="43"/>
    </row>
    <row r="385" spans="1:20" s="13" customFormat="1" ht="20.25">
      <c r="A385" s="57">
        <v>2</v>
      </c>
      <c r="B385" s="39" t="s">
        <v>167</v>
      </c>
      <c r="C385" s="36">
        <f>D385*E385</f>
        <v>-5</v>
      </c>
      <c r="D385" s="12">
        <v>1</v>
      </c>
      <c r="E385" s="37">
        <f>F385*$E$722+G385*$F$722+H385*$G$722+I385*$H$722+J385*$I$722+K385*$J$722+L385*$K$722+M385*$L$722+N385*$M$722+O385*$N$722+P385*$O$722+Q385*$P$722+R385*S385</f>
        <v>-5</v>
      </c>
      <c r="F385" s="12">
        <v>-3</v>
      </c>
      <c r="G385" s="12">
        <v>-2</v>
      </c>
      <c r="H385" s="12"/>
      <c r="I385" s="12"/>
      <c r="J385" s="12"/>
      <c r="K385" s="12"/>
      <c r="L385" s="12"/>
      <c r="M385" s="12"/>
      <c r="N385" s="12"/>
      <c r="O385" s="12"/>
      <c r="P385" s="12"/>
      <c r="Q385" s="12"/>
      <c r="R385" s="65"/>
      <c r="S385" s="66"/>
      <c r="T385" s="27"/>
    </row>
    <row r="386" spans="1:20" s="13" customFormat="1" ht="20.25">
      <c r="A386" s="57">
        <v>2</v>
      </c>
      <c r="B386" s="39" t="s">
        <v>63</v>
      </c>
      <c r="C386" s="36">
        <f t="shared" ref="C386:C387" si="121">D386*E386</f>
        <v>15.4</v>
      </c>
      <c r="D386" s="12">
        <v>1</v>
      </c>
      <c r="E386" s="37">
        <f>F386*$E$722+G386*$F$722+H386*$G$722+I386*$H$722+J386*$I$722+K386*$J$722+L386*$K$722+M386*$L$722+N386*$M$722+O386*$N$722+P386*$O$722</f>
        <v>15.4</v>
      </c>
      <c r="F386" s="12">
        <v>18</v>
      </c>
      <c r="G386" s="12"/>
      <c r="H386" s="12"/>
      <c r="I386" s="12">
        <v>-2</v>
      </c>
      <c r="J386" s="12"/>
      <c r="K386" s="12"/>
      <c r="L386" s="12"/>
      <c r="M386" s="12"/>
      <c r="N386" s="12"/>
      <c r="O386" s="12"/>
      <c r="P386" s="12"/>
      <c r="Q386" s="12"/>
      <c r="R386" s="65"/>
      <c r="S386" s="73"/>
      <c r="T386" s="75"/>
    </row>
    <row r="387" spans="1:20" s="13" customFormat="1" ht="20.25">
      <c r="A387" s="57">
        <v>2</v>
      </c>
      <c r="B387" s="39" t="s">
        <v>26</v>
      </c>
      <c r="C387" s="36">
        <f t="shared" si="121"/>
        <v>15.4</v>
      </c>
      <c r="D387" s="12">
        <v>1</v>
      </c>
      <c r="E387" s="37">
        <f>F387*$E$722+G387*$F$722+H387*$G$722+I387*$H$722+J387*$I$722+K387*$J$722+L387*$K$722+M387*$L$722+N387*$M$722+O387*$N$722+P387*$O$722</f>
        <v>15.4</v>
      </c>
      <c r="F387" s="12"/>
      <c r="G387" s="12">
        <v>18</v>
      </c>
      <c r="H387" s="12"/>
      <c r="I387" s="12">
        <v>-2</v>
      </c>
      <c r="J387" s="12"/>
      <c r="K387" s="12"/>
      <c r="L387" s="12"/>
      <c r="M387" s="12"/>
      <c r="N387" s="12"/>
      <c r="O387" s="12"/>
      <c r="P387" s="12"/>
      <c r="Q387" s="12"/>
      <c r="R387" s="65"/>
      <c r="S387" s="73"/>
      <c r="T387" s="75"/>
    </row>
    <row r="388" spans="1:20" s="13" customFormat="1" ht="20.25">
      <c r="A388" s="57"/>
      <c r="B388" s="40" t="s">
        <v>170</v>
      </c>
      <c r="C388" s="44">
        <f>SUM(C385:C387)</f>
        <v>25.8</v>
      </c>
      <c r="D388" s="46" t="s">
        <v>33</v>
      </c>
      <c r="E388" s="37"/>
      <c r="F388" s="12"/>
      <c r="G388" s="12"/>
      <c r="H388" s="12"/>
      <c r="I388" s="12"/>
      <c r="J388" s="12"/>
      <c r="K388" s="12"/>
      <c r="L388" s="12"/>
      <c r="M388" s="12"/>
      <c r="N388" s="12"/>
      <c r="O388" s="12"/>
      <c r="P388" s="12"/>
      <c r="Q388" s="12"/>
      <c r="R388" s="65"/>
      <c r="S388" s="66"/>
      <c r="T388" s="76"/>
    </row>
    <row r="389" spans="1:20" s="13" customFormat="1" ht="20.25">
      <c r="A389" s="57">
        <v>2</v>
      </c>
      <c r="B389" s="39" t="s">
        <v>168</v>
      </c>
      <c r="C389" s="36">
        <f>D389*E389</f>
        <v>-6</v>
      </c>
      <c r="D389" s="12">
        <v>1</v>
      </c>
      <c r="E389" s="37">
        <f>F389*$E$722+G389*$F$722+H389*$G$722+I389*$H$722+J389*$I$722+K389*$J$722+L389*$K$722+M389*$L$722+N389*$M$722+O389*$N$722+P389*$O$722+Q389*$P$722+R389*S389</f>
        <v>-6</v>
      </c>
      <c r="F389" s="12">
        <v>-4</v>
      </c>
      <c r="G389" s="12">
        <v>-2</v>
      </c>
      <c r="H389" s="12"/>
      <c r="I389" s="12"/>
      <c r="J389" s="12"/>
      <c r="K389" s="12"/>
      <c r="L389" s="12"/>
      <c r="M389" s="12"/>
      <c r="N389" s="12"/>
      <c r="O389" s="12"/>
      <c r="P389" s="12"/>
      <c r="Q389" s="12"/>
      <c r="R389" s="65"/>
      <c r="S389" s="66"/>
      <c r="T389" s="27"/>
    </row>
    <row r="390" spans="1:20" s="13" customFormat="1" ht="20.25">
      <c r="A390" s="57">
        <v>2</v>
      </c>
      <c r="B390" s="39" t="s">
        <v>111</v>
      </c>
      <c r="C390" s="36">
        <f t="shared" ref="C390:C391" si="122">D390*E390</f>
        <v>14.8</v>
      </c>
      <c r="D390" s="12">
        <v>1</v>
      </c>
      <c r="E390" s="37">
        <f>F390*$E$722+G390*$F$722+H390*$G$722+I390*$H$722+J390*$I$722+K390*$J$722+L390*$K$722+M390*$L$722+N390*$M$722+O390*$N$722+P390*$O$722</f>
        <v>14.8</v>
      </c>
      <c r="F390" s="12"/>
      <c r="G390" s="12"/>
      <c r="H390" s="12"/>
      <c r="I390" s="12">
        <v>-4</v>
      </c>
      <c r="J390" s="12"/>
      <c r="K390" s="12"/>
      <c r="L390" s="12"/>
      <c r="M390" s="12"/>
      <c r="N390" s="12">
        <v>16</v>
      </c>
      <c r="O390" s="12"/>
      <c r="P390" s="12"/>
      <c r="Q390" s="12"/>
      <c r="R390" s="65"/>
      <c r="S390" s="73"/>
      <c r="T390" s="75"/>
    </row>
    <row r="391" spans="1:20" s="13" customFormat="1" ht="20.25">
      <c r="A391" s="57">
        <v>2</v>
      </c>
      <c r="B391" s="39" t="s">
        <v>190</v>
      </c>
      <c r="C391" s="36">
        <f t="shared" si="122"/>
        <v>16.100000000000001</v>
      </c>
      <c r="D391" s="12">
        <v>1</v>
      </c>
      <c r="E391" s="37">
        <f>F391*$E$722+G391*$F$722+H391*$G$722+I391*$H$722+J391*$I$722+K391*$J$722+L391*$K$722+M391*$L$722+N391*$M$722+O391*$N$722+P391*$O$722</f>
        <v>16.100000000000001</v>
      </c>
      <c r="F391" s="12"/>
      <c r="G391" s="12"/>
      <c r="H391" s="12"/>
      <c r="I391" s="12">
        <v>-3</v>
      </c>
      <c r="J391" s="12"/>
      <c r="K391" s="12">
        <v>8</v>
      </c>
      <c r="L391" s="12"/>
      <c r="M391" s="12"/>
      <c r="N391" s="12"/>
      <c r="O391" s="12"/>
      <c r="P391" s="12"/>
      <c r="Q391" s="12"/>
      <c r="R391" s="65"/>
      <c r="S391" s="73"/>
      <c r="T391" s="75"/>
    </row>
    <row r="392" spans="1:20" s="13" customFormat="1" ht="20.25">
      <c r="A392" s="57"/>
      <c r="B392" s="40" t="s">
        <v>171</v>
      </c>
      <c r="C392" s="44">
        <f>SUM(C389:C391)</f>
        <v>24.900000000000002</v>
      </c>
      <c r="D392" s="46" t="s">
        <v>33</v>
      </c>
      <c r="E392" s="37"/>
      <c r="F392" s="12"/>
      <c r="G392" s="12"/>
      <c r="H392" s="12"/>
      <c r="I392" s="12"/>
      <c r="J392" s="12"/>
      <c r="K392" s="12"/>
      <c r="L392" s="12"/>
      <c r="M392" s="12"/>
      <c r="N392" s="12"/>
      <c r="O392" s="12"/>
      <c r="P392" s="12"/>
      <c r="Q392" s="12"/>
      <c r="R392" s="65"/>
      <c r="S392" s="66"/>
      <c r="T392" s="76"/>
    </row>
    <row r="393" spans="1:20" s="13" customFormat="1" ht="20.25">
      <c r="A393" s="57">
        <v>3</v>
      </c>
      <c r="B393" s="39" t="s">
        <v>181</v>
      </c>
      <c r="C393" s="36">
        <f>D393*E393</f>
        <v>-20</v>
      </c>
      <c r="D393" s="12">
        <v>1</v>
      </c>
      <c r="E393" s="37">
        <f>F393*$E$722+G393*$F$722+H393*$G$722+I393*$H$722+J393*$I$722+K393*$J$722+L393*$K$722+M393*$L$722+N393*$M$722+O393*$N$722+P393*$O$722+Q393*$P$722+R393*S393</f>
        <v>-20</v>
      </c>
      <c r="F393" s="12">
        <v>-10</v>
      </c>
      <c r="G393" s="12">
        <v>-10</v>
      </c>
      <c r="H393" s="12"/>
      <c r="I393" s="12"/>
      <c r="J393" s="12"/>
      <c r="K393" s="12"/>
      <c r="L393" s="12"/>
      <c r="M393" s="12"/>
      <c r="N393" s="12"/>
      <c r="O393" s="12"/>
      <c r="P393" s="12"/>
      <c r="Q393" s="12"/>
      <c r="R393" s="65"/>
      <c r="S393" s="66"/>
      <c r="T393" s="27"/>
    </row>
    <row r="394" spans="1:20" s="13" customFormat="1" ht="20.25">
      <c r="A394" s="57">
        <v>3</v>
      </c>
      <c r="B394" s="39" t="s">
        <v>63</v>
      </c>
      <c r="C394" s="36">
        <f t="shared" ref="C394:C395" si="123">D394*E394</f>
        <v>61.6</v>
      </c>
      <c r="D394" s="12">
        <v>4</v>
      </c>
      <c r="E394" s="37">
        <f>F394*$E$722+G394*$F$722+H394*$G$722+I394*$H$722+J394*$I$722+K394*$J$722+L394*$K$722+M394*$L$722+N394*$M$722+O394*$N$722+P394*$O$722</f>
        <v>15.4</v>
      </c>
      <c r="F394" s="12">
        <f>F386</f>
        <v>18</v>
      </c>
      <c r="G394" s="12"/>
      <c r="H394" s="12"/>
      <c r="I394" s="12">
        <f>I386</f>
        <v>-2</v>
      </c>
      <c r="J394" s="12"/>
      <c r="K394" s="12"/>
      <c r="L394" s="12"/>
      <c r="M394" s="12"/>
      <c r="N394" s="12"/>
      <c r="O394" s="12"/>
      <c r="P394" s="12"/>
      <c r="Q394" s="12"/>
      <c r="R394" s="65"/>
      <c r="S394" s="73"/>
      <c r="T394" s="75"/>
    </row>
    <row r="395" spans="1:20" s="13" customFormat="1" ht="20.25">
      <c r="A395" s="57">
        <v>3</v>
      </c>
      <c r="B395" s="39" t="s">
        <v>26</v>
      </c>
      <c r="C395" s="36">
        <f t="shared" si="123"/>
        <v>61.6</v>
      </c>
      <c r="D395" s="12">
        <v>4</v>
      </c>
      <c r="E395" s="37">
        <f>F395*$E$722+G395*$F$722+H395*$G$722+I395*$H$722+J395*$I$722+K395*$J$722+L395*$K$722+M395*$L$722+N395*$M$722+O395*$N$722+P395*$O$722</f>
        <v>15.4</v>
      </c>
      <c r="F395" s="12"/>
      <c r="G395" s="12">
        <v>18</v>
      </c>
      <c r="H395" s="12"/>
      <c r="I395" s="12">
        <v>-2</v>
      </c>
      <c r="J395" s="12"/>
      <c r="K395" s="12"/>
      <c r="L395" s="12"/>
      <c r="M395" s="12"/>
      <c r="N395" s="12"/>
      <c r="O395" s="12"/>
      <c r="P395" s="12"/>
      <c r="Q395" s="12"/>
      <c r="R395" s="65"/>
      <c r="S395" s="73"/>
      <c r="T395" s="75"/>
    </row>
    <row r="396" spans="1:20" s="13" customFormat="1" ht="20.25">
      <c r="A396" s="57"/>
      <c r="B396" s="41" t="s">
        <v>172</v>
      </c>
      <c r="C396" s="44">
        <f>SUM(C393:C395)</f>
        <v>103.2</v>
      </c>
      <c r="D396" s="46" t="s">
        <v>34</v>
      </c>
      <c r="E396" s="37"/>
      <c r="F396" s="15"/>
      <c r="G396" s="15"/>
      <c r="H396" s="15"/>
      <c r="I396" s="15"/>
      <c r="J396" s="15"/>
      <c r="K396" s="15"/>
      <c r="L396" s="15"/>
      <c r="M396" s="15"/>
      <c r="N396" s="15"/>
      <c r="O396" s="15"/>
      <c r="P396" s="15"/>
      <c r="Q396" s="15"/>
      <c r="R396" s="67"/>
      <c r="S396" s="66"/>
      <c r="T396" s="76"/>
    </row>
    <row r="397" spans="1:20" s="13" customFormat="1" ht="20.25">
      <c r="A397" s="57">
        <v>3</v>
      </c>
      <c r="B397" s="39" t="s">
        <v>182</v>
      </c>
      <c r="C397" s="36">
        <f>D397*E397</f>
        <v>-20</v>
      </c>
      <c r="D397" s="12">
        <v>1</v>
      </c>
      <c r="E397" s="37">
        <f>F397*$E$722+G397*$F$722+H397*$G$722+I397*$H$722+J397*$I$722+K397*$J$722+L397*$K$722+M397*$L$722+N397*$M$722+O397*$N$722+P397*$O$722+Q397*$P$722+R397*S397</f>
        <v>-20</v>
      </c>
      <c r="F397" s="12">
        <v>-10</v>
      </c>
      <c r="G397" s="12">
        <v>-10</v>
      </c>
      <c r="H397" s="12"/>
      <c r="I397" s="12"/>
      <c r="J397" s="12"/>
      <c r="K397" s="12"/>
      <c r="L397" s="12"/>
      <c r="M397" s="12"/>
      <c r="N397" s="12"/>
      <c r="O397" s="12"/>
      <c r="P397" s="12"/>
      <c r="Q397" s="12"/>
      <c r="R397" s="65"/>
      <c r="S397" s="66"/>
      <c r="T397" s="27"/>
    </row>
    <row r="398" spans="1:20" s="13" customFormat="1" ht="20.25">
      <c r="A398" s="57">
        <v>3</v>
      </c>
      <c r="B398" s="39" t="s">
        <v>26</v>
      </c>
      <c r="C398" s="36">
        <f t="shared" ref="C398:C399" si="124">D398*E398</f>
        <v>61.6</v>
      </c>
      <c r="D398" s="12">
        <v>4</v>
      </c>
      <c r="E398" s="37">
        <f>F398*$E$722+G398*$F$722+H398*$G$722+I398*$H$722+J398*$I$722+K398*$J$722+L398*$K$722+M398*$L$722+N398*$M$722+O398*$N$722+P398*$O$722</f>
        <v>15.4</v>
      </c>
      <c r="F398" s="12"/>
      <c r="G398" s="12">
        <v>18</v>
      </c>
      <c r="H398" s="12"/>
      <c r="I398" s="12">
        <v>-2</v>
      </c>
      <c r="J398" s="12"/>
      <c r="K398" s="12"/>
      <c r="L398" s="12"/>
      <c r="M398" s="12"/>
      <c r="N398" s="12"/>
      <c r="O398" s="12"/>
      <c r="P398" s="12"/>
      <c r="Q398" s="12"/>
      <c r="R398" s="65"/>
      <c r="S398" s="73"/>
      <c r="T398" s="75"/>
    </row>
    <row r="399" spans="1:20" s="13" customFormat="1" ht="20.25">
      <c r="A399" s="57">
        <v>3</v>
      </c>
      <c r="B399" s="39" t="s">
        <v>107</v>
      </c>
      <c r="C399" s="36">
        <f t="shared" si="124"/>
        <v>61.6</v>
      </c>
      <c r="D399" s="12">
        <v>4</v>
      </c>
      <c r="E399" s="37">
        <f>F399*$E$722+G399*$F$722+H399*$G$722+I399*$H$722+J399*$I$722+K399*$J$722+L399*$K$722+M399*$L$722+N399*$M$722+O399*$N$722+P399*$O$722</f>
        <v>15.4</v>
      </c>
      <c r="F399" s="12"/>
      <c r="G399" s="12"/>
      <c r="H399" s="12">
        <v>18</v>
      </c>
      <c r="I399" s="12">
        <v>-2</v>
      </c>
      <c r="J399" s="12"/>
      <c r="K399" s="12"/>
      <c r="L399" s="12"/>
      <c r="M399" s="12"/>
      <c r="N399" s="12"/>
      <c r="O399" s="12"/>
      <c r="P399" s="12"/>
      <c r="Q399" s="12"/>
      <c r="R399" s="65"/>
      <c r="S399" s="73"/>
      <c r="T399" s="75"/>
    </row>
    <row r="400" spans="1:20" s="13" customFormat="1" ht="20.25">
      <c r="A400" s="57"/>
      <c r="B400" s="41" t="s">
        <v>173</v>
      </c>
      <c r="C400" s="44">
        <f>SUM(C397:C399)</f>
        <v>103.2</v>
      </c>
      <c r="D400" s="46" t="s">
        <v>34</v>
      </c>
      <c r="E400" s="37"/>
      <c r="F400" s="15"/>
      <c r="G400" s="15"/>
      <c r="H400" s="15"/>
      <c r="I400" s="15"/>
      <c r="J400" s="15"/>
      <c r="K400" s="15"/>
      <c r="L400" s="15"/>
      <c r="M400" s="15"/>
      <c r="N400" s="15"/>
      <c r="O400" s="15"/>
      <c r="P400" s="15"/>
      <c r="Q400" s="15"/>
      <c r="R400" s="67"/>
      <c r="S400" s="66"/>
      <c r="T400" s="76"/>
    </row>
    <row r="401" spans="1:20" s="13" customFormat="1" ht="20.25">
      <c r="A401" s="57">
        <v>3</v>
      </c>
      <c r="B401" s="39" t="s">
        <v>183</v>
      </c>
      <c r="C401" s="36">
        <f>D401*E401</f>
        <v>-16</v>
      </c>
      <c r="D401" s="12">
        <v>1</v>
      </c>
      <c r="E401" s="37">
        <f>F401*$E$722+G401*$F$722+H401*$G$722+I401*$H$722+J401*$I$722+K401*$J$722+L401*$K$722+M401*$L$722+N401*$M$722+O401*$N$722+P401*$O$722+Q401*$P$722+R401*S401</f>
        <v>-16</v>
      </c>
      <c r="F401" s="12">
        <v>-10</v>
      </c>
      <c r="G401" s="12">
        <v>-6</v>
      </c>
      <c r="H401" s="12"/>
      <c r="I401" s="12"/>
      <c r="J401" s="12"/>
      <c r="K401" s="12"/>
      <c r="L401" s="12"/>
      <c r="M401" s="12"/>
      <c r="N401" s="12"/>
      <c r="O401" s="12"/>
      <c r="P401" s="12"/>
      <c r="Q401" s="12"/>
      <c r="R401" s="65"/>
      <c r="S401" s="66"/>
      <c r="T401" s="27"/>
    </row>
    <row r="402" spans="1:20" s="13" customFormat="1" ht="20.25">
      <c r="A402" s="57">
        <v>3</v>
      </c>
      <c r="B402" s="39" t="s">
        <v>107</v>
      </c>
      <c r="C402" s="36">
        <f t="shared" ref="C402:C403" si="125">D402*E402</f>
        <v>61.6</v>
      </c>
      <c r="D402" s="12">
        <v>4</v>
      </c>
      <c r="E402" s="37">
        <f>F402*$E$722+G402*$F$722+H402*$G$722+I402*$H$722+J402*$I$722+K402*$J$722+L402*$K$722+M402*$L$722+N402*$M$722+O402*$N$722+P402*$O$722</f>
        <v>15.4</v>
      </c>
      <c r="F402" s="12"/>
      <c r="G402" s="12"/>
      <c r="H402" s="12">
        <v>18</v>
      </c>
      <c r="I402" s="12">
        <v>-2</v>
      </c>
      <c r="J402" s="12"/>
      <c r="K402" s="12"/>
      <c r="L402" s="12"/>
      <c r="M402" s="12"/>
      <c r="N402" s="12"/>
      <c r="O402" s="12"/>
      <c r="P402" s="12"/>
      <c r="Q402" s="12"/>
      <c r="R402" s="65"/>
      <c r="S402" s="73"/>
      <c r="T402" s="75"/>
    </row>
    <row r="403" spans="1:20" s="13" customFormat="1" ht="20.25">
      <c r="A403" s="57">
        <v>3</v>
      </c>
      <c r="B403" s="39" t="s">
        <v>111</v>
      </c>
      <c r="C403" s="36">
        <f t="shared" si="125"/>
        <v>59.2</v>
      </c>
      <c r="D403" s="12">
        <v>4</v>
      </c>
      <c r="E403" s="37">
        <f>F403*$E$722+G403*$F$722+H403*$G$722+I403*$H$722+J403*$I$722+K403*$J$722+L403*$K$722+M403*$L$722+N403*$M$722+O403*$N$722+P403*$O$722</f>
        <v>14.8</v>
      </c>
      <c r="F403" s="12"/>
      <c r="G403" s="12"/>
      <c r="H403" s="12"/>
      <c r="I403" s="12">
        <v>-4</v>
      </c>
      <c r="J403" s="12"/>
      <c r="K403" s="12"/>
      <c r="L403" s="12"/>
      <c r="M403" s="12"/>
      <c r="N403" s="12">
        <v>16</v>
      </c>
      <c r="O403" s="12"/>
      <c r="P403" s="12"/>
      <c r="Q403" s="12"/>
      <c r="R403" s="65"/>
      <c r="S403" s="73"/>
      <c r="T403" s="75"/>
    </row>
    <row r="404" spans="1:20" s="13" customFormat="1" ht="20.25">
      <c r="A404" s="57"/>
      <c r="B404" s="41" t="s">
        <v>174</v>
      </c>
      <c r="C404" s="44">
        <f>SUM(C401:C403)</f>
        <v>104.80000000000001</v>
      </c>
      <c r="D404" s="46" t="s">
        <v>34</v>
      </c>
      <c r="E404" s="37"/>
      <c r="F404" s="15"/>
      <c r="G404" s="15"/>
      <c r="H404" s="15"/>
      <c r="I404" s="15"/>
      <c r="J404" s="15"/>
      <c r="K404" s="15"/>
      <c r="L404" s="15"/>
      <c r="M404" s="15"/>
      <c r="N404" s="15"/>
      <c r="O404" s="15"/>
      <c r="P404" s="15"/>
      <c r="Q404" s="15"/>
      <c r="R404" s="67"/>
      <c r="S404" s="66"/>
      <c r="T404" s="76"/>
    </row>
    <row r="405" spans="1:20" s="13" customFormat="1" ht="20.25">
      <c r="A405" s="57">
        <v>3</v>
      </c>
      <c r="B405" s="39" t="s">
        <v>184</v>
      </c>
      <c r="C405" s="36">
        <f>D405*E405</f>
        <v>-24</v>
      </c>
      <c r="D405" s="12">
        <v>1</v>
      </c>
      <c r="E405" s="37">
        <f>F405*$E$722+G405*$F$722+H405*$G$722+I405*$H$722+J405*$I$722+K405*$J$722+L405*$K$722+M405*$L$722+N405*$M$722+O405*$N$722+P405*$O$722+Q405*$P$722+R405*S405</f>
        <v>-24</v>
      </c>
      <c r="F405" s="12">
        <v>-14</v>
      </c>
      <c r="G405" s="12">
        <v>-10</v>
      </c>
      <c r="H405" s="12"/>
      <c r="I405" s="12"/>
      <c r="J405" s="12"/>
      <c r="K405" s="12"/>
      <c r="L405" s="12"/>
      <c r="M405" s="12"/>
      <c r="N405" s="12"/>
      <c r="O405" s="12"/>
      <c r="P405" s="12"/>
      <c r="Q405" s="12"/>
      <c r="R405" s="65"/>
      <c r="S405" s="66"/>
      <c r="T405" s="27"/>
    </row>
    <row r="406" spans="1:20" s="13" customFormat="1" ht="20.25">
      <c r="A406" s="57">
        <v>3</v>
      </c>
      <c r="B406" s="39" t="s">
        <v>111</v>
      </c>
      <c r="C406" s="36">
        <f t="shared" ref="C406:C407" si="126">D406*E406</f>
        <v>59.2</v>
      </c>
      <c r="D406" s="12">
        <v>4</v>
      </c>
      <c r="E406" s="37">
        <f>F406*$E$722+G406*$F$722+H406*$G$722+I406*$H$722+J406*$I$722+K406*$J$722+L406*$K$722+M406*$L$722+N406*$M$722+O406*$N$722+P406*$O$722</f>
        <v>14.8</v>
      </c>
      <c r="F406" s="12"/>
      <c r="G406" s="12"/>
      <c r="H406" s="12"/>
      <c r="I406" s="12">
        <v>-4</v>
      </c>
      <c r="J406" s="12"/>
      <c r="K406" s="12"/>
      <c r="L406" s="12"/>
      <c r="M406" s="12"/>
      <c r="N406" s="12">
        <v>16</v>
      </c>
      <c r="O406" s="12"/>
      <c r="P406" s="12"/>
      <c r="Q406" s="12"/>
      <c r="R406" s="65"/>
      <c r="S406" s="73"/>
      <c r="T406" s="75"/>
    </row>
    <row r="407" spans="1:20" s="13" customFormat="1" ht="20.25">
      <c r="A407" s="57">
        <v>3</v>
      </c>
      <c r="B407" s="39" t="s">
        <v>190</v>
      </c>
      <c r="C407" s="36">
        <f t="shared" si="126"/>
        <v>64.400000000000006</v>
      </c>
      <c r="D407" s="12">
        <v>4</v>
      </c>
      <c r="E407" s="37">
        <f>F407*$E$722+G407*$F$722+H407*$G$722+I407*$H$722+J407*$I$722+K407*$J$722+L407*$K$722+M407*$L$722+N407*$M$722+O407*$N$722+P407*$O$722</f>
        <v>16.100000000000001</v>
      </c>
      <c r="F407" s="12"/>
      <c r="G407" s="12"/>
      <c r="H407" s="12"/>
      <c r="I407" s="12">
        <v>-3</v>
      </c>
      <c r="J407" s="12"/>
      <c r="K407" s="12">
        <v>8</v>
      </c>
      <c r="L407" s="12"/>
      <c r="M407" s="12"/>
      <c r="N407" s="12"/>
      <c r="O407" s="12"/>
      <c r="P407" s="12"/>
      <c r="Q407" s="12"/>
      <c r="R407" s="65"/>
      <c r="S407" s="73"/>
      <c r="T407" s="75"/>
    </row>
    <row r="408" spans="1:20" s="13" customFormat="1" ht="20.25">
      <c r="A408" s="57"/>
      <c r="B408" s="41" t="s">
        <v>175</v>
      </c>
      <c r="C408" s="44">
        <f>SUM(C405:C407)</f>
        <v>99.600000000000009</v>
      </c>
      <c r="D408" s="46" t="s">
        <v>34</v>
      </c>
      <c r="E408" s="37"/>
      <c r="F408" s="15"/>
      <c r="G408" s="15"/>
      <c r="H408" s="15"/>
      <c r="I408" s="15"/>
      <c r="J408" s="15"/>
      <c r="K408" s="15"/>
      <c r="L408" s="15"/>
      <c r="M408" s="15"/>
      <c r="N408" s="15"/>
      <c r="O408" s="15"/>
      <c r="P408" s="15"/>
      <c r="Q408" s="15"/>
      <c r="R408" s="67"/>
      <c r="S408" s="66"/>
      <c r="T408" s="76"/>
    </row>
    <row r="409" spans="1:20" s="13" customFormat="1" ht="33.75" customHeight="1">
      <c r="A409" s="57">
        <v>4</v>
      </c>
      <c r="B409" s="39" t="s">
        <v>185</v>
      </c>
      <c r="C409" s="36">
        <f>D409*E409</f>
        <v>-30</v>
      </c>
      <c r="D409" s="12">
        <v>1</v>
      </c>
      <c r="E409" s="37">
        <f>F409*$E$722+G409*$F$722+H409*$G$722+I409*$H$722+J409*$I$722+K409*$J$722+L409*$K$722+M409*$L$722+N409*$M$722+O409*$N$722+P409*$O$722+Q409*$P$722+R409*S409</f>
        <v>-30</v>
      </c>
      <c r="F409" s="12"/>
      <c r="G409" s="12">
        <v>-30</v>
      </c>
      <c r="H409" s="12"/>
      <c r="I409" s="12"/>
      <c r="J409" s="12"/>
      <c r="K409" s="12"/>
      <c r="L409" s="12"/>
      <c r="M409" s="12"/>
      <c r="N409" s="12"/>
      <c r="O409" s="12"/>
      <c r="P409" s="12"/>
      <c r="Q409" s="12"/>
      <c r="R409" s="65"/>
      <c r="S409" s="66"/>
      <c r="T409" s="27"/>
    </row>
    <row r="410" spans="1:20" s="13" customFormat="1" ht="20.25">
      <c r="A410" s="57">
        <v>4</v>
      </c>
      <c r="B410" s="39" t="s">
        <v>63</v>
      </c>
      <c r="C410" s="36">
        <f t="shared" ref="C410:C411" si="127">D410*E410</f>
        <v>209</v>
      </c>
      <c r="D410" s="12">
        <v>10</v>
      </c>
      <c r="E410" s="37">
        <f>F410*$E$722+G410*$F$722+H410*$G$722+I410*$H$722+J410*$I$722+K410*$J$722+L410*$K$722+M410*$L$722+N410*$M$722+O410*$N$722+P410*$O$722</f>
        <v>20.9</v>
      </c>
      <c r="F410" s="12">
        <f>F386+5.5</f>
        <v>23.5</v>
      </c>
      <c r="G410" s="12"/>
      <c r="H410" s="12"/>
      <c r="I410" s="12">
        <f>I386</f>
        <v>-2</v>
      </c>
      <c r="J410" s="12"/>
      <c r="K410" s="12"/>
      <c r="L410" s="12"/>
      <c r="M410" s="12"/>
      <c r="N410" s="12"/>
      <c r="O410" s="12"/>
      <c r="P410" s="12"/>
      <c r="Q410" s="12"/>
      <c r="R410" s="65"/>
      <c r="S410" s="79"/>
      <c r="T410" s="75"/>
    </row>
    <row r="411" spans="1:20" s="13" customFormat="1" ht="20.25">
      <c r="A411" s="57">
        <v>4</v>
      </c>
      <c r="B411" s="39" t="s">
        <v>372</v>
      </c>
      <c r="C411" s="36">
        <f t="shared" si="127"/>
        <v>70</v>
      </c>
      <c r="D411" s="12">
        <f>D410*1</f>
        <v>10</v>
      </c>
      <c r="E411" s="37">
        <f>D744</f>
        <v>7</v>
      </c>
      <c r="F411" s="12"/>
      <c r="G411" s="12"/>
      <c r="H411" s="12"/>
      <c r="I411" s="12"/>
      <c r="J411" s="12"/>
      <c r="K411" s="12"/>
      <c r="L411" s="12"/>
      <c r="M411" s="12"/>
      <c r="N411" s="12"/>
      <c r="O411" s="12"/>
      <c r="P411" s="12"/>
      <c r="Q411" s="12"/>
      <c r="R411" s="65"/>
      <c r="S411" s="66"/>
      <c r="T411" s="27"/>
    </row>
    <row r="412" spans="1:20" s="13" customFormat="1" ht="20.25">
      <c r="A412" s="57"/>
      <c r="B412" s="40" t="s">
        <v>176</v>
      </c>
      <c r="C412" s="93">
        <f>SUM(C409:C411)</f>
        <v>249</v>
      </c>
      <c r="D412" s="46" t="s">
        <v>35</v>
      </c>
      <c r="E412" s="37"/>
      <c r="F412" s="12"/>
      <c r="G412" s="12"/>
      <c r="H412" s="12"/>
      <c r="I412" s="12"/>
      <c r="J412" s="12"/>
      <c r="K412" s="12"/>
      <c r="L412" s="12"/>
      <c r="M412" s="12"/>
      <c r="N412" s="12"/>
      <c r="O412" s="12"/>
      <c r="P412" s="12"/>
      <c r="Q412" s="12"/>
      <c r="R412" s="65"/>
      <c r="S412" s="66"/>
      <c r="T412" s="27"/>
    </row>
    <row r="413" spans="1:20" s="13" customFormat="1" ht="20.25">
      <c r="A413" s="106"/>
      <c r="B413" s="89" t="s">
        <v>304</v>
      </c>
      <c r="C413" s="38"/>
      <c r="D413" s="91"/>
      <c r="E413" s="37"/>
      <c r="F413" s="15"/>
      <c r="G413" s="15"/>
      <c r="H413" s="15"/>
      <c r="I413" s="15"/>
      <c r="J413" s="15"/>
      <c r="K413" s="15"/>
      <c r="L413" s="15"/>
      <c r="M413" s="15"/>
      <c r="N413" s="15"/>
      <c r="O413" s="15"/>
      <c r="P413" s="15"/>
      <c r="Q413" s="15"/>
      <c r="R413" s="67"/>
      <c r="S413" s="68"/>
      <c r="T413" s="28"/>
    </row>
    <row r="414" spans="1:20" s="13" customFormat="1" ht="20.25">
      <c r="A414" s="106"/>
      <c r="B414" s="90" t="s">
        <v>267</v>
      </c>
      <c r="C414" s="92">
        <f>D414*E414</f>
        <v>100</v>
      </c>
      <c r="D414" s="12">
        <f>D410</f>
        <v>10</v>
      </c>
      <c r="E414" s="37">
        <f>F414*$E$722+G414*$F$722+H414*$G$722+I414*$H$722+J414*$I$722+K414*$J$722+L414*$K$722+M414*$L$722+N414*$M$722+O414*$N$722+P414*$O$722</f>
        <v>10</v>
      </c>
      <c r="F414" s="15">
        <v>10</v>
      </c>
      <c r="G414" s="15"/>
      <c r="H414" s="15"/>
      <c r="I414" s="15"/>
      <c r="J414" s="15"/>
      <c r="K414" s="15"/>
      <c r="L414" s="15"/>
      <c r="M414" s="15"/>
      <c r="N414" s="15"/>
      <c r="O414" s="15"/>
      <c r="P414" s="15"/>
      <c r="Q414" s="15"/>
      <c r="R414" s="67"/>
      <c r="S414" s="68"/>
      <c r="T414" s="28"/>
    </row>
    <row r="415" spans="1:20" s="13" customFormat="1" ht="20.25">
      <c r="A415" s="107" t="s">
        <v>13</v>
      </c>
      <c r="B415" s="41" t="s">
        <v>262</v>
      </c>
      <c r="C415" s="93">
        <f>SUM(C414:C414)</f>
        <v>100</v>
      </c>
      <c r="D415" s="46" t="s">
        <v>306</v>
      </c>
      <c r="E415" s="37"/>
      <c r="F415" s="15"/>
      <c r="G415" s="15"/>
      <c r="H415" s="15"/>
      <c r="I415" s="15"/>
      <c r="J415" s="15"/>
      <c r="K415" s="15"/>
      <c r="L415" s="15"/>
      <c r="M415" s="15"/>
      <c r="N415" s="15"/>
      <c r="O415" s="15"/>
      <c r="P415" s="15"/>
      <c r="Q415" s="15"/>
      <c r="R415" s="67"/>
      <c r="S415" s="68"/>
      <c r="T415" s="28"/>
    </row>
    <row r="416" spans="1:20" s="13" customFormat="1" ht="20.25">
      <c r="A416" s="106"/>
      <c r="B416" s="89" t="s">
        <v>305</v>
      </c>
      <c r="C416" s="38"/>
      <c r="D416" s="103"/>
      <c r="E416" s="37"/>
      <c r="F416" s="15"/>
      <c r="G416" s="15"/>
      <c r="H416" s="15"/>
      <c r="I416" s="15"/>
      <c r="J416" s="15"/>
      <c r="K416" s="15"/>
      <c r="L416" s="15"/>
      <c r="M416" s="15"/>
      <c r="N416" s="15"/>
      <c r="O416" s="15"/>
      <c r="P416" s="15"/>
      <c r="Q416" s="15"/>
      <c r="R416" s="67"/>
      <c r="S416" s="68"/>
      <c r="T416" s="28"/>
    </row>
    <row r="417" spans="1:20" s="13" customFormat="1" ht="20.25">
      <c r="A417" s="106"/>
      <c r="B417" s="90" t="s">
        <v>267</v>
      </c>
      <c r="C417" s="92">
        <f>D417*E417</f>
        <v>500</v>
      </c>
      <c r="D417" s="12">
        <f>D414</f>
        <v>10</v>
      </c>
      <c r="E417" s="37">
        <f>F417*$E$722+G417*$F$722+H417*$G$722+I417*$H$722+J417*$I$722+K417*$J$722+L417*$K$722+M417*$L$722+N417*$M$722+O417*$N$722+P417*$O$722</f>
        <v>50</v>
      </c>
      <c r="F417" s="15">
        <f t="shared" ref="F417:J417" si="128">F414*5</f>
        <v>50</v>
      </c>
      <c r="G417" s="15">
        <f t="shared" si="128"/>
        <v>0</v>
      </c>
      <c r="H417" s="15">
        <f t="shared" si="128"/>
        <v>0</v>
      </c>
      <c r="I417" s="15">
        <f t="shared" si="128"/>
        <v>0</v>
      </c>
      <c r="J417" s="15">
        <f t="shared" si="128"/>
        <v>0</v>
      </c>
      <c r="K417" s="15">
        <f>K414*5</f>
        <v>0</v>
      </c>
      <c r="L417" s="15">
        <f t="shared" ref="L417:P417" si="129">L414*5</f>
        <v>0</v>
      </c>
      <c r="M417" s="15">
        <f t="shared" si="129"/>
        <v>0</v>
      </c>
      <c r="N417" s="15">
        <f t="shared" si="129"/>
        <v>0</v>
      </c>
      <c r="O417" s="15">
        <f t="shared" si="129"/>
        <v>0</v>
      </c>
      <c r="P417" s="15">
        <f t="shared" si="129"/>
        <v>0</v>
      </c>
      <c r="Q417" s="15"/>
      <c r="R417" s="67"/>
      <c r="S417" s="68"/>
      <c r="T417" s="28"/>
    </row>
    <row r="418" spans="1:20" s="13" customFormat="1" ht="20.25">
      <c r="A418" s="106"/>
      <c r="B418" s="41" t="s">
        <v>262</v>
      </c>
      <c r="C418" s="93">
        <f>SUM(C417:C417)</f>
        <v>500</v>
      </c>
      <c r="D418" s="46" t="s">
        <v>307</v>
      </c>
      <c r="E418" s="37"/>
      <c r="F418" s="15"/>
      <c r="G418" s="15"/>
      <c r="H418" s="15"/>
      <c r="I418" s="15"/>
      <c r="J418" s="15"/>
      <c r="K418" s="15"/>
      <c r="L418" s="15"/>
      <c r="M418" s="15"/>
      <c r="N418" s="15"/>
      <c r="O418" s="15"/>
      <c r="P418" s="15"/>
      <c r="Q418" s="15"/>
      <c r="R418" s="67"/>
      <c r="S418" s="68"/>
      <c r="T418" s="28"/>
    </row>
    <row r="419" spans="1:20" s="13" customFormat="1" ht="20.25">
      <c r="A419" s="104"/>
      <c r="B419" s="89" t="s">
        <v>255</v>
      </c>
      <c r="C419" s="38"/>
      <c r="D419" s="91"/>
      <c r="E419" s="37"/>
      <c r="F419" s="12"/>
      <c r="G419" s="12"/>
      <c r="H419" s="12"/>
      <c r="I419" s="12"/>
      <c r="J419" s="12"/>
      <c r="K419" s="12"/>
      <c r="L419" s="12"/>
      <c r="M419" s="12"/>
      <c r="N419" s="12"/>
      <c r="O419" s="12"/>
      <c r="P419" s="12"/>
      <c r="Q419" s="12"/>
      <c r="R419" s="67"/>
      <c r="S419" s="79"/>
      <c r="T419" s="28"/>
    </row>
    <row r="420" spans="1:20" s="13" customFormat="1" ht="20.25">
      <c r="A420" s="104"/>
      <c r="B420" s="90" t="s">
        <v>267</v>
      </c>
      <c r="C420" s="92">
        <f>D420*E420</f>
        <v>150</v>
      </c>
      <c r="D420" s="12">
        <f>D410</f>
        <v>10</v>
      </c>
      <c r="E420" s="37">
        <f>F420*$E$722+G420*$F$722+H420*$G$722+I420*$H$722+J420*$I$722+K420*$J$722+L420*$K$722+M420*$L$722+N420*$M$722+O420*$N$722+P420*$O$722</f>
        <v>15</v>
      </c>
      <c r="F420" s="12">
        <v>15</v>
      </c>
      <c r="G420" s="12"/>
      <c r="H420" s="12"/>
      <c r="I420" s="12"/>
      <c r="J420" s="12"/>
      <c r="K420" s="12"/>
      <c r="L420" s="12"/>
      <c r="M420" s="12"/>
      <c r="N420" s="12"/>
      <c r="O420" s="12"/>
      <c r="P420" s="12"/>
      <c r="Q420" s="12"/>
      <c r="R420" s="67"/>
      <c r="S420" s="79"/>
      <c r="T420" s="28"/>
    </row>
    <row r="421" spans="1:20" s="13" customFormat="1" ht="20.25">
      <c r="A421" s="104"/>
      <c r="B421" s="41" t="s">
        <v>262</v>
      </c>
      <c r="C421" s="93">
        <f>C420</f>
        <v>150</v>
      </c>
      <c r="D421" s="46" t="s">
        <v>263</v>
      </c>
      <c r="E421" s="37"/>
      <c r="F421" s="12"/>
      <c r="G421" s="12"/>
      <c r="H421" s="12"/>
      <c r="I421" s="12"/>
      <c r="J421" s="12"/>
      <c r="K421" s="12"/>
      <c r="L421" s="12"/>
      <c r="M421" s="12"/>
      <c r="N421" s="12"/>
      <c r="O421" s="12"/>
      <c r="P421" s="12"/>
      <c r="Q421" s="12"/>
      <c r="R421" s="65"/>
      <c r="S421" s="66"/>
      <c r="T421" s="27"/>
    </row>
    <row r="422" spans="1:20" s="13" customFormat="1" ht="20.25">
      <c r="A422" s="57">
        <v>4</v>
      </c>
      <c r="B422" s="39" t="s">
        <v>186</v>
      </c>
      <c r="C422" s="36">
        <f>D422*E422</f>
        <v>-30</v>
      </c>
      <c r="D422" s="12">
        <v>1</v>
      </c>
      <c r="E422" s="37">
        <f>F422*$E$722+G422*$F$722+H422*$G$722+I422*$H$722+J422*$I$722+K422*$J$722+L422*$K$722+M422*$L$722+N422*$M$722+O422*$N$722+P422*$O$722+Q422*$P$722+R422*S422</f>
        <v>-30</v>
      </c>
      <c r="F422" s="12">
        <v>-30</v>
      </c>
      <c r="G422" s="12"/>
      <c r="H422" s="12"/>
      <c r="I422" s="12"/>
      <c r="J422" s="12"/>
      <c r="K422" s="12"/>
      <c r="L422" s="12"/>
      <c r="M422" s="12"/>
      <c r="N422" s="12"/>
      <c r="O422" s="12"/>
      <c r="P422" s="12"/>
      <c r="Q422" s="12"/>
      <c r="R422" s="65"/>
      <c r="S422" s="66"/>
      <c r="T422" s="27"/>
    </row>
    <row r="423" spans="1:20" s="13" customFormat="1" ht="20.25">
      <c r="A423" s="57">
        <v>4</v>
      </c>
      <c r="B423" s="39" t="s">
        <v>26</v>
      </c>
      <c r="C423" s="36">
        <f t="shared" ref="C423:C424" si="130">D423*E423</f>
        <v>209</v>
      </c>
      <c r="D423" s="12">
        <v>10</v>
      </c>
      <c r="E423" s="37">
        <f>F423*$E$722+G423*$F$722+H423*$G$722+I423*$H$722+J423*$I$722+K423*$J$722+L423*$K$722+M423*$L$722+N423*$M$722+O423*$N$722+P423*$O$722</f>
        <v>20.9</v>
      </c>
      <c r="F423" s="12"/>
      <c r="G423" s="12">
        <f>18+5.5</f>
        <v>23.5</v>
      </c>
      <c r="H423" s="12"/>
      <c r="I423" s="12">
        <v>-2</v>
      </c>
      <c r="J423" s="12"/>
      <c r="K423" s="12"/>
      <c r="L423" s="12"/>
      <c r="M423" s="12"/>
      <c r="N423" s="12"/>
      <c r="O423" s="12"/>
      <c r="P423" s="12"/>
      <c r="Q423" s="12"/>
      <c r="R423" s="65"/>
      <c r="S423" s="80"/>
      <c r="T423" s="75"/>
    </row>
    <row r="424" spans="1:20" s="13" customFormat="1" ht="20.25">
      <c r="A424" s="57">
        <v>4</v>
      </c>
      <c r="B424" s="39" t="s">
        <v>373</v>
      </c>
      <c r="C424" s="36">
        <f t="shared" si="130"/>
        <v>70</v>
      </c>
      <c r="D424" s="12">
        <f>D423*1</f>
        <v>10</v>
      </c>
      <c r="E424" s="37">
        <f>D745</f>
        <v>7</v>
      </c>
      <c r="F424" s="12"/>
      <c r="G424" s="12"/>
      <c r="H424" s="12"/>
      <c r="I424" s="12"/>
      <c r="J424" s="12"/>
      <c r="K424" s="12"/>
      <c r="L424" s="12"/>
      <c r="M424" s="12"/>
      <c r="N424" s="12"/>
      <c r="O424" s="12"/>
      <c r="P424" s="12"/>
      <c r="Q424" s="12"/>
      <c r="R424" s="65"/>
      <c r="S424" s="66"/>
      <c r="T424" s="27"/>
    </row>
    <row r="425" spans="1:20" s="13" customFormat="1" ht="20.25">
      <c r="A425" s="57"/>
      <c r="B425" s="41" t="s">
        <v>177</v>
      </c>
      <c r="C425" s="44">
        <f>SUM(C422:C424)</f>
        <v>249</v>
      </c>
      <c r="D425" s="46" t="s">
        <v>35</v>
      </c>
      <c r="E425" s="37"/>
      <c r="F425" s="15"/>
      <c r="G425" s="15"/>
      <c r="H425" s="15"/>
      <c r="I425" s="15"/>
      <c r="J425" s="15"/>
      <c r="K425" s="15"/>
      <c r="L425" s="15"/>
      <c r="M425" s="15"/>
      <c r="N425" s="15"/>
      <c r="O425" s="15"/>
      <c r="P425" s="15"/>
      <c r="Q425" s="15"/>
      <c r="R425" s="67"/>
      <c r="S425" s="68"/>
      <c r="T425" s="28"/>
    </row>
    <row r="426" spans="1:20" s="13" customFormat="1" ht="20.25">
      <c r="A426" s="106"/>
      <c r="B426" s="89" t="s">
        <v>304</v>
      </c>
      <c r="C426" s="38"/>
      <c r="D426" s="91"/>
      <c r="E426" s="37"/>
      <c r="F426" s="15"/>
      <c r="G426" s="15"/>
      <c r="H426" s="15"/>
      <c r="I426" s="15"/>
      <c r="J426" s="15"/>
      <c r="K426" s="15"/>
      <c r="L426" s="15"/>
      <c r="M426" s="15"/>
      <c r="N426" s="15"/>
      <c r="O426" s="15"/>
      <c r="P426" s="15"/>
      <c r="Q426" s="15"/>
      <c r="R426" s="67"/>
      <c r="S426" s="68"/>
      <c r="T426" s="28"/>
    </row>
    <row r="427" spans="1:20" s="13" customFormat="1" ht="20.25">
      <c r="A427" s="106"/>
      <c r="B427" s="90" t="s">
        <v>258</v>
      </c>
      <c r="C427" s="92">
        <f>D427*E427</f>
        <v>100</v>
      </c>
      <c r="D427" s="12">
        <f>D423</f>
        <v>10</v>
      </c>
      <c r="E427" s="37">
        <f>F427*$E$722+G427*$F$722+H427*$G$722+I427*$H$722+J427*$I$722+K427*$J$722+L427*$K$722+M427*$L$722+N427*$M$722+O427*$N$722+P427*$O$722</f>
        <v>10</v>
      </c>
      <c r="F427" s="15"/>
      <c r="G427" s="15">
        <v>10</v>
      </c>
      <c r="H427" s="15"/>
      <c r="I427" s="15"/>
      <c r="J427" s="15"/>
      <c r="K427" s="15"/>
      <c r="L427" s="15"/>
      <c r="M427" s="15"/>
      <c r="N427" s="15"/>
      <c r="O427" s="15"/>
      <c r="P427" s="15"/>
      <c r="Q427" s="15"/>
      <c r="R427" s="67"/>
      <c r="S427" s="68"/>
      <c r="T427" s="28"/>
    </row>
    <row r="428" spans="1:20" s="13" customFormat="1" ht="20.25">
      <c r="A428" s="107" t="s">
        <v>13</v>
      </c>
      <c r="B428" s="41" t="s">
        <v>262</v>
      </c>
      <c r="C428" s="93">
        <f>SUM(C427:C427)</f>
        <v>100</v>
      </c>
      <c r="D428" s="46" t="s">
        <v>306</v>
      </c>
      <c r="E428" s="37"/>
      <c r="F428" s="15"/>
      <c r="G428" s="15"/>
      <c r="H428" s="15"/>
      <c r="I428" s="15"/>
      <c r="J428" s="15"/>
      <c r="K428" s="15"/>
      <c r="L428" s="15"/>
      <c r="M428" s="15"/>
      <c r="N428" s="15"/>
      <c r="O428" s="15"/>
      <c r="P428" s="15"/>
      <c r="Q428" s="15"/>
      <c r="R428" s="67"/>
      <c r="S428" s="68"/>
      <c r="T428" s="28"/>
    </row>
    <row r="429" spans="1:20" s="13" customFormat="1" ht="20.25">
      <c r="A429" s="106"/>
      <c r="B429" s="89" t="s">
        <v>305</v>
      </c>
      <c r="C429" s="38"/>
      <c r="D429" s="103"/>
      <c r="E429" s="37"/>
      <c r="F429" s="15"/>
      <c r="G429" s="15"/>
      <c r="H429" s="15"/>
      <c r="I429" s="15"/>
      <c r="J429" s="15"/>
      <c r="K429" s="15"/>
      <c r="L429" s="15"/>
      <c r="M429" s="15"/>
      <c r="N429" s="15"/>
      <c r="O429" s="15"/>
      <c r="P429" s="15"/>
      <c r="Q429" s="15"/>
      <c r="R429" s="67"/>
      <c r="S429" s="68"/>
      <c r="T429" s="28"/>
    </row>
    <row r="430" spans="1:20" s="13" customFormat="1" ht="20.25">
      <c r="A430" s="106"/>
      <c r="B430" s="90" t="s">
        <v>258</v>
      </c>
      <c r="C430" s="92">
        <f>D430*E430</f>
        <v>500</v>
      </c>
      <c r="D430" s="12">
        <f>D427</f>
        <v>10</v>
      </c>
      <c r="E430" s="37">
        <f>F430*$E$722+G430*$F$722+H430*$G$722+I430*$H$722+J430*$I$722+K430*$J$722+L430*$K$722+M430*$L$722+N430*$M$722+O430*$N$722+P430*$O$722</f>
        <v>50</v>
      </c>
      <c r="F430" s="15">
        <f t="shared" ref="F430:J430" si="131">F427*5</f>
        <v>0</v>
      </c>
      <c r="G430" s="15">
        <f t="shared" si="131"/>
        <v>50</v>
      </c>
      <c r="H430" s="15">
        <f t="shared" si="131"/>
        <v>0</v>
      </c>
      <c r="I430" s="15">
        <f t="shared" si="131"/>
        <v>0</v>
      </c>
      <c r="J430" s="15">
        <f t="shared" si="131"/>
        <v>0</v>
      </c>
      <c r="K430" s="15">
        <f>K427*5</f>
        <v>0</v>
      </c>
      <c r="L430" s="15">
        <f t="shared" ref="L430:P430" si="132">L427*5</f>
        <v>0</v>
      </c>
      <c r="M430" s="15">
        <f t="shared" si="132"/>
        <v>0</v>
      </c>
      <c r="N430" s="15">
        <f t="shared" si="132"/>
        <v>0</v>
      </c>
      <c r="O430" s="15">
        <f t="shared" si="132"/>
        <v>0</v>
      </c>
      <c r="P430" s="15">
        <f t="shared" si="132"/>
        <v>0</v>
      </c>
      <c r="Q430" s="15"/>
      <c r="R430" s="67"/>
      <c r="S430" s="68"/>
      <c r="T430" s="28"/>
    </row>
    <row r="431" spans="1:20" s="13" customFormat="1" ht="20.25">
      <c r="A431" s="106"/>
      <c r="B431" s="41" t="s">
        <v>262</v>
      </c>
      <c r="C431" s="93">
        <f>SUM(C430:C430)</f>
        <v>500</v>
      </c>
      <c r="D431" s="46" t="s">
        <v>307</v>
      </c>
      <c r="E431" s="37"/>
      <c r="F431" s="15"/>
      <c r="G431" s="15"/>
      <c r="H431" s="15"/>
      <c r="I431" s="15"/>
      <c r="J431" s="15"/>
      <c r="K431" s="15"/>
      <c r="L431" s="15"/>
      <c r="M431" s="15"/>
      <c r="N431" s="15"/>
      <c r="O431" s="15"/>
      <c r="P431" s="15"/>
      <c r="Q431" s="15"/>
      <c r="R431" s="67"/>
      <c r="S431" s="68"/>
      <c r="T431" s="28"/>
    </row>
    <row r="432" spans="1:20" s="13" customFormat="1" ht="20.25">
      <c r="A432" s="104"/>
      <c r="B432" s="89" t="s">
        <v>255</v>
      </c>
      <c r="C432" s="38"/>
      <c r="D432" s="91"/>
      <c r="E432" s="37"/>
      <c r="F432" s="15"/>
      <c r="G432" s="15"/>
      <c r="H432" s="15"/>
      <c r="I432" s="15"/>
      <c r="J432" s="15"/>
      <c r="K432" s="15"/>
      <c r="L432" s="15"/>
      <c r="M432" s="15"/>
      <c r="N432" s="15"/>
      <c r="O432" s="15"/>
      <c r="P432" s="15"/>
      <c r="Q432" s="15"/>
      <c r="R432" s="67"/>
      <c r="S432" s="68"/>
      <c r="T432" s="28"/>
    </row>
    <row r="433" spans="1:20" s="13" customFormat="1" ht="20.25">
      <c r="A433" s="104"/>
      <c r="B433" s="90" t="s">
        <v>258</v>
      </c>
      <c r="C433" s="92">
        <f>D433*E433</f>
        <v>150</v>
      </c>
      <c r="D433" s="12">
        <f>D423</f>
        <v>10</v>
      </c>
      <c r="E433" s="37">
        <f>F433*$E$722+G433*$F$722+H433*$G$722+I433*$H$722+J433*$I$722+K433*$J$722+L433*$K$722+M433*$L$722+N433*$M$722+O433*$N$722+P433*$O$722</f>
        <v>15</v>
      </c>
      <c r="F433" s="15"/>
      <c r="G433" s="15">
        <v>15</v>
      </c>
      <c r="H433" s="15"/>
      <c r="I433" s="15"/>
      <c r="J433" s="15"/>
      <c r="K433" s="15"/>
      <c r="L433" s="15"/>
      <c r="M433" s="15"/>
      <c r="N433" s="15"/>
      <c r="O433" s="15"/>
      <c r="P433" s="15"/>
      <c r="Q433" s="15"/>
      <c r="R433" s="67"/>
      <c r="S433" s="79"/>
      <c r="T433" s="28"/>
    </row>
    <row r="434" spans="1:20" s="13" customFormat="1" ht="20.25">
      <c r="A434" s="104"/>
      <c r="B434" s="41" t="s">
        <v>262</v>
      </c>
      <c r="C434" s="93">
        <f>C433</f>
        <v>150</v>
      </c>
      <c r="D434" s="46" t="s">
        <v>263</v>
      </c>
      <c r="E434" s="37"/>
      <c r="F434" s="15"/>
      <c r="G434" s="15"/>
      <c r="H434" s="15"/>
      <c r="I434" s="15"/>
      <c r="J434" s="15"/>
      <c r="K434" s="15"/>
      <c r="L434" s="15"/>
      <c r="M434" s="15"/>
      <c r="N434" s="15"/>
      <c r="O434" s="15"/>
      <c r="P434" s="15"/>
      <c r="Q434" s="15"/>
      <c r="R434" s="67"/>
      <c r="S434" s="68"/>
      <c r="T434" s="28"/>
    </row>
    <row r="435" spans="1:20" s="13" customFormat="1" ht="20.25">
      <c r="A435" s="57">
        <v>4</v>
      </c>
      <c r="B435" s="39" t="s">
        <v>187</v>
      </c>
      <c r="C435" s="36">
        <f>D435*E435</f>
        <v>-30</v>
      </c>
      <c r="D435" s="12">
        <v>1</v>
      </c>
      <c r="E435" s="37">
        <f>F435*$E$722+G435*$F$722+H435*$G$722+I435*$H$722+J435*$I$722+K435*$J$722+L435*$K$722+M435*$L$722+N435*$M$722+O435*$N$722+P435*$O$722+Q435*$P$722+R435*S435</f>
        <v>-30</v>
      </c>
      <c r="F435" s="12">
        <v>-20</v>
      </c>
      <c r="G435" s="12">
        <v>-10</v>
      </c>
      <c r="H435" s="12"/>
      <c r="I435" s="12"/>
      <c r="J435" s="12"/>
      <c r="K435" s="12"/>
      <c r="L435" s="12"/>
      <c r="M435" s="12"/>
      <c r="N435" s="12"/>
      <c r="O435" s="12"/>
      <c r="P435" s="12"/>
      <c r="Q435" s="12"/>
      <c r="R435" s="65"/>
      <c r="S435" s="66"/>
      <c r="T435" s="27"/>
    </row>
    <row r="436" spans="1:20" s="13" customFormat="1" ht="20.25">
      <c r="A436" s="57">
        <v>4</v>
      </c>
      <c r="B436" s="39" t="s">
        <v>107</v>
      </c>
      <c r="C436" s="36">
        <f t="shared" ref="C436:C437" si="133">D436*E436</f>
        <v>209</v>
      </c>
      <c r="D436" s="12">
        <v>10</v>
      </c>
      <c r="E436" s="37">
        <f>F436*$E$722+G436*$F$722+H436*$G$722+I436*$H$722+J436*$I$722+K436*$J$722+L436*$K$722+M436*$L$722+N436*$M$722+O436*$N$722+P436*$O$722</f>
        <v>20.9</v>
      </c>
      <c r="F436" s="12"/>
      <c r="G436" s="12"/>
      <c r="H436" s="12">
        <f>18+5.5</f>
        <v>23.5</v>
      </c>
      <c r="I436" s="12">
        <v>-2</v>
      </c>
      <c r="J436" s="12"/>
      <c r="K436" s="12"/>
      <c r="L436" s="12"/>
      <c r="M436" s="12"/>
      <c r="N436" s="12"/>
      <c r="O436" s="12"/>
      <c r="P436" s="12"/>
      <c r="Q436" s="12"/>
      <c r="R436" s="65"/>
      <c r="S436" s="80"/>
      <c r="T436" s="75"/>
    </row>
    <row r="437" spans="1:20" s="13" customFormat="1" ht="20.25">
      <c r="A437" s="57">
        <v>4</v>
      </c>
      <c r="B437" s="39" t="s">
        <v>374</v>
      </c>
      <c r="C437" s="36">
        <f t="shared" si="133"/>
        <v>70</v>
      </c>
      <c r="D437" s="12">
        <f>D436*1</f>
        <v>10</v>
      </c>
      <c r="E437" s="37">
        <f>D746</f>
        <v>7</v>
      </c>
      <c r="F437" s="12"/>
      <c r="G437" s="12"/>
      <c r="H437" s="12"/>
      <c r="I437" s="12"/>
      <c r="J437" s="12"/>
      <c r="K437" s="12"/>
      <c r="L437" s="12"/>
      <c r="M437" s="12"/>
      <c r="N437" s="12"/>
      <c r="O437" s="12"/>
      <c r="P437" s="12"/>
      <c r="Q437" s="12"/>
      <c r="R437" s="65"/>
      <c r="S437" s="66"/>
      <c r="T437" s="27"/>
    </row>
    <row r="438" spans="1:20" s="13" customFormat="1" ht="20.25">
      <c r="A438" s="57"/>
      <c r="B438" s="41" t="s">
        <v>178</v>
      </c>
      <c r="C438" s="44">
        <f>SUM(C435:C437)</f>
        <v>249</v>
      </c>
      <c r="D438" s="46" t="s">
        <v>35</v>
      </c>
      <c r="E438" s="37"/>
      <c r="F438" s="15"/>
      <c r="G438" s="15"/>
      <c r="H438" s="15"/>
      <c r="I438" s="15"/>
      <c r="J438" s="15"/>
      <c r="K438" s="15"/>
      <c r="L438" s="15"/>
      <c r="M438" s="15"/>
      <c r="N438" s="15"/>
      <c r="O438" s="15"/>
      <c r="P438" s="15"/>
      <c r="Q438" s="15"/>
      <c r="R438" s="67"/>
      <c r="S438" s="68"/>
      <c r="T438" s="28"/>
    </row>
    <row r="439" spans="1:20" s="13" customFormat="1" ht="20.25">
      <c r="A439" s="106"/>
      <c r="B439" s="89" t="s">
        <v>304</v>
      </c>
      <c r="C439" s="38"/>
      <c r="D439" s="91"/>
      <c r="E439" s="37"/>
      <c r="F439" s="15"/>
      <c r="G439" s="15"/>
      <c r="H439" s="15"/>
      <c r="I439" s="15"/>
      <c r="J439" s="15"/>
      <c r="K439" s="15"/>
      <c r="L439" s="15"/>
      <c r="M439" s="15"/>
      <c r="N439" s="15"/>
      <c r="O439" s="15"/>
      <c r="P439" s="15"/>
      <c r="Q439" s="15"/>
      <c r="R439" s="67"/>
      <c r="S439" s="68"/>
      <c r="T439" s="28"/>
    </row>
    <row r="440" spans="1:20" s="13" customFormat="1" ht="20.25">
      <c r="A440" s="106"/>
      <c r="B440" s="90" t="s">
        <v>279</v>
      </c>
      <c r="C440" s="92">
        <f>D440*E440</f>
        <v>100</v>
      </c>
      <c r="D440" s="12">
        <f>D436</f>
        <v>10</v>
      </c>
      <c r="E440" s="37">
        <f>F440*$E$722+G440*$F$722+H440*$G$722+I440*$H$722+J440*$I$722+K440*$J$722+L440*$K$722+M440*$L$722+N440*$M$722+O440*$N$722+P440*$O$722</f>
        <v>10</v>
      </c>
      <c r="F440" s="15"/>
      <c r="G440" s="15"/>
      <c r="H440" s="15">
        <v>10</v>
      </c>
      <c r="I440" s="15"/>
      <c r="J440" s="15"/>
      <c r="K440" s="15"/>
      <c r="L440" s="15"/>
      <c r="M440" s="15"/>
      <c r="N440" s="15"/>
      <c r="O440" s="15"/>
      <c r="P440" s="15"/>
      <c r="Q440" s="15"/>
      <c r="R440" s="67"/>
      <c r="S440" s="68"/>
      <c r="T440" s="28"/>
    </row>
    <row r="441" spans="1:20" s="13" customFormat="1" ht="20.25">
      <c r="A441" s="107" t="s">
        <v>13</v>
      </c>
      <c r="B441" s="41" t="s">
        <v>262</v>
      </c>
      <c r="C441" s="93">
        <f>SUM(C440:C440)</f>
        <v>100</v>
      </c>
      <c r="D441" s="46" t="s">
        <v>306</v>
      </c>
      <c r="E441" s="37"/>
      <c r="F441" s="15"/>
      <c r="G441" s="15"/>
      <c r="H441" s="15"/>
      <c r="I441" s="15"/>
      <c r="J441" s="15"/>
      <c r="K441" s="15"/>
      <c r="L441" s="15"/>
      <c r="M441" s="15"/>
      <c r="N441" s="15"/>
      <c r="O441" s="15"/>
      <c r="P441" s="15"/>
      <c r="Q441" s="15"/>
      <c r="R441" s="67"/>
      <c r="S441" s="68"/>
      <c r="T441" s="28"/>
    </row>
    <row r="442" spans="1:20" s="13" customFormat="1" ht="20.25">
      <c r="A442" s="106"/>
      <c r="B442" s="89" t="s">
        <v>305</v>
      </c>
      <c r="C442" s="38"/>
      <c r="D442" s="103"/>
      <c r="E442" s="37"/>
      <c r="F442" s="15"/>
      <c r="G442" s="15"/>
      <c r="H442" s="15"/>
      <c r="I442" s="15"/>
      <c r="J442" s="15"/>
      <c r="K442" s="15"/>
      <c r="L442" s="15"/>
      <c r="M442" s="15"/>
      <c r="N442" s="15"/>
      <c r="O442" s="15"/>
      <c r="P442" s="15"/>
      <c r="Q442" s="15"/>
      <c r="R442" s="67"/>
      <c r="S442" s="68"/>
      <c r="T442" s="28"/>
    </row>
    <row r="443" spans="1:20" s="13" customFormat="1" ht="20.25">
      <c r="A443" s="106"/>
      <c r="B443" s="90" t="s">
        <v>279</v>
      </c>
      <c r="C443" s="92">
        <f>D443*E443</f>
        <v>500</v>
      </c>
      <c r="D443" s="12">
        <f>D440</f>
        <v>10</v>
      </c>
      <c r="E443" s="37">
        <f>F443*$E$722+G443*$F$722+H443*$G$722+I443*$H$722+J443*$I$722+K443*$J$722+L443*$K$722+M443*$L$722+N443*$M$722+O443*$N$722+P443*$O$722</f>
        <v>50</v>
      </c>
      <c r="F443" s="15">
        <f t="shared" ref="F443:J443" si="134">F440*5</f>
        <v>0</v>
      </c>
      <c r="G443" s="15">
        <f t="shared" si="134"/>
        <v>0</v>
      </c>
      <c r="H443" s="15">
        <f t="shared" si="134"/>
        <v>50</v>
      </c>
      <c r="I443" s="15">
        <f t="shared" si="134"/>
        <v>0</v>
      </c>
      <c r="J443" s="15">
        <f t="shared" si="134"/>
        <v>0</v>
      </c>
      <c r="K443" s="15">
        <f>K440*5</f>
        <v>0</v>
      </c>
      <c r="L443" s="15">
        <f t="shared" ref="L443:P443" si="135">L440*5</f>
        <v>0</v>
      </c>
      <c r="M443" s="15">
        <f t="shared" si="135"/>
        <v>0</v>
      </c>
      <c r="N443" s="15">
        <f t="shared" si="135"/>
        <v>0</v>
      </c>
      <c r="O443" s="15">
        <f t="shared" si="135"/>
        <v>0</v>
      </c>
      <c r="P443" s="15">
        <f t="shared" si="135"/>
        <v>0</v>
      </c>
      <c r="Q443" s="15"/>
      <c r="R443" s="67"/>
      <c r="S443" s="68"/>
      <c r="T443" s="28"/>
    </row>
    <row r="444" spans="1:20" s="13" customFormat="1" ht="20.25">
      <c r="A444" s="106"/>
      <c r="B444" s="41" t="s">
        <v>262</v>
      </c>
      <c r="C444" s="93">
        <f>SUM(C443:C443)</f>
        <v>500</v>
      </c>
      <c r="D444" s="46" t="s">
        <v>307</v>
      </c>
      <c r="E444" s="37"/>
      <c r="F444" s="15"/>
      <c r="G444" s="15"/>
      <c r="H444" s="15"/>
      <c r="I444" s="15"/>
      <c r="J444" s="15"/>
      <c r="K444" s="15"/>
      <c r="L444" s="15"/>
      <c r="M444" s="15"/>
      <c r="N444" s="15"/>
      <c r="O444" s="15"/>
      <c r="P444" s="15"/>
      <c r="Q444" s="15"/>
      <c r="R444" s="67"/>
      <c r="S444" s="68"/>
      <c r="T444" s="28"/>
    </row>
    <row r="445" spans="1:20" s="13" customFormat="1" ht="20.25">
      <c r="A445" s="104"/>
      <c r="B445" s="89" t="s">
        <v>255</v>
      </c>
      <c r="C445" s="38"/>
      <c r="D445" s="91"/>
      <c r="E445" s="37"/>
      <c r="F445" s="15"/>
      <c r="G445" s="15"/>
      <c r="H445" s="15"/>
      <c r="I445" s="15"/>
      <c r="J445" s="15"/>
      <c r="K445" s="15"/>
      <c r="L445" s="15"/>
      <c r="M445" s="15"/>
      <c r="N445" s="15"/>
      <c r="O445" s="15"/>
      <c r="P445" s="15"/>
      <c r="Q445" s="15"/>
      <c r="R445" s="67"/>
      <c r="S445" s="68"/>
      <c r="T445" s="28"/>
    </row>
    <row r="446" spans="1:20" s="13" customFormat="1" ht="20.25">
      <c r="A446" s="104"/>
      <c r="B446" s="90" t="s">
        <v>279</v>
      </c>
      <c r="C446" s="92">
        <f>D446*E446</f>
        <v>150</v>
      </c>
      <c r="D446" s="12">
        <f>D436</f>
        <v>10</v>
      </c>
      <c r="E446" s="37">
        <f>F446*$E$722+G446*$F$722+H446*$G$722+I446*$H$722+J446*$I$722+K446*$J$722+L446*$K$722+M446*$L$722+N446*$M$722+O446*$N$722+P446*$O$722</f>
        <v>15</v>
      </c>
      <c r="F446" s="15"/>
      <c r="G446" s="15"/>
      <c r="H446" s="15">
        <v>15</v>
      </c>
      <c r="I446" s="15"/>
      <c r="J446" s="15"/>
      <c r="K446" s="15"/>
      <c r="L446" s="15"/>
      <c r="M446" s="15"/>
      <c r="N446" s="15"/>
      <c r="O446" s="15"/>
      <c r="P446" s="15"/>
      <c r="Q446" s="15"/>
      <c r="R446" s="67"/>
      <c r="S446" s="79"/>
      <c r="T446" s="28"/>
    </row>
    <row r="447" spans="1:20" s="13" customFormat="1" ht="20.25">
      <c r="A447" s="104"/>
      <c r="B447" s="41" t="s">
        <v>262</v>
      </c>
      <c r="C447" s="93">
        <f>C446</f>
        <v>150</v>
      </c>
      <c r="D447" s="46" t="s">
        <v>263</v>
      </c>
      <c r="E447" s="37"/>
      <c r="F447" s="15"/>
      <c r="G447" s="15"/>
      <c r="H447" s="15"/>
      <c r="I447" s="15"/>
      <c r="J447" s="15"/>
      <c r="K447" s="15"/>
      <c r="L447" s="15"/>
      <c r="M447" s="15"/>
      <c r="N447" s="15"/>
      <c r="O447" s="15"/>
      <c r="P447" s="15"/>
      <c r="Q447" s="15"/>
      <c r="R447" s="67"/>
      <c r="S447" s="68"/>
      <c r="T447" s="28"/>
    </row>
    <row r="448" spans="1:20" s="13" customFormat="1" ht="20.25">
      <c r="A448" s="57">
        <v>4</v>
      </c>
      <c r="B448" s="39" t="s">
        <v>188</v>
      </c>
      <c r="C448" s="36">
        <f>D448*E448</f>
        <v>-50</v>
      </c>
      <c r="D448" s="12">
        <v>1</v>
      </c>
      <c r="E448" s="37">
        <f>F448*$E$722+G448*$F$722+H448*$G$722+I448*$H$722+J448*$I$722+K448*$J$722+L448*$K$722+M448*$L$722+N448*$M$722+O448*$N$722+P448*$O$722+Q448*$P$722+R448*S448</f>
        <v>-50</v>
      </c>
      <c r="F448" s="12">
        <v>-30</v>
      </c>
      <c r="G448" s="12">
        <v>-20</v>
      </c>
      <c r="H448" s="12"/>
      <c r="I448" s="12"/>
      <c r="J448" s="12"/>
      <c r="K448" s="12"/>
      <c r="L448" s="12"/>
      <c r="M448" s="12"/>
      <c r="N448" s="12"/>
      <c r="O448" s="12"/>
      <c r="P448" s="12"/>
      <c r="Q448" s="12"/>
      <c r="R448" s="65"/>
      <c r="S448" s="66"/>
      <c r="T448" s="27"/>
    </row>
    <row r="449" spans="1:20" s="13" customFormat="1" ht="20.25">
      <c r="A449" s="57">
        <v>4</v>
      </c>
      <c r="B449" s="39" t="s">
        <v>111</v>
      </c>
      <c r="C449" s="36">
        <f t="shared" ref="C449:C450" si="136">D449*E449</f>
        <v>204.25</v>
      </c>
      <c r="D449" s="12">
        <v>10</v>
      </c>
      <c r="E449" s="37">
        <f>F449*$E$722+G449*$F$722+H449*$G$722+I449*$H$722+J449*$I$722+K449*$J$722+L449*$K$722+M449*$L$722+N449*$M$722+O449*$N$722+P449*$O$722</f>
        <v>20.425000000000001</v>
      </c>
      <c r="F449" s="12"/>
      <c r="G449" s="12"/>
      <c r="H449" s="12"/>
      <c r="I449" s="12">
        <v>-4</v>
      </c>
      <c r="J449" s="12"/>
      <c r="K449" s="12"/>
      <c r="L449" s="12"/>
      <c r="M449" s="12"/>
      <c r="N449" s="12">
        <f>16+4.5</f>
        <v>20.5</v>
      </c>
      <c r="O449" s="12"/>
      <c r="P449" s="12"/>
      <c r="Q449" s="12"/>
      <c r="R449" s="65"/>
      <c r="S449" s="80"/>
      <c r="T449" s="75"/>
    </row>
    <row r="450" spans="1:20" s="13" customFormat="1" ht="20.25">
      <c r="A450" s="57">
        <v>4</v>
      </c>
      <c r="B450" s="39" t="s">
        <v>375</v>
      </c>
      <c r="C450" s="36">
        <f t="shared" si="136"/>
        <v>100</v>
      </c>
      <c r="D450" s="12">
        <f>D449*1</f>
        <v>10</v>
      </c>
      <c r="E450" s="37">
        <f>D747</f>
        <v>10</v>
      </c>
      <c r="F450" s="12"/>
      <c r="G450" s="12"/>
      <c r="H450" s="12"/>
      <c r="I450" s="12"/>
      <c r="J450" s="12"/>
      <c r="K450" s="12"/>
      <c r="L450" s="12"/>
      <c r="M450" s="12"/>
      <c r="N450" s="12"/>
      <c r="O450" s="12"/>
      <c r="P450" s="12"/>
      <c r="Q450" s="12"/>
      <c r="R450" s="65"/>
      <c r="S450" s="66"/>
      <c r="T450" s="27"/>
    </row>
    <row r="451" spans="1:20" s="13" customFormat="1" ht="20.25">
      <c r="A451" s="57"/>
      <c r="B451" s="41" t="s">
        <v>179</v>
      </c>
      <c r="C451" s="44">
        <f>SUM(C448:C450)</f>
        <v>254.25</v>
      </c>
      <c r="D451" s="46" t="s">
        <v>35</v>
      </c>
      <c r="E451" s="37"/>
      <c r="F451" s="15"/>
      <c r="G451" s="15"/>
      <c r="H451" s="15"/>
      <c r="I451" s="15"/>
      <c r="J451" s="15"/>
      <c r="K451" s="15"/>
      <c r="L451" s="15"/>
      <c r="M451" s="15"/>
      <c r="N451" s="15"/>
      <c r="O451" s="15"/>
      <c r="P451" s="15"/>
      <c r="Q451" s="15"/>
      <c r="R451" s="67"/>
      <c r="S451" s="68"/>
      <c r="T451" s="28"/>
    </row>
    <row r="452" spans="1:20" s="13" customFormat="1" ht="20.25">
      <c r="A452" s="106"/>
      <c r="B452" s="89" t="s">
        <v>304</v>
      </c>
      <c r="C452" s="38"/>
      <c r="D452" s="91"/>
      <c r="E452" s="37"/>
      <c r="F452" s="15"/>
      <c r="G452" s="15"/>
      <c r="H452" s="15"/>
      <c r="I452" s="15"/>
      <c r="J452" s="15"/>
      <c r="K452" s="15"/>
      <c r="L452" s="15"/>
      <c r="M452" s="15"/>
      <c r="N452" s="15"/>
      <c r="O452" s="15"/>
      <c r="P452" s="15"/>
      <c r="Q452" s="15"/>
      <c r="R452" s="67"/>
      <c r="S452" s="68"/>
      <c r="T452" s="28"/>
    </row>
    <row r="453" spans="1:20" s="13" customFormat="1" ht="20.25">
      <c r="A453" s="106"/>
      <c r="B453" s="90" t="s">
        <v>280</v>
      </c>
      <c r="C453" s="92">
        <f>D453*E453</f>
        <v>100</v>
      </c>
      <c r="D453" s="12">
        <f>D449</f>
        <v>10</v>
      </c>
      <c r="E453" s="37">
        <f>F453*$E$722+G453*$F$722+H453*$G$722+I453*$H$722+J453*$I$722+K453*$J$722+L453*$K$722+M453*$L$722+N453*$M$722+O453*$N$722+P453*$O$722</f>
        <v>10</v>
      </c>
      <c r="F453" s="15"/>
      <c r="G453" s="15"/>
      <c r="H453" s="15"/>
      <c r="I453" s="15"/>
      <c r="J453" s="15"/>
      <c r="K453" s="15"/>
      <c r="L453" s="15"/>
      <c r="M453" s="15"/>
      <c r="N453" s="15">
        <v>8</v>
      </c>
      <c r="O453" s="15"/>
      <c r="P453" s="15"/>
      <c r="Q453" s="15"/>
      <c r="R453" s="67"/>
      <c r="S453" s="68"/>
      <c r="T453" s="28"/>
    </row>
    <row r="454" spans="1:20" s="13" customFormat="1" ht="20.25">
      <c r="A454" s="107" t="s">
        <v>13</v>
      </c>
      <c r="B454" s="41" t="s">
        <v>262</v>
      </c>
      <c r="C454" s="93">
        <f>SUM(C453:C453)</f>
        <v>100</v>
      </c>
      <c r="D454" s="46" t="s">
        <v>306</v>
      </c>
      <c r="E454" s="37"/>
      <c r="F454" s="15"/>
      <c r="G454" s="15"/>
      <c r="H454" s="15"/>
      <c r="I454" s="15"/>
      <c r="J454" s="15"/>
      <c r="K454" s="15"/>
      <c r="L454" s="15"/>
      <c r="M454" s="15"/>
      <c r="N454" s="15"/>
      <c r="O454" s="15"/>
      <c r="P454" s="15"/>
      <c r="Q454" s="15"/>
      <c r="R454" s="67"/>
      <c r="S454" s="68"/>
      <c r="T454" s="28"/>
    </row>
    <row r="455" spans="1:20" s="13" customFormat="1" ht="20.25">
      <c r="A455" s="106"/>
      <c r="B455" s="89" t="s">
        <v>305</v>
      </c>
      <c r="C455" s="38"/>
      <c r="D455" s="103"/>
      <c r="E455" s="37"/>
      <c r="F455" s="15"/>
      <c r="G455" s="15"/>
      <c r="H455" s="15"/>
      <c r="I455" s="15"/>
      <c r="J455" s="15"/>
      <c r="K455" s="15"/>
      <c r="L455" s="15"/>
      <c r="M455" s="15"/>
      <c r="N455" s="15"/>
      <c r="O455" s="15"/>
      <c r="P455" s="15"/>
      <c r="Q455" s="15"/>
      <c r="R455" s="67"/>
      <c r="S455" s="68"/>
      <c r="T455" s="28"/>
    </row>
    <row r="456" spans="1:20" s="13" customFormat="1" ht="20.25">
      <c r="A456" s="106"/>
      <c r="B456" s="90" t="s">
        <v>280</v>
      </c>
      <c r="C456" s="92">
        <f>D456*E456</f>
        <v>500</v>
      </c>
      <c r="D456" s="12">
        <f>D453</f>
        <v>10</v>
      </c>
      <c r="E456" s="37">
        <f>F456*$E$722+G456*$F$722+H456*$G$722+I456*$H$722+J456*$I$722+K456*$J$722+L456*$K$722+M456*$L$722+N456*$M$722+O456*$N$722+P456*$O$722</f>
        <v>50</v>
      </c>
      <c r="F456" s="15">
        <f t="shared" ref="F456:J456" si="137">F453*5</f>
        <v>0</v>
      </c>
      <c r="G456" s="15">
        <f t="shared" si="137"/>
        <v>0</v>
      </c>
      <c r="H456" s="15">
        <f t="shared" si="137"/>
        <v>0</v>
      </c>
      <c r="I456" s="15">
        <f t="shared" si="137"/>
        <v>0</v>
      </c>
      <c r="J456" s="15">
        <f t="shared" si="137"/>
        <v>0</v>
      </c>
      <c r="K456" s="15">
        <f>K453*5</f>
        <v>0</v>
      </c>
      <c r="L456" s="15">
        <f t="shared" ref="L456:P456" si="138">L453*5</f>
        <v>0</v>
      </c>
      <c r="M456" s="15">
        <f t="shared" si="138"/>
        <v>0</v>
      </c>
      <c r="N456" s="15">
        <f t="shared" si="138"/>
        <v>40</v>
      </c>
      <c r="O456" s="15">
        <f t="shared" si="138"/>
        <v>0</v>
      </c>
      <c r="P456" s="15">
        <f t="shared" si="138"/>
        <v>0</v>
      </c>
      <c r="Q456" s="15"/>
      <c r="R456" s="67"/>
      <c r="S456" s="68"/>
      <c r="T456" s="28"/>
    </row>
    <row r="457" spans="1:20" s="13" customFormat="1" ht="20.25">
      <c r="A457" s="106"/>
      <c r="B457" s="41" t="s">
        <v>262</v>
      </c>
      <c r="C457" s="93">
        <f>SUM(C456:C456)</f>
        <v>500</v>
      </c>
      <c r="D457" s="46" t="s">
        <v>307</v>
      </c>
      <c r="E457" s="37"/>
      <c r="F457" s="15"/>
      <c r="G457" s="15"/>
      <c r="H457" s="15"/>
      <c r="I457" s="15"/>
      <c r="J457" s="15"/>
      <c r="K457" s="15"/>
      <c r="L457" s="15"/>
      <c r="M457" s="15"/>
      <c r="N457" s="15"/>
      <c r="O457" s="15"/>
      <c r="P457" s="15"/>
      <c r="Q457" s="15"/>
      <c r="R457" s="67"/>
      <c r="S457" s="68"/>
      <c r="T457" s="28"/>
    </row>
    <row r="458" spans="1:20" s="13" customFormat="1" ht="20.25">
      <c r="A458" s="104"/>
      <c r="B458" s="89" t="s">
        <v>255</v>
      </c>
      <c r="C458" s="38"/>
      <c r="D458" s="91"/>
      <c r="E458" s="37"/>
      <c r="F458" s="15"/>
      <c r="G458" s="15"/>
      <c r="H458" s="15"/>
      <c r="I458" s="15"/>
      <c r="J458" s="15"/>
      <c r="K458" s="15"/>
      <c r="L458" s="15"/>
      <c r="M458" s="15"/>
      <c r="N458" s="15"/>
      <c r="O458" s="15"/>
      <c r="P458" s="15"/>
      <c r="Q458" s="15"/>
      <c r="R458" s="67"/>
      <c r="S458" s="68"/>
      <c r="T458" s="28"/>
    </row>
    <row r="459" spans="1:20" s="13" customFormat="1" ht="20.25">
      <c r="A459" s="104"/>
      <c r="B459" s="90" t="s">
        <v>280</v>
      </c>
      <c r="C459" s="92">
        <f>D459*E459</f>
        <v>150</v>
      </c>
      <c r="D459" s="12">
        <f>D449</f>
        <v>10</v>
      </c>
      <c r="E459" s="37">
        <f>F459*$E$722+G459*$F$722+H459*$G$722+I459*$H$722+J459*$I$722+K459*$J$722+L459*$K$722+M459*$L$722+N459*$M$722+O459*$N$722+P459*$O$722</f>
        <v>15</v>
      </c>
      <c r="F459" s="15"/>
      <c r="G459" s="15"/>
      <c r="H459" s="15"/>
      <c r="I459" s="15"/>
      <c r="J459" s="15"/>
      <c r="K459" s="15"/>
      <c r="L459" s="15"/>
      <c r="M459" s="15"/>
      <c r="N459" s="15">
        <v>12</v>
      </c>
      <c r="O459" s="15"/>
      <c r="P459" s="15"/>
      <c r="Q459" s="15"/>
      <c r="R459" s="67"/>
      <c r="S459" s="79"/>
      <c r="T459" s="28"/>
    </row>
    <row r="460" spans="1:20" s="13" customFormat="1" ht="20.25">
      <c r="A460" s="104"/>
      <c r="B460" s="41" t="s">
        <v>262</v>
      </c>
      <c r="C460" s="93">
        <f>C459</f>
        <v>150</v>
      </c>
      <c r="D460" s="46" t="s">
        <v>263</v>
      </c>
      <c r="E460" s="37"/>
      <c r="F460" s="15"/>
      <c r="G460" s="15"/>
      <c r="H460" s="15"/>
      <c r="I460" s="15"/>
      <c r="J460" s="15"/>
      <c r="K460" s="15"/>
      <c r="L460" s="15"/>
      <c r="M460" s="15"/>
      <c r="N460" s="15"/>
      <c r="O460" s="15"/>
      <c r="P460" s="15"/>
      <c r="Q460" s="15"/>
      <c r="R460" s="67"/>
      <c r="S460" s="68"/>
      <c r="T460" s="28"/>
    </row>
    <row r="461" spans="1:20" s="13" customFormat="1" ht="31.5" customHeight="1">
      <c r="A461" s="57">
        <v>4</v>
      </c>
      <c r="B461" s="39" t="s">
        <v>189</v>
      </c>
      <c r="C461" s="36">
        <f>D461*E461</f>
        <v>-70</v>
      </c>
      <c r="D461" s="12">
        <v>1</v>
      </c>
      <c r="E461" s="37">
        <f>F461*$E$722+G461*$F$722+H461*$G$722+I461*$H$722+J461*$I$722+K461*$J$722+L461*$K$722+M461*$L$722+N461*$M$722+O461*$N$722+P461*$O$722+Q461*$P$722+R461*S461</f>
        <v>-70</v>
      </c>
      <c r="F461" s="12">
        <v>-40</v>
      </c>
      <c r="G461" s="12">
        <v>-30</v>
      </c>
      <c r="H461" s="12"/>
      <c r="I461" s="12"/>
      <c r="J461" s="12"/>
      <c r="K461" s="12"/>
      <c r="L461" s="12"/>
      <c r="M461" s="12"/>
      <c r="N461" s="12"/>
      <c r="O461" s="12"/>
      <c r="P461" s="12"/>
      <c r="Q461" s="12"/>
      <c r="R461" s="65"/>
      <c r="S461" s="66"/>
      <c r="T461" s="27"/>
    </row>
    <row r="462" spans="1:20" s="13" customFormat="1" ht="20.25">
      <c r="A462" s="57">
        <v>4</v>
      </c>
      <c r="B462" s="39" t="s">
        <v>190</v>
      </c>
      <c r="C462" s="36">
        <f t="shared" ref="C462:C463" si="139">D462*E462</f>
        <v>161</v>
      </c>
      <c r="D462" s="12">
        <v>10</v>
      </c>
      <c r="E462" s="37">
        <f>F462*$E$722+G462*$F$722+H462*$G$722+I462*$H$722+J462*$I$722+K462*$J$722+L462*$K$722+M462*$L$722+N462*$M$722+O462*$N$722+P462*$O$722</f>
        <v>16.100000000000001</v>
      </c>
      <c r="F462" s="12"/>
      <c r="G462" s="12"/>
      <c r="H462" s="12"/>
      <c r="I462" s="12">
        <v>-3</v>
      </c>
      <c r="J462" s="12"/>
      <c r="K462" s="12">
        <v>8</v>
      </c>
      <c r="L462" s="12"/>
      <c r="M462" s="12"/>
      <c r="N462" s="12"/>
      <c r="O462" s="12"/>
      <c r="P462" s="12"/>
      <c r="Q462" s="12"/>
      <c r="R462" s="65"/>
      <c r="S462" s="79"/>
      <c r="T462" s="75"/>
    </row>
    <row r="463" spans="1:20" s="13" customFormat="1" ht="20.25">
      <c r="A463" s="57">
        <v>4</v>
      </c>
      <c r="B463" s="39" t="s">
        <v>203</v>
      </c>
      <c r="C463" s="36">
        <f t="shared" si="139"/>
        <v>150</v>
      </c>
      <c r="D463" s="12">
        <f>D462*1</f>
        <v>10</v>
      </c>
      <c r="E463" s="37">
        <f>D725</f>
        <v>15</v>
      </c>
      <c r="F463" s="12"/>
      <c r="G463" s="12"/>
      <c r="H463" s="12"/>
      <c r="I463" s="12"/>
      <c r="J463" s="12"/>
      <c r="K463" s="12"/>
      <c r="L463" s="12"/>
      <c r="M463" s="12"/>
      <c r="N463" s="12"/>
      <c r="O463" s="12"/>
      <c r="P463" s="12"/>
      <c r="Q463" s="12"/>
      <c r="R463" s="65"/>
      <c r="S463" s="66"/>
      <c r="T463" s="27"/>
    </row>
    <row r="464" spans="1:20" s="13" customFormat="1" ht="20.25">
      <c r="A464" s="57"/>
      <c r="B464" s="41" t="s">
        <v>180</v>
      </c>
      <c r="C464" s="44">
        <f>SUM(C461:C463)</f>
        <v>241</v>
      </c>
      <c r="D464" s="46" t="s">
        <v>35</v>
      </c>
      <c r="E464" s="37"/>
      <c r="F464" s="15"/>
      <c r="G464" s="15"/>
      <c r="H464" s="15"/>
      <c r="I464" s="15"/>
      <c r="J464" s="15"/>
      <c r="K464" s="15"/>
      <c r="L464" s="15"/>
      <c r="M464" s="15"/>
      <c r="N464" s="15"/>
      <c r="O464" s="15"/>
      <c r="P464" s="15"/>
      <c r="Q464" s="15"/>
      <c r="R464" s="67"/>
      <c r="S464" s="68"/>
      <c r="T464" s="28"/>
    </row>
    <row r="465" spans="1:20" s="13" customFormat="1" ht="20.25">
      <c r="A465" s="106"/>
      <c r="B465" s="89" t="s">
        <v>304</v>
      </c>
      <c r="C465" s="38"/>
      <c r="D465" s="91"/>
      <c r="E465" s="37"/>
      <c r="F465" s="15"/>
      <c r="G465" s="15"/>
      <c r="H465" s="15"/>
      <c r="I465" s="15"/>
      <c r="J465" s="15"/>
      <c r="K465" s="15"/>
      <c r="L465" s="15"/>
      <c r="M465" s="15"/>
      <c r="N465" s="15"/>
      <c r="O465" s="15"/>
      <c r="P465" s="15"/>
      <c r="Q465" s="15"/>
      <c r="R465" s="67"/>
      <c r="S465" s="68"/>
      <c r="T465" s="28"/>
    </row>
    <row r="466" spans="1:20" s="13" customFormat="1" ht="20.25">
      <c r="A466" s="106"/>
      <c r="B466" s="90" t="s">
        <v>287</v>
      </c>
      <c r="C466" s="92">
        <f>D466*E466</f>
        <v>105</v>
      </c>
      <c r="D466" s="12">
        <v>15</v>
      </c>
      <c r="E466" s="37">
        <f>F466*$E$722+G466*$F$722+H466*$G$722+I466*$H$722+J466*$I$722+K466*$J$722+L466*$K$722+M466*$L$722+N466*$M$722+O466*$N$722+P466*$O$722</f>
        <v>7</v>
      </c>
      <c r="F466" s="15"/>
      <c r="G466" s="15"/>
      <c r="H466" s="15"/>
      <c r="I466" s="15"/>
      <c r="J466" s="15"/>
      <c r="K466" s="15">
        <v>2.8</v>
      </c>
      <c r="L466" s="15"/>
      <c r="M466" s="15"/>
      <c r="N466" s="15"/>
      <c r="O466" s="15"/>
      <c r="P466" s="15"/>
      <c r="Q466" s="15"/>
      <c r="R466" s="67"/>
      <c r="S466" s="68"/>
      <c r="T466" s="28"/>
    </row>
    <row r="467" spans="1:20" s="13" customFormat="1" ht="20.25">
      <c r="A467" s="107" t="s">
        <v>13</v>
      </c>
      <c r="B467" s="41" t="s">
        <v>262</v>
      </c>
      <c r="C467" s="93">
        <f>SUM(C466:C466)</f>
        <v>105</v>
      </c>
      <c r="D467" s="46" t="s">
        <v>306</v>
      </c>
      <c r="E467" s="37"/>
      <c r="F467" s="15"/>
      <c r="G467" s="15"/>
      <c r="H467" s="15"/>
      <c r="I467" s="15"/>
      <c r="J467" s="15"/>
      <c r="K467" s="15"/>
      <c r="L467" s="15"/>
      <c r="M467" s="15"/>
      <c r="N467" s="15"/>
      <c r="O467" s="15"/>
      <c r="P467" s="15"/>
      <c r="Q467" s="15"/>
      <c r="R467" s="67"/>
      <c r="S467" s="68"/>
      <c r="T467" s="28"/>
    </row>
    <row r="468" spans="1:20" s="13" customFormat="1" ht="20.25">
      <c r="A468" s="106"/>
      <c r="B468" s="89" t="s">
        <v>305</v>
      </c>
      <c r="C468" s="38"/>
      <c r="D468" s="103"/>
      <c r="E468" s="37"/>
      <c r="F468" s="15"/>
      <c r="G468" s="15"/>
      <c r="H468" s="15"/>
      <c r="I468" s="15"/>
      <c r="J468" s="15"/>
      <c r="K468" s="15"/>
      <c r="L468" s="15"/>
      <c r="M468" s="15"/>
      <c r="N468" s="15"/>
      <c r="O468" s="15"/>
      <c r="P468" s="15"/>
      <c r="Q468" s="15"/>
      <c r="R468" s="67"/>
      <c r="S468" s="68"/>
      <c r="T468" s="28"/>
    </row>
    <row r="469" spans="1:20" s="13" customFormat="1" ht="20.25">
      <c r="A469" s="106"/>
      <c r="B469" s="90" t="s">
        <v>287</v>
      </c>
      <c r="C469" s="92">
        <f>D469*E469</f>
        <v>525</v>
      </c>
      <c r="D469" s="12">
        <f>D466</f>
        <v>15</v>
      </c>
      <c r="E469" s="37">
        <f>F469*$E$722+G469*$F$722+H469*$G$722+I469*$H$722+J469*$I$722+K469*$J$722+L469*$K$722+M469*$L$722+N469*$M$722+O469*$N$722+P469*$O$722</f>
        <v>35</v>
      </c>
      <c r="F469" s="15">
        <f t="shared" ref="F469:J469" si="140">F466*5</f>
        <v>0</v>
      </c>
      <c r="G469" s="15">
        <f t="shared" si="140"/>
        <v>0</v>
      </c>
      <c r="H469" s="15">
        <f t="shared" si="140"/>
        <v>0</v>
      </c>
      <c r="I469" s="15">
        <f t="shared" si="140"/>
        <v>0</v>
      </c>
      <c r="J469" s="15">
        <f t="shared" si="140"/>
        <v>0</v>
      </c>
      <c r="K469" s="15">
        <f>K466*5</f>
        <v>14</v>
      </c>
      <c r="L469" s="15">
        <f t="shared" ref="L469:P469" si="141">L466*5</f>
        <v>0</v>
      </c>
      <c r="M469" s="15">
        <f t="shared" si="141"/>
        <v>0</v>
      </c>
      <c r="N469" s="15">
        <f t="shared" si="141"/>
        <v>0</v>
      </c>
      <c r="O469" s="15">
        <f t="shared" si="141"/>
        <v>0</v>
      </c>
      <c r="P469" s="15">
        <f t="shared" si="141"/>
        <v>0</v>
      </c>
      <c r="Q469" s="15"/>
      <c r="R469" s="67"/>
      <c r="S469" s="68"/>
      <c r="T469" s="28"/>
    </row>
    <row r="470" spans="1:20" s="13" customFormat="1" ht="20.25">
      <c r="A470" s="106"/>
      <c r="B470" s="41" t="s">
        <v>262</v>
      </c>
      <c r="C470" s="93">
        <f>SUM(C469:C469)</f>
        <v>525</v>
      </c>
      <c r="D470" s="46" t="s">
        <v>307</v>
      </c>
      <c r="E470" s="37"/>
      <c r="F470" s="15"/>
      <c r="G470" s="15"/>
      <c r="H470" s="15"/>
      <c r="I470" s="15"/>
      <c r="J470" s="15"/>
      <c r="K470" s="15"/>
      <c r="L470" s="15"/>
      <c r="M470" s="15"/>
      <c r="N470" s="15"/>
      <c r="O470" s="15"/>
      <c r="P470" s="15"/>
      <c r="Q470" s="15"/>
      <c r="R470" s="67"/>
      <c r="S470" s="68"/>
      <c r="T470" s="28"/>
    </row>
    <row r="471" spans="1:20" s="13" customFormat="1" ht="20.25">
      <c r="A471" s="104"/>
      <c r="B471" s="89" t="s">
        <v>255</v>
      </c>
      <c r="C471" s="38"/>
      <c r="D471" s="91"/>
      <c r="E471" s="37"/>
      <c r="F471" s="15"/>
      <c r="G471" s="15"/>
      <c r="H471" s="15"/>
      <c r="I471" s="15"/>
      <c r="J471" s="15"/>
      <c r="K471" s="15"/>
      <c r="L471" s="15"/>
      <c r="M471" s="15"/>
      <c r="N471" s="15"/>
      <c r="O471" s="15"/>
      <c r="P471" s="15"/>
      <c r="Q471" s="15"/>
      <c r="R471" s="67"/>
      <c r="S471" s="68"/>
      <c r="T471" s="28"/>
    </row>
    <row r="472" spans="1:20" s="13" customFormat="1" ht="20.25">
      <c r="A472" s="104"/>
      <c r="B472" s="90" t="s">
        <v>287</v>
      </c>
      <c r="C472" s="92">
        <f>D472*E472</f>
        <v>150</v>
      </c>
      <c r="D472" s="12">
        <f>D462</f>
        <v>10</v>
      </c>
      <c r="E472" s="37">
        <f>F472*$E$722+G472*$F$722+H472*$G$722+I472*$H$722+J472*$I$722+K472*$J$722+L472*$K$722+M472*$L$722+N472*$M$722+O472*$N$722+P472*$O$722</f>
        <v>15</v>
      </c>
      <c r="F472" s="15"/>
      <c r="G472" s="15"/>
      <c r="H472" s="15"/>
      <c r="I472" s="15"/>
      <c r="J472" s="15"/>
      <c r="K472" s="15">
        <v>6</v>
      </c>
      <c r="L472" s="15"/>
      <c r="M472" s="15"/>
      <c r="N472" s="15"/>
      <c r="O472" s="15"/>
      <c r="P472" s="15"/>
      <c r="Q472" s="15"/>
      <c r="R472" s="67"/>
      <c r="S472" s="68"/>
      <c r="T472" s="28"/>
    </row>
    <row r="473" spans="1:20" s="13" customFormat="1" ht="20.25">
      <c r="A473" s="104"/>
      <c r="B473" s="41" t="s">
        <v>262</v>
      </c>
      <c r="C473" s="93">
        <f>C472</f>
        <v>150</v>
      </c>
      <c r="D473" s="46" t="s">
        <v>263</v>
      </c>
      <c r="E473" s="37"/>
      <c r="F473" s="15"/>
      <c r="G473" s="15"/>
      <c r="H473" s="15"/>
      <c r="I473" s="15"/>
      <c r="J473" s="15"/>
      <c r="K473" s="15"/>
      <c r="L473" s="15"/>
      <c r="M473" s="15"/>
      <c r="N473" s="15"/>
      <c r="O473" s="15"/>
      <c r="P473" s="15"/>
      <c r="Q473" s="15"/>
      <c r="R473" s="67"/>
      <c r="S473" s="68"/>
      <c r="T473" s="28"/>
    </row>
    <row r="474" spans="1:20" s="10" customFormat="1" ht="20.25" customHeight="1">
      <c r="A474" s="126">
        <v>16</v>
      </c>
      <c r="B474" s="125" t="s">
        <v>319</v>
      </c>
      <c r="C474" s="35"/>
      <c r="D474" s="9"/>
      <c r="E474" s="34"/>
      <c r="F474" s="9"/>
      <c r="G474" s="9"/>
      <c r="H474" s="9"/>
      <c r="I474" s="9"/>
      <c r="J474" s="9"/>
      <c r="K474" s="9"/>
      <c r="L474" s="9"/>
      <c r="M474" s="9"/>
      <c r="N474" s="9"/>
      <c r="O474" s="9"/>
      <c r="P474" s="9"/>
      <c r="Q474" s="9"/>
      <c r="R474" s="63"/>
      <c r="S474" s="64"/>
      <c r="T474" s="43"/>
    </row>
    <row r="475" spans="1:20" s="13" customFormat="1" ht="20.25">
      <c r="A475" s="121">
        <v>1</v>
      </c>
      <c r="B475" s="116" t="s">
        <v>408</v>
      </c>
      <c r="C475" s="36">
        <f>D475*E475</f>
        <v>-5</v>
      </c>
      <c r="D475" s="12">
        <v>1</v>
      </c>
      <c r="E475" s="37">
        <f>F475*$E$722+G475*$F$722+H475*$G$722+I475*$H$722+J475*$I$722+K475*$J$722+L475*$K$722+M475*$L$722+N475*$M$722+O475*$N$722+P475*$O$722+Q475*$P$722+R475*S475</f>
        <v>-5</v>
      </c>
      <c r="F475" s="12">
        <v>-3</v>
      </c>
      <c r="G475" s="12">
        <v>-2</v>
      </c>
      <c r="H475" s="12"/>
      <c r="I475" s="12"/>
      <c r="J475" s="12"/>
      <c r="K475" s="12"/>
      <c r="L475" s="12"/>
      <c r="M475" s="12"/>
      <c r="N475" s="12"/>
      <c r="O475" s="12"/>
      <c r="P475" s="12"/>
      <c r="Q475" s="12"/>
      <c r="R475" s="65"/>
      <c r="S475" s="66"/>
      <c r="T475" s="27"/>
    </row>
    <row r="476" spans="1:20" s="13" customFormat="1" ht="20.25">
      <c r="A476" s="121">
        <v>1</v>
      </c>
      <c r="B476" s="116" t="s">
        <v>415</v>
      </c>
      <c r="C476" s="36">
        <f t="shared" ref="C476:C477" si="142">D476*E476</f>
        <v>24.8</v>
      </c>
      <c r="D476" s="12">
        <v>2</v>
      </c>
      <c r="E476" s="37">
        <f>F476*$E$722+G476*$F$722+H476*$G$722+I476*$H$722+J476*$I$722+K476*$J$722+L476*$K$722+M476*$L$722+N476*$M$722+O476*$N$722+P476*$O$722</f>
        <v>12.4</v>
      </c>
      <c r="F476" s="12"/>
      <c r="G476" s="12"/>
      <c r="H476" s="12"/>
      <c r="I476" s="12">
        <v>-2</v>
      </c>
      <c r="J476" s="12"/>
      <c r="K476" s="12">
        <v>6</v>
      </c>
      <c r="L476" s="12"/>
      <c r="M476" s="12"/>
      <c r="N476" s="12"/>
      <c r="O476" s="12"/>
      <c r="P476" s="12"/>
      <c r="Q476" s="12"/>
      <c r="R476" s="65"/>
      <c r="S476" s="73"/>
      <c r="T476" s="75"/>
    </row>
    <row r="477" spans="1:20" s="13" customFormat="1" ht="20.25">
      <c r="A477" s="121">
        <v>1</v>
      </c>
      <c r="B477" s="127" t="s">
        <v>416</v>
      </c>
      <c r="C477" s="36">
        <f t="shared" si="142"/>
        <v>24.8</v>
      </c>
      <c r="D477" s="12">
        <f>FLOOR(3*0.85,1)</f>
        <v>2</v>
      </c>
      <c r="E477" s="37">
        <f>E476</f>
        <v>12.4</v>
      </c>
      <c r="F477" s="12"/>
      <c r="G477" s="12"/>
      <c r="H477" s="12"/>
      <c r="I477" s="12"/>
      <c r="J477" s="12"/>
      <c r="K477" s="12"/>
      <c r="L477" s="12"/>
      <c r="M477" s="12"/>
      <c r="N477" s="12"/>
      <c r="O477" s="12"/>
      <c r="P477" s="12"/>
      <c r="Q477" s="12"/>
      <c r="R477" s="65"/>
      <c r="S477" s="66"/>
      <c r="T477" s="27" t="s">
        <v>382</v>
      </c>
    </row>
    <row r="478" spans="1:20" s="13" customFormat="1" ht="20.25">
      <c r="A478" s="121"/>
      <c r="B478" s="117" t="s">
        <v>19</v>
      </c>
      <c r="C478" s="93">
        <f>SUM(C475:C477)</f>
        <v>44.6</v>
      </c>
      <c r="D478" s="46" t="s">
        <v>211</v>
      </c>
      <c r="E478" s="37"/>
      <c r="F478" s="12"/>
      <c r="G478" s="12"/>
      <c r="H478" s="12"/>
      <c r="I478" s="12"/>
      <c r="J478" s="12"/>
      <c r="K478" s="12"/>
      <c r="L478" s="12"/>
      <c r="M478" s="12"/>
      <c r="N478" s="12"/>
      <c r="O478" s="12"/>
      <c r="P478" s="12"/>
      <c r="Q478" s="12"/>
      <c r="R478" s="65"/>
      <c r="S478" s="66"/>
      <c r="T478" s="27"/>
    </row>
    <row r="479" spans="1:20" s="13" customFormat="1" ht="20.25">
      <c r="A479" s="121">
        <v>2</v>
      </c>
      <c r="B479" s="116" t="s">
        <v>409</v>
      </c>
      <c r="C479" s="36">
        <f>D479*E479</f>
        <v>-24</v>
      </c>
      <c r="D479" s="12">
        <v>1</v>
      </c>
      <c r="E479" s="37">
        <f>F479*$E$722+G479*$F$722+H479*$G$722+I479*$H$722+J479*$I$722+K479*$J$722+L479*$K$722+M479*$L$722+N479*$M$722+O479*$N$722+P479*$O$722+Q479*$P$722+R479*S479</f>
        <v>-24</v>
      </c>
      <c r="F479" s="12">
        <v>-12</v>
      </c>
      <c r="G479" s="12">
        <v>-12</v>
      </c>
      <c r="H479" s="12"/>
      <c r="I479" s="12"/>
      <c r="J479" s="12"/>
      <c r="K479" s="12"/>
      <c r="L479" s="12"/>
      <c r="M479" s="12"/>
      <c r="N479" s="12"/>
      <c r="O479" s="12"/>
      <c r="P479" s="12"/>
      <c r="Q479" s="12"/>
      <c r="R479" s="65"/>
      <c r="S479" s="66"/>
      <c r="T479" s="27"/>
    </row>
    <row r="480" spans="1:20" s="13" customFormat="1" ht="20.25">
      <c r="A480" s="121">
        <v>2</v>
      </c>
      <c r="B480" s="116" t="str">
        <f>B476</f>
        <v>Ученый ПК</v>
      </c>
      <c r="C480" s="36">
        <f t="shared" ref="C480:C481" si="143">D480*E480</f>
        <v>99.2</v>
      </c>
      <c r="D480" s="12">
        <v>8</v>
      </c>
      <c r="E480" s="37">
        <f>F480*$E$722+G480*$F$722+H480*$G$722+I480*$H$722+J480*$I$722+K480*$J$722+L480*$K$722+M480*$L$722+N480*$M$722+O480*$N$722+P480*$O$722</f>
        <v>12.4</v>
      </c>
      <c r="F480" s="12">
        <f>F476</f>
        <v>0</v>
      </c>
      <c r="G480" s="12">
        <f t="shared" ref="G480:Q480" si="144">G476</f>
        <v>0</v>
      </c>
      <c r="H480" s="12">
        <f t="shared" si="144"/>
        <v>0</v>
      </c>
      <c r="I480" s="12">
        <f t="shared" si="144"/>
        <v>-2</v>
      </c>
      <c r="J480" s="12">
        <f t="shared" si="144"/>
        <v>0</v>
      </c>
      <c r="K480" s="12">
        <f t="shared" si="144"/>
        <v>6</v>
      </c>
      <c r="L480" s="12">
        <f t="shared" si="144"/>
        <v>0</v>
      </c>
      <c r="M480" s="12">
        <f t="shared" si="144"/>
        <v>0</v>
      </c>
      <c r="N480" s="12">
        <f t="shared" si="144"/>
        <v>0</v>
      </c>
      <c r="O480" s="12">
        <f t="shared" si="144"/>
        <v>0</v>
      </c>
      <c r="P480" s="12">
        <f t="shared" si="144"/>
        <v>0</v>
      </c>
      <c r="Q480" s="12">
        <f t="shared" si="144"/>
        <v>0</v>
      </c>
      <c r="R480" s="65"/>
      <c r="S480" s="79"/>
      <c r="T480" s="75"/>
    </row>
    <row r="481" spans="1:20" s="13" customFormat="1" ht="20.25">
      <c r="A481" s="121">
        <v>2</v>
      </c>
      <c r="B481" s="127" t="s">
        <v>417</v>
      </c>
      <c r="C481" s="36">
        <f t="shared" si="143"/>
        <v>74.400000000000006</v>
      </c>
      <c r="D481" s="12">
        <f>FLOOR(8*0.85,1)</f>
        <v>6</v>
      </c>
      <c r="E481" s="37">
        <f>E480</f>
        <v>12.4</v>
      </c>
      <c r="F481" s="12">
        <f>F477</f>
        <v>0</v>
      </c>
      <c r="G481" s="12">
        <f t="shared" ref="G481:Q481" si="145">G477</f>
        <v>0</v>
      </c>
      <c r="H481" s="12">
        <f t="shared" si="145"/>
        <v>0</v>
      </c>
      <c r="I481" s="12">
        <f t="shared" si="145"/>
        <v>0</v>
      </c>
      <c r="J481" s="12">
        <f t="shared" si="145"/>
        <v>0</v>
      </c>
      <c r="K481" s="12"/>
      <c r="L481" s="12">
        <f t="shared" si="145"/>
        <v>0</v>
      </c>
      <c r="M481" s="12">
        <f t="shared" si="145"/>
        <v>0</v>
      </c>
      <c r="N481" s="12">
        <f t="shared" si="145"/>
        <v>0</v>
      </c>
      <c r="O481" s="12">
        <f t="shared" si="145"/>
        <v>0</v>
      </c>
      <c r="P481" s="12">
        <f t="shared" si="145"/>
        <v>0</v>
      </c>
      <c r="Q481" s="12">
        <f t="shared" si="145"/>
        <v>0</v>
      </c>
      <c r="R481" s="65"/>
      <c r="S481" s="65"/>
      <c r="T481" s="27" t="s">
        <v>383</v>
      </c>
    </row>
    <row r="482" spans="1:20" s="13" customFormat="1" ht="20.25">
      <c r="A482" s="121"/>
      <c r="B482" s="117" t="s">
        <v>20</v>
      </c>
      <c r="C482" s="93">
        <f>SUM(C479:C481)</f>
        <v>149.60000000000002</v>
      </c>
      <c r="D482" s="46" t="s">
        <v>210</v>
      </c>
      <c r="E482" s="37"/>
      <c r="F482" s="12"/>
      <c r="G482" s="12"/>
      <c r="H482" s="12"/>
      <c r="I482" s="12"/>
      <c r="J482" s="12"/>
      <c r="K482" s="12"/>
      <c r="L482" s="12"/>
      <c r="M482" s="12"/>
      <c r="N482" s="12"/>
      <c r="O482" s="12"/>
      <c r="P482" s="12"/>
      <c r="Q482" s="12"/>
      <c r="R482" s="65"/>
      <c r="S482" s="66"/>
      <c r="T482" s="27"/>
    </row>
    <row r="483" spans="1:20" s="13" customFormat="1" ht="20.25">
      <c r="A483" s="121">
        <v>3</v>
      </c>
      <c r="B483" s="116" t="s">
        <v>410</v>
      </c>
      <c r="C483" s="36">
        <f>D483*E483</f>
        <v>-40</v>
      </c>
      <c r="D483" s="12">
        <v>1</v>
      </c>
      <c r="E483" s="37">
        <f>F483*$E$722+G483*$F$722+H483*$G$722+I483*$H$722+J483*$I$722+K483*$J$722+L483*$K$722+M483*$L$722+N483*$M$722+O483*$N$722+P483*$O$722+Q483*$P$722+R483*S483</f>
        <v>-40</v>
      </c>
      <c r="F483" s="12">
        <v>-20</v>
      </c>
      <c r="G483" s="12">
        <v>-20</v>
      </c>
      <c r="H483" s="12"/>
      <c r="I483" s="12"/>
      <c r="J483" s="12"/>
      <c r="K483" s="12"/>
      <c r="L483" s="12"/>
      <c r="M483" s="12"/>
      <c r="N483" s="12"/>
      <c r="O483" s="12"/>
      <c r="P483" s="12"/>
      <c r="Q483" s="12"/>
      <c r="R483" s="65"/>
      <c r="S483" s="66"/>
      <c r="T483" s="27"/>
    </row>
    <row r="484" spans="1:20" s="13" customFormat="1" ht="20.25">
      <c r="A484" s="121">
        <v>3</v>
      </c>
      <c r="B484" s="116" t="str">
        <f>B476</f>
        <v>Ученый ПК</v>
      </c>
      <c r="C484" s="36">
        <f t="shared" ref="C484:C485" si="146">D484*E484</f>
        <v>223.20000000000002</v>
      </c>
      <c r="D484" s="12">
        <v>18</v>
      </c>
      <c r="E484" s="37">
        <f>F484*$E$722+G484*$F$722+H484*$G$722+I484*$H$722+J484*$I$722+K484*$J$722+L484*$K$722+M484*$L$722+N484*$M$722+O484*$N$722+P484*$O$722</f>
        <v>12.4</v>
      </c>
      <c r="F484" s="12">
        <f>F476</f>
        <v>0</v>
      </c>
      <c r="G484" s="12">
        <f t="shared" ref="G484:Q484" si="147">G476</f>
        <v>0</v>
      </c>
      <c r="H484" s="12">
        <f t="shared" si="147"/>
        <v>0</v>
      </c>
      <c r="I484" s="12">
        <f t="shared" si="147"/>
        <v>-2</v>
      </c>
      <c r="J484" s="12">
        <f t="shared" si="147"/>
        <v>0</v>
      </c>
      <c r="K484" s="12">
        <f t="shared" si="147"/>
        <v>6</v>
      </c>
      <c r="L484" s="12">
        <f t="shared" si="147"/>
        <v>0</v>
      </c>
      <c r="M484" s="12">
        <f t="shared" si="147"/>
        <v>0</v>
      </c>
      <c r="N484" s="12">
        <f t="shared" si="147"/>
        <v>0</v>
      </c>
      <c r="O484" s="12">
        <f t="shared" si="147"/>
        <v>0</v>
      </c>
      <c r="P484" s="12">
        <f t="shared" si="147"/>
        <v>0</v>
      </c>
      <c r="Q484" s="12">
        <f t="shared" si="147"/>
        <v>0</v>
      </c>
      <c r="R484" s="65"/>
      <c r="S484" s="79"/>
      <c r="T484" s="75"/>
    </row>
    <row r="485" spans="1:20" s="13" customFormat="1" ht="20.25">
      <c r="A485" s="121">
        <v>3</v>
      </c>
      <c r="B485" s="127" t="s">
        <v>418</v>
      </c>
      <c r="C485" s="36">
        <f t="shared" si="146"/>
        <v>210.8</v>
      </c>
      <c r="D485" s="12">
        <f>FLOOR(20*0.85,1)</f>
        <v>17</v>
      </c>
      <c r="E485" s="37">
        <f>E484</f>
        <v>12.4</v>
      </c>
      <c r="F485" s="12">
        <f>F477</f>
        <v>0</v>
      </c>
      <c r="G485" s="12">
        <f t="shared" ref="G485:Q485" si="148">G477</f>
        <v>0</v>
      </c>
      <c r="H485" s="12">
        <f t="shared" si="148"/>
        <v>0</v>
      </c>
      <c r="I485" s="12">
        <f t="shared" si="148"/>
        <v>0</v>
      </c>
      <c r="J485" s="12">
        <f t="shared" si="148"/>
        <v>0</v>
      </c>
      <c r="K485" s="12"/>
      <c r="L485" s="12">
        <f t="shared" si="148"/>
        <v>0</v>
      </c>
      <c r="M485" s="12">
        <f t="shared" si="148"/>
        <v>0</v>
      </c>
      <c r="N485" s="12">
        <f t="shared" si="148"/>
        <v>0</v>
      </c>
      <c r="O485" s="12">
        <f t="shared" si="148"/>
        <v>0</v>
      </c>
      <c r="P485" s="12">
        <f t="shared" si="148"/>
        <v>0</v>
      </c>
      <c r="Q485" s="12">
        <f t="shared" si="148"/>
        <v>0</v>
      </c>
      <c r="R485" s="65"/>
      <c r="S485" s="65"/>
      <c r="T485" s="27" t="s">
        <v>384</v>
      </c>
    </row>
    <row r="486" spans="1:20" s="13" customFormat="1" ht="20.25">
      <c r="A486" s="122"/>
      <c r="B486" s="120" t="s">
        <v>21</v>
      </c>
      <c r="C486" s="93">
        <f>SUM(C483:C485)</f>
        <v>394</v>
      </c>
      <c r="D486" s="46" t="s">
        <v>209</v>
      </c>
      <c r="E486" s="37"/>
      <c r="F486" s="15"/>
      <c r="G486" s="15"/>
      <c r="H486" s="15"/>
      <c r="I486" s="15"/>
      <c r="J486" s="15"/>
      <c r="K486" s="15"/>
      <c r="L486" s="15"/>
      <c r="M486" s="15"/>
      <c r="N486" s="15"/>
      <c r="O486" s="15"/>
      <c r="P486" s="15"/>
      <c r="Q486" s="15"/>
      <c r="R486" s="67"/>
      <c r="S486" s="68"/>
      <c r="T486" s="28"/>
    </row>
    <row r="487" spans="1:20" s="13" customFormat="1" ht="20.25">
      <c r="A487" s="123"/>
      <c r="B487" s="118" t="s">
        <v>304</v>
      </c>
      <c r="C487" s="38"/>
      <c r="D487" s="91"/>
      <c r="E487" s="37"/>
      <c r="F487" s="15"/>
      <c r="G487" s="15"/>
      <c r="H487" s="15"/>
      <c r="I487" s="15"/>
      <c r="J487" s="15"/>
      <c r="K487" s="15"/>
      <c r="L487" s="15"/>
      <c r="M487" s="15"/>
      <c r="N487" s="15"/>
      <c r="O487" s="15"/>
      <c r="P487" s="15"/>
      <c r="Q487" s="15"/>
      <c r="R487" s="67"/>
      <c r="S487" s="68"/>
      <c r="T487" s="28"/>
    </row>
    <row r="488" spans="1:20" s="13" customFormat="1" ht="20.25">
      <c r="A488" s="123"/>
      <c r="B488" s="119" t="s">
        <v>419</v>
      </c>
      <c r="C488" s="92">
        <f>D488*E488</f>
        <v>105</v>
      </c>
      <c r="D488" s="12">
        <f>D484+D485</f>
        <v>35</v>
      </c>
      <c r="E488" s="37">
        <f>F488*$E$722+G488*$F$722+H488*$G$722+I488*$H$722+J488*$I$722+K488*$J$722+L488*$K$722+M488*$L$722+N488*$M$722+O488*$N$722+P488*$O$722</f>
        <v>3</v>
      </c>
      <c r="F488" s="15"/>
      <c r="G488" s="15"/>
      <c r="H488" s="15"/>
      <c r="I488" s="15"/>
      <c r="J488" s="15"/>
      <c r="K488" s="15">
        <v>1.2</v>
      </c>
      <c r="L488" s="15"/>
      <c r="M488" s="15"/>
      <c r="N488" s="15"/>
      <c r="O488" s="15"/>
      <c r="P488" s="15"/>
      <c r="Q488" s="15"/>
      <c r="R488" s="67"/>
      <c r="S488" s="68"/>
      <c r="T488" s="28"/>
    </row>
    <row r="489" spans="1:20" s="13" customFormat="1" ht="20.25">
      <c r="A489" s="123" t="s">
        <v>13</v>
      </c>
      <c r="B489" s="120" t="s">
        <v>262</v>
      </c>
      <c r="C489" s="93">
        <f>SUM(C488:C488)</f>
        <v>105</v>
      </c>
      <c r="D489" s="46" t="s">
        <v>306</v>
      </c>
      <c r="E489" s="37"/>
      <c r="F489" s="15"/>
      <c r="G489" s="15"/>
      <c r="H489" s="15"/>
      <c r="I489" s="15"/>
      <c r="J489" s="15"/>
      <c r="K489" s="15"/>
      <c r="L489" s="15"/>
      <c r="M489" s="15"/>
      <c r="N489" s="15"/>
      <c r="O489" s="15"/>
      <c r="P489" s="15"/>
      <c r="Q489" s="15"/>
      <c r="R489" s="67"/>
      <c r="S489" s="68"/>
      <c r="T489" s="28"/>
    </row>
    <row r="490" spans="1:20" s="13" customFormat="1" ht="20.25">
      <c r="A490" s="123"/>
      <c r="B490" s="118" t="s">
        <v>305</v>
      </c>
      <c r="C490" s="38"/>
      <c r="D490" s="103"/>
      <c r="E490" s="37"/>
      <c r="F490" s="15"/>
      <c r="G490" s="15"/>
      <c r="H490" s="15"/>
      <c r="I490" s="15"/>
      <c r="J490" s="15"/>
      <c r="K490" s="15"/>
      <c r="L490" s="15"/>
      <c r="M490" s="15"/>
      <c r="N490" s="15"/>
      <c r="O490" s="15"/>
      <c r="P490" s="15"/>
      <c r="Q490" s="15"/>
      <c r="R490" s="67"/>
      <c r="S490" s="68"/>
      <c r="T490" s="28"/>
    </row>
    <row r="491" spans="1:20" s="13" customFormat="1" ht="20.25">
      <c r="A491" s="123"/>
      <c r="B491" s="119" t="s">
        <v>419</v>
      </c>
      <c r="C491" s="92">
        <f>D491*E491</f>
        <v>525</v>
      </c>
      <c r="D491" s="12">
        <f>D488</f>
        <v>35</v>
      </c>
      <c r="E491" s="37">
        <f>F491*$E$722+G491*$F$722+H491*$G$722+I491*$H$722+J491*$I$722+K491*$J$722+L491*$K$722+M491*$L$722+N491*$M$722+O491*$N$722+P491*$O$722</f>
        <v>15</v>
      </c>
      <c r="F491" s="15">
        <f t="shared" ref="F491:J491" si="149">F488*5</f>
        <v>0</v>
      </c>
      <c r="G491" s="15">
        <f t="shared" si="149"/>
        <v>0</v>
      </c>
      <c r="H491" s="15">
        <f t="shared" si="149"/>
        <v>0</v>
      </c>
      <c r="I491" s="15">
        <f t="shared" si="149"/>
        <v>0</v>
      </c>
      <c r="J491" s="15">
        <f t="shared" si="149"/>
        <v>0</v>
      </c>
      <c r="K491" s="15">
        <f>K488*5</f>
        <v>6</v>
      </c>
      <c r="L491" s="15">
        <f t="shared" ref="L491:P491" si="150">L488*5</f>
        <v>0</v>
      </c>
      <c r="M491" s="15">
        <f t="shared" si="150"/>
        <v>0</v>
      </c>
      <c r="N491" s="15">
        <f t="shared" si="150"/>
        <v>0</v>
      </c>
      <c r="O491" s="15">
        <f t="shared" si="150"/>
        <v>0</v>
      </c>
      <c r="P491" s="15">
        <f t="shared" si="150"/>
        <v>0</v>
      </c>
      <c r="Q491" s="15"/>
      <c r="R491" s="67"/>
      <c r="S491" s="68"/>
      <c r="T491" s="28"/>
    </row>
    <row r="492" spans="1:20" s="13" customFormat="1" ht="20.25">
      <c r="A492" s="123"/>
      <c r="B492" s="120" t="s">
        <v>262</v>
      </c>
      <c r="C492" s="93">
        <f>SUM(C491:C491)</f>
        <v>525</v>
      </c>
      <c r="D492" s="46" t="s">
        <v>307</v>
      </c>
      <c r="E492" s="37"/>
      <c r="F492" s="15"/>
      <c r="G492" s="15"/>
      <c r="H492" s="15"/>
      <c r="I492" s="15"/>
      <c r="J492" s="15"/>
      <c r="K492" s="15"/>
      <c r="L492" s="15"/>
      <c r="M492" s="15"/>
      <c r="N492" s="15"/>
      <c r="O492" s="15"/>
      <c r="P492" s="15"/>
      <c r="Q492" s="15"/>
      <c r="R492" s="67"/>
      <c r="S492" s="68"/>
      <c r="T492" s="28"/>
    </row>
    <row r="493" spans="1:20" s="13" customFormat="1" ht="20.25">
      <c r="A493" s="124"/>
      <c r="B493" s="118" t="s">
        <v>255</v>
      </c>
      <c r="C493" s="38"/>
      <c r="D493" s="91"/>
      <c r="E493" s="37"/>
      <c r="F493" s="15"/>
      <c r="G493" s="15"/>
      <c r="H493" s="15"/>
      <c r="I493" s="15"/>
      <c r="J493" s="15"/>
      <c r="K493" s="15"/>
      <c r="L493" s="15"/>
      <c r="M493" s="15"/>
      <c r="N493" s="15"/>
      <c r="O493" s="15"/>
      <c r="P493" s="15"/>
      <c r="Q493" s="15"/>
      <c r="R493" s="67"/>
      <c r="S493" s="68"/>
      <c r="T493" s="28"/>
    </row>
    <row r="494" spans="1:20" s="13" customFormat="1" ht="20.25">
      <c r="A494" s="124"/>
      <c r="B494" s="119" t="s">
        <v>419</v>
      </c>
      <c r="C494" s="92">
        <f>D494*E494</f>
        <v>245</v>
      </c>
      <c r="D494" s="12">
        <f>D491</f>
        <v>35</v>
      </c>
      <c r="E494" s="37">
        <f>F494*$E$722+G494*$F$722+H494*$G$722+I494*$H$722+J494*$I$722+K494*$J$722+L494*$K$722+M494*$L$722+N494*$M$722+O494*$N$722+P494*$O$722</f>
        <v>7</v>
      </c>
      <c r="F494" s="15"/>
      <c r="G494" s="15"/>
      <c r="H494" s="15"/>
      <c r="I494" s="15"/>
      <c r="J494" s="15"/>
      <c r="K494" s="15">
        <v>2.8</v>
      </c>
      <c r="L494" s="15"/>
      <c r="M494" s="15"/>
      <c r="N494" s="15"/>
      <c r="O494" s="15"/>
      <c r="P494" s="15"/>
      <c r="Q494" s="15"/>
      <c r="R494" s="67"/>
      <c r="S494" s="68"/>
      <c r="T494" s="28"/>
    </row>
    <row r="495" spans="1:20" s="13" customFormat="1" ht="20.25">
      <c r="A495" s="124"/>
      <c r="B495" s="120" t="s">
        <v>262</v>
      </c>
      <c r="C495" s="93">
        <f>C494</f>
        <v>245</v>
      </c>
      <c r="D495" s="46" t="s">
        <v>282</v>
      </c>
      <c r="E495" s="37"/>
      <c r="F495" s="15"/>
      <c r="G495" s="15"/>
      <c r="H495" s="15"/>
      <c r="I495" s="15"/>
      <c r="J495" s="15"/>
      <c r="K495" s="15"/>
      <c r="L495" s="15"/>
      <c r="M495" s="15"/>
      <c r="N495" s="15"/>
      <c r="O495" s="15"/>
      <c r="P495" s="15"/>
      <c r="Q495" s="15"/>
      <c r="R495" s="67"/>
      <c r="S495" s="68"/>
      <c r="T495" s="28"/>
    </row>
    <row r="496" spans="1:20" s="10" customFormat="1" ht="20.25" customHeight="1">
      <c r="A496" s="31">
        <v>17</v>
      </c>
      <c r="B496" s="125" t="s">
        <v>318</v>
      </c>
      <c r="C496" s="35"/>
      <c r="D496" s="9"/>
      <c r="E496" s="34"/>
      <c r="F496" s="9"/>
      <c r="G496" s="9"/>
      <c r="H496" s="9"/>
      <c r="I496" s="9"/>
      <c r="J496" s="9"/>
      <c r="K496" s="9"/>
      <c r="L496" s="9"/>
      <c r="M496" s="9"/>
      <c r="N496" s="9"/>
      <c r="O496" s="9"/>
      <c r="P496" s="9"/>
      <c r="Q496" s="9"/>
      <c r="R496" s="63"/>
      <c r="S496" s="64"/>
      <c r="T496" s="43"/>
    </row>
    <row r="497" spans="1:20" s="13" customFormat="1" ht="20.25">
      <c r="A497" s="11">
        <v>1</v>
      </c>
      <c r="B497" s="39" t="s">
        <v>326</v>
      </c>
      <c r="C497" s="36">
        <f>D497*E497</f>
        <v>-8</v>
      </c>
      <c r="D497" s="12">
        <v>1</v>
      </c>
      <c r="E497" s="37">
        <f>F497*$E$722+G497*$F$722+H497*$G$722+I497*$H$722+J497*$I$722+K497*$J$722+L497*$K$722+M497*$L$722+N497*$M$722+O497*$N$722+P497*$O$722</f>
        <v>-8</v>
      </c>
      <c r="F497" s="12">
        <v>-4</v>
      </c>
      <c r="G497" s="12">
        <v>-4</v>
      </c>
      <c r="H497" s="12"/>
      <c r="I497" s="12"/>
      <c r="J497" s="12"/>
      <c r="K497" s="12"/>
      <c r="L497" s="12"/>
      <c r="M497" s="12"/>
      <c r="N497" s="12"/>
      <c r="O497" s="12"/>
      <c r="P497" s="12"/>
      <c r="Q497" s="12"/>
      <c r="R497" s="65"/>
      <c r="S497" s="73"/>
      <c r="T497" s="75"/>
    </row>
    <row r="498" spans="1:20" s="13" customFormat="1" ht="20.25">
      <c r="A498" s="11">
        <v>1</v>
      </c>
      <c r="B498" s="39" t="s">
        <v>63</v>
      </c>
      <c r="C498" s="36">
        <f t="shared" ref="C498" si="151">D498*E498</f>
        <v>0</v>
      </c>
      <c r="D498" s="12">
        <v>0</v>
      </c>
      <c r="E498" s="37">
        <f>F498*$E$722+G498*$F$722+H498*$G$722+I498*$H$722+J498*$I$722+K498*$J$722+L498*$K$722+M498*$L$722+N498*$M$722+O498*$N$722+P498*$O$722</f>
        <v>5</v>
      </c>
      <c r="F498" s="12">
        <v>5</v>
      </c>
      <c r="G498" s="12"/>
      <c r="H498" s="12"/>
      <c r="I498" s="12"/>
      <c r="J498" s="12"/>
      <c r="K498" s="12"/>
      <c r="L498" s="12"/>
      <c r="M498" s="12"/>
      <c r="N498" s="12"/>
      <c r="O498" s="12"/>
      <c r="P498" s="12"/>
      <c r="Q498" s="12"/>
      <c r="R498" s="65"/>
      <c r="S498" s="73"/>
      <c r="T498" s="75"/>
    </row>
    <row r="499" spans="1:20" s="13" customFormat="1" ht="20.25">
      <c r="A499" s="11">
        <v>1</v>
      </c>
      <c r="B499" s="39" t="s">
        <v>327</v>
      </c>
      <c r="C499" s="36">
        <f>D499*E499</f>
        <v>40</v>
      </c>
      <c r="D499" s="12">
        <v>4</v>
      </c>
      <c r="E499" s="37">
        <f>D751</f>
        <v>10</v>
      </c>
      <c r="F499" s="12"/>
      <c r="G499" s="12"/>
      <c r="H499" s="12"/>
      <c r="I499" s="12"/>
      <c r="J499" s="12"/>
      <c r="K499" s="12"/>
      <c r="L499" s="12"/>
      <c r="M499" s="12"/>
      <c r="N499" s="12"/>
      <c r="O499" s="12"/>
      <c r="P499" s="12"/>
      <c r="Q499" s="12"/>
      <c r="R499" s="65"/>
      <c r="S499" s="65"/>
      <c r="T499" s="75"/>
    </row>
    <row r="500" spans="1:20" s="13" customFormat="1" ht="20.25">
      <c r="A500" s="11">
        <v>1</v>
      </c>
      <c r="B500" s="39" t="s">
        <v>337</v>
      </c>
      <c r="C500" s="36">
        <f>D500*E500</f>
        <v>0</v>
      </c>
      <c r="D500" s="12">
        <v>0</v>
      </c>
      <c r="E500" s="37">
        <f>D759</f>
        <v>20</v>
      </c>
      <c r="F500" s="12"/>
      <c r="G500" s="12"/>
      <c r="H500" s="12"/>
      <c r="I500" s="12"/>
      <c r="J500" s="12"/>
      <c r="K500" s="12"/>
      <c r="L500" s="12"/>
      <c r="M500" s="12"/>
      <c r="N500" s="12"/>
      <c r="O500" s="12"/>
      <c r="P500" s="12"/>
      <c r="Q500" s="12"/>
      <c r="R500" s="65"/>
      <c r="S500" s="65"/>
      <c r="T500" s="75"/>
    </row>
    <row r="501" spans="1:20" s="13" customFormat="1" ht="31.5">
      <c r="A501" s="11">
        <v>1</v>
      </c>
      <c r="B501" s="39" t="s">
        <v>328</v>
      </c>
      <c r="C501" s="36">
        <f>D501*E501</f>
        <v>12.5</v>
      </c>
      <c r="D501" s="12">
        <v>5</v>
      </c>
      <c r="E501" s="37">
        <f>D753</f>
        <v>2.5</v>
      </c>
      <c r="F501" s="12"/>
      <c r="G501" s="12"/>
      <c r="H501" s="12"/>
      <c r="I501" s="12"/>
      <c r="J501" s="12"/>
      <c r="K501" s="12"/>
      <c r="L501" s="12"/>
      <c r="M501" s="12"/>
      <c r="N501" s="12"/>
      <c r="O501" s="12"/>
      <c r="P501" s="12"/>
      <c r="Q501" s="12"/>
      <c r="R501" s="65"/>
      <c r="S501" s="65"/>
      <c r="T501" s="75"/>
    </row>
    <row r="502" spans="1:20" s="13" customFormat="1" ht="20.25">
      <c r="A502" s="11"/>
      <c r="B502" s="40" t="s">
        <v>19</v>
      </c>
      <c r="C502" s="44">
        <f>SUM(C497:C501)</f>
        <v>44.5</v>
      </c>
      <c r="D502" s="46" t="s">
        <v>211</v>
      </c>
      <c r="E502" s="37"/>
      <c r="F502" s="12"/>
      <c r="G502" s="12"/>
      <c r="H502" s="12"/>
      <c r="I502" s="12"/>
      <c r="J502" s="12"/>
      <c r="K502" s="12"/>
      <c r="L502" s="12"/>
      <c r="M502" s="12"/>
      <c r="N502" s="12"/>
      <c r="O502" s="12"/>
      <c r="P502" s="12"/>
      <c r="Q502" s="12"/>
      <c r="R502" s="65"/>
      <c r="S502" s="66"/>
      <c r="T502" s="76"/>
    </row>
    <row r="503" spans="1:20" s="13" customFormat="1" ht="20.25">
      <c r="A503" s="11">
        <v>2</v>
      </c>
      <c r="B503" s="39" t="s">
        <v>326</v>
      </c>
      <c r="C503" s="36">
        <f>D503*E503</f>
        <v>-30</v>
      </c>
      <c r="D503" s="12">
        <v>1</v>
      </c>
      <c r="E503" s="37">
        <f>F503*$E$722+G503*$F$722+H503*$G$722+I503*$H$722+J503*$I$722+K503*$J$722+L503*$K$722+M503*$L$722+N503*$M$722+O503*$N$722+P503*$O$722</f>
        <v>-30</v>
      </c>
      <c r="F503" s="12">
        <v>-15</v>
      </c>
      <c r="G503" s="12">
        <v>-15</v>
      </c>
      <c r="H503" s="12"/>
      <c r="I503" s="12"/>
      <c r="J503" s="12"/>
      <c r="K503" s="12"/>
      <c r="L503" s="12"/>
      <c r="M503" s="12"/>
      <c r="N503" s="12"/>
      <c r="O503" s="12"/>
      <c r="P503" s="12"/>
      <c r="Q503" s="12"/>
      <c r="R503" s="65"/>
      <c r="S503" s="73"/>
      <c r="T503" s="75"/>
    </row>
    <row r="504" spans="1:20" s="13" customFormat="1" ht="20.25">
      <c r="A504" s="11">
        <v>2</v>
      </c>
      <c r="B504" s="39" t="str">
        <f>B498</f>
        <v>Инженер-энергетик</v>
      </c>
      <c r="C504" s="36">
        <f t="shared" ref="C504" si="152">D504*E504</f>
        <v>25</v>
      </c>
      <c r="D504" s="12">
        <v>5</v>
      </c>
      <c r="E504" s="37">
        <f>F504*$E$722+G504*$F$722+H504*$G$722+I504*$H$722+J504*$I$722+K504*$J$722+L504*$K$722+M504*$L$722+N504*$M$722+O504*$N$722+P504*$O$722</f>
        <v>5</v>
      </c>
      <c r="F504" s="12">
        <f>F498</f>
        <v>5</v>
      </c>
      <c r="G504" s="12">
        <f t="shared" ref="G504:Q504" si="153">G498</f>
        <v>0</v>
      </c>
      <c r="H504" s="12">
        <f t="shared" si="153"/>
        <v>0</v>
      </c>
      <c r="I504" s="12">
        <f t="shared" si="153"/>
        <v>0</v>
      </c>
      <c r="J504" s="12">
        <f t="shared" si="153"/>
        <v>0</v>
      </c>
      <c r="K504" s="12">
        <f t="shared" si="153"/>
        <v>0</v>
      </c>
      <c r="L504" s="12">
        <f t="shared" si="153"/>
        <v>0</v>
      </c>
      <c r="M504" s="12">
        <f t="shared" si="153"/>
        <v>0</v>
      </c>
      <c r="N504" s="12">
        <f t="shared" si="153"/>
        <v>0</v>
      </c>
      <c r="O504" s="12">
        <f t="shared" si="153"/>
        <v>0</v>
      </c>
      <c r="P504" s="12">
        <f t="shared" si="153"/>
        <v>0</v>
      </c>
      <c r="Q504" s="12">
        <f t="shared" si="153"/>
        <v>0</v>
      </c>
      <c r="R504" s="65"/>
      <c r="S504" s="73"/>
      <c r="T504" s="75"/>
    </row>
    <row r="505" spans="1:20" s="13" customFormat="1" ht="20.25">
      <c r="A505" s="11">
        <v>2</v>
      </c>
      <c r="B505" s="39" t="s">
        <v>327</v>
      </c>
      <c r="C505" s="36">
        <f>D505*E505</f>
        <v>70</v>
      </c>
      <c r="D505" s="12">
        <v>7</v>
      </c>
      <c r="E505" s="37">
        <f>D751</f>
        <v>10</v>
      </c>
      <c r="F505" s="12"/>
      <c r="G505" s="12"/>
      <c r="H505" s="12"/>
      <c r="I505" s="12"/>
      <c r="J505" s="12"/>
      <c r="K505" s="12"/>
      <c r="L505" s="12"/>
      <c r="M505" s="12"/>
      <c r="N505" s="12"/>
      <c r="O505" s="12"/>
      <c r="P505" s="12"/>
      <c r="Q505" s="12"/>
      <c r="R505" s="65"/>
      <c r="S505" s="65"/>
      <c r="T505" s="75"/>
    </row>
    <row r="506" spans="1:20" s="13" customFormat="1" ht="20.25">
      <c r="A506" s="11">
        <v>2</v>
      </c>
      <c r="B506" s="39" t="s">
        <v>337</v>
      </c>
      <c r="C506" s="36">
        <f>D506*E506</f>
        <v>60</v>
      </c>
      <c r="D506" s="12">
        <v>3</v>
      </c>
      <c r="E506" s="37">
        <f>D759</f>
        <v>20</v>
      </c>
      <c r="F506" s="12"/>
      <c r="G506" s="12"/>
      <c r="H506" s="12"/>
      <c r="I506" s="12"/>
      <c r="J506" s="12"/>
      <c r="K506" s="12"/>
      <c r="L506" s="12"/>
      <c r="M506" s="12"/>
      <c r="N506" s="12"/>
      <c r="O506" s="12"/>
      <c r="P506" s="12"/>
      <c r="Q506" s="12"/>
      <c r="R506" s="65"/>
      <c r="S506" s="65"/>
      <c r="T506" s="75"/>
    </row>
    <row r="507" spans="1:20" s="13" customFormat="1" ht="31.5">
      <c r="A507" s="11">
        <v>2</v>
      </c>
      <c r="B507" s="39" t="s">
        <v>328</v>
      </c>
      <c r="C507" s="36">
        <f>D507*E507</f>
        <v>25</v>
      </c>
      <c r="D507" s="12">
        <v>10</v>
      </c>
      <c r="E507" s="37">
        <f>D753</f>
        <v>2.5</v>
      </c>
      <c r="F507" s="12"/>
      <c r="G507" s="12"/>
      <c r="H507" s="12"/>
      <c r="I507" s="12"/>
      <c r="J507" s="12"/>
      <c r="K507" s="12"/>
      <c r="L507" s="12"/>
      <c r="M507" s="12"/>
      <c r="N507" s="12"/>
      <c r="O507" s="12"/>
      <c r="P507" s="12"/>
      <c r="Q507" s="12"/>
      <c r="R507" s="65"/>
      <c r="S507" s="65"/>
      <c r="T507" s="75"/>
    </row>
    <row r="508" spans="1:20" s="13" customFormat="1" ht="20.25">
      <c r="A508" s="11"/>
      <c r="B508" s="40" t="s">
        <v>20</v>
      </c>
      <c r="C508" s="44">
        <f>SUM(C503:C507)</f>
        <v>150</v>
      </c>
      <c r="D508" s="46" t="s">
        <v>210</v>
      </c>
      <c r="E508" s="37"/>
      <c r="F508" s="12"/>
      <c r="G508" s="12"/>
      <c r="H508" s="12"/>
      <c r="I508" s="12"/>
      <c r="J508" s="12"/>
      <c r="K508" s="12"/>
      <c r="L508" s="12"/>
      <c r="M508" s="12"/>
      <c r="N508" s="12"/>
      <c r="O508" s="12"/>
      <c r="P508" s="12"/>
      <c r="Q508" s="12"/>
      <c r="R508" s="65"/>
      <c r="S508" s="66"/>
      <c r="T508" s="76"/>
    </row>
    <row r="509" spans="1:20" s="13" customFormat="1" ht="20.25" customHeight="1">
      <c r="A509" s="11">
        <v>3</v>
      </c>
      <c r="B509" s="39" t="s">
        <v>326</v>
      </c>
      <c r="C509" s="36">
        <f>D509*E509</f>
        <v>-50</v>
      </c>
      <c r="D509" s="12">
        <v>1</v>
      </c>
      <c r="E509" s="37">
        <f>F509*$E$722+G509*$F$722+H509*$G$722+I509*$H$722+J509*$I$722+K509*$J$722+L509*$K$722+M509*$L$722+N509*$M$722+O509*$N$722+P509*$O$722+Q509*$P$722+R509*S509</f>
        <v>-50</v>
      </c>
      <c r="F509" s="12">
        <v>-25</v>
      </c>
      <c r="G509" s="12">
        <v>-25</v>
      </c>
      <c r="H509" s="12"/>
      <c r="I509" s="12"/>
      <c r="J509" s="12"/>
      <c r="K509" s="12"/>
      <c r="L509" s="12"/>
      <c r="M509" s="12"/>
      <c r="N509" s="12"/>
      <c r="O509" s="12"/>
      <c r="P509" s="12"/>
      <c r="Q509" s="12"/>
      <c r="R509" s="65"/>
      <c r="S509" s="73"/>
      <c r="T509" s="75"/>
    </row>
    <row r="510" spans="1:20" s="13" customFormat="1" ht="20.25">
      <c r="A510" s="11">
        <v>3</v>
      </c>
      <c r="B510" s="39" t="str">
        <f>B498</f>
        <v>Инженер-энергетик</v>
      </c>
      <c r="C510" s="36">
        <f t="shared" ref="C510" si="154">D510*E510</f>
        <v>50</v>
      </c>
      <c r="D510" s="12">
        <v>10</v>
      </c>
      <c r="E510" s="37">
        <f>F510*$E$722+G510*$F$722+H510*$G$722+I510*$H$722+J510*$I$722+K510*$J$722+L510*$K$722+M510*$L$722+N510*$M$722+O510*$N$722+P510*$O$722</f>
        <v>5</v>
      </c>
      <c r="F510" s="12">
        <f>F498</f>
        <v>5</v>
      </c>
      <c r="G510" s="12">
        <f t="shared" ref="G510:Q510" si="155">G498</f>
        <v>0</v>
      </c>
      <c r="H510" s="12">
        <f t="shared" si="155"/>
        <v>0</v>
      </c>
      <c r="I510" s="12">
        <f t="shared" si="155"/>
        <v>0</v>
      </c>
      <c r="J510" s="12">
        <f t="shared" si="155"/>
        <v>0</v>
      </c>
      <c r="K510" s="12">
        <f t="shared" si="155"/>
        <v>0</v>
      </c>
      <c r="L510" s="12">
        <f t="shared" si="155"/>
        <v>0</v>
      </c>
      <c r="M510" s="12">
        <f t="shared" si="155"/>
        <v>0</v>
      </c>
      <c r="N510" s="12">
        <f t="shared" si="155"/>
        <v>0</v>
      </c>
      <c r="O510" s="12">
        <f t="shared" si="155"/>
        <v>0</v>
      </c>
      <c r="P510" s="12">
        <f t="shared" si="155"/>
        <v>0</v>
      </c>
      <c r="Q510" s="12">
        <f t="shared" si="155"/>
        <v>0</v>
      </c>
      <c r="R510" s="65"/>
      <c r="S510" s="79"/>
      <c r="T510" s="75"/>
    </row>
    <row r="511" spans="1:20" s="13" customFormat="1" ht="20.25">
      <c r="A511" s="11">
        <v>3</v>
      </c>
      <c r="B511" s="39" t="s">
        <v>327</v>
      </c>
      <c r="C511" s="36">
        <f>D511*E511</f>
        <v>150</v>
      </c>
      <c r="D511" s="12">
        <v>15</v>
      </c>
      <c r="E511" s="37">
        <f>D751</f>
        <v>10</v>
      </c>
      <c r="F511" s="12"/>
      <c r="G511" s="12"/>
      <c r="H511" s="12"/>
      <c r="I511" s="12"/>
      <c r="J511" s="12"/>
      <c r="K511" s="12"/>
      <c r="L511" s="12"/>
      <c r="M511" s="12"/>
      <c r="N511" s="12"/>
      <c r="O511" s="12"/>
      <c r="P511" s="12"/>
      <c r="Q511" s="12"/>
      <c r="R511" s="65"/>
      <c r="S511" s="66"/>
      <c r="T511" s="76"/>
    </row>
    <row r="512" spans="1:20" s="13" customFormat="1" ht="20.25">
      <c r="A512" s="11">
        <v>3</v>
      </c>
      <c r="B512" s="39" t="s">
        <v>337</v>
      </c>
      <c r="C512" s="36">
        <f>D512*E512</f>
        <v>200</v>
      </c>
      <c r="D512" s="12">
        <v>10</v>
      </c>
      <c r="E512" s="37">
        <f>D759</f>
        <v>20</v>
      </c>
      <c r="F512" s="12"/>
      <c r="G512" s="12"/>
      <c r="H512" s="12"/>
      <c r="I512" s="12"/>
      <c r="J512" s="12"/>
      <c r="K512" s="12"/>
      <c r="L512" s="12"/>
      <c r="M512" s="12"/>
      <c r="N512" s="12"/>
      <c r="O512" s="12"/>
      <c r="P512" s="12"/>
      <c r="Q512" s="12"/>
      <c r="R512" s="65"/>
      <c r="S512" s="66"/>
      <c r="T512" s="76"/>
    </row>
    <row r="513" spans="1:20" s="13" customFormat="1" ht="31.5">
      <c r="A513" s="11">
        <v>3</v>
      </c>
      <c r="B513" s="39" t="s">
        <v>328</v>
      </c>
      <c r="C513" s="36">
        <f>D513*E513</f>
        <v>50</v>
      </c>
      <c r="D513" s="12">
        <v>20</v>
      </c>
      <c r="E513" s="37">
        <f>D753</f>
        <v>2.5</v>
      </c>
      <c r="F513" s="12"/>
      <c r="G513" s="12"/>
      <c r="H513" s="12"/>
      <c r="I513" s="12"/>
      <c r="J513" s="12"/>
      <c r="K513" s="12"/>
      <c r="L513" s="12"/>
      <c r="M513" s="12"/>
      <c r="N513" s="12"/>
      <c r="O513" s="12"/>
      <c r="P513" s="12"/>
      <c r="Q513" s="12"/>
      <c r="R513" s="65"/>
      <c r="S513" s="66"/>
      <c r="T513" s="76"/>
    </row>
    <row r="514" spans="1:20" s="13" customFormat="1" ht="20.25">
      <c r="A514" s="14"/>
      <c r="B514" s="41" t="s">
        <v>21</v>
      </c>
      <c r="C514" s="44">
        <f>SUM(C509:C513)</f>
        <v>400</v>
      </c>
      <c r="D514" s="46" t="s">
        <v>209</v>
      </c>
      <c r="E514" s="37"/>
      <c r="F514" s="15"/>
      <c r="G514" s="15"/>
      <c r="H514" s="15"/>
      <c r="I514" s="15"/>
      <c r="J514" s="15"/>
      <c r="K514" s="15"/>
      <c r="L514" s="15"/>
      <c r="M514" s="15"/>
      <c r="N514" s="15"/>
      <c r="O514" s="15"/>
      <c r="P514" s="15"/>
      <c r="Q514" s="15"/>
      <c r="R514" s="67"/>
      <c r="S514" s="66"/>
      <c r="T514" s="76"/>
    </row>
    <row r="515" spans="1:20" s="13" customFormat="1" ht="20.25">
      <c r="A515" s="106"/>
      <c r="B515" s="89" t="s">
        <v>304</v>
      </c>
      <c r="C515" s="38"/>
      <c r="D515" s="91"/>
      <c r="E515" s="37"/>
      <c r="F515" s="15"/>
      <c r="G515" s="15"/>
      <c r="H515" s="15"/>
      <c r="I515" s="15"/>
      <c r="J515" s="15"/>
      <c r="K515" s="15"/>
      <c r="L515" s="15"/>
      <c r="M515" s="15"/>
      <c r="N515" s="15"/>
      <c r="O515" s="15"/>
      <c r="P515" s="15"/>
      <c r="Q515" s="15"/>
      <c r="R515" s="67"/>
      <c r="S515" s="68"/>
      <c r="T515" s="28"/>
    </row>
    <row r="516" spans="1:20" s="13" customFormat="1" ht="20.25">
      <c r="A516" s="106"/>
      <c r="B516" s="90" t="s">
        <v>349</v>
      </c>
      <c r="C516" s="92">
        <f>D516*E516</f>
        <v>30</v>
      </c>
      <c r="D516" s="12">
        <v>3</v>
      </c>
      <c r="E516" s="37">
        <f>E511</f>
        <v>10</v>
      </c>
      <c r="F516" s="15"/>
      <c r="G516" s="15"/>
      <c r="H516" s="15"/>
      <c r="I516" s="15"/>
      <c r="J516" s="15"/>
      <c r="K516" s="15"/>
      <c r="L516" s="15"/>
      <c r="M516" s="15"/>
      <c r="N516" s="15"/>
      <c r="O516" s="15"/>
      <c r="P516" s="15"/>
      <c r="Q516" s="15"/>
      <c r="R516" s="67"/>
      <c r="S516" s="68"/>
      <c r="T516" s="28"/>
    </row>
    <row r="517" spans="1:20" s="13" customFormat="1" ht="20.25">
      <c r="A517" s="106"/>
      <c r="B517" s="90" t="s">
        <v>347</v>
      </c>
      <c r="C517" s="92">
        <f>D517*E517</f>
        <v>40</v>
      </c>
      <c r="D517" s="12">
        <v>2</v>
      </c>
      <c r="E517" s="37">
        <f>E512</f>
        <v>20</v>
      </c>
      <c r="F517" s="15"/>
      <c r="G517" s="15"/>
      <c r="H517" s="15"/>
      <c r="I517" s="15"/>
      <c r="J517" s="15"/>
      <c r="K517" s="15"/>
      <c r="L517" s="15"/>
      <c r="M517" s="15"/>
      <c r="N517" s="15"/>
      <c r="O517" s="15"/>
      <c r="P517" s="15"/>
      <c r="Q517" s="15"/>
      <c r="R517" s="67"/>
      <c r="S517" s="68"/>
      <c r="T517" s="28"/>
    </row>
    <row r="518" spans="1:20" s="13" customFormat="1" ht="20.25">
      <c r="A518" s="106"/>
      <c r="B518" s="90" t="s">
        <v>267</v>
      </c>
      <c r="C518" s="92">
        <f>D518*E518</f>
        <v>35</v>
      </c>
      <c r="D518" s="12">
        <f>D510</f>
        <v>10</v>
      </c>
      <c r="E518" s="37">
        <f>F518*$E$722+G518*$F$722+H518*$G$722+I518*$H$722+J518*$I$722+K518*$J$722+L518*$K$722+M518*$L$722+N518*$M$722+O518*$N$722+P518*$O$722</f>
        <v>3.5</v>
      </c>
      <c r="F518" s="15">
        <v>3.5</v>
      </c>
      <c r="G518" s="15"/>
      <c r="H518" s="15"/>
      <c r="I518" s="15"/>
      <c r="J518" s="15"/>
      <c r="K518" s="15"/>
      <c r="L518" s="15"/>
      <c r="M518" s="15"/>
      <c r="N518" s="15"/>
      <c r="O518" s="15"/>
      <c r="P518" s="15"/>
      <c r="Q518" s="15"/>
      <c r="R518" s="67"/>
      <c r="S518" s="68"/>
      <c r="T518" s="28"/>
    </row>
    <row r="519" spans="1:20" s="13" customFormat="1" ht="20.25">
      <c r="A519" s="107" t="s">
        <v>13</v>
      </c>
      <c r="B519" s="41" t="s">
        <v>262</v>
      </c>
      <c r="C519" s="93">
        <f>SUM(C516:C518)</f>
        <v>105</v>
      </c>
      <c r="D519" s="46" t="s">
        <v>306</v>
      </c>
      <c r="E519" s="37"/>
      <c r="F519" s="15"/>
      <c r="G519" s="15"/>
      <c r="H519" s="15"/>
      <c r="I519" s="15"/>
      <c r="J519" s="15"/>
      <c r="K519" s="15"/>
      <c r="L519" s="15"/>
      <c r="M519" s="15"/>
      <c r="N519" s="15"/>
      <c r="O519" s="15"/>
      <c r="P519" s="15"/>
      <c r="Q519" s="15"/>
      <c r="R519" s="67"/>
      <c r="S519" s="68"/>
      <c r="T519" s="28"/>
    </row>
    <row r="520" spans="1:20" s="13" customFormat="1" ht="20.25">
      <c r="A520" s="106"/>
      <c r="B520" s="89" t="s">
        <v>305</v>
      </c>
      <c r="C520" s="38"/>
      <c r="D520" s="103"/>
      <c r="E520" s="37"/>
      <c r="F520" s="15"/>
      <c r="G520" s="15"/>
      <c r="H520" s="15"/>
      <c r="I520" s="15"/>
      <c r="J520" s="15"/>
      <c r="K520" s="15"/>
      <c r="L520" s="15"/>
      <c r="M520" s="15"/>
      <c r="N520" s="15"/>
      <c r="O520" s="15"/>
      <c r="P520" s="15"/>
      <c r="Q520" s="15"/>
      <c r="R520" s="67"/>
      <c r="S520" s="68"/>
      <c r="T520" s="28"/>
    </row>
    <row r="521" spans="1:20" s="13" customFormat="1" ht="20.25">
      <c r="A521" s="106"/>
      <c r="B521" s="90" t="s">
        <v>349</v>
      </c>
      <c r="C521" s="92">
        <f>D521*E521</f>
        <v>150</v>
      </c>
      <c r="D521" s="12">
        <f>D516*5</f>
        <v>15</v>
      </c>
      <c r="E521" s="37">
        <f>E511</f>
        <v>10</v>
      </c>
      <c r="F521" s="15"/>
      <c r="G521" s="15"/>
      <c r="H521" s="15"/>
      <c r="I521" s="15"/>
      <c r="J521" s="15"/>
      <c r="K521" s="15"/>
      <c r="L521" s="15"/>
      <c r="M521" s="15"/>
      <c r="N521" s="15"/>
      <c r="O521" s="15"/>
      <c r="P521" s="15"/>
      <c r="Q521" s="15"/>
      <c r="R521" s="67"/>
      <c r="S521" s="68"/>
      <c r="T521" s="28"/>
    </row>
    <row r="522" spans="1:20" s="13" customFormat="1" ht="20.25">
      <c r="A522" s="106"/>
      <c r="B522" s="90" t="s">
        <v>347</v>
      </c>
      <c r="C522" s="92">
        <f>D522*E522</f>
        <v>200</v>
      </c>
      <c r="D522" s="12">
        <f>D517*5</f>
        <v>10</v>
      </c>
      <c r="E522" s="37">
        <f>E517</f>
        <v>20</v>
      </c>
      <c r="F522" s="15"/>
      <c r="G522" s="15"/>
      <c r="H522" s="15"/>
      <c r="I522" s="15"/>
      <c r="J522" s="15"/>
      <c r="K522" s="15"/>
      <c r="L522" s="15"/>
      <c r="M522" s="15"/>
      <c r="N522" s="15"/>
      <c r="O522" s="15"/>
      <c r="P522" s="15"/>
      <c r="Q522" s="15"/>
      <c r="R522" s="67"/>
      <c r="S522" s="68"/>
      <c r="T522" s="28"/>
    </row>
    <row r="523" spans="1:20" s="13" customFormat="1" ht="20.25">
      <c r="A523" s="106"/>
      <c r="B523" s="90" t="s">
        <v>267</v>
      </c>
      <c r="C523" s="92">
        <f>D523*E523</f>
        <v>175</v>
      </c>
      <c r="D523" s="12">
        <f>D518</f>
        <v>10</v>
      </c>
      <c r="E523" s="37">
        <f>F523*$E$722+G523*$F$722+H523*$G$722+I523*$H$722+J523*$I$722+K523*$J$722+L523*$K$722+M523*$L$722+N523*$M$722+O523*$N$722+P523*$O$722</f>
        <v>17.5</v>
      </c>
      <c r="F523" s="15">
        <f t="shared" ref="F523:K523" si="156">F518*5</f>
        <v>17.5</v>
      </c>
      <c r="G523" s="15">
        <f t="shared" si="156"/>
        <v>0</v>
      </c>
      <c r="H523" s="15">
        <f t="shared" si="156"/>
        <v>0</v>
      </c>
      <c r="I523" s="15">
        <f t="shared" si="156"/>
        <v>0</v>
      </c>
      <c r="J523" s="15">
        <f t="shared" si="156"/>
        <v>0</v>
      </c>
      <c r="K523" s="15">
        <f t="shared" si="156"/>
        <v>0</v>
      </c>
      <c r="L523" s="15">
        <f t="shared" ref="L523:P523" si="157">L518*5</f>
        <v>0</v>
      </c>
      <c r="M523" s="15">
        <f t="shared" si="157"/>
        <v>0</v>
      </c>
      <c r="N523" s="15">
        <f t="shared" si="157"/>
        <v>0</v>
      </c>
      <c r="O523" s="15">
        <f t="shared" si="157"/>
        <v>0</v>
      </c>
      <c r="P523" s="15">
        <f t="shared" si="157"/>
        <v>0</v>
      </c>
      <c r="Q523" s="15"/>
      <c r="R523" s="67"/>
      <c r="S523" s="68"/>
      <c r="T523" s="28"/>
    </row>
    <row r="524" spans="1:20" s="13" customFormat="1" ht="20.25">
      <c r="A524" s="106"/>
      <c r="B524" s="41" t="s">
        <v>262</v>
      </c>
      <c r="C524" s="93">
        <f>SUM(C521:C523)</f>
        <v>525</v>
      </c>
      <c r="D524" s="46" t="s">
        <v>307</v>
      </c>
      <c r="E524" s="37"/>
      <c r="F524" s="15"/>
      <c r="G524" s="15"/>
      <c r="H524" s="15"/>
      <c r="I524" s="15"/>
      <c r="J524" s="15"/>
      <c r="K524" s="15"/>
      <c r="L524" s="15"/>
      <c r="M524" s="15"/>
      <c r="N524" s="15"/>
      <c r="O524" s="15"/>
      <c r="P524" s="15"/>
      <c r="Q524" s="15"/>
      <c r="R524" s="67"/>
      <c r="S524" s="68"/>
      <c r="T524" s="28"/>
    </row>
    <row r="525" spans="1:20" s="13" customFormat="1" ht="20.25">
      <c r="A525" s="104"/>
      <c r="B525" s="89" t="s">
        <v>255</v>
      </c>
      <c r="C525" s="38"/>
      <c r="D525" s="91"/>
      <c r="E525" s="37"/>
      <c r="F525" s="15"/>
      <c r="G525" s="15"/>
      <c r="H525" s="15"/>
      <c r="I525" s="15"/>
      <c r="J525" s="15"/>
      <c r="K525" s="15"/>
      <c r="L525" s="15"/>
      <c r="M525" s="15"/>
      <c r="N525" s="15"/>
      <c r="O525" s="15"/>
      <c r="P525" s="15"/>
      <c r="Q525" s="15"/>
      <c r="R525" s="67"/>
      <c r="S525" s="66"/>
      <c r="T525" s="76"/>
    </row>
    <row r="526" spans="1:20" s="13" customFormat="1" ht="20.25">
      <c r="A526" s="104"/>
      <c r="B526" s="90" t="s">
        <v>339</v>
      </c>
      <c r="C526" s="92">
        <f>D526*E526</f>
        <v>100</v>
      </c>
      <c r="D526" s="12">
        <v>10</v>
      </c>
      <c r="E526" s="37">
        <f>E511</f>
        <v>10</v>
      </c>
      <c r="F526" s="15"/>
      <c r="G526" s="15"/>
      <c r="H526" s="15"/>
      <c r="I526" s="15"/>
      <c r="J526" s="15"/>
      <c r="K526" s="15"/>
      <c r="L526" s="15"/>
      <c r="M526" s="15"/>
      <c r="N526" s="15"/>
      <c r="O526" s="15"/>
      <c r="P526" s="15"/>
      <c r="Q526" s="15"/>
      <c r="R526" s="67"/>
      <c r="S526" s="66"/>
      <c r="T526" s="76"/>
    </row>
    <row r="527" spans="1:20" s="13" customFormat="1" ht="20.25">
      <c r="A527" s="104"/>
      <c r="B527" s="90" t="s">
        <v>340</v>
      </c>
      <c r="C527" s="92">
        <f>D527*E527</f>
        <v>100</v>
      </c>
      <c r="D527" s="12">
        <v>5</v>
      </c>
      <c r="E527" s="37">
        <f>E522</f>
        <v>20</v>
      </c>
      <c r="F527" s="15"/>
      <c r="G527" s="15"/>
      <c r="H527" s="15"/>
      <c r="I527" s="15"/>
      <c r="J527" s="15"/>
      <c r="K527" s="15"/>
      <c r="L527" s="15"/>
      <c r="M527" s="15"/>
      <c r="N527" s="15"/>
      <c r="O527" s="15"/>
      <c r="P527" s="15"/>
      <c r="Q527" s="15"/>
      <c r="R527" s="67"/>
      <c r="S527" s="66"/>
      <c r="T527" s="76"/>
    </row>
    <row r="528" spans="1:20" s="13" customFormat="1" ht="20.25">
      <c r="A528" s="104"/>
      <c r="B528" s="90" t="s">
        <v>267</v>
      </c>
      <c r="C528" s="92">
        <f>D528*E528</f>
        <v>50</v>
      </c>
      <c r="D528" s="12">
        <f>D510</f>
        <v>10</v>
      </c>
      <c r="E528" s="37">
        <f>F528*$E$722+G528*$F$722+H528*$G$722+I528*$H$722+J528*$I$722+K528*$J$722+L528*$K$722+M528*$L$722+N528*$M$722+O528*$N$722+P528*$O$722</f>
        <v>5</v>
      </c>
      <c r="F528" s="15">
        <v>5</v>
      </c>
      <c r="G528" s="15"/>
      <c r="H528" s="15"/>
      <c r="I528" s="15"/>
      <c r="J528" s="15"/>
      <c r="K528" s="15"/>
      <c r="L528" s="15"/>
      <c r="M528" s="15"/>
      <c r="N528" s="15"/>
      <c r="O528" s="15"/>
      <c r="P528" s="15"/>
      <c r="Q528" s="15"/>
      <c r="R528" s="67"/>
      <c r="S528" s="66"/>
      <c r="T528" s="76"/>
    </row>
    <row r="529" spans="1:20" s="13" customFormat="1" ht="20.25">
      <c r="A529" s="104"/>
      <c r="B529" s="41" t="s">
        <v>262</v>
      </c>
      <c r="C529" s="93">
        <f>SUM(C526:C528)</f>
        <v>250</v>
      </c>
      <c r="D529" s="46" t="s">
        <v>282</v>
      </c>
      <c r="E529" s="37"/>
      <c r="F529" s="15"/>
      <c r="G529" s="15"/>
      <c r="H529" s="15"/>
      <c r="I529" s="15"/>
      <c r="J529" s="15"/>
      <c r="K529" s="15"/>
      <c r="L529" s="15"/>
      <c r="M529" s="15"/>
      <c r="N529" s="15"/>
      <c r="O529" s="15"/>
      <c r="P529" s="15"/>
      <c r="Q529" s="15"/>
      <c r="R529" s="67"/>
      <c r="S529" s="66"/>
      <c r="T529" s="76"/>
    </row>
    <row r="530" spans="1:20" s="10" customFormat="1" ht="20.25" customHeight="1">
      <c r="A530" s="31">
        <v>18</v>
      </c>
      <c r="B530" s="125" t="s">
        <v>320</v>
      </c>
      <c r="C530" s="35"/>
      <c r="D530" s="9"/>
      <c r="E530" s="34"/>
      <c r="F530" s="9"/>
      <c r="G530" s="9"/>
      <c r="H530" s="9"/>
      <c r="I530" s="9"/>
      <c r="J530" s="9"/>
      <c r="K530" s="9"/>
      <c r="L530" s="9"/>
      <c r="M530" s="9"/>
      <c r="N530" s="9"/>
      <c r="O530" s="9"/>
      <c r="P530" s="9"/>
      <c r="Q530" s="9"/>
      <c r="R530" s="63"/>
      <c r="S530" s="64"/>
      <c r="T530" s="43"/>
    </row>
    <row r="531" spans="1:20" s="13" customFormat="1" ht="20.25">
      <c r="A531" s="11">
        <v>1</v>
      </c>
      <c r="B531" s="39" t="s">
        <v>326</v>
      </c>
      <c r="C531" s="36">
        <f>D531*E531</f>
        <v>-8</v>
      </c>
      <c r="D531" s="12">
        <v>1</v>
      </c>
      <c r="E531" s="37">
        <f>F531*$E$722+G531*$F$722+H531*$G$722+I531*$H$722+J531*$I$722+K531*$J$722+L531*$K$722+M531*$L$722+N531*$M$722+O531*$N$722+P531*$O$722+Q531*$P$722+R531*S531</f>
        <v>-8</v>
      </c>
      <c r="F531" s="12">
        <v>-4</v>
      </c>
      <c r="G531" s="12">
        <v>-4</v>
      </c>
      <c r="H531" s="12"/>
      <c r="I531" s="12"/>
      <c r="J531" s="12"/>
      <c r="K531" s="12"/>
      <c r="L531" s="12"/>
      <c r="M531" s="12"/>
      <c r="N531" s="12"/>
      <c r="O531" s="12"/>
      <c r="P531" s="12"/>
      <c r="Q531" s="12"/>
      <c r="R531" s="65"/>
      <c r="S531" s="73"/>
      <c r="T531" s="75"/>
    </row>
    <row r="532" spans="1:20" s="13" customFormat="1" ht="20.25">
      <c r="A532" s="11">
        <v>1</v>
      </c>
      <c r="B532" s="39" t="s">
        <v>26</v>
      </c>
      <c r="C532" s="36">
        <f t="shared" ref="C532:C535" si="158">D532*E532</f>
        <v>0</v>
      </c>
      <c r="D532" s="12">
        <v>0</v>
      </c>
      <c r="E532" s="37">
        <f>F532*$E$722+G532*$F$722+H532*$G$722+I532*$H$722+J532*$I$722+K532*$J$722+L532*$K$722+M532*$L$722+N532*$M$722+O532*$N$722+P532*$O$722</f>
        <v>5</v>
      </c>
      <c r="F532" s="12"/>
      <c r="G532" s="12">
        <v>5</v>
      </c>
      <c r="H532" s="12"/>
      <c r="I532" s="12"/>
      <c r="J532" s="12"/>
      <c r="K532" s="12"/>
      <c r="L532" s="12"/>
      <c r="M532" s="12"/>
      <c r="N532" s="12"/>
      <c r="O532" s="12"/>
      <c r="P532" s="12"/>
      <c r="Q532" s="12"/>
      <c r="R532" s="65"/>
      <c r="S532" s="73"/>
      <c r="T532" s="75"/>
    </row>
    <row r="533" spans="1:20" s="13" customFormat="1" ht="20.25">
      <c r="A533" s="11">
        <v>1</v>
      </c>
      <c r="B533" s="39" t="s">
        <v>341</v>
      </c>
      <c r="C533" s="36">
        <f t="shared" si="158"/>
        <v>40</v>
      </c>
      <c r="D533" s="12">
        <v>4</v>
      </c>
      <c r="E533" s="37">
        <f>D751</f>
        <v>10</v>
      </c>
      <c r="F533" s="12"/>
      <c r="G533" s="12"/>
      <c r="H533" s="12"/>
      <c r="I533" s="12"/>
      <c r="J533" s="12"/>
      <c r="K533" s="12"/>
      <c r="L533" s="12"/>
      <c r="M533" s="12"/>
      <c r="N533" s="12"/>
      <c r="O533" s="12"/>
      <c r="P533" s="12"/>
      <c r="Q533" s="12"/>
      <c r="R533" s="65"/>
      <c r="S533" s="65"/>
      <c r="T533" s="75"/>
    </row>
    <row r="534" spans="1:20" s="13" customFormat="1" ht="20.25">
      <c r="A534" s="11">
        <v>1</v>
      </c>
      <c r="B534" s="39" t="s">
        <v>337</v>
      </c>
      <c r="C534" s="36">
        <f t="shared" si="158"/>
        <v>0</v>
      </c>
      <c r="D534" s="12">
        <v>0</v>
      </c>
      <c r="E534" s="37">
        <f>D759</f>
        <v>20</v>
      </c>
      <c r="F534" s="12"/>
      <c r="G534" s="12"/>
      <c r="H534" s="12"/>
      <c r="I534" s="12"/>
      <c r="J534" s="12"/>
      <c r="K534" s="12"/>
      <c r="L534" s="12"/>
      <c r="M534" s="12"/>
      <c r="N534" s="12"/>
      <c r="O534" s="12"/>
      <c r="P534" s="12"/>
      <c r="Q534" s="12"/>
      <c r="R534" s="65"/>
      <c r="S534" s="65"/>
      <c r="T534" s="75"/>
    </row>
    <row r="535" spans="1:20" s="13" customFormat="1" ht="31.5">
      <c r="A535" s="11">
        <v>1</v>
      </c>
      <c r="B535" s="39" t="s">
        <v>342</v>
      </c>
      <c r="C535" s="36">
        <f t="shared" si="158"/>
        <v>12.5</v>
      </c>
      <c r="D535" s="12">
        <v>5</v>
      </c>
      <c r="E535" s="37">
        <f>D754</f>
        <v>2.5</v>
      </c>
      <c r="F535" s="12"/>
      <c r="G535" s="12"/>
      <c r="H535" s="12"/>
      <c r="I535" s="12"/>
      <c r="J535" s="12"/>
      <c r="K535" s="12"/>
      <c r="L535" s="12"/>
      <c r="M535" s="12"/>
      <c r="N535" s="12"/>
      <c r="O535" s="12"/>
      <c r="P535" s="12"/>
      <c r="Q535" s="12"/>
      <c r="R535" s="65"/>
      <c r="S535" s="65"/>
      <c r="T535" s="75"/>
    </row>
    <row r="536" spans="1:20" s="13" customFormat="1" ht="20.25">
      <c r="A536" s="11"/>
      <c r="B536" s="40" t="s">
        <v>19</v>
      </c>
      <c r="C536" s="44">
        <f>SUM(C531:C535)</f>
        <v>44.5</v>
      </c>
      <c r="D536" s="46" t="s">
        <v>211</v>
      </c>
      <c r="E536" s="37"/>
      <c r="F536" s="12"/>
      <c r="G536" s="12"/>
      <c r="H536" s="12"/>
      <c r="I536" s="12"/>
      <c r="J536" s="12"/>
      <c r="K536" s="12"/>
      <c r="L536" s="12"/>
      <c r="M536" s="12"/>
      <c r="N536" s="12"/>
      <c r="O536" s="12"/>
      <c r="P536" s="12"/>
      <c r="Q536" s="12"/>
      <c r="R536" s="65"/>
      <c r="S536" s="66"/>
      <c r="T536" s="76"/>
    </row>
    <row r="537" spans="1:20" s="13" customFormat="1" ht="20.25">
      <c r="A537" s="11">
        <v>2</v>
      </c>
      <c r="B537" s="39" t="s">
        <v>326</v>
      </c>
      <c r="C537" s="36">
        <f>D537*E537</f>
        <v>-30</v>
      </c>
      <c r="D537" s="12">
        <v>1</v>
      </c>
      <c r="E537" s="37">
        <f>F537*$E$722+G537*$F$722+H537*$G$722+I537*$H$722+J537*$I$722+K537*$J$722+L537*$K$722+M537*$L$722+N537*$M$722+O537*$N$722+P537*$O$722+Q537*$P$722+R537*S537</f>
        <v>-30</v>
      </c>
      <c r="F537" s="12">
        <v>-15</v>
      </c>
      <c r="G537" s="12">
        <v>-15</v>
      </c>
      <c r="H537" s="12"/>
      <c r="I537" s="12"/>
      <c r="J537" s="12"/>
      <c r="K537" s="12"/>
      <c r="L537" s="12"/>
      <c r="M537" s="12"/>
      <c r="N537" s="12"/>
      <c r="O537" s="12"/>
      <c r="P537" s="12"/>
      <c r="Q537" s="12"/>
      <c r="R537" s="65"/>
      <c r="S537" s="73"/>
      <c r="T537" s="75"/>
    </row>
    <row r="538" spans="1:20" s="13" customFormat="1" ht="20.25">
      <c r="A538" s="11">
        <v>2</v>
      </c>
      <c r="B538" s="39" t="str">
        <f>B532</f>
        <v>Геофизик</v>
      </c>
      <c r="C538" s="36">
        <f t="shared" ref="C538:C541" si="159">D538*E538</f>
        <v>25</v>
      </c>
      <c r="D538" s="12">
        <v>5</v>
      </c>
      <c r="E538" s="37">
        <f>F538*$E$722+G538*$F$722+H538*$G$722+I538*$H$722+J538*$I$722+K538*$J$722+L538*$K$722+M538*$L$722+N538*$M$722+O538*$N$722+P538*$O$722</f>
        <v>5</v>
      </c>
      <c r="F538" s="12">
        <f>F532</f>
        <v>0</v>
      </c>
      <c r="G538" s="12">
        <f>G532</f>
        <v>5</v>
      </c>
      <c r="H538" s="12">
        <f t="shared" ref="H538:Q538" si="160">H532</f>
        <v>0</v>
      </c>
      <c r="I538" s="12">
        <f t="shared" si="160"/>
        <v>0</v>
      </c>
      <c r="J538" s="12">
        <f t="shared" si="160"/>
        <v>0</v>
      </c>
      <c r="K538" s="12">
        <f t="shared" si="160"/>
        <v>0</v>
      </c>
      <c r="L538" s="12">
        <f t="shared" si="160"/>
        <v>0</v>
      </c>
      <c r="M538" s="12">
        <f t="shared" si="160"/>
        <v>0</v>
      </c>
      <c r="N538" s="12">
        <f t="shared" si="160"/>
        <v>0</v>
      </c>
      <c r="O538" s="12">
        <f t="shared" si="160"/>
        <v>0</v>
      </c>
      <c r="P538" s="12">
        <f t="shared" si="160"/>
        <v>0</v>
      </c>
      <c r="Q538" s="12">
        <f t="shared" si="160"/>
        <v>0</v>
      </c>
      <c r="R538" s="65"/>
      <c r="S538" s="73"/>
      <c r="T538" s="75"/>
    </row>
    <row r="539" spans="1:20" s="13" customFormat="1" ht="20.25">
      <c r="A539" s="11">
        <v>2</v>
      </c>
      <c r="B539" s="39" t="s">
        <v>341</v>
      </c>
      <c r="C539" s="36">
        <f t="shared" si="159"/>
        <v>70</v>
      </c>
      <c r="D539" s="12">
        <v>7</v>
      </c>
      <c r="E539" s="37">
        <f>D751</f>
        <v>10</v>
      </c>
      <c r="F539" s="12"/>
      <c r="G539" s="12"/>
      <c r="H539" s="12"/>
      <c r="I539" s="12"/>
      <c r="J539" s="12"/>
      <c r="K539" s="12"/>
      <c r="L539" s="12"/>
      <c r="M539" s="12"/>
      <c r="N539" s="12"/>
      <c r="O539" s="12"/>
      <c r="P539" s="12"/>
      <c r="Q539" s="12"/>
      <c r="R539" s="65"/>
      <c r="S539" s="65"/>
      <c r="T539" s="75"/>
    </row>
    <row r="540" spans="1:20" s="13" customFormat="1" ht="20.25">
      <c r="A540" s="11">
        <v>2</v>
      </c>
      <c r="B540" s="39" t="s">
        <v>337</v>
      </c>
      <c r="C540" s="36">
        <f t="shared" si="159"/>
        <v>60</v>
      </c>
      <c r="D540" s="12">
        <v>3</v>
      </c>
      <c r="E540" s="37">
        <f>D759</f>
        <v>20</v>
      </c>
      <c r="F540" s="12"/>
      <c r="G540" s="12"/>
      <c r="H540" s="12"/>
      <c r="I540" s="12"/>
      <c r="J540" s="12"/>
      <c r="K540" s="12"/>
      <c r="L540" s="12"/>
      <c r="M540" s="12"/>
      <c r="N540" s="12"/>
      <c r="O540" s="12"/>
      <c r="P540" s="12"/>
      <c r="Q540" s="12"/>
      <c r="R540" s="65"/>
      <c r="S540" s="65"/>
      <c r="T540" s="75"/>
    </row>
    <row r="541" spans="1:20" s="13" customFormat="1" ht="31.5">
      <c r="A541" s="11">
        <v>2</v>
      </c>
      <c r="B541" s="39" t="s">
        <v>342</v>
      </c>
      <c r="C541" s="36">
        <f t="shared" si="159"/>
        <v>25</v>
      </c>
      <c r="D541" s="12">
        <v>10</v>
      </c>
      <c r="E541" s="37">
        <f>D754</f>
        <v>2.5</v>
      </c>
      <c r="F541" s="12"/>
      <c r="G541" s="12"/>
      <c r="H541" s="12"/>
      <c r="I541" s="12"/>
      <c r="J541" s="12"/>
      <c r="K541" s="12"/>
      <c r="L541" s="12"/>
      <c r="M541" s="12"/>
      <c r="N541" s="12"/>
      <c r="O541" s="12"/>
      <c r="P541" s="12"/>
      <c r="Q541" s="12"/>
      <c r="R541" s="65"/>
      <c r="S541" s="65"/>
      <c r="T541" s="75"/>
    </row>
    <row r="542" spans="1:20" s="13" customFormat="1" ht="20.25">
      <c r="A542" s="11"/>
      <c r="B542" s="40" t="s">
        <v>20</v>
      </c>
      <c r="C542" s="44">
        <f>SUM(C537:C541)</f>
        <v>150</v>
      </c>
      <c r="D542" s="46" t="s">
        <v>210</v>
      </c>
      <c r="E542" s="37"/>
      <c r="F542" s="12"/>
      <c r="G542" s="12"/>
      <c r="H542" s="12"/>
      <c r="I542" s="12"/>
      <c r="J542" s="12"/>
      <c r="K542" s="12"/>
      <c r="L542" s="12"/>
      <c r="M542" s="12"/>
      <c r="N542" s="12"/>
      <c r="O542" s="12"/>
      <c r="P542" s="12"/>
      <c r="Q542" s="12"/>
      <c r="R542" s="65"/>
      <c r="S542" s="66"/>
      <c r="T542" s="76"/>
    </row>
    <row r="543" spans="1:20" s="13" customFormat="1" ht="20.25">
      <c r="A543" s="11">
        <v>3</v>
      </c>
      <c r="B543" s="39" t="s">
        <v>326</v>
      </c>
      <c r="C543" s="36">
        <f>D543*E543</f>
        <v>-50</v>
      </c>
      <c r="D543" s="12">
        <v>1</v>
      </c>
      <c r="E543" s="37">
        <f>F543*$E$722+G543*$F$722+H543*$G$722+I543*$H$722+J543*$I$722+K543*$J$722+L543*$K$722+M543*$L$722+N543*$M$722+O543*$N$722+P543*$O$722+Q543*$P$722+R543*S543</f>
        <v>-50</v>
      </c>
      <c r="F543" s="12">
        <v>-25</v>
      </c>
      <c r="G543" s="12">
        <v>-25</v>
      </c>
      <c r="H543" s="12"/>
      <c r="I543" s="12"/>
      <c r="J543" s="12"/>
      <c r="K543" s="12"/>
      <c r="L543" s="12"/>
      <c r="M543" s="12"/>
      <c r="N543" s="12"/>
      <c r="O543" s="12"/>
      <c r="P543" s="12"/>
      <c r="Q543" s="12"/>
      <c r="R543" s="65"/>
      <c r="S543" s="73"/>
      <c r="T543" s="75"/>
    </row>
    <row r="544" spans="1:20" s="13" customFormat="1" ht="20.25">
      <c r="A544" s="11">
        <v>3</v>
      </c>
      <c r="B544" s="39" t="str">
        <f>B532</f>
        <v>Геофизик</v>
      </c>
      <c r="C544" s="36">
        <f t="shared" ref="C544:C547" si="161">D544*E544</f>
        <v>50</v>
      </c>
      <c r="D544" s="12">
        <v>10</v>
      </c>
      <c r="E544" s="37">
        <f>F544*$E$722+G544*$F$722+H544*$G$722+I544*$H$722+J544*$I$722+K544*$J$722+L544*$K$722+M544*$L$722+N544*$M$722+O544*$N$722+P544*$O$722</f>
        <v>5</v>
      </c>
      <c r="F544" s="12">
        <f>F532</f>
        <v>0</v>
      </c>
      <c r="G544" s="12">
        <f>G532</f>
        <v>5</v>
      </c>
      <c r="H544" s="12">
        <f t="shared" ref="H544:Q544" si="162">H532</f>
        <v>0</v>
      </c>
      <c r="I544" s="12">
        <f t="shared" si="162"/>
        <v>0</v>
      </c>
      <c r="J544" s="12">
        <f t="shared" si="162"/>
        <v>0</v>
      </c>
      <c r="K544" s="12">
        <f t="shared" si="162"/>
        <v>0</v>
      </c>
      <c r="L544" s="12">
        <f t="shared" si="162"/>
        <v>0</v>
      </c>
      <c r="M544" s="12">
        <f t="shared" si="162"/>
        <v>0</v>
      </c>
      <c r="N544" s="12">
        <f t="shared" si="162"/>
        <v>0</v>
      </c>
      <c r="O544" s="12">
        <f t="shared" si="162"/>
        <v>0</v>
      </c>
      <c r="P544" s="12">
        <f t="shared" si="162"/>
        <v>0</v>
      </c>
      <c r="Q544" s="12">
        <f t="shared" si="162"/>
        <v>0</v>
      </c>
      <c r="R544" s="65"/>
      <c r="S544" s="79"/>
      <c r="T544" s="75"/>
    </row>
    <row r="545" spans="1:20" s="13" customFormat="1" ht="20.25">
      <c r="A545" s="11">
        <v>3</v>
      </c>
      <c r="B545" s="39" t="s">
        <v>341</v>
      </c>
      <c r="C545" s="36">
        <f t="shared" si="161"/>
        <v>150</v>
      </c>
      <c r="D545" s="12">
        <v>15</v>
      </c>
      <c r="E545" s="37">
        <f>D751</f>
        <v>10</v>
      </c>
      <c r="F545" s="12"/>
      <c r="G545" s="12"/>
      <c r="H545" s="12"/>
      <c r="I545" s="12"/>
      <c r="J545" s="12"/>
      <c r="K545" s="12"/>
      <c r="L545" s="12"/>
      <c r="M545" s="12"/>
      <c r="N545" s="12"/>
      <c r="O545" s="12"/>
      <c r="P545" s="12"/>
      <c r="Q545" s="12"/>
      <c r="R545" s="65"/>
      <c r="S545" s="102"/>
      <c r="T545" s="75"/>
    </row>
    <row r="546" spans="1:20" s="13" customFormat="1" ht="20.25">
      <c r="A546" s="11">
        <v>3</v>
      </c>
      <c r="B546" s="39" t="s">
        <v>337</v>
      </c>
      <c r="C546" s="36">
        <f t="shared" si="161"/>
        <v>200</v>
      </c>
      <c r="D546" s="12">
        <v>10</v>
      </c>
      <c r="E546" s="37">
        <f>D759</f>
        <v>20</v>
      </c>
      <c r="F546" s="12"/>
      <c r="G546" s="12"/>
      <c r="H546" s="12"/>
      <c r="I546" s="12"/>
      <c r="J546" s="12"/>
      <c r="K546" s="12"/>
      <c r="L546" s="12"/>
      <c r="M546" s="12"/>
      <c r="N546" s="12"/>
      <c r="O546" s="12"/>
      <c r="P546" s="12"/>
      <c r="Q546" s="12"/>
      <c r="R546" s="65"/>
      <c r="S546" s="102"/>
      <c r="T546" s="75"/>
    </row>
    <row r="547" spans="1:20" s="13" customFormat="1" ht="31.5">
      <c r="A547" s="11">
        <v>3</v>
      </c>
      <c r="B547" s="39" t="s">
        <v>342</v>
      </c>
      <c r="C547" s="36">
        <f t="shared" si="161"/>
        <v>50</v>
      </c>
      <c r="D547" s="12">
        <v>20</v>
      </c>
      <c r="E547" s="37">
        <f>D754</f>
        <v>2.5</v>
      </c>
      <c r="F547" s="12"/>
      <c r="G547" s="12"/>
      <c r="H547" s="12"/>
      <c r="I547" s="12"/>
      <c r="J547" s="12"/>
      <c r="K547" s="12"/>
      <c r="L547" s="12"/>
      <c r="M547" s="12"/>
      <c r="N547" s="12"/>
      <c r="O547" s="12"/>
      <c r="P547" s="12"/>
      <c r="Q547" s="12"/>
      <c r="R547" s="65"/>
      <c r="S547" s="66"/>
      <c r="T547" s="76"/>
    </row>
    <row r="548" spans="1:20" s="13" customFormat="1" ht="20.25">
      <c r="A548" s="49" t="s">
        <v>13</v>
      </c>
      <c r="B548" s="41" t="s">
        <v>21</v>
      </c>
      <c r="C548" s="44">
        <f>SUM(C543:C547)</f>
        <v>400</v>
      </c>
      <c r="D548" s="46" t="s">
        <v>209</v>
      </c>
      <c r="E548" s="37"/>
      <c r="F548" s="15"/>
      <c r="G548" s="15"/>
      <c r="H548" s="15"/>
      <c r="I548" s="15"/>
      <c r="J548" s="15"/>
      <c r="K548" s="15"/>
      <c r="L548" s="15"/>
      <c r="M548" s="15"/>
      <c r="N548" s="15"/>
      <c r="O548" s="15"/>
      <c r="P548" s="15"/>
      <c r="Q548" s="15"/>
      <c r="R548" s="67"/>
      <c r="S548" s="66"/>
      <c r="T548" s="76"/>
    </row>
    <row r="549" spans="1:20" s="13" customFormat="1" ht="20.25">
      <c r="A549" s="106"/>
      <c r="B549" s="89" t="s">
        <v>304</v>
      </c>
      <c r="C549" s="38"/>
      <c r="D549" s="91"/>
      <c r="E549" s="37"/>
      <c r="F549" s="15"/>
      <c r="G549" s="15"/>
      <c r="H549" s="15"/>
      <c r="I549" s="15"/>
      <c r="J549" s="15"/>
      <c r="K549" s="15"/>
      <c r="L549" s="15"/>
      <c r="M549" s="15"/>
      <c r="N549" s="15"/>
      <c r="O549" s="15"/>
      <c r="P549" s="15"/>
      <c r="Q549" s="15"/>
      <c r="R549" s="67"/>
      <c r="S549" s="68"/>
      <c r="T549" s="28"/>
    </row>
    <row r="550" spans="1:20" s="13" customFormat="1" ht="20.25">
      <c r="A550" s="106"/>
      <c r="B550" s="90" t="s">
        <v>348</v>
      </c>
      <c r="C550" s="92">
        <f>D550*E550</f>
        <v>30</v>
      </c>
      <c r="D550" s="12">
        <v>3</v>
      </c>
      <c r="E550" s="37">
        <f>E545</f>
        <v>10</v>
      </c>
      <c r="F550" s="15"/>
      <c r="G550" s="15"/>
      <c r="H550" s="15"/>
      <c r="I550" s="15"/>
      <c r="J550" s="15"/>
      <c r="K550" s="15"/>
      <c r="L550" s="15"/>
      <c r="M550" s="15"/>
      <c r="N550" s="15"/>
      <c r="O550" s="15"/>
      <c r="P550" s="15"/>
      <c r="Q550" s="15"/>
      <c r="R550" s="67"/>
      <c r="S550" s="68"/>
      <c r="T550" s="28"/>
    </row>
    <row r="551" spans="1:20" s="13" customFormat="1" ht="20.25">
      <c r="A551" s="106"/>
      <c r="B551" s="90" t="s">
        <v>347</v>
      </c>
      <c r="C551" s="92">
        <f>D551*E551</f>
        <v>40</v>
      </c>
      <c r="D551" s="12">
        <v>2</v>
      </c>
      <c r="E551" s="37">
        <f>E546</f>
        <v>20</v>
      </c>
      <c r="F551" s="15"/>
      <c r="G551" s="15"/>
      <c r="H551" s="15"/>
      <c r="I551" s="15"/>
      <c r="J551" s="15"/>
      <c r="K551" s="15"/>
      <c r="L551" s="15"/>
      <c r="M551" s="15"/>
      <c r="N551" s="15"/>
      <c r="O551" s="15"/>
      <c r="P551" s="15"/>
      <c r="Q551" s="15"/>
      <c r="R551" s="67"/>
      <c r="S551" s="68"/>
      <c r="T551" s="28"/>
    </row>
    <row r="552" spans="1:20" s="13" customFormat="1" ht="20.25">
      <c r="A552" s="106"/>
      <c r="B552" s="90" t="s">
        <v>258</v>
      </c>
      <c r="C552" s="92">
        <f>D552*E552</f>
        <v>35</v>
      </c>
      <c r="D552" s="12">
        <f>D544</f>
        <v>10</v>
      </c>
      <c r="E552" s="37">
        <f>F552*$E$722+G552*$F$722+H552*$G$722+I552*$H$722+J552*$I$722+K552*$J$722+L552*$K$722+M552*$L$722+N552*$M$722+O552*$N$722+P552*$O$722</f>
        <v>3.5</v>
      </c>
      <c r="F552" s="15"/>
      <c r="G552" s="15">
        <v>3.5</v>
      </c>
      <c r="H552" s="15"/>
      <c r="I552" s="15"/>
      <c r="J552" s="15"/>
      <c r="K552" s="15"/>
      <c r="L552" s="15"/>
      <c r="M552" s="15"/>
      <c r="N552" s="15"/>
      <c r="O552" s="15"/>
      <c r="P552" s="15"/>
      <c r="Q552" s="15"/>
      <c r="R552" s="67"/>
      <c r="S552" s="68"/>
      <c r="T552" s="28"/>
    </row>
    <row r="553" spans="1:20" s="13" customFormat="1" ht="20.25">
      <c r="A553" s="107" t="s">
        <v>13</v>
      </c>
      <c r="B553" s="41" t="s">
        <v>262</v>
      </c>
      <c r="C553" s="93">
        <f>SUM(C550:C552)</f>
        <v>105</v>
      </c>
      <c r="D553" s="46" t="s">
        <v>306</v>
      </c>
      <c r="E553" s="37"/>
      <c r="F553" s="15"/>
      <c r="G553" s="15"/>
      <c r="H553" s="15"/>
      <c r="I553" s="15"/>
      <c r="J553" s="15"/>
      <c r="K553" s="15"/>
      <c r="L553" s="15"/>
      <c r="M553" s="15"/>
      <c r="N553" s="15"/>
      <c r="O553" s="15"/>
      <c r="P553" s="15"/>
      <c r="Q553" s="15"/>
      <c r="R553" s="67"/>
      <c r="S553" s="68"/>
      <c r="T553" s="28"/>
    </row>
    <row r="554" spans="1:20" s="13" customFormat="1" ht="20.25">
      <c r="A554" s="106"/>
      <c r="B554" s="89" t="s">
        <v>305</v>
      </c>
      <c r="C554" s="38"/>
      <c r="D554" s="103"/>
      <c r="E554" s="37"/>
      <c r="F554" s="15"/>
      <c r="G554" s="15"/>
      <c r="H554" s="15"/>
      <c r="I554" s="15"/>
      <c r="J554" s="15"/>
      <c r="K554" s="15"/>
      <c r="L554" s="15"/>
      <c r="M554" s="15"/>
      <c r="N554" s="15"/>
      <c r="O554" s="15"/>
      <c r="P554" s="15"/>
      <c r="Q554" s="15"/>
      <c r="R554" s="67"/>
      <c r="S554" s="68"/>
      <c r="T554" s="28"/>
    </row>
    <row r="555" spans="1:20" s="13" customFormat="1" ht="20.25">
      <c r="A555" s="106"/>
      <c r="B555" s="90" t="s">
        <v>348</v>
      </c>
      <c r="C555" s="92">
        <f>D555*E555</f>
        <v>150</v>
      </c>
      <c r="D555" s="12">
        <f>D550*5</f>
        <v>15</v>
      </c>
      <c r="E555" s="37">
        <f>E545</f>
        <v>10</v>
      </c>
      <c r="F555" s="15">
        <f>F550*5</f>
        <v>0</v>
      </c>
      <c r="G555" s="15">
        <f t="shared" ref="G555:P555" si="163">G550*5</f>
        <v>0</v>
      </c>
      <c r="H555" s="15">
        <f t="shared" si="163"/>
        <v>0</v>
      </c>
      <c r="I555" s="15">
        <f t="shared" si="163"/>
        <v>0</v>
      </c>
      <c r="J555" s="15">
        <f t="shared" si="163"/>
        <v>0</v>
      </c>
      <c r="K555" s="15">
        <f t="shared" si="163"/>
        <v>0</v>
      </c>
      <c r="L555" s="15">
        <f t="shared" si="163"/>
        <v>0</v>
      </c>
      <c r="M555" s="15">
        <f t="shared" si="163"/>
        <v>0</v>
      </c>
      <c r="N555" s="15">
        <f t="shared" si="163"/>
        <v>0</v>
      </c>
      <c r="O555" s="15">
        <f t="shared" si="163"/>
        <v>0</v>
      </c>
      <c r="P555" s="15">
        <f t="shared" si="163"/>
        <v>0</v>
      </c>
      <c r="Q555" s="15"/>
      <c r="R555" s="67"/>
      <c r="S555" s="68"/>
      <c r="T555" s="28"/>
    </row>
    <row r="556" spans="1:20" s="13" customFormat="1" ht="20.25">
      <c r="A556" s="106"/>
      <c r="B556" s="90" t="s">
        <v>347</v>
      </c>
      <c r="C556" s="92">
        <f>D556*E556</f>
        <v>200</v>
      </c>
      <c r="D556" s="12">
        <f>D551*5</f>
        <v>10</v>
      </c>
      <c r="E556" s="37">
        <f>E546</f>
        <v>20</v>
      </c>
      <c r="F556" s="15"/>
      <c r="G556" s="15"/>
      <c r="H556" s="15"/>
      <c r="I556" s="15"/>
      <c r="J556" s="15"/>
      <c r="K556" s="15"/>
      <c r="L556" s="15"/>
      <c r="M556" s="15"/>
      <c r="N556" s="15"/>
      <c r="O556" s="15"/>
      <c r="P556" s="15"/>
      <c r="Q556" s="15"/>
      <c r="R556" s="67"/>
      <c r="S556" s="68"/>
      <c r="T556" s="28"/>
    </row>
    <row r="557" spans="1:20" s="13" customFormat="1" ht="20.25">
      <c r="A557" s="106"/>
      <c r="B557" s="90" t="s">
        <v>258</v>
      </c>
      <c r="C557" s="92">
        <f>D557*E557</f>
        <v>175</v>
      </c>
      <c r="D557" s="12">
        <f>D552</f>
        <v>10</v>
      </c>
      <c r="E557" s="37">
        <f>F557*$E$722+G557*$F$722+H557*$G$722+I557*$H$722+J557*$I$722+K557*$J$722+L557*$K$722+M557*$L$722+N557*$M$722+O557*$N$722+P557*$O$722</f>
        <v>17.5</v>
      </c>
      <c r="F557" s="15">
        <f t="shared" ref="F557:J557" si="164">F552*5</f>
        <v>0</v>
      </c>
      <c r="G557" s="15">
        <f t="shared" si="164"/>
        <v>17.5</v>
      </c>
      <c r="H557" s="15">
        <f t="shared" si="164"/>
        <v>0</v>
      </c>
      <c r="I557" s="15">
        <f t="shared" si="164"/>
        <v>0</v>
      </c>
      <c r="J557" s="15">
        <f t="shared" si="164"/>
        <v>0</v>
      </c>
      <c r="K557" s="15">
        <f>K552*5</f>
        <v>0</v>
      </c>
      <c r="L557" s="15">
        <f t="shared" ref="L557:P557" si="165">L552*5</f>
        <v>0</v>
      </c>
      <c r="M557" s="15">
        <f t="shared" si="165"/>
        <v>0</v>
      </c>
      <c r="N557" s="15">
        <f t="shared" si="165"/>
        <v>0</v>
      </c>
      <c r="O557" s="15">
        <f t="shared" si="165"/>
        <v>0</v>
      </c>
      <c r="P557" s="15">
        <f t="shared" si="165"/>
        <v>0</v>
      </c>
      <c r="Q557" s="15"/>
      <c r="R557" s="67"/>
      <c r="S557" s="68"/>
      <c r="T557" s="28"/>
    </row>
    <row r="558" spans="1:20" s="13" customFormat="1" ht="20.25">
      <c r="A558" s="106"/>
      <c r="B558" s="41" t="s">
        <v>262</v>
      </c>
      <c r="C558" s="93">
        <f>SUM(C555:C557)</f>
        <v>525</v>
      </c>
      <c r="D558" s="46" t="s">
        <v>307</v>
      </c>
      <c r="E558" s="37"/>
      <c r="F558" s="15"/>
      <c r="G558" s="15"/>
      <c r="H558" s="15"/>
      <c r="I558" s="15"/>
      <c r="J558" s="15"/>
      <c r="K558" s="15"/>
      <c r="L558" s="15"/>
      <c r="M558" s="15"/>
      <c r="N558" s="15"/>
      <c r="O558" s="15"/>
      <c r="P558" s="15"/>
      <c r="Q558" s="15"/>
      <c r="R558" s="67"/>
      <c r="S558" s="68"/>
      <c r="T558" s="28"/>
    </row>
    <row r="559" spans="1:20" s="13" customFormat="1" ht="20.25">
      <c r="A559" s="104"/>
      <c r="B559" s="89" t="s">
        <v>255</v>
      </c>
      <c r="C559" s="38"/>
      <c r="D559" s="91"/>
      <c r="E559" s="37"/>
      <c r="F559" s="15"/>
      <c r="G559" s="15"/>
      <c r="H559" s="15"/>
      <c r="I559" s="15"/>
      <c r="J559" s="15"/>
      <c r="K559" s="15"/>
      <c r="L559" s="15"/>
      <c r="M559" s="15"/>
      <c r="N559" s="15"/>
      <c r="O559" s="15"/>
      <c r="P559" s="15"/>
      <c r="Q559" s="15"/>
      <c r="R559" s="67"/>
      <c r="S559" s="66"/>
      <c r="T559" s="76"/>
    </row>
    <row r="560" spans="1:20" s="13" customFormat="1" ht="20.25">
      <c r="A560" s="104"/>
      <c r="B560" s="90" t="s">
        <v>343</v>
      </c>
      <c r="C560" s="92">
        <f>D560*E560</f>
        <v>100</v>
      </c>
      <c r="D560" s="12">
        <v>10</v>
      </c>
      <c r="E560" s="37">
        <f>E555</f>
        <v>10</v>
      </c>
      <c r="F560" s="15"/>
      <c r="G560" s="15"/>
      <c r="H560" s="15"/>
      <c r="I560" s="15"/>
      <c r="J560" s="15"/>
      <c r="K560" s="15"/>
      <c r="L560" s="15"/>
      <c r="M560" s="15"/>
      <c r="N560" s="15"/>
      <c r="O560" s="15"/>
      <c r="P560" s="15"/>
      <c r="Q560" s="15"/>
      <c r="R560" s="67"/>
      <c r="S560" s="66"/>
      <c r="T560" s="76"/>
    </row>
    <row r="561" spans="1:20" s="13" customFormat="1" ht="20.25">
      <c r="A561" s="104"/>
      <c r="B561" s="90" t="s">
        <v>340</v>
      </c>
      <c r="C561" s="92">
        <f>D561*E561</f>
        <v>100</v>
      </c>
      <c r="D561" s="12">
        <v>5</v>
      </c>
      <c r="E561" s="37">
        <f>E556</f>
        <v>20</v>
      </c>
      <c r="F561" s="15"/>
      <c r="G561" s="15"/>
      <c r="H561" s="15"/>
      <c r="I561" s="15"/>
      <c r="J561" s="15"/>
      <c r="K561" s="15"/>
      <c r="L561" s="15"/>
      <c r="M561" s="15"/>
      <c r="N561" s="15"/>
      <c r="O561" s="15"/>
      <c r="P561" s="15"/>
      <c r="Q561" s="15"/>
      <c r="R561" s="67"/>
      <c r="S561" s="66"/>
      <c r="T561" s="76"/>
    </row>
    <row r="562" spans="1:20" s="13" customFormat="1" ht="20.25">
      <c r="A562" s="104"/>
      <c r="B562" s="90" t="s">
        <v>258</v>
      </c>
      <c r="C562" s="92">
        <f>D562*E562</f>
        <v>50</v>
      </c>
      <c r="D562" s="12">
        <f>D544</f>
        <v>10</v>
      </c>
      <c r="E562" s="37">
        <f>F562*$E$722+G562*$F$722+H562*$G$722+I562*$H$722+J562*$I$722+K562*$J$722+L562*$K$722+M562*$L$722+N562*$M$722+O562*$N$722+P562*$O$722</f>
        <v>5</v>
      </c>
      <c r="F562" s="15"/>
      <c r="G562" s="15">
        <v>5</v>
      </c>
      <c r="H562" s="15"/>
      <c r="I562" s="15"/>
      <c r="J562" s="15"/>
      <c r="K562" s="15"/>
      <c r="L562" s="15"/>
      <c r="M562" s="15"/>
      <c r="N562" s="15"/>
      <c r="O562" s="15"/>
      <c r="P562" s="15"/>
      <c r="Q562" s="15"/>
      <c r="R562" s="67"/>
      <c r="S562" s="66"/>
      <c r="T562" s="76"/>
    </row>
    <row r="563" spans="1:20" s="13" customFormat="1" ht="20.25">
      <c r="A563" s="104"/>
      <c r="B563" s="41" t="s">
        <v>262</v>
      </c>
      <c r="C563" s="93">
        <f>SUM(C560:C562)</f>
        <v>250</v>
      </c>
      <c r="D563" s="46" t="s">
        <v>282</v>
      </c>
      <c r="E563" s="37"/>
      <c r="F563" s="15"/>
      <c r="G563" s="15"/>
      <c r="H563" s="15"/>
      <c r="I563" s="15"/>
      <c r="J563" s="15"/>
      <c r="K563" s="15"/>
      <c r="L563" s="15"/>
      <c r="M563" s="15"/>
      <c r="N563" s="15"/>
      <c r="O563" s="15"/>
      <c r="P563" s="15"/>
      <c r="Q563" s="15"/>
      <c r="R563" s="67"/>
      <c r="S563" s="66"/>
      <c r="T563" s="76"/>
    </row>
    <row r="564" spans="1:20" s="10" customFormat="1" ht="20.25" customHeight="1">
      <c r="A564" s="31">
        <v>19</v>
      </c>
      <c r="B564" s="125" t="s">
        <v>321</v>
      </c>
      <c r="C564" s="35"/>
      <c r="D564" s="9"/>
      <c r="E564" s="34"/>
      <c r="F564" s="9"/>
      <c r="G564" s="9"/>
      <c r="H564" s="9"/>
      <c r="I564" s="9"/>
      <c r="J564" s="9"/>
      <c r="K564" s="9"/>
      <c r="L564" s="9"/>
      <c r="M564" s="9"/>
      <c r="N564" s="9"/>
      <c r="O564" s="9"/>
      <c r="P564" s="9"/>
      <c r="Q564" s="9"/>
      <c r="R564" s="63"/>
      <c r="S564" s="64"/>
      <c r="T564" s="43"/>
    </row>
    <row r="565" spans="1:20" s="13" customFormat="1" ht="20.25">
      <c r="A565" s="11">
        <v>1</v>
      </c>
      <c r="B565" s="39" t="s">
        <v>326</v>
      </c>
      <c r="C565" s="36">
        <f>D565*E565</f>
        <v>-5</v>
      </c>
      <c r="D565" s="12">
        <v>1</v>
      </c>
      <c r="E565" s="37">
        <f>F565*$E$722+G565*$F$722+H565*$G$722+I565*$H$722+J565*$I$722+K565*$J$722+L565*$K$722+M565*$L$722+N565*$M$722+O565*$N$722+P565*$O$722+Q565*$P$722+R565*S565</f>
        <v>-5</v>
      </c>
      <c r="F565" s="12">
        <v>-3</v>
      </c>
      <c r="G565" s="12">
        <v>-2</v>
      </c>
      <c r="H565" s="12"/>
      <c r="I565" s="12"/>
      <c r="J565" s="12"/>
      <c r="K565" s="12"/>
      <c r="L565" s="12"/>
      <c r="M565" s="12"/>
      <c r="N565" s="12"/>
      <c r="O565" s="12"/>
      <c r="P565" s="12"/>
      <c r="Q565" s="12"/>
      <c r="R565" s="65"/>
      <c r="S565" s="73"/>
      <c r="T565" s="75"/>
    </row>
    <row r="566" spans="1:20" s="13" customFormat="1" ht="20.25">
      <c r="A566" s="11">
        <v>1</v>
      </c>
      <c r="B566" s="39" t="s">
        <v>107</v>
      </c>
      <c r="C566" s="36">
        <f t="shared" ref="C566:C569" si="166">D566*E566</f>
        <v>0</v>
      </c>
      <c r="D566" s="12">
        <v>0</v>
      </c>
      <c r="E566" s="37">
        <f>F566*$E$722+G566*$F$722+H566*$G$722+I566*$H$722+J566*$I$722+K566*$J$722+L566*$K$722+M566*$L$722+N566*$M$722+O566*$N$722+P566*$O$722</f>
        <v>5</v>
      </c>
      <c r="F566" s="12"/>
      <c r="G566" s="12"/>
      <c r="H566" s="12">
        <v>5</v>
      </c>
      <c r="I566" s="12"/>
      <c r="J566" s="12"/>
      <c r="K566" s="12"/>
      <c r="L566" s="12"/>
      <c r="M566" s="12"/>
      <c r="N566" s="12"/>
      <c r="O566" s="12"/>
      <c r="P566" s="12"/>
      <c r="Q566" s="12"/>
      <c r="R566" s="65"/>
      <c r="S566" s="73"/>
      <c r="T566" s="75"/>
    </row>
    <row r="567" spans="1:20" s="13" customFormat="1" ht="20.25">
      <c r="A567" s="11">
        <v>1</v>
      </c>
      <c r="B567" s="39" t="s">
        <v>344</v>
      </c>
      <c r="C567" s="36">
        <f t="shared" si="166"/>
        <v>40</v>
      </c>
      <c r="D567" s="12">
        <v>4</v>
      </c>
      <c r="E567" s="37">
        <f>D751</f>
        <v>10</v>
      </c>
      <c r="F567" s="12"/>
      <c r="G567" s="12"/>
      <c r="H567" s="12"/>
      <c r="I567" s="12"/>
      <c r="J567" s="12"/>
      <c r="K567" s="12"/>
      <c r="L567" s="12"/>
      <c r="M567" s="12"/>
      <c r="N567" s="12"/>
      <c r="O567" s="12"/>
      <c r="P567" s="12"/>
      <c r="Q567" s="12"/>
      <c r="R567" s="65"/>
      <c r="S567" s="65"/>
      <c r="T567" s="75"/>
    </row>
    <row r="568" spans="1:20" s="13" customFormat="1" ht="20.25">
      <c r="A568" s="11">
        <v>1</v>
      </c>
      <c r="B568" s="39" t="s">
        <v>337</v>
      </c>
      <c r="C568" s="36">
        <f t="shared" si="166"/>
        <v>0</v>
      </c>
      <c r="D568" s="12">
        <v>0</v>
      </c>
      <c r="E568" s="37">
        <f>D759</f>
        <v>20</v>
      </c>
      <c r="F568" s="12"/>
      <c r="G568" s="12"/>
      <c r="H568" s="12"/>
      <c r="I568" s="12"/>
      <c r="J568" s="12"/>
      <c r="K568" s="12"/>
      <c r="L568" s="12"/>
      <c r="M568" s="12"/>
      <c r="N568" s="12"/>
      <c r="O568" s="12"/>
      <c r="P568" s="12"/>
      <c r="Q568" s="12"/>
      <c r="R568" s="65"/>
      <c r="S568" s="65"/>
      <c r="T568" s="75"/>
    </row>
    <row r="569" spans="1:20" s="13" customFormat="1" ht="20.25">
      <c r="A569" s="11">
        <v>1</v>
      </c>
      <c r="B569" s="39" t="s">
        <v>345</v>
      </c>
      <c r="C569" s="36">
        <f t="shared" si="166"/>
        <v>10</v>
      </c>
      <c r="D569" s="12">
        <v>5</v>
      </c>
      <c r="E569" s="37">
        <f>D755</f>
        <v>2</v>
      </c>
      <c r="F569" s="12"/>
      <c r="G569" s="12"/>
      <c r="H569" s="12"/>
      <c r="I569" s="12"/>
      <c r="J569" s="12"/>
      <c r="K569" s="12"/>
      <c r="L569" s="12"/>
      <c r="M569" s="12"/>
      <c r="N569" s="12"/>
      <c r="O569" s="12"/>
      <c r="P569" s="12"/>
      <c r="Q569" s="12"/>
      <c r="R569" s="65"/>
      <c r="S569" s="65"/>
      <c r="T569" s="75"/>
    </row>
    <row r="570" spans="1:20" s="13" customFormat="1" ht="20.25">
      <c r="A570" s="11"/>
      <c r="B570" s="40" t="s">
        <v>19</v>
      </c>
      <c r="C570" s="44">
        <f>SUM(C565:C569)</f>
        <v>45</v>
      </c>
      <c r="D570" s="46" t="s">
        <v>211</v>
      </c>
      <c r="E570" s="37"/>
      <c r="F570" s="12"/>
      <c r="G570" s="12"/>
      <c r="H570" s="12"/>
      <c r="I570" s="12"/>
      <c r="J570" s="12"/>
      <c r="K570" s="12"/>
      <c r="L570" s="12"/>
      <c r="M570" s="12"/>
      <c r="N570" s="12"/>
      <c r="O570" s="12"/>
      <c r="P570" s="12"/>
      <c r="Q570" s="12"/>
      <c r="R570" s="65"/>
      <c r="S570" s="66"/>
      <c r="T570" s="76"/>
    </row>
    <row r="571" spans="1:20" s="13" customFormat="1" ht="20.25">
      <c r="A571" s="11">
        <v>2</v>
      </c>
      <c r="B571" s="39" t="s">
        <v>326</v>
      </c>
      <c r="C571" s="36">
        <f>D571*E571</f>
        <v>-26</v>
      </c>
      <c r="D571" s="12">
        <v>1</v>
      </c>
      <c r="E571" s="37">
        <f>F571*$E$722+G571*$F$722+H571*$G$722+I571*$H$722+J571*$I$722+K571*$J$722+L571*$K$722+M571*$L$722+N571*$M$722+O571*$N$722+P571*$O$722+Q571*$P$722+R571*S571</f>
        <v>-26</v>
      </c>
      <c r="F571" s="12">
        <v>-13</v>
      </c>
      <c r="G571" s="12">
        <v>-13</v>
      </c>
      <c r="H571" s="12"/>
      <c r="I571" s="12"/>
      <c r="J571" s="12"/>
      <c r="K571" s="12"/>
      <c r="L571" s="12"/>
      <c r="M571" s="12"/>
      <c r="N571" s="12"/>
      <c r="O571" s="12"/>
      <c r="P571" s="12"/>
      <c r="Q571" s="12"/>
      <c r="R571" s="65"/>
      <c r="S571" s="73"/>
      <c r="T571" s="75"/>
    </row>
    <row r="572" spans="1:20" s="13" customFormat="1" ht="20.25">
      <c r="A572" s="11">
        <v>2</v>
      </c>
      <c r="B572" s="39" t="str">
        <f>B566</f>
        <v>Агроном</v>
      </c>
      <c r="C572" s="36">
        <f t="shared" ref="C572:C575" si="167">D572*E572</f>
        <v>25</v>
      </c>
      <c r="D572" s="12">
        <v>5</v>
      </c>
      <c r="E572" s="37">
        <f>F572*$E$722+G572*$F$722+H572*$G$722+I572*$H$722+J572*$I$722+K572*$J$722+L572*$K$722+M572*$L$722+N572*$M$722+O572*$N$722+P572*$O$722</f>
        <v>5</v>
      </c>
      <c r="F572" s="12">
        <f>F566</f>
        <v>0</v>
      </c>
      <c r="G572" s="12">
        <f t="shared" ref="G572:Q572" si="168">G566</f>
        <v>0</v>
      </c>
      <c r="H572" s="12">
        <f t="shared" si="168"/>
        <v>5</v>
      </c>
      <c r="I572" s="12">
        <f t="shared" si="168"/>
        <v>0</v>
      </c>
      <c r="J572" s="12">
        <f t="shared" si="168"/>
        <v>0</v>
      </c>
      <c r="K572" s="12">
        <f t="shared" si="168"/>
        <v>0</v>
      </c>
      <c r="L572" s="12">
        <f t="shared" si="168"/>
        <v>0</v>
      </c>
      <c r="M572" s="12">
        <f t="shared" si="168"/>
        <v>0</v>
      </c>
      <c r="N572" s="12">
        <f t="shared" si="168"/>
        <v>0</v>
      </c>
      <c r="O572" s="12">
        <f t="shared" si="168"/>
        <v>0</v>
      </c>
      <c r="P572" s="12">
        <f t="shared" si="168"/>
        <v>0</v>
      </c>
      <c r="Q572" s="12">
        <f t="shared" si="168"/>
        <v>0</v>
      </c>
      <c r="R572" s="65"/>
      <c r="S572" s="73"/>
      <c r="T572" s="75"/>
    </row>
    <row r="573" spans="1:20" s="13" customFormat="1" ht="20.25">
      <c r="A573" s="11">
        <v>2</v>
      </c>
      <c r="B573" s="39" t="s">
        <v>344</v>
      </c>
      <c r="C573" s="36">
        <f t="shared" si="167"/>
        <v>70</v>
      </c>
      <c r="D573" s="12">
        <v>7</v>
      </c>
      <c r="E573" s="37">
        <f>D751</f>
        <v>10</v>
      </c>
      <c r="F573" s="12"/>
      <c r="G573" s="12"/>
      <c r="H573" s="12"/>
      <c r="I573" s="12"/>
      <c r="J573" s="12"/>
      <c r="K573" s="12"/>
      <c r="L573" s="12"/>
      <c r="M573" s="12"/>
      <c r="N573" s="12"/>
      <c r="O573" s="12"/>
      <c r="P573" s="12"/>
      <c r="Q573" s="12"/>
      <c r="R573" s="65"/>
      <c r="S573" s="65"/>
      <c r="T573" s="75"/>
    </row>
    <row r="574" spans="1:20" s="13" customFormat="1" ht="20.25">
      <c r="A574" s="11">
        <v>2</v>
      </c>
      <c r="B574" s="39" t="s">
        <v>337</v>
      </c>
      <c r="C574" s="36">
        <f t="shared" si="167"/>
        <v>60</v>
      </c>
      <c r="D574" s="12">
        <v>3</v>
      </c>
      <c r="E574" s="37">
        <f>D759</f>
        <v>20</v>
      </c>
      <c r="F574" s="12"/>
      <c r="G574" s="12"/>
      <c r="H574" s="12"/>
      <c r="I574" s="12"/>
      <c r="J574" s="12"/>
      <c r="K574" s="12"/>
      <c r="L574" s="12"/>
      <c r="M574" s="12"/>
      <c r="N574" s="12"/>
      <c r="O574" s="12"/>
      <c r="P574" s="12"/>
      <c r="Q574" s="12"/>
      <c r="R574" s="65"/>
      <c r="S574" s="65"/>
      <c r="T574" s="75"/>
    </row>
    <row r="575" spans="1:20" s="13" customFormat="1" ht="20.25">
      <c r="A575" s="11">
        <v>2</v>
      </c>
      <c r="B575" s="39" t="s">
        <v>345</v>
      </c>
      <c r="C575" s="36">
        <f t="shared" si="167"/>
        <v>20</v>
      </c>
      <c r="D575" s="12">
        <v>10</v>
      </c>
      <c r="E575" s="37">
        <f>D755</f>
        <v>2</v>
      </c>
      <c r="F575" s="12"/>
      <c r="G575" s="12"/>
      <c r="H575" s="12"/>
      <c r="I575" s="12"/>
      <c r="J575" s="12"/>
      <c r="K575" s="12"/>
      <c r="L575" s="12"/>
      <c r="M575" s="12"/>
      <c r="N575" s="12"/>
      <c r="O575" s="12"/>
      <c r="P575" s="12"/>
      <c r="Q575" s="12"/>
      <c r="R575" s="65"/>
      <c r="S575" s="65"/>
      <c r="T575" s="75"/>
    </row>
    <row r="576" spans="1:20" s="13" customFormat="1" ht="20.25">
      <c r="A576" s="11"/>
      <c r="B576" s="40" t="s">
        <v>20</v>
      </c>
      <c r="C576" s="44">
        <f>SUM(C571:C575)</f>
        <v>149</v>
      </c>
      <c r="D576" s="46" t="s">
        <v>210</v>
      </c>
      <c r="E576" s="37"/>
      <c r="F576" s="12"/>
      <c r="G576" s="12"/>
      <c r="H576" s="12"/>
      <c r="I576" s="12"/>
      <c r="J576" s="12"/>
      <c r="K576" s="12"/>
      <c r="L576" s="12"/>
      <c r="M576" s="12"/>
      <c r="N576" s="12"/>
      <c r="O576" s="12"/>
      <c r="P576" s="12"/>
      <c r="Q576" s="12"/>
      <c r="R576" s="65"/>
      <c r="S576" s="66"/>
      <c r="T576" s="76"/>
    </row>
    <row r="577" spans="1:20" s="13" customFormat="1" ht="20.25">
      <c r="A577" s="11">
        <v>3</v>
      </c>
      <c r="B577" s="39" t="s">
        <v>326</v>
      </c>
      <c r="C577" s="36">
        <f>D577*E577</f>
        <v>-40</v>
      </c>
      <c r="D577" s="12">
        <v>1</v>
      </c>
      <c r="E577" s="37">
        <f>F577*$E$722+G577*$F$722+H577*$G$722+I577*$H$722+J577*$I$722+K577*$J$722+L577*$K$722+M577*$L$722+N577*$M$722+O577*$N$722+P577*$O$722+Q577*$P$722+R577*S577</f>
        <v>-40</v>
      </c>
      <c r="F577" s="12">
        <v>-20</v>
      </c>
      <c r="G577" s="12">
        <v>-20</v>
      </c>
      <c r="H577" s="12"/>
      <c r="I577" s="12"/>
      <c r="J577" s="12"/>
      <c r="K577" s="12"/>
      <c r="L577" s="12"/>
      <c r="M577" s="12"/>
      <c r="N577" s="12"/>
      <c r="O577" s="12"/>
      <c r="P577" s="12"/>
      <c r="Q577" s="12"/>
      <c r="R577" s="65"/>
      <c r="S577" s="73"/>
      <c r="T577" s="75"/>
    </row>
    <row r="578" spans="1:20" s="13" customFormat="1" ht="20.25">
      <c r="A578" s="11">
        <v>3</v>
      </c>
      <c r="B578" s="39" t="str">
        <f>B566</f>
        <v>Агроном</v>
      </c>
      <c r="C578" s="36">
        <f t="shared" ref="C578:C581" si="169">D578*E578</f>
        <v>50</v>
      </c>
      <c r="D578" s="12">
        <v>10</v>
      </c>
      <c r="E578" s="37">
        <f>F578*$E$722+G578*$F$722+H578*$G$722+I578*$H$722+J578*$I$722+K578*$J$722+L578*$K$722+M578*$L$722+N578*$M$722+O578*$N$722+P578*$O$722</f>
        <v>5</v>
      </c>
      <c r="F578" s="12">
        <f>F566</f>
        <v>0</v>
      </c>
      <c r="G578" s="12">
        <f t="shared" ref="G578:Q578" si="170">G566</f>
        <v>0</v>
      </c>
      <c r="H578" s="12">
        <f t="shared" si="170"/>
        <v>5</v>
      </c>
      <c r="I578" s="12">
        <f t="shared" si="170"/>
        <v>0</v>
      </c>
      <c r="J578" s="12">
        <f t="shared" si="170"/>
        <v>0</v>
      </c>
      <c r="K578" s="12">
        <f t="shared" si="170"/>
        <v>0</v>
      </c>
      <c r="L578" s="12">
        <f t="shared" si="170"/>
        <v>0</v>
      </c>
      <c r="M578" s="12">
        <f t="shared" si="170"/>
        <v>0</v>
      </c>
      <c r="N578" s="12">
        <f t="shared" si="170"/>
        <v>0</v>
      </c>
      <c r="O578" s="12">
        <f t="shared" si="170"/>
        <v>0</v>
      </c>
      <c r="P578" s="12">
        <f t="shared" si="170"/>
        <v>0</v>
      </c>
      <c r="Q578" s="12">
        <f t="shared" si="170"/>
        <v>0</v>
      </c>
      <c r="R578" s="65"/>
      <c r="S578" s="79"/>
      <c r="T578" s="75"/>
    </row>
    <row r="579" spans="1:20" s="13" customFormat="1" ht="20.25">
      <c r="A579" s="11">
        <v>3</v>
      </c>
      <c r="B579" s="39" t="s">
        <v>344</v>
      </c>
      <c r="C579" s="36">
        <f t="shared" si="169"/>
        <v>150</v>
      </c>
      <c r="D579" s="12">
        <v>15</v>
      </c>
      <c r="E579" s="37">
        <f>D751</f>
        <v>10</v>
      </c>
      <c r="F579" s="12"/>
      <c r="G579" s="12"/>
      <c r="H579" s="12"/>
      <c r="I579" s="12"/>
      <c r="J579" s="12"/>
      <c r="K579" s="12"/>
      <c r="L579" s="12"/>
      <c r="M579" s="12"/>
      <c r="N579" s="12"/>
      <c r="O579" s="12"/>
      <c r="P579" s="12"/>
      <c r="Q579" s="12"/>
      <c r="R579" s="65"/>
      <c r="S579" s="102"/>
      <c r="T579" s="75"/>
    </row>
    <row r="580" spans="1:20" s="13" customFormat="1" ht="20.25">
      <c r="A580" s="11">
        <v>3</v>
      </c>
      <c r="B580" s="39" t="s">
        <v>337</v>
      </c>
      <c r="C580" s="36">
        <f t="shared" si="169"/>
        <v>200</v>
      </c>
      <c r="D580" s="12">
        <v>10</v>
      </c>
      <c r="E580" s="37">
        <f>D759</f>
        <v>20</v>
      </c>
      <c r="F580" s="12"/>
      <c r="G580" s="12"/>
      <c r="H580" s="12"/>
      <c r="I580" s="12"/>
      <c r="J580" s="12"/>
      <c r="K580" s="12"/>
      <c r="L580" s="12" t="s">
        <v>13</v>
      </c>
      <c r="M580" s="12"/>
      <c r="N580" s="12"/>
      <c r="O580" s="12"/>
      <c r="P580" s="12"/>
      <c r="Q580" s="12"/>
      <c r="R580" s="65"/>
      <c r="S580" s="102"/>
      <c r="T580" s="75"/>
    </row>
    <row r="581" spans="1:20" s="13" customFormat="1" ht="20.25">
      <c r="A581" s="11">
        <v>3</v>
      </c>
      <c r="B581" s="39" t="s">
        <v>345</v>
      </c>
      <c r="C581" s="36">
        <f t="shared" si="169"/>
        <v>40</v>
      </c>
      <c r="D581" s="12">
        <v>20</v>
      </c>
      <c r="E581" s="37">
        <f>D755</f>
        <v>2</v>
      </c>
      <c r="F581" s="12"/>
      <c r="G581" s="12"/>
      <c r="H581" s="12"/>
      <c r="I581" s="12"/>
      <c r="J581" s="12"/>
      <c r="K581" s="12"/>
      <c r="L581" s="12" t="s">
        <v>13</v>
      </c>
      <c r="M581" s="12"/>
      <c r="N581" s="12"/>
      <c r="O581" s="12"/>
      <c r="P581" s="12"/>
      <c r="Q581" s="12"/>
      <c r="R581" s="65"/>
      <c r="S581" s="66"/>
      <c r="T581" s="76"/>
    </row>
    <row r="582" spans="1:20" s="13" customFormat="1" ht="20.25">
      <c r="A582" s="49" t="s">
        <v>13</v>
      </c>
      <c r="B582" s="41" t="s">
        <v>21</v>
      </c>
      <c r="C582" s="44">
        <f>SUM(C577:C581)</f>
        <v>400</v>
      </c>
      <c r="D582" s="46" t="s">
        <v>209</v>
      </c>
      <c r="E582" s="37"/>
      <c r="F582" s="15"/>
      <c r="G582" s="15"/>
      <c r="H582" s="15"/>
      <c r="I582" s="15"/>
      <c r="J582" s="15"/>
      <c r="K582" s="15"/>
      <c r="L582" s="15"/>
      <c r="M582" s="15"/>
      <c r="N582" s="15"/>
      <c r="O582" s="15"/>
      <c r="P582" s="15"/>
      <c r="Q582" s="15"/>
      <c r="R582" s="67"/>
      <c r="S582" s="66"/>
      <c r="T582" s="76"/>
    </row>
    <row r="583" spans="1:20" s="13" customFormat="1" ht="20.25">
      <c r="A583" s="106"/>
      <c r="B583" s="89" t="s">
        <v>304</v>
      </c>
      <c r="C583" s="38"/>
      <c r="D583" s="91"/>
      <c r="E583" s="37"/>
      <c r="F583" s="15"/>
      <c r="G583" s="15"/>
      <c r="H583" s="15"/>
      <c r="I583" s="15"/>
      <c r="J583" s="15"/>
      <c r="K583" s="15"/>
      <c r="L583" s="15"/>
      <c r="M583" s="15"/>
      <c r="N583" s="15"/>
      <c r="O583" s="15"/>
      <c r="P583" s="15"/>
      <c r="Q583" s="15"/>
      <c r="R583" s="67"/>
      <c r="S583" s="68"/>
      <c r="T583" s="28"/>
    </row>
    <row r="584" spans="1:20" s="13" customFormat="1" ht="20.25">
      <c r="A584" s="106"/>
      <c r="B584" s="90" t="s">
        <v>346</v>
      </c>
      <c r="C584" s="92">
        <f>D584*E584</f>
        <v>30</v>
      </c>
      <c r="D584" s="12">
        <v>3</v>
      </c>
      <c r="E584" s="37">
        <f>E579</f>
        <v>10</v>
      </c>
      <c r="F584" s="15"/>
      <c r="G584" s="15"/>
      <c r="H584" s="15"/>
      <c r="I584" s="15"/>
      <c r="J584" s="15"/>
      <c r="K584" s="15"/>
      <c r="L584" s="15"/>
      <c r="M584" s="15"/>
      <c r="N584" s="15"/>
      <c r="O584" s="15"/>
      <c r="P584" s="15"/>
      <c r="Q584" s="15"/>
      <c r="R584" s="67"/>
      <c r="S584" s="68"/>
      <c r="T584" s="28"/>
    </row>
    <row r="585" spans="1:20" s="13" customFormat="1" ht="20.25">
      <c r="A585" s="106"/>
      <c r="B585" s="90" t="s">
        <v>347</v>
      </c>
      <c r="C585" s="92">
        <f>D585*E585</f>
        <v>40</v>
      </c>
      <c r="D585" s="12">
        <v>2</v>
      </c>
      <c r="E585" s="37">
        <f>E580</f>
        <v>20</v>
      </c>
      <c r="F585" s="15"/>
      <c r="G585" s="15"/>
      <c r="H585" s="15"/>
      <c r="I585" s="15"/>
      <c r="J585" s="15"/>
      <c r="K585" s="15"/>
      <c r="L585" s="15"/>
      <c r="M585" s="15"/>
      <c r="N585" s="15"/>
      <c r="O585" s="15"/>
      <c r="P585" s="15"/>
      <c r="Q585" s="15"/>
      <c r="R585" s="67"/>
      <c r="S585" s="68"/>
      <c r="T585" s="28"/>
    </row>
    <row r="586" spans="1:20" s="13" customFormat="1" ht="20.25">
      <c r="A586" s="106"/>
      <c r="B586" s="90" t="s">
        <v>279</v>
      </c>
      <c r="C586" s="92">
        <f>D586*E586</f>
        <v>35</v>
      </c>
      <c r="D586" s="12">
        <f>D578</f>
        <v>10</v>
      </c>
      <c r="E586" s="37">
        <f>F586*$E$722+G586*$F$722+H586*$G$722+I586*$H$722+J586*$I$722+K586*$J$722+L586*$K$722+M586*$L$722+N586*$M$722+O586*$N$722+P586*$O$722</f>
        <v>3.5</v>
      </c>
      <c r="F586" s="15"/>
      <c r="G586" s="15"/>
      <c r="H586" s="15">
        <v>3.5</v>
      </c>
      <c r="I586" s="15"/>
      <c r="J586" s="15"/>
      <c r="K586" s="15"/>
      <c r="L586" s="15"/>
      <c r="M586" s="15"/>
      <c r="N586" s="15"/>
      <c r="O586" s="15"/>
      <c r="P586" s="15"/>
      <c r="Q586" s="15"/>
      <c r="R586" s="67"/>
      <c r="S586" s="68"/>
      <c r="T586" s="28"/>
    </row>
    <row r="587" spans="1:20" s="13" customFormat="1" ht="20.25">
      <c r="A587" s="107" t="s">
        <v>13</v>
      </c>
      <c r="B587" s="41" t="s">
        <v>262</v>
      </c>
      <c r="C587" s="93">
        <f>SUM(C584:C586)</f>
        <v>105</v>
      </c>
      <c r="D587" s="46" t="s">
        <v>306</v>
      </c>
      <c r="E587" s="37"/>
      <c r="F587" s="15"/>
      <c r="G587" s="15"/>
      <c r="H587" s="15"/>
      <c r="I587" s="15"/>
      <c r="J587" s="15"/>
      <c r="K587" s="15"/>
      <c r="L587" s="15"/>
      <c r="M587" s="15"/>
      <c r="N587" s="15"/>
      <c r="O587" s="15"/>
      <c r="P587" s="15"/>
      <c r="Q587" s="15"/>
      <c r="R587" s="67"/>
      <c r="S587" s="68"/>
      <c r="T587" s="28"/>
    </row>
    <row r="588" spans="1:20" s="13" customFormat="1" ht="20.25">
      <c r="A588" s="106"/>
      <c r="B588" s="89" t="s">
        <v>305</v>
      </c>
      <c r="C588" s="38"/>
      <c r="D588" s="103"/>
      <c r="E588" s="37"/>
      <c r="F588" s="15"/>
      <c r="G588" s="15"/>
      <c r="H588" s="15"/>
      <c r="I588" s="15"/>
      <c r="J588" s="15"/>
      <c r="K588" s="15"/>
      <c r="L588" s="15"/>
      <c r="M588" s="15"/>
      <c r="N588" s="15"/>
      <c r="O588" s="15"/>
      <c r="P588" s="15"/>
      <c r="Q588" s="15"/>
      <c r="R588" s="67"/>
      <c r="S588" s="68"/>
      <c r="T588" s="28"/>
    </row>
    <row r="589" spans="1:20" s="13" customFormat="1" ht="20.25">
      <c r="A589" s="106"/>
      <c r="B589" s="90" t="s">
        <v>346</v>
      </c>
      <c r="C589" s="92">
        <f>D589*E589</f>
        <v>150</v>
      </c>
      <c r="D589" s="12">
        <f>D584*5</f>
        <v>15</v>
      </c>
      <c r="E589" s="37">
        <f>E579</f>
        <v>10</v>
      </c>
      <c r="F589" s="15">
        <f>F584*5</f>
        <v>0</v>
      </c>
      <c r="G589" s="15">
        <f t="shared" ref="G589:P589" si="171">G584*5</f>
        <v>0</v>
      </c>
      <c r="H589" s="15">
        <f t="shared" si="171"/>
        <v>0</v>
      </c>
      <c r="I589" s="15">
        <f t="shared" si="171"/>
        <v>0</v>
      </c>
      <c r="J589" s="15">
        <f t="shared" si="171"/>
        <v>0</v>
      </c>
      <c r="K589" s="15">
        <f t="shared" si="171"/>
        <v>0</v>
      </c>
      <c r="L589" s="15">
        <f t="shared" si="171"/>
        <v>0</v>
      </c>
      <c r="M589" s="15">
        <f t="shared" si="171"/>
        <v>0</v>
      </c>
      <c r="N589" s="15">
        <f t="shared" si="171"/>
        <v>0</v>
      </c>
      <c r="O589" s="15">
        <f t="shared" si="171"/>
        <v>0</v>
      </c>
      <c r="P589" s="15">
        <f t="shared" si="171"/>
        <v>0</v>
      </c>
      <c r="Q589" s="15"/>
      <c r="R589" s="67"/>
      <c r="S589" s="68"/>
      <c r="T589" s="28"/>
    </row>
    <row r="590" spans="1:20" s="13" customFormat="1" ht="20.25">
      <c r="A590" s="106"/>
      <c r="B590" s="90" t="s">
        <v>347</v>
      </c>
      <c r="C590" s="92">
        <f>D590*E590</f>
        <v>200</v>
      </c>
      <c r="D590" s="12">
        <f>D585*5</f>
        <v>10</v>
      </c>
      <c r="E590" s="37">
        <f>E580</f>
        <v>20</v>
      </c>
      <c r="F590" s="15"/>
      <c r="G590" s="15"/>
      <c r="H590" s="15"/>
      <c r="I590" s="15"/>
      <c r="J590" s="15"/>
      <c r="K590" s="15"/>
      <c r="L590" s="15"/>
      <c r="M590" s="15"/>
      <c r="N590" s="15"/>
      <c r="O590" s="15"/>
      <c r="P590" s="15"/>
      <c r="Q590" s="15"/>
      <c r="R590" s="67"/>
      <c r="S590" s="68"/>
      <c r="T590" s="28"/>
    </row>
    <row r="591" spans="1:20" s="13" customFormat="1" ht="20.25">
      <c r="A591" s="106"/>
      <c r="B591" s="90" t="s">
        <v>279</v>
      </c>
      <c r="C591" s="92">
        <f>D591*E591</f>
        <v>175</v>
      </c>
      <c r="D591" s="12">
        <f>D586</f>
        <v>10</v>
      </c>
      <c r="E591" s="37">
        <f>F591*$E$722+G591*$F$722+H591*$G$722+I591*$H$722+J591*$I$722+K591*$J$722+L591*$K$722+M591*$L$722+N591*$M$722+O591*$N$722+P591*$O$722</f>
        <v>17.5</v>
      </c>
      <c r="F591" s="15">
        <f t="shared" ref="F591:J591" si="172">F586*5</f>
        <v>0</v>
      </c>
      <c r="G591" s="15">
        <f t="shared" si="172"/>
        <v>0</v>
      </c>
      <c r="H591" s="15">
        <f t="shared" si="172"/>
        <v>17.5</v>
      </c>
      <c r="I591" s="15">
        <f t="shared" si="172"/>
        <v>0</v>
      </c>
      <c r="J591" s="15">
        <f t="shared" si="172"/>
        <v>0</v>
      </c>
      <c r="K591" s="15">
        <f>K586*5</f>
        <v>0</v>
      </c>
      <c r="L591" s="15">
        <f t="shared" ref="L591:P591" si="173">L586*5</f>
        <v>0</v>
      </c>
      <c r="M591" s="15">
        <f t="shared" si="173"/>
        <v>0</v>
      </c>
      <c r="N591" s="15">
        <f t="shared" si="173"/>
        <v>0</v>
      </c>
      <c r="O591" s="15">
        <f t="shared" si="173"/>
        <v>0</v>
      </c>
      <c r="P591" s="15">
        <f t="shared" si="173"/>
        <v>0</v>
      </c>
      <c r="Q591" s="15"/>
      <c r="R591" s="67"/>
      <c r="S591" s="68"/>
      <c r="T591" s="28"/>
    </row>
    <row r="592" spans="1:20" s="13" customFormat="1" ht="20.25">
      <c r="A592" s="106"/>
      <c r="B592" s="41" t="s">
        <v>262</v>
      </c>
      <c r="C592" s="93">
        <f>SUM(C589:C591)</f>
        <v>525</v>
      </c>
      <c r="D592" s="46" t="s">
        <v>307</v>
      </c>
      <c r="E592" s="37"/>
      <c r="F592" s="15"/>
      <c r="G592" s="15"/>
      <c r="H592" s="15"/>
      <c r="I592" s="15"/>
      <c r="J592" s="15"/>
      <c r="K592" s="15"/>
      <c r="L592" s="15"/>
      <c r="M592" s="15"/>
      <c r="N592" s="15"/>
      <c r="O592" s="15"/>
      <c r="P592" s="15"/>
      <c r="Q592" s="15"/>
      <c r="R592" s="67"/>
      <c r="S592" s="68"/>
      <c r="T592" s="28"/>
    </row>
    <row r="593" spans="1:20" s="13" customFormat="1" ht="20.25">
      <c r="A593" s="104"/>
      <c r="B593" s="89" t="s">
        <v>255</v>
      </c>
      <c r="C593" s="38"/>
      <c r="D593" s="91"/>
      <c r="E593" s="37"/>
      <c r="F593" s="15"/>
      <c r="G593" s="15"/>
      <c r="H593" s="15"/>
      <c r="I593" s="15"/>
      <c r="J593" s="15" t="s">
        <v>13</v>
      </c>
      <c r="K593" s="15"/>
      <c r="L593" s="15"/>
      <c r="M593" s="15"/>
      <c r="N593" s="15"/>
      <c r="O593" s="15"/>
      <c r="P593" s="15"/>
      <c r="Q593" s="15"/>
      <c r="R593" s="67"/>
      <c r="S593" s="66"/>
      <c r="T593" s="76"/>
    </row>
    <row r="594" spans="1:20" s="13" customFormat="1" ht="20.25">
      <c r="A594" s="104"/>
      <c r="B594" s="90" t="s">
        <v>346</v>
      </c>
      <c r="C594" s="92">
        <f>D594*E594</f>
        <v>100</v>
      </c>
      <c r="D594" s="12">
        <v>10</v>
      </c>
      <c r="E594" s="37">
        <f>E567</f>
        <v>10</v>
      </c>
      <c r="F594" s="15"/>
      <c r="G594" s="15"/>
      <c r="H594" s="15"/>
      <c r="I594" s="15"/>
      <c r="J594" s="15"/>
      <c r="K594" s="15"/>
      <c r="L594" s="15"/>
      <c r="M594" s="15"/>
      <c r="N594" s="15"/>
      <c r="O594" s="15"/>
      <c r="P594" s="15"/>
      <c r="Q594" s="15"/>
      <c r="R594" s="67"/>
      <c r="S594" s="66"/>
      <c r="T594" s="76"/>
    </row>
    <row r="595" spans="1:20" s="13" customFormat="1" ht="20.25">
      <c r="A595" s="104"/>
      <c r="B595" s="90" t="s">
        <v>347</v>
      </c>
      <c r="C595" s="92">
        <f>D595*E595</f>
        <v>100</v>
      </c>
      <c r="D595" s="12">
        <v>5</v>
      </c>
      <c r="E595" s="37">
        <f>E568</f>
        <v>20</v>
      </c>
      <c r="F595" s="15"/>
      <c r="G595" s="15"/>
      <c r="H595" s="15"/>
      <c r="I595" s="15"/>
      <c r="J595" s="15"/>
      <c r="K595" s="15"/>
      <c r="L595" s="15"/>
      <c r="M595" s="15"/>
      <c r="N595" s="15"/>
      <c r="O595" s="15"/>
      <c r="P595" s="15"/>
      <c r="Q595" s="15"/>
      <c r="R595" s="67"/>
      <c r="S595" s="66"/>
      <c r="T595" s="76"/>
    </row>
    <row r="596" spans="1:20" s="13" customFormat="1" ht="20.25">
      <c r="A596" s="104"/>
      <c r="B596" s="90" t="s">
        <v>279</v>
      </c>
      <c r="C596" s="92">
        <f>D596*E596</f>
        <v>50</v>
      </c>
      <c r="D596" s="12">
        <f>D578</f>
        <v>10</v>
      </c>
      <c r="E596" s="37">
        <f>F596*$E$722+G596*$F$722+H596*$G$722+I596*$H$722+J596*$I$722+K596*$J$722+L596*$K$722+M596*$L$722+N596*$M$722+O596*$N$722+P596*$O$722</f>
        <v>5</v>
      </c>
      <c r="F596" s="15"/>
      <c r="G596" s="15"/>
      <c r="H596" s="15">
        <v>5</v>
      </c>
      <c r="I596" s="15"/>
      <c r="J596" s="15"/>
      <c r="K596" s="15"/>
      <c r="L596" s="15"/>
      <c r="M596" s="15"/>
      <c r="N596" s="15"/>
      <c r="O596" s="15"/>
      <c r="P596" s="15"/>
      <c r="Q596" s="15"/>
      <c r="R596" s="67"/>
      <c r="S596" s="66"/>
      <c r="T596" s="76"/>
    </row>
    <row r="597" spans="1:20" s="13" customFormat="1" ht="20.25">
      <c r="A597" s="104"/>
      <c r="B597" s="41" t="s">
        <v>262</v>
      </c>
      <c r="C597" s="93">
        <f>SUM(C594:C596)</f>
        <v>250</v>
      </c>
      <c r="D597" s="46" t="s">
        <v>282</v>
      </c>
      <c r="E597" s="37"/>
      <c r="F597" s="15"/>
      <c r="G597" s="15"/>
      <c r="H597" s="15"/>
      <c r="I597" s="15"/>
      <c r="J597" s="15"/>
      <c r="K597" s="15"/>
      <c r="L597" s="15"/>
      <c r="M597" s="15"/>
      <c r="N597" s="15"/>
      <c r="O597" s="15"/>
      <c r="P597" s="15"/>
      <c r="Q597" s="15"/>
      <c r="R597" s="67"/>
      <c r="S597" s="66"/>
      <c r="T597" s="76"/>
    </row>
    <row r="598" spans="1:20" s="10" customFormat="1" ht="20.25" customHeight="1">
      <c r="A598" s="126">
        <v>20</v>
      </c>
      <c r="B598" s="125" t="s">
        <v>322</v>
      </c>
      <c r="C598" s="35"/>
      <c r="D598" s="9"/>
      <c r="E598" s="34"/>
      <c r="F598" s="9"/>
      <c r="G598" s="9"/>
      <c r="H598" s="9"/>
      <c r="I598" s="9"/>
      <c r="J598" s="9"/>
      <c r="K598" s="9"/>
      <c r="L598" s="9"/>
      <c r="M598" s="9"/>
      <c r="N598" s="9"/>
      <c r="O598" s="9"/>
      <c r="P598" s="9"/>
      <c r="Q598" s="9"/>
      <c r="R598" s="63"/>
      <c r="S598" s="64"/>
      <c r="T598" s="43"/>
    </row>
    <row r="599" spans="1:20" s="13" customFormat="1" ht="20.25">
      <c r="A599" s="11">
        <v>1</v>
      </c>
      <c r="B599" s="116" t="s">
        <v>421</v>
      </c>
      <c r="C599" s="36">
        <f>D599*E599</f>
        <v>-5</v>
      </c>
      <c r="D599" s="12">
        <v>1</v>
      </c>
      <c r="E599" s="37">
        <f>F599*$E$722+G599*$F$722+H599*$G$722+I599*$H$722+J599*$I$722+K599*$J$722+L599*$K$722+M599*$L$722+N599*$M$722+O599*$N$722+P599*$O$722+Q599*$P$722+R599*S599</f>
        <v>-5</v>
      </c>
      <c r="F599" s="12">
        <v>-3</v>
      </c>
      <c r="G599" s="12">
        <v>-2</v>
      </c>
      <c r="H599" s="12"/>
      <c r="I599" s="12"/>
      <c r="J599" s="12"/>
      <c r="K599" s="12"/>
      <c r="L599" s="12"/>
      <c r="M599" s="12"/>
      <c r="N599" s="12"/>
      <c r="O599" s="12"/>
      <c r="P599" s="12"/>
      <c r="Q599" s="12"/>
      <c r="R599" s="65"/>
      <c r="S599" s="66"/>
      <c r="T599" s="27"/>
    </row>
    <row r="600" spans="1:20" s="13" customFormat="1" ht="20.25">
      <c r="A600" s="11">
        <v>1</v>
      </c>
      <c r="B600" s="116" t="s">
        <v>111</v>
      </c>
      <c r="C600" s="36">
        <f t="shared" ref="C600:C601" si="174">D600*E600</f>
        <v>29.700000000000003</v>
      </c>
      <c r="D600" s="12">
        <v>3</v>
      </c>
      <c r="E600" s="37">
        <f>F600*$E$722+G600*$F$722+H600*$G$722+I600*$H$722+J600*$I$722+K600*$J$722+L600*$K$722+M600*$L$722+N600*$M$722+O600*$N$722+P600*$O$722</f>
        <v>9.9</v>
      </c>
      <c r="F600" s="12"/>
      <c r="G600" s="12"/>
      <c r="H600" s="12"/>
      <c r="I600" s="12">
        <v>-2</v>
      </c>
      <c r="J600" s="12"/>
      <c r="K600" s="12"/>
      <c r="L600" s="12"/>
      <c r="M600" s="12"/>
      <c r="N600" s="12">
        <v>10</v>
      </c>
      <c r="O600" s="12"/>
      <c r="P600" s="12"/>
      <c r="Q600" s="12"/>
      <c r="R600" s="65"/>
      <c r="S600" s="73"/>
      <c r="T600" s="75"/>
    </row>
    <row r="601" spans="1:20" s="13" customFormat="1" ht="20.25">
      <c r="A601" s="11">
        <v>1</v>
      </c>
      <c r="B601" s="127" t="s">
        <v>385</v>
      </c>
      <c r="C601" s="36">
        <f t="shared" si="174"/>
        <v>19.8</v>
      </c>
      <c r="D601" s="12">
        <f>FLOOR(3*0.85,1)</f>
        <v>2</v>
      </c>
      <c r="E601" s="37">
        <f>E600</f>
        <v>9.9</v>
      </c>
      <c r="F601" s="12"/>
      <c r="G601" s="12"/>
      <c r="H601" s="12"/>
      <c r="I601" s="12"/>
      <c r="J601" s="12"/>
      <c r="K601" s="12"/>
      <c r="L601" s="12"/>
      <c r="M601" s="12"/>
      <c r="N601" s="12"/>
      <c r="O601" s="12"/>
      <c r="P601" s="12"/>
      <c r="Q601" s="12"/>
      <c r="R601" s="65"/>
      <c r="S601" s="66"/>
      <c r="T601" s="27" t="s">
        <v>382</v>
      </c>
    </row>
    <row r="602" spans="1:20" s="13" customFormat="1" ht="20.25">
      <c r="A602" s="11"/>
      <c r="B602" s="117" t="s">
        <v>19</v>
      </c>
      <c r="C602" s="93">
        <f>SUM(C599:C601)</f>
        <v>44.5</v>
      </c>
      <c r="D602" s="46" t="s">
        <v>211</v>
      </c>
      <c r="E602" s="37"/>
      <c r="F602" s="12"/>
      <c r="G602" s="12"/>
      <c r="H602" s="12"/>
      <c r="I602" s="12"/>
      <c r="J602" s="12"/>
      <c r="K602" s="12"/>
      <c r="L602" s="12"/>
      <c r="M602" s="12"/>
      <c r="N602" s="12"/>
      <c r="O602" s="12"/>
      <c r="P602" s="12"/>
      <c r="Q602" s="12"/>
      <c r="R602" s="65"/>
      <c r="S602" s="66"/>
      <c r="T602" s="27"/>
    </row>
    <row r="603" spans="1:20" s="13" customFormat="1" ht="20.25">
      <c r="A603" s="11">
        <v>2</v>
      </c>
      <c r="B603" s="116" t="s">
        <v>420</v>
      </c>
      <c r="C603" s="36">
        <f>D603*E603</f>
        <v>-8</v>
      </c>
      <c r="D603" s="12">
        <v>1</v>
      </c>
      <c r="E603" s="37">
        <f>F603*$E$722+G603*$F$722+H603*$G$722+I603*$H$722+J603*$I$722+K603*$J$722+L603*$K$722+M603*$L$722+N603*$M$722+O603*$N$722+P603*$O$722+Q603*$P$722+R603*S603</f>
        <v>-8</v>
      </c>
      <c r="F603" s="12">
        <v>-5</v>
      </c>
      <c r="G603" s="12">
        <v>-3</v>
      </c>
      <c r="H603" s="12"/>
      <c r="I603" s="12"/>
      <c r="J603" s="12"/>
      <c r="K603" s="12"/>
      <c r="L603" s="12"/>
      <c r="M603" s="12"/>
      <c r="N603" s="12"/>
      <c r="O603" s="12"/>
      <c r="P603" s="12"/>
      <c r="Q603" s="12"/>
      <c r="R603" s="65"/>
      <c r="S603" s="66"/>
      <c r="T603" s="27"/>
    </row>
    <row r="604" spans="1:20" s="13" customFormat="1" ht="20.25">
      <c r="A604" s="11">
        <v>2</v>
      </c>
      <c r="B604" s="116" t="str">
        <f>B600</f>
        <v>Администратор</v>
      </c>
      <c r="C604" s="36">
        <f t="shared" ref="C604:C606" si="175">D604*E604</f>
        <v>59.400000000000006</v>
      </c>
      <c r="D604" s="12">
        <v>6</v>
      </c>
      <c r="E604" s="37">
        <f>F604*$E$722+G604*$F$722+H604*$G$722+I604*$H$722+J604*$I$722+K604*$J$722+L604*$K$722+M604*$L$722+N604*$M$722+O604*$N$722+P604*$O$722</f>
        <v>9.9</v>
      </c>
      <c r="F604" s="12">
        <f>F600</f>
        <v>0</v>
      </c>
      <c r="G604" s="12">
        <f t="shared" ref="G604:Q604" si="176">G600</f>
        <v>0</v>
      </c>
      <c r="H604" s="12">
        <f t="shared" si="176"/>
        <v>0</v>
      </c>
      <c r="I604" s="12">
        <f t="shared" si="176"/>
        <v>-2</v>
      </c>
      <c r="J604" s="12">
        <f t="shared" si="176"/>
        <v>0</v>
      </c>
      <c r="K604" s="12">
        <f t="shared" si="176"/>
        <v>0</v>
      </c>
      <c r="L604" s="12">
        <f t="shared" si="176"/>
        <v>0</v>
      </c>
      <c r="M604" s="12">
        <f t="shared" si="176"/>
        <v>0</v>
      </c>
      <c r="N604" s="12">
        <f t="shared" si="176"/>
        <v>10</v>
      </c>
      <c r="O604" s="12">
        <f t="shared" si="176"/>
        <v>0</v>
      </c>
      <c r="P604" s="12">
        <f t="shared" si="176"/>
        <v>0</v>
      </c>
      <c r="Q604" s="12">
        <f t="shared" si="176"/>
        <v>0</v>
      </c>
      <c r="R604" s="65"/>
      <c r="S604" s="79"/>
      <c r="T604" s="75"/>
    </row>
    <row r="605" spans="1:20" s="13" customFormat="1" ht="20.25">
      <c r="A605" s="11">
        <v>2</v>
      </c>
      <c r="B605" s="127" t="s">
        <v>387</v>
      </c>
      <c r="C605" s="36">
        <f t="shared" si="175"/>
        <v>24</v>
      </c>
      <c r="D605" s="12">
        <f>1*D604</f>
        <v>6</v>
      </c>
      <c r="E605" s="37">
        <f>D748</f>
        <v>4</v>
      </c>
      <c r="F605" s="12"/>
      <c r="G605" s="12"/>
      <c r="H605" s="12"/>
      <c r="I605" s="12"/>
      <c r="J605" s="12"/>
      <c r="K605" s="12"/>
      <c r="L605" s="12"/>
      <c r="M605" s="12"/>
      <c r="N605" s="12"/>
      <c r="O605" s="12"/>
      <c r="P605" s="12"/>
      <c r="Q605" s="12"/>
      <c r="R605" s="65"/>
      <c r="S605" s="102"/>
      <c r="T605" s="27" t="s">
        <v>383</v>
      </c>
    </row>
    <row r="606" spans="1:20" s="13" customFormat="1" ht="20.25">
      <c r="A606" s="11">
        <v>2</v>
      </c>
      <c r="B606" s="127" t="s">
        <v>386</v>
      </c>
      <c r="C606" s="36">
        <f t="shared" si="175"/>
        <v>66.72</v>
      </c>
      <c r="D606" s="12">
        <f>FLOOR(5.3*0.85,1)</f>
        <v>4</v>
      </c>
      <c r="E606" s="37">
        <f>(E604+E605)*1.2</f>
        <v>16.68</v>
      </c>
      <c r="F606" s="12">
        <f>F601</f>
        <v>0</v>
      </c>
      <c r="G606" s="12">
        <f t="shared" ref="G606:Q606" si="177">G601</f>
        <v>0</v>
      </c>
      <c r="H606" s="12">
        <f t="shared" si="177"/>
        <v>0</v>
      </c>
      <c r="I606" s="12">
        <f t="shared" si="177"/>
        <v>0</v>
      </c>
      <c r="J606" s="12">
        <f t="shared" si="177"/>
        <v>0</v>
      </c>
      <c r="K606" s="12">
        <f t="shared" si="177"/>
        <v>0</v>
      </c>
      <c r="L606" s="12">
        <f t="shared" si="177"/>
        <v>0</v>
      </c>
      <c r="M606" s="12">
        <f t="shared" si="177"/>
        <v>0</v>
      </c>
      <c r="N606" s="12">
        <f t="shared" si="177"/>
        <v>0</v>
      </c>
      <c r="O606" s="12">
        <f t="shared" si="177"/>
        <v>0</v>
      </c>
      <c r="P606" s="12">
        <f t="shared" si="177"/>
        <v>0</v>
      </c>
      <c r="Q606" s="12">
        <f t="shared" si="177"/>
        <v>0</v>
      </c>
      <c r="R606" s="65"/>
      <c r="S606" s="65"/>
      <c r="T606" s="27"/>
    </row>
    <row r="607" spans="1:20" s="13" customFormat="1" ht="20.25">
      <c r="A607" s="11"/>
      <c r="B607" s="117" t="s">
        <v>20</v>
      </c>
      <c r="C607" s="93">
        <f>SUM(C603:C606)</f>
        <v>142.12</v>
      </c>
      <c r="D607" s="46" t="s">
        <v>210</v>
      </c>
      <c r="E607" s="37"/>
      <c r="F607" s="12"/>
      <c r="G607" s="12"/>
      <c r="H607" s="12"/>
      <c r="I607" s="12"/>
      <c r="J607" s="12"/>
      <c r="K607" s="12"/>
      <c r="L607" s="12"/>
      <c r="M607" s="12"/>
      <c r="N607" s="12"/>
      <c r="O607" s="12"/>
      <c r="P607" s="12"/>
      <c r="Q607" s="12"/>
      <c r="R607" s="65"/>
      <c r="S607" s="66"/>
      <c r="T607" s="27"/>
    </row>
    <row r="608" spans="1:20" s="13" customFormat="1" ht="20.25">
      <c r="A608" s="11">
        <v>3</v>
      </c>
      <c r="B608" s="116" t="s">
        <v>422</v>
      </c>
      <c r="C608" s="36">
        <f>D608*E608</f>
        <v>-12</v>
      </c>
      <c r="D608" s="12">
        <v>1</v>
      </c>
      <c r="E608" s="37">
        <f>F608*$E$722+G608*$F$722+H608*$G$722+I608*$H$722+J608*$I$722+K608*$J$722+L608*$K$722+M608*$L$722+N608*$M$722+O608*$N$722+P608*$O$722+Q608*$P$722+R608*S608</f>
        <v>-12</v>
      </c>
      <c r="F608" s="12">
        <v>-7</v>
      </c>
      <c r="G608" s="12">
        <v>-5</v>
      </c>
      <c r="H608" s="12"/>
      <c r="I608" s="12"/>
      <c r="J608" s="12"/>
      <c r="K608" s="12"/>
      <c r="L608" s="12"/>
      <c r="M608" s="12"/>
      <c r="N608" s="12"/>
      <c r="O608" s="12"/>
      <c r="P608" s="12"/>
      <c r="Q608" s="12"/>
      <c r="R608" s="65"/>
      <c r="S608" s="66"/>
      <c r="T608" s="75"/>
    </row>
    <row r="609" spans="1:20" s="13" customFormat="1" ht="20.25">
      <c r="A609" s="11">
        <v>3</v>
      </c>
      <c r="B609" s="116" t="str">
        <f>B600</f>
        <v>Администратор</v>
      </c>
      <c r="C609" s="36">
        <f t="shared" ref="C609:C611" si="178">D609*E609</f>
        <v>148.5</v>
      </c>
      <c r="D609" s="12">
        <v>15</v>
      </c>
      <c r="E609" s="37">
        <f>F609*$E$722+G609*$F$722+H609*$G$722+I609*$H$722+J609*$I$722+K609*$J$722+L609*$K$722+M609*$L$722+N609*$M$722+O609*$N$722+P609*$O$722</f>
        <v>9.9</v>
      </c>
      <c r="F609" s="12">
        <f>F600</f>
        <v>0</v>
      </c>
      <c r="G609" s="12">
        <f t="shared" ref="G609:Q609" si="179">G600</f>
        <v>0</v>
      </c>
      <c r="H609" s="12">
        <f t="shared" si="179"/>
        <v>0</v>
      </c>
      <c r="I609" s="12">
        <f t="shared" si="179"/>
        <v>-2</v>
      </c>
      <c r="J609" s="12">
        <f t="shared" si="179"/>
        <v>0</v>
      </c>
      <c r="K609" s="12">
        <f t="shared" si="179"/>
        <v>0</v>
      </c>
      <c r="L609" s="12">
        <f t="shared" si="179"/>
        <v>0</v>
      </c>
      <c r="M609" s="12">
        <f t="shared" si="179"/>
        <v>0</v>
      </c>
      <c r="N609" s="12">
        <f>N600</f>
        <v>10</v>
      </c>
      <c r="O609" s="12">
        <f t="shared" si="179"/>
        <v>0</v>
      </c>
      <c r="P609" s="12">
        <f t="shared" si="179"/>
        <v>0</v>
      </c>
      <c r="Q609" s="12">
        <f t="shared" si="179"/>
        <v>0</v>
      </c>
      <c r="R609" s="65"/>
      <c r="S609" s="79"/>
      <c r="T609" s="27" t="s">
        <v>384</v>
      </c>
    </row>
    <row r="610" spans="1:20" s="13" customFormat="1" ht="20.25">
      <c r="A610" s="11">
        <v>3</v>
      </c>
      <c r="B610" s="127" t="s">
        <v>387</v>
      </c>
      <c r="C610" s="36">
        <f t="shared" si="178"/>
        <v>60</v>
      </c>
      <c r="D610" s="12">
        <f>1*D609</f>
        <v>15</v>
      </c>
      <c r="E610" s="37">
        <f>D748</f>
        <v>4</v>
      </c>
      <c r="F610" s="12"/>
      <c r="G610" s="12"/>
      <c r="H610" s="12"/>
      <c r="I610" s="12"/>
      <c r="J610" s="12"/>
      <c r="K610" s="12"/>
      <c r="L610" s="12"/>
      <c r="M610" s="12"/>
      <c r="N610" s="12"/>
      <c r="O610" s="12"/>
      <c r="P610" s="12"/>
      <c r="Q610" s="12"/>
      <c r="R610" s="65"/>
      <c r="S610" s="102"/>
      <c r="T610" s="75"/>
    </row>
    <row r="611" spans="1:20" s="13" customFormat="1" ht="20.25">
      <c r="A611" s="11">
        <v>3</v>
      </c>
      <c r="B611" s="127" t="s">
        <v>426</v>
      </c>
      <c r="C611" s="36">
        <f t="shared" si="178"/>
        <v>166.8</v>
      </c>
      <c r="D611" s="12">
        <f>FLOOR(10*0.85,1)</f>
        <v>8</v>
      </c>
      <c r="E611" s="37">
        <f>(E609+E610)*1.5</f>
        <v>20.85</v>
      </c>
      <c r="F611" s="12">
        <f>F601</f>
        <v>0</v>
      </c>
      <c r="G611" s="12">
        <f t="shared" ref="G611:Q611" si="180">G601</f>
        <v>0</v>
      </c>
      <c r="H611" s="12">
        <f t="shared" si="180"/>
        <v>0</v>
      </c>
      <c r="I611" s="12">
        <f t="shared" si="180"/>
        <v>0</v>
      </c>
      <c r="J611" s="12">
        <f t="shared" si="180"/>
        <v>0</v>
      </c>
      <c r="K611" s="12">
        <f t="shared" si="180"/>
        <v>0</v>
      </c>
      <c r="L611" s="12">
        <f t="shared" si="180"/>
        <v>0</v>
      </c>
      <c r="M611" s="12">
        <f t="shared" si="180"/>
        <v>0</v>
      </c>
      <c r="N611" s="12">
        <f t="shared" si="180"/>
        <v>0</v>
      </c>
      <c r="O611" s="12">
        <f t="shared" si="180"/>
        <v>0</v>
      </c>
      <c r="P611" s="12">
        <f t="shared" si="180"/>
        <v>0</v>
      </c>
      <c r="Q611" s="12">
        <f t="shared" si="180"/>
        <v>0</v>
      </c>
      <c r="R611" s="65"/>
      <c r="S611" s="65"/>
      <c r="T611" s="27"/>
    </row>
    <row r="612" spans="1:20" s="13" customFormat="1" ht="20.25">
      <c r="A612" s="49" t="s">
        <v>13</v>
      </c>
      <c r="B612" s="120" t="s">
        <v>21</v>
      </c>
      <c r="C612" s="93">
        <f>SUM(C608:C611)</f>
        <v>363.3</v>
      </c>
      <c r="D612" s="46" t="s">
        <v>209</v>
      </c>
      <c r="E612" s="37"/>
      <c r="F612" s="15"/>
      <c r="G612" s="15"/>
      <c r="H612" s="15"/>
      <c r="I612" s="15"/>
      <c r="J612" s="15"/>
      <c r="K612" s="15"/>
      <c r="L612" s="15"/>
      <c r="M612" s="15"/>
      <c r="N612" s="15"/>
      <c r="O612" s="15"/>
      <c r="P612" s="15"/>
      <c r="Q612" s="15"/>
      <c r="R612" s="67"/>
      <c r="S612" s="68"/>
      <c r="T612" s="28"/>
    </row>
    <row r="613" spans="1:20" s="13" customFormat="1" ht="20.25">
      <c r="A613" s="106"/>
      <c r="B613" s="118" t="s">
        <v>304</v>
      </c>
      <c r="C613" s="38"/>
      <c r="D613" s="91"/>
      <c r="E613" s="37"/>
      <c r="F613" s="15"/>
      <c r="G613" s="15"/>
      <c r="H613" s="15"/>
      <c r="I613" s="15"/>
      <c r="J613" s="15"/>
      <c r="K613" s="15"/>
      <c r="L613" s="15"/>
      <c r="M613" s="15"/>
      <c r="N613" s="15"/>
      <c r="O613" s="15"/>
      <c r="P613" s="15"/>
      <c r="Q613" s="15"/>
      <c r="R613" s="67"/>
      <c r="S613" s="68"/>
      <c r="T613" s="28"/>
    </row>
    <row r="614" spans="1:20" s="13" customFormat="1" ht="20.25">
      <c r="A614" s="106"/>
      <c r="B614" s="119" t="s">
        <v>280</v>
      </c>
      <c r="C614" s="92">
        <f>D614*E614</f>
        <v>100.625</v>
      </c>
      <c r="D614" s="12">
        <f>D609+D611</f>
        <v>23</v>
      </c>
      <c r="E614" s="37">
        <f>F614*$E$722+G614*$F$722+H614*$G$722+I614*$H$722+J614*$I$722+K614*$J$722+L614*$K$722+M614*$L$722+N614*$M$722+O614*$N$722+P614*$O$722</f>
        <v>4.375</v>
      </c>
      <c r="F614" s="15"/>
      <c r="G614" s="15"/>
      <c r="H614" s="15"/>
      <c r="I614" s="15"/>
      <c r="J614" s="15"/>
      <c r="K614" s="15"/>
      <c r="L614" s="15"/>
      <c r="M614" s="15"/>
      <c r="N614" s="15">
        <v>3.5</v>
      </c>
      <c r="O614" s="15"/>
      <c r="P614" s="15"/>
      <c r="Q614" s="15"/>
      <c r="R614" s="67"/>
      <c r="S614" s="68"/>
      <c r="T614" s="28"/>
    </row>
    <row r="615" spans="1:20" s="13" customFormat="1" ht="20.25">
      <c r="A615" s="107" t="s">
        <v>13</v>
      </c>
      <c r="B615" s="120" t="s">
        <v>262</v>
      </c>
      <c r="C615" s="93">
        <f>SUM(C614:C614)</f>
        <v>100.625</v>
      </c>
      <c r="D615" s="46" t="s">
        <v>306</v>
      </c>
      <c r="E615" s="37"/>
      <c r="F615" s="15"/>
      <c r="G615" s="15"/>
      <c r="H615" s="15"/>
      <c r="I615" s="15"/>
      <c r="J615" s="15"/>
      <c r="K615" s="15"/>
      <c r="L615" s="15"/>
      <c r="M615" s="15"/>
      <c r="N615" s="15"/>
      <c r="O615" s="15"/>
      <c r="P615" s="15"/>
      <c r="Q615" s="15"/>
      <c r="R615" s="67"/>
      <c r="S615" s="68"/>
      <c r="T615" s="28"/>
    </row>
    <row r="616" spans="1:20" s="13" customFormat="1" ht="20.25">
      <c r="A616" s="106"/>
      <c r="B616" s="118" t="s">
        <v>305</v>
      </c>
      <c r="C616" s="38"/>
      <c r="D616" s="103"/>
      <c r="E616" s="37"/>
      <c r="F616" s="15"/>
      <c r="G616" s="15"/>
      <c r="H616" s="15"/>
      <c r="I616" s="15"/>
      <c r="J616" s="15"/>
      <c r="K616" s="15"/>
      <c r="L616" s="15"/>
      <c r="M616" s="15"/>
      <c r="N616" s="15"/>
      <c r="O616" s="15"/>
      <c r="P616" s="15"/>
      <c r="Q616" s="15"/>
      <c r="R616" s="67"/>
      <c r="S616" s="68"/>
      <c r="T616" s="28"/>
    </row>
    <row r="617" spans="1:20" s="13" customFormat="1" ht="20.25">
      <c r="A617" s="106"/>
      <c r="B617" s="119" t="s">
        <v>280</v>
      </c>
      <c r="C617" s="92">
        <f>D617*E617</f>
        <v>503.125</v>
      </c>
      <c r="D617" s="12">
        <f>D614</f>
        <v>23</v>
      </c>
      <c r="E617" s="37">
        <f>F617*$E$722+G617*$F$722+H617*$G$722+I617*$H$722+J617*$I$722+K617*$J$722+L617*$K$722+M617*$L$722+N617*$M$722+O617*$N$722+P617*$O$722</f>
        <v>21.875</v>
      </c>
      <c r="F617" s="15">
        <f t="shared" ref="F617:J617" si="181">F614*5</f>
        <v>0</v>
      </c>
      <c r="G617" s="15">
        <f t="shared" si="181"/>
        <v>0</v>
      </c>
      <c r="H617" s="15">
        <f t="shared" si="181"/>
        <v>0</v>
      </c>
      <c r="I617" s="15">
        <f t="shared" si="181"/>
        <v>0</v>
      </c>
      <c r="J617" s="15">
        <f t="shared" si="181"/>
        <v>0</v>
      </c>
      <c r="K617" s="15">
        <f>K614*5</f>
        <v>0</v>
      </c>
      <c r="L617" s="15">
        <f t="shared" ref="L617:P617" si="182">L614*5</f>
        <v>0</v>
      </c>
      <c r="M617" s="15">
        <f t="shared" si="182"/>
        <v>0</v>
      </c>
      <c r="N617" s="15">
        <f t="shared" si="182"/>
        <v>17.5</v>
      </c>
      <c r="O617" s="15">
        <f t="shared" si="182"/>
        <v>0</v>
      </c>
      <c r="P617" s="15">
        <f t="shared" si="182"/>
        <v>0</v>
      </c>
      <c r="Q617" s="15"/>
      <c r="R617" s="67"/>
      <c r="S617" s="68"/>
      <c r="T617" s="28"/>
    </row>
    <row r="618" spans="1:20" s="13" customFormat="1" ht="20.25">
      <c r="A618" s="106"/>
      <c r="B618" s="120" t="s">
        <v>262</v>
      </c>
      <c r="C618" s="93">
        <f>SUM(C617:C617)</f>
        <v>503.125</v>
      </c>
      <c r="D618" s="46" t="s">
        <v>307</v>
      </c>
      <c r="E618" s="37"/>
      <c r="F618" s="15"/>
      <c r="G618" s="15"/>
      <c r="H618" s="15"/>
      <c r="I618" s="15"/>
      <c r="J618" s="15"/>
      <c r="K618" s="15"/>
      <c r="L618" s="15"/>
      <c r="M618" s="15"/>
      <c r="N618" s="15"/>
      <c r="O618" s="15"/>
      <c r="P618" s="15"/>
      <c r="Q618" s="15"/>
      <c r="R618" s="67"/>
      <c r="S618" s="68"/>
      <c r="T618" s="28"/>
    </row>
    <row r="619" spans="1:20" s="13" customFormat="1" ht="20.25">
      <c r="A619" s="104"/>
      <c r="B619" s="118" t="s">
        <v>255</v>
      </c>
      <c r="C619" s="38"/>
      <c r="D619" s="91"/>
      <c r="E619" s="37"/>
      <c r="F619" s="15"/>
      <c r="G619" s="15"/>
      <c r="H619" s="15"/>
      <c r="I619" s="15"/>
      <c r="J619" s="15"/>
      <c r="K619" s="15"/>
      <c r="L619" s="15"/>
      <c r="M619" s="15"/>
      <c r="N619" s="15"/>
      <c r="O619" s="15"/>
      <c r="P619" s="15"/>
      <c r="Q619" s="15"/>
      <c r="R619" s="67"/>
      <c r="S619" s="68"/>
      <c r="T619" s="28"/>
    </row>
    <row r="620" spans="1:20" s="13" customFormat="1" ht="20.25">
      <c r="A620" s="104"/>
      <c r="B620" s="119" t="s">
        <v>280</v>
      </c>
      <c r="C620" s="92">
        <f>D620*E620</f>
        <v>247.25</v>
      </c>
      <c r="D620" s="12">
        <f>D617</f>
        <v>23</v>
      </c>
      <c r="E620" s="37">
        <f>F620*$E$722+G620*$F$722+H620*$G$722+I620*$H$722+J620*$I$722+K620*$J$722+L620*$K$722+M620*$L$722+N620*$M$722+O620*$N$722+P620*$O$722</f>
        <v>10.75</v>
      </c>
      <c r="F620" s="15"/>
      <c r="G620" s="15"/>
      <c r="H620" s="15"/>
      <c r="I620" s="15"/>
      <c r="J620" s="15"/>
      <c r="K620" s="15"/>
      <c r="L620" s="15"/>
      <c r="M620" s="15"/>
      <c r="N620" s="15">
        <v>8.6</v>
      </c>
      <c r="O620" s="15"/>
      <c r="P620" s="15"/>
      <c r="Q620" s="15"/>
      <c r="R620" s="67"/>
      <c r="S620" s="68"/>
      <c r="T620" s="28"/>
    </row>
    <row r="621" spans="1:20" s="13" customFormat="1" ht="20.25">
      <c r="A621" s="104"/>
      <c r="B621" s="120" t="s">
        <v>262</v>
      </c>
      <c r="C621" s="93">
        <f>C620</f>
        <v>247.25</v>
      </c>
      <c r="D621" s="46" t="s">
        <v>282</v>
      </c>
      <c r="E621" s="37"/>
      <c r="F621" s="15"/>
      <c r="G621" s="15"/>
      <c r="H621" s="15"/>
      <c r="I621" s="15"/>
      <c r="J621" s="15"/>
      <c r="K621" s="15"/>
      <c r="L621" s="15"/>
      <c r="M621" s="15"/>
      <c r="N621" s="15"/>
      <c r="O621" s="15"/>
      <c r="P621" s="15"/>
      <c r="Q621" s="15"/>
      <c r="R621" s="67"/>
      <c r="S621" s="68"/>
      <c r="T621" s="28"/>
    </row>
    <row r="622" spans="1:20" s="10" customFormat="1" ht="20.25" customHeight="1">
      <c r="A622" s="31">
        <v>21</v>
      </c>
      <c r="B622" s="125" t="s">
        <v>323</v>
      </c>
      <c r="C622" s="35"/>
      <c r="D622" s="9"/>
      <c r="E622" s="34"/>
      <c r="F622" s="9"/>
      <c r="G622" s="9"/>
      <c r="H622" s="9"/>
      <c r="I622" s="9"/>
      <c r="J622" s="9"/>
      <c r="K622" s="9"/>
      <c r="L622" s="9"/>
      <c r="M622" s="9"/>
      <c r="N622" s="9"/>
      <c r="O622" s="9"/>
      <c r="P622" s="9"/>
      <c r="Q622" s="9"/>
      <c r="R622" s="63"/>
      <c r="S622" s="64"/>
      <c r="T622" s="43"/>
    </row>
    <row r="623" spans="1:20" s="13" customFormat="1" ht="20.25">
      <c r="A623" s="11">
        <v>1</v>
      </c>
      <c r="B623" s="116" t="s">
        <v>326</v>
      </c>
      <c r="C623" s="36">
        <f>D623*E623</f>
        <v>-10</v>
      </c>
      <c r="D623" s="12">
        <v>1</v>
      </c>
      <c r="E623" s="37">
        <f>F623*$E$722+G623*$F$722+H623*$G$722+I623*$H$722+J623*$I$722+K623*$J$722+L623*$K$722+M623*$L$722+N623*$M$722+O623*$N$722+P623*$O$722+Q623*$P$722+R623*S623</f>
        <v>-10</v>
      </c>
      <c r="F623" s="12">
        <v>-5</v>
      </c>
      <c r="G623" s="12">
        <v>-5</v>
      </c>
      <c r="H623" s="12"/>
      <c r="I623" s="12"/>
      <c r="J623" s="12"/>
      <c r="K623" s="12"/>
      <c r="L623" s="12"/>
      <c r="M623" s="12"/>
      <c r="N623" s="12"/>
      <c r="O623" s="12"/>
      <c r="P623" s="12"/>
      <c r="Q623" s="12"/>
      <c r="R623" s="65"/>
      <c r="S623" s="73"/>
      <c r="T623" s="75"/>
    </row>
    <row r="624" spans="1:20" s="13" customFormat="1" ht="20.25">
      <c r="A624" s="11">
        <v>1</v>
      </c>
      <c r="B624" s="116" t="s">
        <v>115</v>
      </c>
      <c r="C624" s="36">
        <f t="shared" ref="C624:C626" si="183">D624*E624</f>
        <v>18.299999999999997</v>
      </c>
      <c r="D624" s="12">
        <v>3</v>
      </c>
      <c r="E624" s="37">
        <f>F624*$E$722+G624*$F$722+H624*$G$722+I624*$H$722+J624*$I$722+K624*$J$722+L624*$K$722+M624*$L$722+N624*$M$722+O624*$N$722+P624*$O$722</f>
        <v>6.1</v>
      </c>
      <c r="F624" s="12"/>
      <c r="G624" s="12">
        <v>-3</v>
      </c>
      <c r="H624" s="12"/>
      <c r="I624" s="12">
        <v>7</v>
      </c>
      <c r="J624" s="12"/>
      <c r="K624" s="12"/>
      <c r="L624" s="12"/>
      <c r="M624" s="12"/>
      <c r="N624" s="12"/>
      <c r="O624" s="12"/>
      <c r="P624" s="12"/>
      <c r="Q624" s="12"/>
      <c r="R624" s="65"/>
      <c r="S624" s="73"/>
      <c r="T624" s="75"/>
    </row>
    <row r="625" spans="1:20" s="13" customFormat="1" ht="20.25">
      <c r="A625" s="11">
        <v>1</v>
      </c>
      <c r="B625" s="116" t="s">
        <v>337</v>
      </c>
      <c r="C625" s="36">
        <f t="shared" si="183"/>
        <v>20</v>
      </c>
      <c r="D625" s="12">
        <v>1</v>
      </c>
      <c r="E625" s="37">
        <f>D759</f>
        <v>20</v>
      </c>
      <c r="F625" s="12"/>
      <c r="G625" s="12"/>
      <c r="H625" s="12"/>
      <c r="I625" s="12"/>
      <c r="J625" s="12"/>
      <c r="K625" s="12"/>
      <c r="L625" s="12"/>
      <c r="M625" s="12"/>
      <c r="N625" s="12"/>
      <c r="O625" s="12"/>
      <c r="P625" s="12"/>
      <c r="Q625" s="12"/>
      <c r="R625" s="65"/>
      <c r="S625" s="65"/>
      <c r="T625" s="75"/>
    </row>
    <row r="626" spans="1:20" s="13" customFormat="1" ht="20.25">
      <c r="A626" s="11">
        <v>1</v>
      </c>
      <c r="B626" s="39" t="s">
        <v>350</v>
      </c>
      <c r="C626" s="36">
        <f t="shared" si="183"/>
        <v>15</v>
      </c>
      <c r="D626" s="12">
        <v>5</v>
      </c>
      <c r="E626" s="37">
        <f>D757</f>
        <v>3</v>
      </c>
      <c r="F626" s="12"/>
      <c r="G626" s="12"/>
      <c r="H626" s="12"/>
      <c r="I626" s="12"/>
      <c r="J626" s="12"/>
      <c r="K626" s="12"/>
      <c r="L626" s="12"/>
      <c r="M626" s="12"/>
      <c r="N626" s="12"/>
      <c r="O626" s="12"/>
      <c r="P626" s="12"/>
      <c r="Q626" s="12"/>
      <c r="R626" s="65"/>
      <c r="S626" s="65"/>
      <c r="T626" s="75"/>
    </row>
    <row r="627" spans="1:20" s="13" customFormat="1" ht="20.25">
      <c r="A627" s="48" t="s">
        <v>13</v>
      </c>
      <c r="B627" s="117" t="s">
        <v>19</v>
      </c>
      <c r="C627" s="44">
        <f>SUM(C623:C626)</f>
        <v>43.3</v>
      </c>
      <c r="D627" s="46" t="s">
        <v>211</v>
      </c>
      <c r="E627" s="37"/>
      <c r="F627" s="12"/>
      <c r="G627" s="12"/>
      <c r="H627" s="12"/>
      <c r="I627" s="12"/>
      <c r="J627" s="12"/>
      <c r="K627" s="12"/>
      <c r="L627" s="12"/>
      <c r="M627" s="12"/>
      <c r="N627" s="12"/>
      <c r="O627" s="12"/>
      <c r="P627" s="12"/>
      <c r="Q627" s="12"/>
      <c r="R627" s="65"/>
      <c r="S627" s="66"/>
      <c r="T627" s="76"/>
    </row>
    <row r="628" spans="1:20" s="13" customFormat="1" ht="20.25">
      <c r="A628" s="11">
        <v>2</v>
      </c>
      <c r="B628" s="116" t="s">
        <v>326</v>
      </c>
      <c r="C628" s="36">
        <f>D628*E628</f>
        <v>-30</v>
      </c>
      <c r="D628" s="12">
        <v>1</v>
      </c>
      <c r="E628" s="37">
        <f>F628*$E$722+G628*$F$722+H628*$G$722+I628*$H$722+J628*$I$722+K628*$J$722+L628*$K$722+M628*$L$722+N628*$M$722+O628*$N$722+P628*$O$722+Q628*$P$722+R628*S628</f>
        <v>-30</v>
      </c>
      <c r="F628" s="12">
        <v>-15</v>
      </c>
      <c r="G628" s="12">
        <v>-15</v>
      </c>
      <c r="H628" s="12"/>
      <c r="I628" s="12"/>
      <c r="J628" s="12"/>
      <c r="K628" s="12"/>
      <c r="L628" s="12"/>
      <c r="M628" s="12"/>
      <c r="N628" s="12"/>
      <c r="O628" s="12"/>
      <c r="P628" s="12"/>
      <c r="Q628" s="12"/>
      <c r="R628" s="65"/>
      <c r="S628" s="73"/>
      <c r="T628" s="75"/>
    </row>
    <row r="629" spans="1:20" s="13" customFormat="1" ht="20.25">
      <c r="A629" s="11">
        <v>2</v>
      </c>
      <c r="B629" s="116" t="str">
        <f>B624</f>
        <v>Мастеровой</v>
      </c>
      <c r="C629" s="36">
        <f t="shared" ref="C629:C631" si="184">D629*E629</f>
        <v>48.8</v>
      </c>
      <c r="D629" s="12">
        <v>8</v>
      </c>
      <c r="E629" s="37">
        <f>F629*$E$722+G629*$F$722+H629*$G$722+I629*$H$722+J629*$I$722+K629*$J$722+L629*$K$722+M629*$L$722+N629*$M$722+O629*$N$722+P629*$O$722</f>
        <v>6.1</v>
      </c>
      <c r="F629" s="12">
        <f>F624</f>
        <v>0</v>
      </c>
      <c r="G629" s="12">
        <f t="shared" ref="G629:Q629" si="185">G624</f>
        <v>-3</v>
      </c>
      <c r="H629" s="12">
        <f t="shared" si="185"/>
        <v>0</v>
      </c>
      <c r="I629" s="12">
        <f>I624</f>
        <v>7</v>
      </c>
      <c r="J629" s="12">
        <f t="shared" si="185"/>
        <v>0</v>
      </c>
      <c r="K629" s="12">
        <f t="shared" si="185"/>
        <v>0</v>
      </c>
      <c r="L629" s="12">
        <f t="shared" si="185"/>
        <v>0</v>
      </c>
      <c r="M629" s="12">
        <f t="shared" si="185"/>
        <v>0</v>
      </c>
      <c r="N629" s="12">
        <f t="shared" si="185"/>
        <v>0</v>
      </c>
      <c r="O629" s="12">
        <f t="shared" si="185"/>
        <v>0</v>
      </c>
      <c r="P629" s="12">
        <f t="shared" si="185"/>
        <v>0</v>
      </c>
      <c r="Q629" s="12">
        <f t="shared" si="185"/>
        <v>0</v>
      </c>
      <c r="R629" s="65"/>
      <c r="S629" s="79"/>
      <c r="T629" s="75"/>
    </row>
    <row r="630" spans="1:20" s="13" customFormat="1" ht="20.25">
      <c r="A630" s="11">
        <v>2</v>
      </c>
      <c r="B630" s="116" t="s">
        <v>337</v>
      </c>
      <c r="C630" s="36">
        <f t="shared" si="184"/>
        <v>100</v>
      </c>
      <c r="D630" s="12">
        <v>5</v>
      </c>
      <c r="E630" s="37">
        <f>E625</f>
        <v>20</v>
      </c>
      <c r="F630" s="12"/>
      <c r="G630" s="12"/>
      <c r="H630" s="12"/>
      <c r="I630" s="12"/>
      <c r="J630" s="12"/>
      <c r="K630" s="12"/>
      <c r="L630" s="12"/>
      <c r="M630" s="12"/>
      <c r="N630" s="12"/>
      <c r="O630" s="12"/>
      <c r="P630" s="12"/>
      <c r="Q630" s="12"/>
      <c r="R630" s="65"/>
      <c r="S630" s="65"/>
      <c r="T630" s="75"/>
    </row>
    <row r="631" spans="1:20" s="13" customFormat="1" ht="20.25">
      <c r="A631" s="11">
        <v>2</v>
      </c>
      <c r="B631" s="39" t="s">
        <v>350</v>
      </c>
      <c r="C631" s="36">
        <f t="shared" si="184"/>
        <v>30</v>
      </c>
      <c r="D631" s="12">
        <v>10</v>
      </c>
      <c r="E631" s="37">
        <f>E626</f>
        <v>3</v>
      </c>
      <c r="F631" s="12"/>
      <c r="G631" s="12"/>
      <c r="H631" s="12"/>
      <c r="I631" s="12"/>
      <c r="J631" s="12"/>
      <c r="K631" s="12"/>
      <c r="L631" s="12"/>
      <c r="M631" s="12"/>
      <c r="N631" s="12"/>
      <c r="O631" s="12"/>
      <c r="P631" s="12"/>
      <c r="Q631" s="12"/>
      <c r="R631" s="65"/>
      <c r="S631" s="65"/>
      <c r="T631" s="75"/>
    </row>
    <row r="632" spans="1:20" s="13" customFormat="1" ht="20.25">
      <c r="A632" s="48" t="s">
        <v>13</v>
      </c>
      <c r="B632" s="117" t="s">
        <v>20</v>
      </c>
      <c r="C632" s="44">
        <f>SUM(C628:C631)</f>
        <v>148.80000000000001</v>
      </c>
      <c r="D632" s="46" t="s">
        <v>210</v>
      </c>
      <c r="E632" s="37"/>
      <c r="F632" s="12"/>
      <c r="G632" s="12"/>
      <c r="H632" s="12"/>
      <c r="I632" s="12"/>
      <c r="J632" s="12"/>
      <c r="K632" s="12"/>
      <c r="L632" s="12"/>
      <c r="M632" s="12"/>
      <c r="N632" s="12"/>
      <c r="O632" s="12"/>
      <c r="P632" s="12"/>
      <c r="Q632" s="12"/>
      <c r="R632" s="65"/>
      <c r="S632" s="66"/>
      <c r="T632" s="76"/>
    </row>
    <row r="633" spans="1:20" s="13" customFormat="1" ht="20.25">
      <c r="A633" s="11">
        <v>3</v>
      </c>
      <c r="B633" s="116" t="s">
        <v>326</v>
      </c>
      <c r="C633" s="36">
        <f>D633*E633</f>
        <v>-50</v>
      </c>
      <c r="D633" s="12">
        <v>1</v>
      </c>
      <c r="E633" s="37">
        <f>F633*$E$722+G633*$F$722+H633*$G$722+I633*$H$722+J633*$I$722+K633*$J$722+L633*$K$722+M633*$L$722+N633*$M$722+O633*$N$722+P633*$O$722+Q633*$P$722+R633*S633</f>
        <v>-50</v>
      </c>
      <c r="F633" s="12">
        <v>-25</v>
      </c>
      <c r="G633" s="12">
        <v>-25</v>
      </c>
      <c r="H633" s="12"/>
      <c r="I633" s="12"/>
      <c r="J633" s="12"/>
      <c r="K633" s="12"/>
      <c r="L633" s="12"/>
      <c r="M633" s="12"/>
      <c r="N633" s="12"/>
      <c r="O633" s="12"/>
      <c r="P633" s="12"/>
      <c r="Q633" s="12"/>
      <c r="R633" s="65"/>
      <c r="S633" s="73"/>
      <c r="T633" s="75"/>
    </row>
    <row r="634" spans="1:20" s="13" customFormat="1" ht="20.25">
      <c r="A634" s="11">
        <v>3</v>
      </c>
      <c r="B634" s="116" t="str">
        <f>B624</f>
        <v>Мастеровой</v>
      </c>
      <c r="C634" s="36">
        <f t="shared" ref="C634:C637" si="186">D634*E634</f>
        <v>97.6</v>
      </c>
      <c r="D634" s="12">
        <v>16</v>
      </c>
      <c r="E634" s="37">
        <f>F634*$E$722+G634*$F$722+H634*$G$722+I634*$H$722+J634*$I$722+K634*$J$722+L634*$K$722+M634*$L$722+N634*$M$722+O634*$N$722+P634*$O$722</f>
        <v>6.1</v>
      </c>
      <c r="F634" s="12">
        <f>F624</f>
        <v>0</v>
      </c>
      <c r="G634" s="12">
        <f t="shared" ref="G634:Q634" si="187">G624</f>
        <v>-3</v>
      </c>
      <c r="H634" s="12">
        <f t="shared" si="187"/>
        <v>0</v>
      </c>
      <c r="I634" s="12">
        <f t="shared" si="187"/>
        <v>7</v>
      </c>
      <c r="J634" s="12">
        <f t="shared" si="187"/>
        <v>0</v>
      </c>
      <c r="K634" s="12">
        <f t="shared" si="187"/>
        <v>0</v>
      </c>
      <c r="L634" s="12">
        <f t="shared" si="187"/>
        <v>0</v>
      </c>
      <c r="M634" s="12">
        <f t="shared" si="187"/>
        <v>0</v>
      </c>
      <c r="N634" s="12">
        <f t="shared" si="187"/>
        <v>0</v>
      </c>
      <c r="O634" s="12">
        <f t="shared" si="187"/>
        <v>0</v>
      </c>
      <c r="P634" s="12">
        <f t="shared" si="187"/>
        <v>0</v>
      </c>
      <c r="Q634" s="12">
        <f t="shared" si="187"/>
        <v>0</v>
      </c>
      <c r="R634" s="65"/>
      <c r="S634" s="79"/>
      <c r="T634" s="75"/>
    </row>
    <row r="635" spans="1:20" s="13" customFormat="1" ht="20.25">
      <c r="A635" s="11">
        <v>3</v>
      </c>
      <c r="B635" s="116" t="s">
        <v>144</v>
      </c>
      <c r="C635" s="36">
        <f t="shared" si="186"/>
        <v>93.600000000000009</v>
      </c>
      <c r="D635" s="12">
        <f>D634</f>
        <v>16</v>
      </c>
      <c r="E635" s="37">
        <f>F635*$E$722+G635*$F$722+H635*$G$722+I635*$H$722+J635*$I$722+K635*$J$722+L635*$K$722+M635*$L$722+N635*$M$722+O635*$N$722+P635*$O$722</f>
        <v>5.8500000000000005</v>
      </c>
      <c r="F635" s="12"/>
      <c r="G635" s="12"/>
      <c r="H635" s="12"/>
      <c r="I635" s="12">
        <v>4.5</v>
      </c>
      <c r="J635" s="12"/>
      <c r="K635" s="12"/>
      <c r="L635" s="12"/>
      <c r="M635" s="12"/>
      <c r="N635" s="12"/>
      <c r="O635" s="12"/>
      <c r="P635" s="12"/>
      <c r="Q635" s="12"/>
      <c r="R635" s="65"/>
      <c r="S635" s="66"/>
      <c r="T635" s="76"/>
    </row>
    <row r="636" spans="1:20" s="13" customFormat="1" ht="20.25">
      <c r="A636" s="11">
        <v>3</v>
      </c>
      <c r="B636" s="116" t="s">
        <v>337</v>
      </c>
      <c r="C636" s="36">
        <f t="shared" si="186"/>
        <v>200</v>
      </c>
      <c r="D636" s="12">
        <v>10</v>
      </c>
      <c r="E636" s="37">
        <f>E625</f>
        <v>20</v>
      </c>
      <c r="F636" s="12"/>
      <c r="G636" s="12"/>
      <c r="H636" s="12"/>
      <c r="I636" s="12"/>
      <c r="J636" s="12"/>
      <c r="K636" s="12"/>
      <c r="L636" s="12"/>
      <c r="M636" s="12"/>
      <c r="N636" s="12"/>
      <c r="O636" s="12"/>
      <c r="P636" s="12"/>
      <c r="Q636" s="12"/>
      <c r="R636" s="65"/>
      <c r="S636" s="66"/>
      <c r="T636" s="76"/>
    </row>
    <row r="637" spans="1:20" s="13" customFormat="1" ht="20.25">
      <c r="A637" s="11">
        <v>3</v>
      </c>
      <c r="B637" s="39" t="s">
        <v>350</v>
      </c>
      <c r="C637" s="36">
        <f t="shared" si="186"/>
        <v>60</v>
      </c>
      <c r="D637" s="12">
        <v>20</v>
      </c>
      <c r="E637" s="37">
        <f>E626</f>
        <v>3</v>
      </c>
      <c r="F637" s="12"/>
      <c r="G637" s="12"/>
      <c r="H637" s="12"/>
      <c r="I637" s="12"/>
      <c r="J637" s="12"/>
      <c r="K637" s="12"/>
      <c r="L637" s="12"/>
      <c r="M637" s="12"/>
      <c r="N637" s="12"/>
      <c r="O637" s="12"/>
      <c r="P637" s="12"/>
      <c r="Q637" s="12"/>
      <c r="R637" s="65"/>
      <c r="S637" s="66"/>
      <c r="T637" s="76"/>
    </row>
    <row r="638" spans="1:20" s="13" customFormat="1" ht="20.25">
      <c r="A638" s="49" t="s">
        <v>13</v>
      </c>
      <c r="B638" s="120" t="s">
        <v>21</v>
      </c>
      <c r="C638" s="44">
        <f>SUM(C633:C637)</f>
        <v>401.2</v>
      </c>
      <c r="D638" s="46" t="s">
        <v>209</v>
      </c>
      <c r="E638" s="37"/>
      <c r="F638" s="15"/>
      <c r="G638" s="15"/>
      <c r="H638" s="15"/>
      <c r="I638" s="15"/>
      <c r="J638" s="15"/>
      <c r="K638" s="15"/>
      <c r="L638" s="15"/>
      <c r="M638" s="15"/>
      <c r="N638" s="15"/>
      <c r="O638" s="15"/>
      <c r="P638" s="15"/>
      <c r="Q638" s="15"/>
      <c r="R638" s="67"/>
      <c r="S638" s="66"/>
      <c r="T638" s="76"/>
    </row>
    <row r="639" spans="1:20" s="13" customFormat="1" ht="20.25">
      <c r="A639" s="106"/>
      <c r="B639" s="118" t="s">
        <v>304</v>
      </c>
      <c r="C639" s="38"/>
      <c r="D639" s="91"/>
      <c r="E639" s="37"/>
      <c r="F639" s="15"/>
      <c r="G639" s="15"/>
      <c r="H639" s="15"/>
      <c r="I639" s="15"/>
      <c r="J639" s="15"/>
      <c r="K639" s="15"/>
      <c r="L639" s="15"/>
      <c r="M639" s="15"/>
      <c r="N639" s="15"/>
      <c r="O639" s="15"/>
      <c r="P639" s="15"/>
      <c r="Q639" s="15"/>
      <c r="R639" s="67"/>
      <c r="S639" s="68"/>
      <c r="T639" s="28"/>
    </row>
    <row r="640" spans="1:20" s="13" customFormat="1" ht="20.25">
      <c r="A640" s="106"/>
      <c r="B640" s="90" t="s">
        <v>347</v>
      </c>
      <c r="C640" s="92">
        <f>D640*E640</f>
        <v>20</v>
      </c>
      <c r="D640" s="12">
        <v>1</v>
      </c>
      <c r="E640" s="37">
        <f>E625</f>
        <v>20</v>
      </c>
      <c r="F640" s="15"/>
      <c r="G640" s="15"/>
      <c r="H640" s="15"/>
      <c r="I640" s="15"/>
      <c r="J640" s="15"/>
      <c r="K640" s="15"/>
      <c r="L640" s="15"/>
      <c r="M640" s="15"/>
      <c r="N640" s="15"/>
      <c r="O640" s="15"/>
      <c r="P640" s="15"/>
      <c r="Q640" s="15"/>
      <c r="R640" s="67"/>
      <c r="S640" s="68"/>
      <c r="T640" s="28"/>
    </row>
    <row r="641" spans="1:20" s="13" customFormat="1" ht="20.25">
      <c r="A641" s="106"/>
      <c r="B641" s="119" t="s">
        <v>283</v>
      </c>
      <c r="C641" s="92">
        <f>D641*E641</f>
        <v>83.2</v>
      </c>
      <c r="D641" s="12">
        <f>D634</f>
        <v>16</v>
      </c>
      <c r="E641" s="37">
        <f>F641*$E$722+G641*$F$722+H641*$G$722+I641*$H$722+J641*$I$722+K641*$J$722+L641*$K$722+M641*$L$722+N641*$M$722+O641*$N$722+P641*$O$722</f>
        <v>5.2</v>
      </c>
      <c r="F641" s="15"/>
      <c r="G641" s="15"/>
      <c r="H641" s="15"/>
      <c r="I641" s="15">
        <v>4</v>
      </c>
      <c r="J641" s="15"/>
      <c r="K641" s="15"/>
      <c r="L641" s="15"/>
      <c r="M641" s="15"/>
      <c r="N641" s="15"/>
      <c r="O641" s="15"/>
      <c r="P641" s="15"/>
      <c r="Q641" s="15"/>
      <c r="R641" s="67"/>
      <c r="S641" s="68"/>
      <c r="T641" s="28"/>
    </row>
    <row r="642" spans="1:20" s="13" customFormat="1" ht="20.25">
      <c r="A642" s="107" t="s">
        <v>13</v>
      </c>
      <c r="B642" s="120" t="s">
        <v>262</v>
      </c>
      <c r="C642" s="93">
        <f>SUM(C640:C641)</f>
        <v>103.2</v>
      </c>
      <c r="D642" s="46" t="s">
        <v>306</v>
      </c>
      <c r="E642" s="37"/>
      <c r="F642" s="15"/>
      <c r="G642" s="15"/>
      <c r="H642" s="15"/>
      <c r="I642" s="15"/>
      <c r="J642" s="15"/>
      <c r="K642" s="15"/>
      <c r="L642" s="15"/>
      <c r="M642" s="15"/>
      <c r="N642" s="15"/>
      <c r="O642" s="15"/>
      <c r="P642" s="15"/>
      <c r="Q642" s="15"/>
      <c r="R642" s="67"/>
      <c r="S642" s="68"/>
      <c r="T642" s="28"/>
    </row>
    <row r="643" spans="1:20" s="13" customFormat="1" ht="20.25">
      <c r="A643" s="106"/>
      <c r="B643" s="118" t="s">
        <v>305</v>
      </c>
      <c r="C643" s="38"/>
      <c r="D643" s="103"/>
      <c r="E643" s="37"/>
      <c r="F643" s="15"/>
      <c r="G643" s="15"/>
      <c r="H643" s="15"/>
      <c r="I643" s="15"/>
      <c r="J643" s="15"/>
      <c r="K643" s="15"/>
      <c r="L643" s="15"/>
      <c r="M643" s="15"/>
      <c r="N643" s="15"/>
      <c r="O643" s="15"/>
      <c r="P643" s="15"/>
      <c r="Q643" s="15"/>
      <c r="R643" s="67"/>
      <c r="S643" s="68"/>
      <c r="T643" s="28"/>
    </row>
    <row r="644" spans="1:20" s="13" customFormat="1" ht="20.25">
      <c r="A644" s="106"/>
      <c r="B644" s="90" t="s">
        <v>347</v>
      </c>
      <c r="C644" s="92">
        <f>D644*E644</f>
        <v>100</v>
      </c>
      <c r="D644" s="12">
        <f>D640*5</f>
        <v>5</v>
      </c>
      <c r="E644" s="37">
        <f>E640</f>
        <v>20</v>
      </c>
      <c r="F644" s="15">
        <f>F640*5</f>
        <v>0</v>
      </c>
      <c r="G644" s="15">
        <f t="shared" ref="G644:P644" si="188">G640*5</f>
        <v>0</v>
      </c>
      <c r="H644" s="15">
        <f t="shared" si="188"/>
        <v>0</v>
      </c>
      <c r="I644" s="15">
        <f t="shared" si="188"/>
        <v>0</v>
      </c>
      <c r="J644" s="15">
        <f t="shared" si="188"/>
        <v>0</v>
      </c>
      <c r="K644" s="15">
        <f t="shared" si="188"/>
        <v>0</v>
      </c>
      <c r="L644" s="15">
        <f t="shared" si="188"/>
        <v>0</v>
      </c>
      <c r="M644" s="15">
        <f t="shared" si="188"/>
        <v>0</v>
      </c>
      <c r="N644" s="15">
        <f t="shared" si="188"/>
        <v>0</v>
      </c>
      <c r="O644" s="15">
        <f t="shared" si="188"/>
        <v>0</v>
      </c>
      <c r="P644" s="15">
        <f t="shared" si="188"/>
        <v>0</v>
      </c>
      <c r="Q644" s="15"/>
      <c r="R644" s="67"/>
      <c r="S644" s="68"/>
      <c r="T644" s="28"/>
    </row>
    <row r="645" spans="1:20" s="13" customFormat="1" ht="20.25">
      <c r="A645" s="106"/>
      <c r="B645" s="119" t="s">
        <v>283</v>
      </c>
      <c r="C645" s="92">
        <f>D645*E645</f>
        <v>416</v>
      </c>
      <c r="D645" s="12">
        <f>D641</f>
        <v>16</v>
      </c>
      <c r="E645" s="37">
        <f>F645*$E$722+G645*$F$722+H645*$G$722+I645*$H$722+J645*$I$722+K645*$J$722+L645*$K$722+M645*$L$722+N645*$M$722+O645*$N$722+P645*$O$722</f>
        <v>26</v>
      </c>
      <c r="F645" s="15">
        <f t="shared" ref="F645:J645" si="189">F641*5</f>
        <v>0</v>
      </c>
      <c r="G645" s="15">
        <f t="shared" si="189"/>
        <v>0</v>
      </c>
      <c r="H645" s="15">
        <f t="shared" si="189"/>
        <v>0</v>
      </c>
      <c r="I645" s="15">
        <f t="shared" si="189"/>
        <v>20</v>
      </c>
      <c r="J645" s="15">
        <f t="shared" si="189"/>
        <v>0</v>
      </c>
      <c r="K645" s="15">
        <f>K641*5</f>
        <v>0</v>
      </c>
      <c r="L645" s="15">
        <f t="shared" ref="L645:P645" si="190">L641*5</f>
        <v>0</v>
      </c>
      <c r="M645" s="15">
        <f t="shared" si="190"/>
        <v>0</v>
      </c>
      <c r="N645" s="15">
        <f t="shared" si="190"/>
        <v>0</v>
      </c>
      <c r="O645" s="15">
        <f t="shared" si="190"/>
        <v>0</v>
      </c>
      <c r="P645" s="15">
        <f t="shared" si="190"/>
        <v>0</v>
      </c>
      <c r="Q645" s="15"/>
      <c r="R645" s="67"/>
      <c r="S645" s="68"/>
      <c r="T645" s="28"/>
    </row>
    <row r="646" spans="1:20" s="13" customFormat="1" ht="20.25">
      <c r="A646" s="106"/>
      <c r="B646" s="120" t="s">
        <v>262</v>
      </c>
      <c r="C646" s="93">
        <f>SUM(C644:C645)</f>
        <v>516</v>
      </c>
      <c r="D646" s="46" t="s">
        <v>307</v>
      </c>
      <c r="E646" s="37"/>
      <c r="F646" s="15"/>
      <c r="G646" s="15"/>
      <c r="H646" s="15"/>
      <c r="I646" s="15"/>
      <c r="J646" s="15"/>
      <c r="K646" s="15"/>
      <c r="L646" s="15"/>
      <c r="M646" s="15"/>
      <c r="N646" s="15"/>
      <c r="O646" s="15"/>
      <c r="P646" s="15"/>
      <c r="Q646" s="15"/>
      <c r="R646" s="67"/>
      <c r="S646" s="68"/>
      <c r="T646" s="28"/>
    </row>
    <row r="647" spans="1:20" s="13" customFormat="1" ht="20.25">
      <c r="A647" s="104"/>
      <c r="B647" s="118" t="s">
        <v>255</v>
      </c>
      <c r="C647" s="38"/>
      <c r="D647" s="91"/>
      <c r="E647" s="37"/>
      <c r="F647" s="15"/>
      <c r="G647" s="15"/>
      <c r="H647" s="15"/>
      <c r="I647" s="15"/>
      <c r="J647" s="15"/>
      <c r="K647" s="15"/>
      <c r="L647" s="15"/>
      <c r="M647" s="15"/>
      <c r="N647" s="15"/>
      <c r="O647" s="15"/>
      <c r="P647" s="15"/>
      <c r="Q647" s="15"/>
      <c r="R647" s="67"/>
      <c r="S647" s="66"/>
      <c r="T647" s="76"/>
    </row>
    <row r="648" spans="1:20" s="13" customFormat="1" ht="20.25">
      <c r="A648" s="104"/>
      <c r="B648" s="90" t="s">
        <v>347</v>
      </c>
      <c r="C648" s="92">
        <f>D648*E648</f>
        <v>60</v>
      </c>
      <c r="D648" s="12">
        <v>3</v>
      </c>
      <c r="E648" s="37">
        <f>E644</f>
        <v>20</v>
      </c>
      <c r="F648" s="15"/>
      <c r="G648" s="15"/>
      <c r="H648" s="15"/>
      <c r="I648" s="15"/>
      <c r="J648" s="15"/>
      <c r="K648" s="15"/>
      <c r="L648" s="15"/>
      <c r="M648" s="15"/>
      <c r="N648" s="15"/>
      <c r="O648" s="15"/>
      <c r="P648" s="15"/>
      <c r="Q648" s="15"/>
      <c r="R648" s="67"/>
      <c r="S648" s="66"/>
      <c r="T648" s="76"/>
    </row>
    <row r="649" spans="1:20" s="13" customFormat="1" ht="20.25">
      <c r="A649" s="104"/>
      <c r="B649" s="119" t="s">
        <v>283</v>
      </c>
      <c r="C649" s="92">
        <f>D649*E649</f>
        <v>166.4</v>
      </c>
      <c r="D649" s="12">
        <f>D634</f>
        <v>16</v>
      </c>
      <c r="E649" s="37">
        <f>F649*$E$722+G649*$F$722+H649*$G$722+I649*$H$722+J649*$I$722+K649*$J$722+L649*$K$722+M649*$L$722+N649*$M$722+O649*$N$722+P649*$O$722</f>
        <v>10.4</v>
      </c>
      <c r="F649" s="15"/>
      <c r="G649" s="15"/>
      <c r="H649" s="15"/>
      <c r="I649" s="15">
        <v>8</v>
      </c>
      <c r="J649" s="15"/>
      <c r="K649" s="15"/>
      <c r="L649" s="15"/>
      <c r="M649" s="15"/>
      <c r="N649" s="15"/>
      <c r="O649" s="15"/>
      <c r="P649" s="15"/>
      <c r="Q649" s="15"/>
      <c r="R649" s="67"/>
      <c r="S649" s="66"/>
      <c r="T649" s="76"/>
    </row>
    <row r="650" spans="1:20" s="13" customFormat="1" ht="20.25">
      <c r="A650" s="104"/>
      <c r="B650" s="120" t="s">
        <v>262</v>
      </c>
      <c r="C650" s="93">
        <f>C648+C649</f>
        <v>226.4</v>
      </c>
      <c r="D650" s="46" t="s">
        <v>282</v>
      </c>
      <c r="E650" s="37"/>
      <c r="F650" s="15"/>
      <c r="G650" s="15"/>
      <c r="H650" s="15"/>
      <c r="I650" s="15"/>
      <c r="J650" s="15"/>
      <c r="K650" s="15"/>
      <c r="L650" s="15"/>
      <c r="M650" s="15"/>
      <c r="N650" s="15"/>
      <c r="O650" s="15"/>
      <c r="P650" s="15"/>
      <c r="Q650" s="15"/>
      <c r="R650" s="67"/>
      <c r="S650" s="66"/>
      <c r="T650" s="76"/>
    </row>
    <row r="651" spans="1:20" s="10" customFormat="1" ht="20.25" customHeight="1">
      <c r="A651" s="31">
        <v>22</v>
      </c>
      <c r="B651" s="125" t="s">
        <v>324</v>
      </c>
      <c r="C651" s="35"/>
      <c r="D651" s="9"/>
      <c r="E651" s="34"/>
      <c r="F651" s="9"/>
      <c r="G651" s="9"/>
      <c r="H651" s="9"/>
      <c r="I651" s="9"/>
      <c r="J651" s="9"/>
      <c r="K651" s="9"/>
      <c r="L651" s="9"/>
      <c r="M651" s="9"/>
      <c r="N651" s="9"/>
      <c r="O651" s="9"/>
      <c r="P651" s="9"/>
      <c r="Q651" s="9"/>
      <c r="R651" s="63"/>
      <c r="S651" s="64"/>
      <c r="T651" s="43"/>
    </row>
    <row r="652" spans="1:20" s="13" customFormat="1" ht="20.25">
      <c r="A652" s="11">
        <v>1</v>
      </c>
      <c r="B652" s="116" t="s">
        <v>326</v>
      </c>
      <c r="C652" s="36">
        <f>D652*E652</f>
        <v>-10</v>
      </c>
      <c r="D652" s="12">
        <v>1</v>
      </c>
      <c r="E652" s="37">
        <f>F652*$E$722+G652*$F$722+H652*$G$722+I652*$H$722+J652*$I$722+K652*$J$722+L652*$K$722+M652*$L$722+N652*$M$722+O652*$N$722+P652*$O$722+Q652*$P$722+R652*S652</f>
        <v>-10</v>
      </c>
      <c r="F652" s="12">
        <v>-5</v>
      </c>
      <c r="G652" s="12">
        <v>-5</v>
      </c>
      <c r="H652" s="12"/>
      <c r="I652" s="12"/>
      <c r="J652" s="12"/>
      <c r="K652" s="12"/>
      <c r="L652" s="12"/>
      <c r="M652" s="12"/>
      <c r="N652" s="12"/>
      <c r="O652" s="12"/>
      <c r="P652" s="12"/>
      <c r="Q652" s="12"/>
      <c r="R652" s="65"/>
      <c r="S652" s="73"/>
      <c r="T652" s="75"/>
    </row>
    <row r="653" spans="1:20" s="13" customFormat="1" ht="20.25">
      <c r="A653" s="11">
        <v>1</v>
      </c>
      <c r="B653" s="116" t="s">
        <v>119</v>
      </c>
      <c r="C653" s="36">
        <f t="shared" ref="C653:C655" si="191">D653*E653</f>
        <v>16.799999999999997</v>
      </c>
      <c r="D653" s="12">
        <v>3</v>
      </c>
      <c r="E653" s="37">
        <f>F653*$E$722+G653*$F$722+H653*$G$722+I653*$H$722+J653*$I$722+K653*$J$722+L653*$K$722+M653*$L$722+N653*$M$722+O653*$N$722+P653*$O$722</f>
        <v>5.6</v>
      </c>
      <c r="F653" s="12"/>
      <c r="G653" s="12">
        <v>-4</v>
      </c>
      <c r="H653" s="12"/>
      <c r="I653" s="12"/>
      <c r="J653" s="12">
        <v>4</v>
      </c>
      <c r="K653" s="12"/>
      <c r="L653" s="12"/>
      <c r="M653" s="12"/>
      <c r="N653" s="12"/>
      <c r="O653" s="12"/>
      <c r="P653" s="12"/>
      <c r="Q653" s="12"/>
      <c r="R653" s="65"/>
      <c r="S653" s="73"/>
      <c r="T653" s="75"/>
    </row>
    <row r="654" spans="1:20" s="13" customFormat="1" ht="20.25">
      <c r="A654" s="11">
        <v>1</v>
      </c>
      <c r="B654" s="116" t="s">
        <v>337</v>
      </c>
      <c r="C654" s="36">
        <f t="shared" si="191"/>
        <v>20</v>
      </c>
      <c r="D654" s="12">
        <v>1</v>
      </c>
      <c r="E654" s="37">
        <f>D759</f>
        <v>20</v>
      </c>
      <c r="F654" s="12"/>
      <c r="G654" s="12"/>
      <c r="H654" s="12"/>
      <c r="I654" s="12"/>
      <c r="J654" s="12"/>
      <c r="K654" s="12"/>
      <c r="L654" s="12"/>
      <c r="M654" s="12"/>
      <c r="N654" s="12"/>
      <c r="O654" s="12"/>
      <c r="P654" s="12"/>
      <c r="Q654" s="12"/>
      <c r="R654" s="65"/>
      <c r="S654" s="65"/>
      <c r="T654" s="75"/>
    </row>
    <row r="655" spans="1:20" s="13" customFormat="1" ht="20.25">
      <c r="A655" s="11">
        <v>1</v>
      </c>
      <c r="B655" s="39" t="s">
        <v>351</v>
      </c>
      <c r="C655" s="36">
        <f t="shared" si="191"/>
        <v>17.5</v>
      </c>
      <c r="D655" s="12">
        <v>5</v>
      </c>
      <c r="E655" s="37">
        <f>D756</f>
        <v>3.5</v>
      </c>
      <c r="F655" s="12"/>
      <c r="G655" s="12"/>
      <c r="H655" s="12"/>
      <c r="I655" s="12"/>
      <c r="J655" s="12"/>
      <c r="K655" s="12"/>
      <c r="L655" s="12"/>
      <c r="M655" s="12"/>
      <c r="N655" s="12"/>
      <c r="O655" s="12"/>
      <c r="P655" s="12"/>
      <c r="Q655" s="12"/>
      <c r="R655" s="65"/>
      <c r="S655" s="65"/>
      <c r="T655" s="75"/>
    </row>
    <row r="656" spans="1:20" s="13" customFormat="1" ht="20.25">
      <c r="A656" s="11"/>
      <c r="B656" s="117" t="s">
        <v>19</v>
      </c>
      <c r="C656" s="93">
        <f>SUM(C652:C655)</f>
        <v>44.3</v>
      </c>
      <c r="D656" s="46" t="s">
        <v>211</v>
      </c>
      <c r="E656" s="37"/>
      <c r="F656" s="12"/>
      <c r="G656" s="12"/>
      <c r="H656" s="12"/>
      <c r="I656" s="12"/>
      <c r="J656" s="12"/>
      <c r="K656" s="12"/>
      <c r="L656" s="12"/>
      <c r="M656" s="12"/>
      <c r="N656" s="12"/>
      <c r="O656" s="12"/>
      <c r="P656" s="12"/>
      <c r="Q656" s="12"/>
      <c r="R656" s="65"/>
      <c r="S656" s="66"/>
      <c r="T656" s="76"/>
    </row>
    <row r="657" spans="1:20" s="13" customFormat="1" ht="20.25">
      <c r="A657" s="11">
        <v>2</v>
      </c>
      <c r="B657" s="116" t="s">
        <v>326</v>
      </c>
      <c r="C657" s="36">
        <f>D657*E657</f>
        <v>-30</v>
      </c>
      <c r="D657" s="12">
        <v>1</v>
      </c>
      <c r="E657" s="37">
        <f>F657*$E$722+G657*$F$722+H657*$G$722+I657*$H$722+J657*$I$722+K657*$J$722+L657*$K$722+M657*$L$722+N657*$M$722+O657*$N$722+P657*$O$722+Q657*$P$722+R657*S657</f>
        <v>-30</v>
      </c>
      <c r="F657" s="12">
        <v>-15</v>
      </c>
      <c r="G657" s="12">
        <v>-15</v>
      </c>
      <c r="H657" s="12"/>
      <c r="I657" s="12"/>
      <c r="J657" s="12"/>
      <c r="K657" s="12"/>
      <c r="L657" s="12"/>
      <c r="M657" s="12"/>
      <c r="N657" s="12"/>
      <c r="O657" s="12"/>
      <c r="P657" s="12"/>
      <c r="Q657" s="12"/>
      <c r="R657" s="65"/>
      <c r="S657" s="73"/>
      <c r="T657" s="75"/>
    </row>
    <row r="658" spans="1:20" s="13" customFormat="1" ht="20.25">
      <c r="A658" s="11">
        <v>2</v>
      </c>
      <c r="B658" s="116" t="str">
        <f>B653</f>
        <v>Литейщик</v>
      </c>
      <c r="C658" s="36">
        <f t="shared" ref="C658:C660" si="192">D658*E658</f>
        <v>44.8</v>
      </c>
      <c r="D658" s="12">
        <v>8</v>
      </c>
      <c r="E658" s="37">
        <f>F658*$E$722+G658*$F$722+H658*$G$722+I658*$H$722+J658*$I$722+K658*$J$722+L658*$K$722+M658*$L$722+N658*$M$722+O658*$N$722+P658*$O$722</f>
        <v>5.6</v>
      </c>
      <c r="F658" s="12">
        <f>F653</f>
        <v>0</v>
      </c>
      <c r="G658" s="12">
        <f t="shared" ref="G658" si="193">G653</f>
        <v>-4</v>
      </c>
      <c r="H658" s="12">
        <f t="shared" ref="H658:Q658" si="194">H653</f>
        <v>0</v>
      </c>
      <c r="I658" s="12">
        <f t="shared" si="194"/>
        <v>0</v>
      </c>
      <c r="J658" s="12">
        <f t="shared" ref="J658" si="195">J653</f>
        <v>4</v>
      </c>
      <c r="K658" s="12">
        <f t="shared" si="194"/>
        <v>0</v>
      </c>
      <c r="L658" s="12">
        <f t="shared" si="194"/>
        <v>0</v>
      </c>
      <c r="M658" s="12">
        <f t="shared" si="194"/>
        <v>0</v>
      </c>
      <c r="N658" s="12">
        <f t="shared" si="194"/>
        <v>0</v>
      </c>
      <c r="O658" s="12">
        <f t="shared" si="194"/>
        <v>0</v>
      </c>
      <c r="P658" s="12">
        <f t="shared" si="194"/>
        <v>0</v>
      </c>
      <c r="Q658" s="12">
        <f t="shared" si="194"/>
        <v>0</v>
      </c>
      <c r="R658" s="65"/>
      <c r="S658" s="79"/>
      <c r="T658" s="75"/>
    </row>
    <row r="659" spans="1:20" s="13" customFormat="1" ht="20.25">
      <c r="A659" s="11">
        <v>2</v>
      </c>
      <c r="B659" s="116" t="s">
        <v>337</v>
      </c>
      <c r="C659" s="36">
        <f t="shared" si="192"/>
        <v>100</v>
      </c>
      <c r="D659" s="12">
        <v>5</v>
      </c>
      <c r="E659" s="37">
        <f>E654</f>
        <v>20</v>
      </c>
      <c r="F659" s="12"/>
      <c r="G659" s="12"/>
      <c r="H659" s="12"/>
      <c r="I659" s="12"/>
      <c r="J659" s="12"/>
      <c r="K659" s="12"/>
      <c r="L659" s="12"/>
      <c r="M659" s="12"/>
      <c r="N659" s="12"/>
      <c r="O659" s="12"/>
      <c r="P659" s="12"/>
      <c r="Q659" s="12"/>
      <c r="R659" s="65"/>
      <c r="S659" s="65"/>
      <c r="T659" s="75"/>
    </row>
    <row r="660" spans="1:20" s="13" customFormat="1" ht="20.25">
      <c r="A660" s="11">
        <v>2</v>
      </c>
      <c r="B660" s="39" t="s">
        <v>351</v>
      </c>
      <c r="C660" s="36">
        <f t="shared" si="192"/>
        <v>35</v>
      </c>
      <c r="D660" s="12">
        <v>10</v>
      </c>
      <c r="E660" s="37">
        <f>E655</f>
        <v>3.5</v>
      </c>
      <c r="F660" s="12"/>
      <c r="G660" s="12"/>
      <c r="H660" s="12"/>
      <c r="I660" s="12"/>
      <c r="J660" s="12"/>
      <c r="K660" s="12"/>
      <c r="L660" s="12"/>
      <c r="M660" s="12"/>
      <c r="N660" s="12"/>
      <c r="O660" s="12"/>
      <c r="P660" s="12"/>
      <c r="Q660" s="12"/>
      <c r="R660" s="65"/>
      <c r="S660" s="65"/>
      <c r="T660" s="75"/>
    </row>
    <row r="661" spans="1:20" s="13" customFormat="1" ht="20.25">
      <c r="A661" s="11"/>
      <c r="B661" s="117" t="s">
        <v>20</v>
      </c>
      <c r="C661" s="44">
        <f>SUM(C657:C660)</f>
        <v>149.80000000000001</v>
      </c>
      <c r="D661" s="46" t="s">
        <v>210</v>
      </c>
      <c r="E661" s="37"/>
      <c r="F661" s="12"/>
      <c r="G661" s="12"/>
      <c r="H661" s="12"/>
      <c r="I661" s="12"/>
      <c r="J661" s="12"/>
      <c r="K661" s="12"/>
      <c r="L661" s="12"/>
      <c r="M661" s="12"/>
      <c r="N661" s="12"/>
      <c r="O661" s="12"/>
      <c r="P661" s="12"/>
      <c r="Q661" s="12"/>
      <c r="R661" s="65"/>
      <c r="S661" s="66"/>
      <c r="T661" s="76"/>
    </row>
    <row r="662" spans="1:20" s="13" customFormat="1" ht="20.25">
      <c r="A662" s="11">
        <v>3</v>
      </c>
      <c r="B662" s="116" t="s">
        <v>326</v>
      </c>
      <c r="C662" s="36">
        <f>D662*E662</f>
        <v>-50</v>
      </c>
      <c r="D662" s="12">
        <v>1</v>
      </c>
      <c r="E662" s="37">
        <f>F662*$E$722+G662*$F$722+H662*$G$722+I662*$H$722+J662*$I$722+K662*$J$722+L662*$K$722+M662*$L$722+N662*$M$722+O662*$N$722+P662*$O$722+Q662*$P$722+R662*S662</f>
        <v>-50</v>
      </c>
      <c r="F662" s="12">
        <v>-25</v>
      </c>
      <c r="G662" s="12">
        <v>-25</v>
      </c>
      <c r="H662" s="12"/>
      <c r="I662" s="12"/>
      <c r="J662" s="12"/>
      <c r="K662" s="12"/>
      <c r="L662" s="12"/>
      <c r="M662" s="12"/>
      <c r="N662" s="12"/>
      <c r="O662" s="12"/>
      <c r="P662" s="12"/>
      <c r="Q662" s="12"/>
      <c r="R662" s="65"/>
      <c r="S662" s="73"/>
      <c r="T662" s="75"/>
    </row>
    <row r="663" spans="1:20" s="13" customFormat="1" ht="20.25">
      <c r="A663" s="11">
        <v>3</v>
      </c>
      <c r="B663" s="116" t="str">
        <f>B653</f>
        <v>Литейщик</v>
      </c>
      <c r="C663" s="36">
        <f t="shared" ref="C663:C666" si="196">D663*E663</f>
        <v>89.6</v>
      </c>
      <c r="D663" s="12">
        <v>16</v>
      </c>
      <c r="E663" s="37">
        <f>F663*$E$722+G663*$F$722+H663*$G$722+I663*$H$722+J663*$I$722+K663*$J$722+L663*$K$722+M663*$L$722+N663*$M$722+O663*$N$722+P663*$O$722</f>
        <v>5.6</v>
      </c>
      <c r="F663" s="12">
        <f>F653</f>
        <v>0</v>
      </c>
      <c r="G663" s="12">
        <f t="shared" ref="G663:Q663" si="197">G653</f>
        <v>-4</v>
      </c>
      <c r="H663" s="12">
        <f t="shared" si="197"/>
        <v>0</v>
      </c>
      <c r="I663" s="12">
        <f t="shared" si="197"/>
        <v>0</v>
      </c>
      <c r="J663" s="12">
        <f t="shared" ref="J663" si="198">J653</f>
        <v>4</v>
      </c>
      <c r="K663" s="12">
        <f t="shared" si="197"/>
        <v>0</v>
      </c>
      <c r="L663" s="12">
        <f t="shared" si="197"/>
        <v>0</v>
      </c>
      <c r="M663" s="12">
        <f t="shared" si="197"/>
        <v>0</v>
      </c>
      <c r="N663" s="12">
        <f t="shared" si="197"/>
        <v>0</v>
      </c>
      <c r="O663" s="12">
        <f t="shared" si="197"/>
        <v>0</v>
      </c>
      <c r="P663" s="12">
        <f t="shared" si="197"/>
        <v>0</v>
      </c>
      <c r="Q663" s="12">
        <f t="shared" si="197"/>
        <v>0</v>
      </c>
      <c r="R663" s="65"/>
      <c r="S663" s="79"/>
      <c r="T663" s="75"/>
    </row>
    <row r="664" spans="1:20" s="13" customFormat="1" ht="20.25">
      <c r="A664" s="11">
        <v>3</v>
      </c>
      <c r="B664" s="116" t="s">
        <v>144</v>
      </c>
      <c r="C664" s="36">
        <f t="shared" si="196"/>
        <v>96</v>
      </c>
      <c r="D664" s="12">
        <f>D663</f>
        <v>16</v>
      </c>
      <c r="E664" s="37">
        <f>F664*$E$722+G664*$F$722+H664*$G$722+I664*$H$722+J664*$I$722+K664*$J$722+L664*$K$722+M664*$L$722+N664*$M$722+O664*$N$722+P664*$O$722</f>
        <v>6</v>
      </c>
      <c r="F664" s="12"/>
      <c r="G664" s="12"/>
      <c r="H664" s="12"/>
      <c r="I664" s="12"/>
      <c r="J664" s="12">
        <v>2.5</v>
      </c>
      <c r="K664" s="12"/>
      <c r="L664" s="12"/>
      <c r="M664" s="12"/>
      <c r="N664" s="12"/>
      <c r="O664" s="12"/>
      <c r="P664" s="12"/>
      <c r="Q664" s="12"/>
      <c r="R664" s="65"/>
      <c r="S664" s="66"/>
      <c r="T664" s="76"/>
    </row>
    <row r="665" spans="1:20" s="13" customFormat="1" ht="20.25">
      <c r="A665" s="11">
        <v>3</v>
      </c>
      <c r="B665" s="116" t="s">
        <v>337</v>
      </c>
      <c r="C665" s="36">
        <f t="shared" si="196"/>
        <v>200</v>
      </c>
      <c r="D665" s="12">
        <v>10</v>
      </c>
      <c r="E665" s="37">
        <f>E654</f>
        <v>20</v>
      </c>
      <c r="F665" s="12"/>
      <c r="G665" s="12"/>
      <c r="H665" s="12"/>
      <c r="I665" s="12"/>
      <c r="J665" s="12"/>
      <c r="K665" s="12"/>
      <c r="L665" s="12"/>
      <c r="M665" s="12"/>
      <c r="N665" s="12"/>
      <c r="O665" s="12"/>
      <c r="P665" s="12"/>
      <c r="Q665" s="12"/>
      <c r="R665" s="65"/>
      <c r="S665" s="66"/>
      <c r="T665" s="76"/>
    </row>
    <row r="666" spans="1:20" s="13" customFormat="1" ht="20.25">
      <c r="A666" s="11">
        <v>3</v>
      </c>
      <c r="B666" s="39" t="s">
        <v>351</v>
      </c>
      <c r="C666" s="36">
        <f t="shared" si="196"/>
        <v>70</v>
      </c>
      <c r="D666" s="12">
        <v>20</v>
      </c>
      <c r="E666" s="37">
        <f>E655</f>
        <v>3.5</v>
      </c>
      <c r="F666" s="12"/>
      <c r="G666" s="12"/>
      <c r="H666" s="12"/>
      <c r="I666" s="12"/>
      <c r="J666" s="12"/>
      <c r="K666" s="12"/>
      <c r="L666" s="12"/>
      <c r="M666" s="12"/>
      <c r="N666" s="12"/>
      <c r="O666" s="12"/>
      <c r="P666" s="12"/>
      <c r="Q666" s="12"/>
      <c r="R666" s="65"/>
      <c r="S666" s="66"/>
      <c r="T666" s="76"/>
    </row>
    <row r="667" spans="1:20" s="13" customFormat="1" ht="20.25">
      <c r="A667" s="14"/>
      <c r="B667" s="120" t="s">
        <v>21</v>
      </c>
      <c r="C667" s="44">
        <f>SUM(C662:C666)</f>
        <v>405.6</v>
      </c>
      <c r="D667" s="46" t="s">
        <v>209</v>
      </c>
      <c r="E667" s="37"/>
      <c r="F667" s="15"/>
      <c r="G667" s="15"/>
      <c r="H667" s="15"/>
      <c r="I667" s="15"/>
      <c r="J667" s="15"/>
      <c r="K667" s="15"/>
      <c r="L667" s="15"/>
      <c r="M667" s="15"/>
      <c r="N667" s="15"/>
      <c r="O667" s="15"/>
      <c r="P667" s="15"/>
      <c r="Q667" s="15"/>
      <c r="R667" s="67"/>
      <c r="S667" s="66"/>
      <c r="T667" s="76"/>
    </row>
    <row r="668" spans="1:20" s="13" customFormat="1" ht="20.25">
      <c r="A668" s="106"/>
      <c r="B668" s="118" t="s">
        <v>304</v>
      </c>
      <c r="C668" s="38"/>
      <c r="D668" s="91"/>
      <c r="E668" s="37"/>
      <c r="F668" s="15"/>
      <c r="G668" s="15"/>
      <c r="H668" s="15"/>
      <c r="I668" s="15"/>
      <c r="J668" s="15"/>
      <c r="K668" s="15"/>
      <c r="L668" s="15"/>
      <c r="M668" s="15"/>
      <c r="N668" s="15"/>
      <c r="O668" s="15"/>
      <c r="P668" s="15"/>
      <c r="Q668" s="15"/>
      <c r="R668" s="67"/>
      <c r="S668" s="68"/>
      <c r="T668" s="28"/>
    </row>
    <row r="669" spans="1:20" s="13" customFormat="1" ht="20.25">
      <c r="A669" s="106"/>
      <c r="B669" s="90" t="s">
        <v>347</v>
      </c>
      <c r="C669" s="92">
        <f>D669*E669</f>
        <v>20</v>
      </c>
      <c r="D669" s="12">
        <v>1</v>
      </c>
      <c r="E669" s="37">
        <f>E654</f>
        <v>20</v>
      </c>
      <c r="F669" s="15"/>
      <c r="G669" s="15"/>
      <c r="H669" s="15"/>
      <c r="I669" s="15"/>
      <c r="J669" s="15"/>
      <c r="K669" s="15"/>
      <c r="L669" s="15"/>
      <c r="M669" s="15"/>
      <c r="N669" s="15"/>
      <c r="O669" s="15"/>
      <c r="P669" s="15"/>
      <c r="Q669" s="15"/>
      <c r="R669" s="67"/>
      <c r="S669" s="68"/>
      <c r="T669" s="28"/>
    </row>
    <row r="670" spans="1:20" s="13" customFormat="1" ht="20.25">
      <c r="A670" s="106"/>
      <c r="B670" s="119" t="s">
        <v>284</v>
      </c>
      <c r="C670" s="92">
        <f>D670*E670</f>
        <v>76.8</v>
      </c>
      <c r="D670" s="12">
        <f>D663</f>
        <v>16</v>
      </c>
      <c r="E670" s="37">
        <f>F670*$E$722+G670*$F$722+H670*$G$722+I670*$H$722+J670*$I$722+K670*$J$722+L670*$K$722+M670*$L$722+N670*$M$722+O670*$N$722+P670*$O$722</f>
        <v>4.8</v>
      </c>
      <c r="F670" s="15"/>
      <c r="G670" s="15"/>
      <c r="H670" s="15"/>
      <c r="I670" s="15"/>
      <c r="J670" s="15">
        <v>2</v>
      </c>
      <c r="K670" s="15"/>
      <c r="L670" s="15"/>
      <c r="M670" s="15"/>
      <c r="N670" s="15"/>
      <c r="O670" s="15"/>
      <c r="P670" s="15"/>
      <c r="Q670" s="15"/>
      <c r="R670" s="67"/>
      <c r="S670" s="68"/>
      <c r="T670" s="28"/>
    </row>
    <row r="671" spans="1:20" s="13" customFormat="1" ht="20.25">
      <c r="A671" s="107" t="s">
        <v>13</v>
      </c>
      <c r="B671" s="120" t="s">
        <v>262</v>
      </c>
      <c r="C671" s="93">
        <f>SUM(C669:C670)</f>
        <v>96.8</v>
      </c>
      <c r="D671" s="46" t="s">
        <v>306</v>
      </c>
      <c r="E671" s="37"/>
      <c r="F671" s="15"/>
      <c r="G671" s="15"/>
      <c r="H671" s="15"/>
      <c r="I671" s="15"/>
      <c r="J671" s="15"/>
      <c r="K671" s="15"/>
      <c r="L671" s="15"/>
      <c r="M671" s="15"/>
      <c r="N671" s="15"/>
      <c r="O671" s="15"/>
      <c r="P671" s="15"/>
      <c r="Q671" s="15"/>
      <c r="R671" s="67"/>
      <c r="S671" s="68"/>
      <c r="T671" s="28"/>
    </row>
    <row r="672" spans="1:20" s="13" customFormat="1" ht="20.25">
      <c r="A672" s="106"/>
      <c r="B672" s="118" t="s">
        <v>305</v>
      </c>
      <c r="C672" s="38"/>
      <c r="D672" s="103"/>
      <c r="E672" s="37"/>
      <c r="F672" s="15"/>
      <c r="G672" s="15"/>
      <c r="H672" s="15"/>
      <c r="I672" s="15"/>
      <c r="J672" s="15"/>
      <c r="K672" s="15"/>
      <c r="L672" s="15"/>
      <c r="M672" s="15"/>
      <c r="N672" s="15"/>
      <c r="O672" s="15"/>
      <c r="P672" s="15"/>
      <c r="Q672" s="15"/>
      <c r="R672" s="67"/>
      <c r="S672" s="68"/>
      <c r="T672" s="28"/>
    </row>
    <row r="673" spans="1:20" s="13" customFormat="1" ht="20.25">
      <c r="A673" s="106"/>
      <c r="B673" s="90" t="s">
        <v>347</v>
      </c>
      <c r="C673" s="92">
        <f>D673*E673</f>
        <v>100</v>
      </c>
      <c r="D673" s="12">
        <f>D669*5</f>
        <v>5</v>
      </c>
      <c r="E673" s="37">
        <f>E654</f>
        <v>20</v>
      </c>
      <c r="F673" s="15">
        <f>F669*5</f>
        <v>0</v>
      </c>
      <c r="G673" s="15">
        <f t="shared" ref="G673:P673" si="199">G669*5</f>
        <v>0</v>
      </c>
      <c r="H673" s="15">
        <f t="shared" si="199"/>
        <v>0</v>
      </c>
      <c r="I673" s="15">
        <f t="shared" si="199"/>
        <v>0</v>
      </c>
      <c r="J673" s="15">
        <f t="shared" si="199"/>
        <v>0</v>
      </c>
      <c r="K673" s="15">
        <f t="shared" si="199"/>
        <v>0</v>
      </c>
      <c r="L673" s="15">
        <f t="shared" si="199"/>
        <v>0</v>
      </c>
      <c r="M673" s="15">
        <f t="shared" si="199"/>
        <v>0</v>
      </c>
      <c r="N673" s="15">
        <f t="shared" si="199"/>
        <v>0</v>
      </c>
      <c r="O673" s="15">
        <f t="shared" si="199"/>
        <v>0</v>
      </c>
      <c r="P673" s="15">
        <f t="shared" si="199"/>
        <v>0</v>
      </c>
      <c r="Q673" s="15"/>
      <c r="R673" s="67"/>
      <c r="S673" s="68"/>
      <c r="T673" s="28"/>
    </row>
    <row r="674" spans="1:20" s="13" customFormat="1" ht="20.25">
      <c r="A674" s="106"/>
      <c r="B674" s="119" t="s">
        <v>284</v>
      </c>
      <c r="C674" s="92">
        <f>D674*E674</f>
        <v>384</v>
      </c>
      <c r="D674" s="12">
        <f>D670</f>
        <v>16</v>
      </c>
      <c r="E674" s="37">
        <f>F674*$E$722+G674*$F$722+H674*$G$722+I674*$H$722+J674*$I$722+K674*$J$722+L674*$K$722+M674*$L$722+N674*$M$722+O674*$N$722+P674*$O$722</f>
        <v>24</v>
      </c>
      <c r="F674" s="15">
        <f t="shared" ref="F674:J674" si="200">F670*5</f>
        <v>0</v>
      </c>
      <c r="G674" s="15">
        <f t="shared" si="200"/>
        <v>0</v>
      </c>
      <c r="H674" s="15">
        <f t="shared" si="200"/>
        <v>0</v>
      </c>
      <c r="I674" s="15">
        <f t="shared" si="200"/>
        <v>0</v>
      </c>
      <c r="J674" s="15">
        <f t="shared" si="200"/>
        <v>10</v>
      </c>
      <c r="K674" s="15">
        <f>K670*5</f>
        <v>0</v>
      </c>
      <c r="L674" s="15">
        <f t="shared" ref="L674:P674" si="201">L670*5</f>
        <v>0</v>
      </c>
      <c r="M674" s="15">
        <f t="shared" si="201"/>
        <v>0</v>
      </c>
      <c r="N674" s="15">
        <f t="shared" si="201"/>
        <v>0</v>
      </c>
      <c r="O674" s="15">
        <f t="shared" si="201"/>
        <v>0</v>
      </c>
      <c r="P674" s="15">
        <f t="shared" si="201"/>
        <v>0</v>
      </c>
      <c r="Q674" s="15"/>
      <c r="R674" s="67"/>
      <c r="S674" s="68"/>
      <c r="T674" s="28"/>
    </row>
    <row r="675" spans="1:20" s="13" customFormat="1" ht="20.25">
      <c r="A675" s="106"/>
      <c r="B675" s="120" t="s">
        <v>262</v>
      </c>
      <c r="C675" s="93">
        <f>SUM(C673:C674)</f>
        <v>484</v>
      </c>
      <c r="D675" s="46" t="s">
        <v>307</v>
      </c>
      <c r="E675" s="37"/>
      <c r="F675" s="15"/>
      <c r="G675" s="15"/>
      <c r="H675" s="15"/>
      <c r="I675" s="15"/>
      <c r="J675" s="15"/>
      <c r="K675" s="15"/>
      <c r="L675" s="15"/>
      <c r="M675" s="15"/>
      <c r="N675" s="15"/>
      <c r="O675" s="15"/>
      <c r="P675" s="15"/>
      <c r="Q675" s="15"/>
      <c r="R675" s="67"/>
      <c r="S675" s="68"/>
      <c r="T675" s="28"/>
    </row>
    <row r="676" spans="1:20" s="13" customFormat="1" ht="20.25">
      <c r="A676" s="104"/>
      <c r="B676" s="118" t="s">
        <v>255</v>
      </c>
      <c r="C676" s="38"/>
      <c r="D676" s="91"/>
      <c r="E676" s="37"/>
      <c r="F676" s="15"/>
      <c r="G676" s="15"/>
      <c r="H676" s="15"/>
      <c r="I676" s="15"/>
      <c r="J676" s="15"/>
      <c r="K676" s="15"/>
      <c r="L676" s="15"/>
      <c r="M676" s="15"/>
      <c r="N676" s="15"/>
      <c r="O676" s="15"/>
      <c r="P676" s="15"/>
      <c r="Q676" s="15"/>
      <c r="R676" s="67"/>
      <c r="S676" s="66"/>
      <c r="T676" s="76"/>
    </row>
    <row r="677" spans="1:20" s="13" customFormat="1" ht="20.25">
      <c r="A677" s="104"/>
      <c r="B677" s="90" t="s">
        <v>347</v>
      </c>
      <c r="C677" s="92">
        <f>D677*E677</f>
        <v>60</v>
      </c>
      <c r="D677" s="12">
        <v>3</v>
      </c>
      <c r="E677" s="37">
        <f>E654</f>
        <v>20</v>
      </c>
      <c r="F677" s="15"/>
      <c r="G677" s="15"/>
      <c r="H677" s="15"/>
      <c r="I677" s="15"/>
      <c r="J677" s="15"/>
      <c r="K677" s="15"/>
      <c r="L677" s="15"/>
      <c r="M677" s="15"/>
      <c r="N677" s="15"/>
      <c r="O677" s="15"/>
      <c r="P677" s="15"/>
      <c r="Q677" s="15"/>
      <c r="R677" s="67"/>
      <c r="S677" s="66"/>
      <c r="T677" s="76"/>
    </row>
    <row r="678" spans="1:20" s="13" customFormat="1" ht="20.25">
      <c r="A678" s="104"/>
      <c r="B678" s="119" t="s">
        <v>284</v>
      </c>
      <c r="C678" s="92">
        <f>D678*E678</f>
        <v>192</v>
      </c>
      <c r="D678" s="12">
        <f>D663</f>
        <v>16</v>
      </c>
      <c r="E678" s="37">
        <f>F678*$E$722+G678*$F$722+H678*$G$722+I678*$H$722+J678*$I$722+K678*$J$722+L678*$K$722+M678*$L$722+N678*$M$722+O678*$N$722+P678*$O$722</f>
        <v>12</v>
      </c>
      <c r="F678" s="15"/>
      <c r="G678" s="15"/>
      <c r="H678" s="15"/>
      <c r="I678" s="15"/>
      <c r="J678" s="15">
        <v>5</v>
      </c>
      <c r="K678" s="15"/>
      <c r="L678" s="15"/>
      <c r="M678" s="15"/>
      <c r="N678" s="15"/>
      <c r="O678" s="15"/>
      <c r="P678" s="15"/>
      <c r="Q678" s="15"/>
      <c r="R678" s="67"/>
      <c r="S678" s="66"/>
      <c r="T678" s="76"/>
    </row>
    <row r="679" spans="1:20" s="13" customFormat="1" ht="20.25">
      <c r="A679" s="104"/>
      <c r="B679" s="120" t="s">
        <v>262</v>
      </c>
      <c r="C679" s="93">
        <f>C677+C678</f>
        <v>252</v>
      </c>
      <c r="D679" s="46" t="s">
        <v>282</v>
      </c>
      <c r="E679" s="37"/>
      <c r="F679" s="15"/>
      <c r="G679" s="15"/>
      <c r="H679" s="15"/>
      <c r="I679" s="15"/>
      <c r="J679" s="15"/>
      <c r="K679" s="15"/>
      <c r="L679" s="15"/>
      <c r="M679" s="15"/>
      <c r="N679" s="15"/>
      <c r="O679" s="15"/>
      <c r="P679" s="15"/>
      <c r="Q679" s="15"/>
      <c r="R679" s="67"/>
      <c r="S679" s="66"/>
      <c r="T679" s="76"/>
    </row>
    <row r="680" spans="1:20" s="10" customFormat="1" ht="20.25" customHeight="1">
      <c r="A680" s="31">
        <v>23</v>
      </c>
      <c r="B680" s="125" t="s">
        <v>325</v>
      </c>
      <c r="C680" s="35"/>
      <c r="D680" s="9"/>
      <c r="E680" s="34"/>
      <c r="F680" s="9"/>
      <c r="G680" s="9"/>
      <c r="H680" s="9"/>
      <c r="I680" s="9"/>
      <c r="J680" s="9"/>
      <c r="K680" s="9"/>
      <c r="L680" s="9"/>
      <c r="M680" s="9"/>
      <c r="N680" s="9"/>
      <c r="O680" s="9"/>
      <c r="P680" s="9"/>
      <c r="Q680" s="9"/>
      <c r="R680" s="63"/>
      <c r="S680" s="64"/>
      <c r="T680" s="43"/>
    </row>
    <row r="681" spans="1:20" s="13" customFormat="1" ht="20.25">
      <c r="A681" s="11">
        <v>1</v>
      </c>
      <c r="B681" s="116" t="s">
        <v>326</v>
      </c>
      <c r="C681" s="36">
        <f>D681*E681</f>
        <v>-5</v>
      </c>
      <c r="D681" s="12">
        <v>1</v>
      </c>
      <c r="E681" s="37">
        <f>F681*$E$722+G681*$F$722+H681*$G$722+I681*$H$722+J681*$I$722+K681*$J$722+L681*$K$722+M681*$L$722+N681*$M$722+O681*$N$722+P681*$O$722+Q681*$P$722+R681*S681</f>
        <v>-5</v>
      </c>
      <c r="F681" s="12">
        <v>-3</v>
      </c>
      <c r="G681" s="12">
        <v>-2</v>
      </c>
      <c r="H681" s="12"/>
      <c r="I681" s="12"/>
      <c r="J681" s="12"/>
      <c r="K681" s="12"/>
      <c r="L681" s="12"/>
      <c r="M681" s="12"/>
      <c r="N681" s="12"/>
      <c r="O681" s="12"/>
      <c r="P681" s="12"/>
      <c r="Q681" s="12"/>
      <c r="R681" s="65"/>
      <c r="S681" s="66"/>
      <c r="T681" s="27"/>
    </row>
    <row r="682" spans="1:20" s="13" customFormat="1" ht="20.25">
      <c r="A682" s="11">
        <v>1</v>
      </c>
      <c r="B682" s="116" t="s">
        <v>123</v>
      </c>
      <c r="C682" s="36">
        <f t="shared" ref="C682:C683" si="202">D682*E682</f>
        <v>25.4</v>
      </c>
      <c r="D682" s="12">
        <v>2</v>
      </c>
      <c r="E682" s="37">
        <f>F682*$E$722+G682*$F$722+H682*$G$722+I682*$H$722+J682*$I$722+K682*$J$722+L682*$K$722+M682*$L$722+N682*$M$722+O682*$N$722+P682*$O$722</f>
        <v>12.7</v>
      </c>
      <c r="F682" s="12"/>
      <c r="G682" s="12">
        <v>-1</v>
      </c>
      <c r="H682" s="12"/>
      <c r="I682" s="12">
        <v>-1</v>
      </c>
      <c r="J682" s="12"/>
      <c r="K682" s="12"/>
      <c r="L682" s="12"/>
      <c r="M682" s="12"/>
      <c r="N682" s="12"/>
      <c r="O682" s="12"/>
      <c r="P682" s="12">
        <v>1</v>
      </c>
      <c r="Q682" s="12"/>
      <c r="R682" s="65"/>
      <c r="S682" s="73"/>
      <c r="T682" s="75"/>
    </row>
    <row r="683" spans="1:20" s="13" customFormat="1" ht="20.25">
      <c r="A683" s="11">
        <v>1</v>
      </c>
      <c r="B683" s="127" t="s">
        <v>388</v>
      </c>
      <c r="C683" s="36">
        <f t="shared" si="202"/>
        <v>25.4</v>
      </c>
      <c r="D683" s="12">
        <f>FLOOR(3*0.85,1)</f>
        <v>2</v>
      </c>
      <c r="E683" s="37">
        <f>E682</f>
        <v>12.7</v>
      </c>
      <c r="F683" s="12"/>
      <c r="G683" s="12"/>
      <c r="H683" s="12"/>
      <c r="I683" s="12"/>
      <c r="J683" s="12"/>
      <c r="K683" s="12"/>
      <c r="L683" s="12"/>
      <c r="M683" s="12"/>
      <c r="N683" s="12"/>
      <c r="O683" s="12"/>
      <c r="P683" s="12"/>
      <c r="Q683" s="12"/>
      <c r="R683" s="65"/>
      <c r="S683" s="66"/>
      <c r="T683" s="27"/>
    </row>
    <row r="684" spans="1:20" s="13" customFormat="1" ht="20.25">
      <c r="A684" s="11"/>
      <c r="B684" s="117" t="s">
        <v>19</v>
      </c>
      <c r="C684" s="93">
        <f>SUM(C681:C683)</f>
        <v>45.8</v>
      </c>
      <c r="D684" s="46" t="s">
        <v>211</v>
      </c>
      <c r="E684" s="37"/>
      <c r="F684" s="12"/>
      <c r="G684" s="12"/>
      <c r="H684" s="12"/>
      <c r="I684" s="12"/>
      <c r="J684" s="12"/>
      <c r="K684" s="12"/>
      <c r="L684" s="12"/>
      <c r="M684" s="12"/>
      <c r="N684" s="12"/>
      <c r="O684" s="12"/>
      <c r="P684" s="12"/>
      <c r="Q684" s="12"/>
      <c r="R684" s="65"/>
      <c r="S684" s="66"/>
      <c r="T684" s="27"/>
    </row>
    <row r="685" spans="1:20" s="13" customFormat="1" ht="20.25">
      <c r="A685" s="11">
        <v>2</v>
      </c>
      <c r="B685" s="116" t="s">
        <v>326</v>
      </c>
      <c r="C685" s="36">
        <f>D685*E685</f>
        <v>-12</v>
      </c>
      <c r="D685" s="12">
        <v>1</v>
      </c>
      <c r="E685" s="37">
        <f>F685*$E$722+G685*$F$722+H685*$G$722+I685*$H$722+J685*$I$722+K685*$J$722+L685*$K$722+M685*$L$722+N685*$M$722+O685*$N$722+P685*$O$722+Q685*$P$722+R685*S685</f>
        <v>-12</v>
      </c>
      <c r="F685" s="12">
        <v>-6</v>
      </c>
      <c r="G685" s="12">
        <v>-6</v>
      </c>
      <c r="H685" s="12"/>
      <c r="I685" s="12"/>
      <c r="J685" s="12"/>
      <c r="K685" s="12"/>
      <c r="L685" s="12"/>
      <c r="M685" s="12"/>
      <c r="N685" s="12"/>
      <c r="O685" s="12"/>
      <c r="P685" s="12"/>
      <c r="Q685" s="12"/>
      <c r="R685" s="65"/>
      <c r="S685" s="66"/>
      <c r="T685" s="27"/>
    </row>
    <row r="686" spans="1:20" s="13" customFormat="1" ht="20.25">
      <c r="A686" s="11">
        <v>2</v>
      </c>
      <c r="B686" s="116" t="str">
        <f>B682</f>
        <v>Переработчик</v>
      </c>
      <c r="C686" s="36">
        <f t="shared" ref="C686:C687" si="203">D686*E686</f>
        <v>88.899999999999991</v>
      </c>
      <c r="D686" s="12">
        <v>7</v>
      </c>
      <c r="E686" s="37">
        <f>F686*$E$722+G686*$F$722+H686*$G$722+I686*$H$722+J686*$I$722+K686*$J$722+L686*$K$722+M686*$L$722+N686*$M$722+O686*$N$722+P686*$O$722</f>
        <v>12.7</v>
      </c>
      <c r="F686" s="12">
        <f>F682</f>
        <v>0</v>
      </c>
      <c r="G686" s="12">
        <f t="shared" ref="G686:Q686" si="204">G682</f>
        <v>-1</v>
      </c>
      <c r="H686" s="12">
        <f t="shared" si="204"/>
        <v>0</v>
      </c>
      <c r="I686" s="12">
        <f t="shared" si="204"/>
        <v>-1</v>
      </c>
      <c r="J686" s="12">
        <f t="shared" si="204"/>
        <v>0</v>
      </c>
      <c r="K686" s="12">
        <f t="shared" si="204"/>
        <v>0</v>
      </c>
      <c r="L686" s="12">
        <f t="shared" si="204"/>
        <v>0</v>
      </c>
      <c r="M686" s="12">
        <f t="shared" si="204"/>
        <v>0</v>
      </c>
      <c r="N686" s="12">
        <f t="shared" si="204"/>
        <v>0</v>
      </c>
      <c r="O686" s="12">
        <f t="shared" si="204"/>
        <v>0</v>
      </c>
      <c r="P686" s="12">
        <f t="shared" si="204"/>
        <v>1</v>
      </c>
      <c r="Q686" s="12">
        <f t="shared" si="204"/>
        <v>0</v>
      </c>
      <c r="R686" s="65"/>
      <c r="S686" s="79"/>
      <c r="T686" s="75"/>
    </row>
    <row r="687" spans="1:20" s="13" customFormat="1" ht="20.25">
      <c r="A687" s="11">
        <v>2</v>
      </c>
      <c r="B687" s="127" t="s">
        <v>389</v>
      </c>
      <c r="C687" s="36">
        <f t="shared" si="203"/>
        <v>76.199999999999989</v>
      </c>
      <c r="D687" s="12">
        <f>FLOOR(8*0.85,1)</f>
        <v>6</v>
      </c>
      <c r="E687" s="37">
        <f>E686</f>
        <v>12.7</v>
      </c>
      <c r="F687" s="12">
        <f>F683</f>
        <v>0</v>
      </c>
      <c r="G687" s="12">
        <f t="shared" ref="G687:Q687" si="205">G683</f>
        <v>0</v>
      </c>
      <c r="H687" s="12">
        <f t="shared" si="205"/>
        <v>0</v>
      </c>
      <c r="I687" s="12">
        <f t="shared" si="205"/>
        <v>0</v>
      </c>
      <c r="J687" s="12">
        <f t="shared" si="205"/>
        <v>0</v>
      </c>
      <c r="K687" s="12">
        <f t="shared" si="205"/>
        <v>0</v>
      </c>
      <c r="L687" s="12">
        <f t="shared" si="205"/>
        <v>0</v>
      </c>
      <c r="M687" s="12">
        <f t="shared" si="205"/>
        <v>0</v>
      </c>
      <c r="N687" s="12">
        <f t="shared" si="205"/>
        <v>0</v>
      </c>
      <c r="O687" s="12">
        <f t="shared" si="205"/>
        <v>0</v>
      </c>
      <c r="P687" s="12">
        <f t="shared" si="205"/>
        <v>0</v>
      </c>
      <c r="Q687" s="12">
        <f t="shared" si="205"/>
        <v>0</v>
      </c>
      <c r="R687" s="65"/>
      <c r="S687" s="65"/>
      <c r="T687" s="27"/>
    </row>
    <row r="688" spans="1:20" s="13" customFormat="1" ht="20.25">
      <c r="A688" s="11"/>
      <c r="B688" s="117" t="s">
        <v>20</v>
      </c>
      <c r="C688" s="44">
        <f>SUM(C685:C687)</f>
        <v>153.09999999999997</v>
      </c>
      <c r="D688" s="46" t="s">
        <v>210</v>
      </c>
      <c r="E688" s="37"/>
      <c r="F688" s="12"/>
      <c r="G688" s="12"/>
      <c r="H688" s="12"/>
      <c r="I688" s="12"/>
      <c r="J688" s="12"/>
      <c r="K688" s="12"/>
      <c r="L688" s="12"/>
      <c r="M688" s="12"/>
      <c r="N688" s="12"/>
      <c r="O688" s="12"/>
      <c r="P688" s="12"/>
      <c r="Q688" s="12"/>
      <c r="R688" s="65"/>
      <c r="S688" s="66"/>
      <c r="T688" s="27"/>
    </row>
    <row r="689" spans="1:20" s="13" customFormat="1" ht="20.25">
      <c r="A689" s="11">
        <v>3</v>
      </c>
      <c r="B689" s="116" t="s">
        <v>326</v>
      </c>
      <c r="C689" s="36">
        <f>D689*E689</f>
        <v>-35</v>
      </c>
      <c r="D689" s="12">
        <v>1</v>
      </c>
      <c r="E689" s="37">
        <f>F689*$E$722+G689*$F$722+H689*$G$722+I689*$H$722+J689*$I$722+K689*$J$722+L689*$K$722+M689*$L$722+N689*$M$722+O689*$N$722+P689*$O$722+Q689*$P$722+R689*S689</f>
        <v>-35</v>
      </c>
      <c r="F689" s="12">
        <v>-15</v>
      </c>
      <c r="G689" s="12">
        <v>-20</v>
      </c>
      <c r="H689" s="12"/>
      <c r="I689" s="12"/>
      <c r="J689" s="12"/>
      <c r="K689" s="12"/>
      <c r="L689" s="12"/>
      <c r="M689" s="12"/>
      <c r="N689" s="12"/>
      <c r="O689" s="12"/>
      <c r="P689" s="12"/>
      <c r="Q689" s="12"/>
      <c r="R689" s="65"/>
      <c r="S689" s="66"/>
      <c r="T689" s="27"/>
    </row>
    <row r="690" spans="1:20" s="13" customFormat="1" ht="20.25">
      <c r="A690" s="11">
        <v>3</v>
      </c>
      <c r="B690" s="116" t="str">
        <f>B682</f>
        <v>Переработчик</v>
      </c>
      <c r="C690" s="36">
        <f t="shared" ref="C690:C691" si="206">D690*E690</f>
        <v>228.6</v>
      </c>
      <c r="D690" s="12">
        <v>18</v>
      </c>
      <c r="E690" s="37">
        <f>F690*$E$722+G690*$F$722+H690*$G$722+I690*$H$722+J690*$I$722+K690*$J$722+L690*$K$722+M690*$L$722+N690*$M$722+O690*$N$722+P690*$O$722</f>
        <v>12.7</v>
      </c>
      <c r="F690" s="12">
        <f>F682</f>
        <v>0</v>
      </c>
      <c r="G690" s="12">
        <f t="shared" ref="G690:Q690" si="207">G682</f>
        <v>-1</v>
      </c>
      <c r="H690" s="12">
        <f t="shared" si="207"/>
        <v>0</v>
      </c>
      <c r="I690" s="12">
        <f t="shared" si="207"/>
        <v>-1</v>
      </c>
      <c r="J690" s="12">
        <f t="shared" si="207"/>
        <v>0</v>
      </c>
      <c r="K690" s="12">
        <f t="shared" si="207"/>
        <v>0</v>
      </c>
      <c r="L690" s="12">
        <f t="shared" si="207"/>
        <v>0</v>
      </c>
      <c r="M690" s="12">
        <f t="shared" si="207"/>
        <v>0</v>
      </c>
      <c r="N690" s="12">
        <f t="shared" si="207"/>
        <v>0</v>
      </c>
      <c r="O690" s="12">
        <f t="shared" si="207"/>
        <v>0</v>
      </c>
      <c r="P690" s="12">
        <f t="shared" si="207"/>
        <v>1</v>
      </c>
      <c r="Q690" s="12">
        <f t="shared" si="207"/>
        <v>0</v>
      </c>
      <c r="R690" s="65"/>
      <c r="S690" s="79"/>
      <c r="T690" s="75"/>
    </row>
    <row r="691" spans="1:20" s="13" customFormat="1" ht="20.25">
      <c r="A691" s="11">
        <v>3</v>
      </c>
      <c r="B691" s="127" t="s">
        <v>390</v>
      </c>
      <c r="C691" s="36">
        <f t="shared" si="206"/>
        <v>215.89999999999998</v>
      </c>
      <c r="D691" s="12">
        <f>FLOOR(20*0.85,1)</f>
        <v>17</v>
      </c>
      <c r="E691" s="37">
        <f>E690</f>
        <v>12.7</v>
      </c>
      <c r="F691" s="12">
        <f>F683</f>
        <v>0</v>
      </c>
      <c r="G691" s="12">
        <f t="shared" ref="G691:Q691" si="208">G683</f>
        <v>0</v>
      </c>
      <c r="H691" s="12">
        <f t="shared" si="208"/>
        <v>0</v>
      </c>
      <c r="I691" s="12">
        <f t="shared" si="208"/>
        <v>0</v>
      </c>
      <c r="J691" s="12">
        <f t="shared" si="208"/>
        <v>0</v>
      </c>
      <c r="K691" s="12">
        <f t="shared" si="208"/>
        <v>0</v>
      </c>
      <c r="L691" s="12">
        <f t="shared" si="208"/>
        <v>0</v>
      </c>
      <c r="M691" s="12">
        <f t="shared" si="208"/>
        <v>0</v>
      </c>
      <c r="N691" s="12">
        <f t="shared" si="208"/>
        <v>0</v>
      </c>
      <c r="O691" s="12">
        <f t="shared" si="208"/>
        <v>0</v>
      </c>
      <c r="P691" s="12">
        <f t="shared" si="208"/>
        <v>0</v>
      </c>
      <c r="Q691" s="12">
        <f t="shared" si="208"/>
        <v>0</v>
      </c>
      <c r="R691" s="65"/>
      <c r="S691" s="65"/>
      <c r="T691" s="27"/>
    </row>
    <row r="692" spans="1:20" s="13" customFormat="1" ht="20.25">
      <c r="A692" s="14"/>
      <c r="B692" s="120" t="s">
        <v>21</v>
      </c>
      <c r="C692" s="44">
        <f>SUM(C689:C691)</f>
        <v>409.5</v>
      </c>
      <c r="D692" s="46" t="s">
        <v>209</v>
      </c>
      <c r="E692" s="37"/>
      <c r="F692" s="15"/>
      <c r="G692" s="15"/>
      <c r="H692" s="15"/>
      <c r="I692" s="15"/>
      <c r="J692" s="15"/>
      <c r="K692" s="15"/>
      <c r="L692" s="15"/>
      <c r="M692" s="15"/>
      <c r="N692" s="15"/>
      <c r="O692" s="15"/>
      <c r="P692" s="15"/>
      <c r="Q692" s="15"/>
      <c r="R692" s="67"/>
      <c r="S692" s="68"/>
      <c r="T692" s="28"/>
    </row>
    <row r="693" spans="1:20" s="13" customFormat="1" ht="20.25">
      <c r="A693" s="106"/>
      <c r="B693" s="118" t="s">
        <v>304</v>
      </c>
      <c r="C693" s="38"/>
      <c r="D693" s="91"/>
      <c r="E693" s="37"/>
      <c r="F693" s="15"/>
      <c r="G693" s="15"/>
      <c r="H693" s="15"/>
      <c r="I693" s="15"/>
      <c r="J693" s="15"/>
      <c r="K693" s="15"/>
      <c r="L693" s="15"/>
      <c r="M693" s="15"/>
      <c r="N693" s="15"/>
      <c r="O693" s="15"/>
      <c r="P693" s="15"/>
      <c r="Q693" s="15"/>
      <c r="R693" s="67"/>
      <c r="S693" s="68"/>
      <c r="T693" s="28"/>
    </row>
    <row r="694" spans="1:20" s="13" customFormat="1" ht="20.25">
      <c r="A694" s="106"/>
      <c r="B694" s="119" t="s">
        <v>285</v>
      </c>
      <c r="C694" s="92">
        <f>D694*E694</f>
        <v>105</v>
      </c>
      <c r="D694" s="12">
        <f>D690+D691</f>
        <v>35</v>
      </c>
      <c r="E694" s="37">
        <f>F694*$E$722+G694*$F$722+H694*$G$722+I694*$H$722+J694*$I$722+K694*$J$722+L694*$K$722+M694*$L$722+N694*$M$722+O694*$N$722+P694*$O$722</f>
        <v>3</v>
      </c>
      <c r="F694" s="15"/>
      <c r="G694" s="15"/>
      <c r="H694" s="15"/>
      <c r="I694" s="15"/>
      <c r="J694" s="15"/>
      <c r="K694" s="15"/>
      <c r="L694" s="15"/>
      <c r="M694" s="15"/>
      <c r="N694" s="15"/>
      <c r="O694" s="15"/>
      <c r="P694" s="15">
        <v>0.2</v>
      </c>
      <c r="Q694" s="15"/>
      <c r="R694" s="67"/>
      <c r="S694" s="68"/>
      <c r="T694" s="28"/>
    </row>
    <row r="695" spans="1:20" s="13" customFormat="1" ht="20.25">
      <c r="A695" s="107" t="s">
        <v>13</v>
      </c>
      <c r="B695" s="120" t="s">
        <v>262</v>
      </c>
      <c r="C695" s="93">
        <f>SUM(C694:C694)</f>
        <v>105</v>
      </c>
      <c r="D695" s="46" t="s">
        <v>306</v>
      </c>
      <c r="E695" s="37"/>
      <c r="F695" s="15"/>
      <c r="G695" s="15"/>
      <c r="H695" s="15"/>
      <c r="I695" s="15"/>
      <c r="J695" s="15"/>
      <c r="K695" s="15"/>
      <c r="L695" s="15"/>
      <c r="M695" s="15"/>
      <c r="N695" s="15"/>
      <c r="O695" s="15"/>
      <c r="P695" s="15"/>
      <c r="Q695" s="15"/>
      <c r="R695" s="67"/>
      <c r="S695" s="68"/>
      <c r="T695" s="28"/>
    </row>
    <row r="696" spans="1:20" s="13" customFormat="1" ht="20.25">
      <c r="A696" s="106"/>
      <c r="B696" s="118" t="s">
        <v>305</v>
      </c>
      <c r="C696" s="38"/>
      <c r="D696" s="103"/>
      <c r="E696" s="37"/>
      <c r="F696" s="15"/>
      <c r="G696" s="15"/>
      <c r="H696" s="15"/>
      <c r="I696" s="15"/>
      <c r="J696" s="15"/>
      <c r="K696" s="15"/>
      <c r="L696" s="15"/>
      <c r="M696" s="15"/>
      <c r="N696" s="15"/>
      <c r="O696" s="15"/>
      <c r="P696" s="15"/>
      <c r="Q696" s="15"/>
      <c r="R696" s="67"/>
      <c r="S696" s="68"/>
      <c r="T696" s="28"/>
    </row>
    <row r="697" spans="1:20" s="13" customFormat="1" ht="20.25">
      <c r="A697" s="106"/>
      <c r="B697" s="119" t="s">
        <v>285</v>
      </c>
      <c r="C697" s="92">
        <f>D697*E697</f>
        <v>525</v>
      </c>
      <c r="D697" s="12">
        <f>D694</f>
        <v>35</v>
      </c>
      <c r="E697" s="37">
        <f>F697*$E$722+G697*$F$722+H697*$G$722+I697*$H$722+J697*$I$722+K697*$J$722+L697*$K$722+M697*$L$722+N697*$M$722+O697*$N$722+P697*$O$722</f>
        <v>15</v>
      </c>
      <c r="F697" s="15">
        <f>F694*5</f>
        <v>0</v>
      </c>
      <c r="G697" s="15">
        <f t="shared" ref="G697:P697" si="209">G694*5</f>
        <v>0</v>
      </c>
      <c r="H697" s="15">
        <f t="shared" si="209"/>
        <v>0</v>
      </c>
      <c r="I697" s="15">
        <f t="shared" si="209"/>
        <v>0</v>
      </c>
      <c r="J697" s="15">
        <f t="shared" si="209"/>
        <v>0</v>
      </c>
      <c r="K697" s="15">
        <f t="shared" si="209"/>
        <v>0</v>
      </c>
      <c r="L697" s="15">
        <f t="shared" si="209"/>
        <v>0</v>
      </c>
      <c r="M697" s="15">
        <f t="shared" si="209"/>
        <v>0</v>
      </c>
      <c r="N697" s="15">
        <f t="shared" si="209"/>
        <v>0</v>
      </c>
      <c r="O697" s="15">
        <f t="shared" si="209"/>
        <v>0</v>
      </c>
      <c r="P697" s="15">
        <f t="shared" si="209"/>
        <v>1</v>
      </c>
      <c r="Q697" s="15"/>
      <c r="R697" s="67"/>
      <c r="S697" s="68"/>
      <c r="T697" s="28"/>
    </row>
    <row r="698" spans="1:20" s="13" customFormat="1" ht="20.25">
      <c r="A698" s="106"/>
      <c r="B698" s="120" t="s">
        <v>262</v>
      </c>
      <c r="C698" s="93">
        <f>SUM(C697:C697)</f>
        <v>525</v>
      </c>
      <c r="D698" s="46" t="s">
        <v>307</v>
      </c>
      <c r="E698" s="37"/>
      <c r="F698" s="15"/>
      <c r="G698" s="15"/>
      <c r="H698" s="15"/>
      <c r="I698" s="15"/>
      <c r="J698" s="15"/>
      <c r="K698" s="15"/>
      <c r="L698" s="15"/>
      <c r="M698" s="15"/>
      <c r="N698" s="15"/>
      <c r="O698" s="15"/>
      <c r="P698" s="15"/>
      <c r="Q698" s="15"/>
      <c r="R698" s="67"/>
      <c r="S698" s="68"/>
      <c r="T698" s="28"/>
    </row>
    <row r="699" spans="1:20" s="13" customFormat="1" ht="20.25">
      <c r="A699" s="104"/>
      <c r="B699" s="118" t="s">
        <v>255</v>
      </c>
      <c r="C699" s="38"/>
      <c r="D699" s="91"/>
      <c r="E699" s="37"/>
      <c r="F699" s="15"/>
      <c r="G699" s="15"/>
      <c r="H699" s="15"/>
      <c r="I699" s="15"/>
      <c r="J699" s="15"/>
      <c r="K699" s="15"/>
      <c r="L699" s="15"/>
      <c r="M699" s="15"/>
      <c r="N699" s="15"/>
      <c r="O699" s="15"/>
      <c r="P699" s="15"/>
      <c r="Q699" s="15"/>
      <c r="R699" s="67"/>
      <c r="S699" s="68"/>
      <c r="T699" s="28"/>
    </row>
    <row r="700" spans="1:20" s="13" customFormat="1" ht="20.25">
      <c r="A700" s="104"/>
      <c r="B700" s="119" t="s">
        <v>285</v>
      </c>
      <c r="C700" s="92">
        <f>D700*E700</f>
        <v>262.5</v>
      </c>
      <c r="D700" s="12">
        <f>D694</f>
        <v>35</v>
      </c>
      <c r="E700" s="37">
        <f>F700*$E$722+G700*$F$722+H700*$G$722+I700*$H$722+J700*$I$722+K700*$J$722+L700*$K$722+M700*$L$722+N700*$M$722+O700*$N$722+P700*$O$722</f>
        <v>7.5</v>
      </c>
      <c r="F700" s="15"/>
      <c r="G700" s="15"/>
      <c r="H700" s="15"/>
      <c r="I700" s="15"/>
      <c r="J700" s="15"/>
      <c r="K700" s="15"/>
      <c r="L700" s="15"/>
      <c r="M700" s="15"/>
      <c r="N700" s="15"/>
      <c r="O700" s="15"/>
      <c r="P700" s="15">
        <v>0.5</v>
      </c>
      <c r="Q700" s="15"/>
      <c r="R700" s="67"/>
      <c r="S700" s="68"/>
      <c r="T700" s="28"/>
    </row>
    <row r="701" spans="1:20" s="13" customFormat="1" ht="20.25">
      <c r="A701" s="104"/>
      <c r="B701" s="120" t="s">
        <v>262</v>
      </c>
      <c r="C701" s="93">
        <f>C700</f>
        <v>262.5</v>
      </c>
      <c r="D701" s="46" t="s">
        <v>282</v>
      </c>
      <c r="E701" s="37"/>
      <c r="F701" s="15"/>
      <c r="G701" s="15"/>
      <c r="H701" s="15"/>
      <c r="I701" s="15"/>
      <c r="J701" s="15"/>
      <c r="K701" s="15"/>
      <c r="L701" s="15"/>
      <c r="M701" s="15"/>
      <c r="N701" s="15"/>
      <c r="O701" s="15"/>
      <c r="P701" s="15"/>
      <c r="Q701" s="15"/>
      <c r="R701" s="67"/>
      <c r="S701" s="68"/>
      <c r="T701" s="28"/>
    </row>
    <row r="702" spans="1:20" s="10" customFormat="1" ht="20.25" customHeight="1">
      <c r="A702" s="126">
        <v>24</v>
      </c>
      <c r="B702" s="125" t="s">
        <v>124</v>
      </c>
      <c r="C702" s="35"/>
      <c r="D702" s="9"/>
      <c r="E702" s="34"/>
      <c r="F702" s="9"/>
      <c r="G702" s="9"/>
      <c r="H702" s="9"/>
      <c r="I702" s="9"/>
      <c r="J702" s="9"/>
      <c r="K702" s="9"/>
      <c r="L702" s="9"/>
      <c r="M702" s="9"/>
      <c r="N702" s="9"/>
      <c r="O702" s="9"/>
      <c r="P702" s="9"/>
      <c r="Q702" s="9"/>
      <c r="R702" s="63"/>
      <c r="S702" s="64"/>
      <c r="T702" s="43"/>
    </row>
    <row r="703" spans="1:20" s="13" customFormat="1" ht="20.25">
      <c r="A703" s="11">
        <v>1</v>
      </c>
      <c r="B703" s="116" t="s">
        <v>427</v>
      </c>
      <c r="C703" s="92">
        <f>D703*E703</f>
        <v>30</v>
      </c>
      <c r="D703" s="12">
        <v>5</v>
      </c>
      <c r="E703" s="37">
        <f>F703*$E$722+G703*$F$722+H703*$G$722+I703*$H$722+J703*$I$722+K703*$J$722+L703*$K$722+M703*$L$722+N703*$M$722+O703*$N$722+P703*$O$722</f>
        <v>6</v>
      </c>
      <c r="F703" s="12">
        <v>9</v>
      </c>
      <c r="G703" s="12">
        <v>-3</v>
      </c>
      <c r="H703" s="12"/>
      <c r="I703" s="12"/>
      <c r="J703" s="12"/>
      <c r="K703" s="12"/>
      <c r="L703" s="12"/>
      <c r="M703" s="12"/>
      <c r="N703" s="12"/>
      <c r="O703" s="12"/>
      <c r="P703" s="12"/>
      <c r="Q703" s="12"/>
      <c r="R703" s="65"/>
      <c r="S703" s="73"/>
      <c r="T703" s="75"/>
    </row>
    <row r="704" spans="1:20" s="13" customFormat="1" ht="20.25">
      <c r="A704" s="11"/>
      <c r="B704" s="117" t="s">
        <v>19</v>
      </c>
      <c r="C704" s="93">
        <f>SUM(C703:C703)</f>
        <v>30</v>
      </c>
      <c r="D704" s="46" t="s">
        <v>379</v>
      </c>
      <c r="E704" s="37"/>
      <c r="F704" s="12"/>
      <c r="G704" s="12"/>
      <c r="H704" s="12"/>
      <c r="I704" s="12"/>
      <c r="J704" s="12"/>
      <c r="K704" s="12"/>
      <c r="L704" s="12"/>
      <c r="M704" s="12"/>
      <c r="N704" s="12"/>
      <c r="O704" s="12"/>
      <c r="P704" s="12"/>
      <c r="Q704" s="12"/>
      <c r="R704" s="65"/>
      <c r="S704" s="66"/>
      <c r="T704" s="27"/>
    </row>
    <row r="705" spans="1:20" s="13" customFormat="1" ht="20.25">
      <c r="A705" s="11">
        <v>2</v>
      </c>
      <c r="B705" s="116" t="s">
        <v>427</v>
      </c>
      <c r="C705" s="92">
        <f>D705*E705</f>
        <v>100</v>
      </c>
      <c r="D705" s="12">
        <f>D703</f>
        <v>5</v>
      </c>
      <c r="E705" s="37">
        <f>F705*$E$722+G705*$F$722+H705*$G$722+I705*$H$722+J705*$I$722+K705*$J$722+L705*$K$722+M705*$L$722+N705*$M$722+O705*$N$722+P705*$O$722</f>
        <v>20</v>
      </c>
      <c r="F705" s="12">
        <v>23</v>
      </c>
      <c r="G705" s="12">
        <v>-3</v>
      </c>
      <c r="H705" s="12"/>
      <c r="I705" s="12"/>
      <c r="J705" s="12"/>
      <c r="K705" s="12"/>
      <c r="L705" s="12"/>
      <c r="M705" s="12"/>
      <c r="N705" s="12"/>
      <c r="O705" s="12"/>
      <c r="P705" s="12"/>
      <c r="Q705" s="12"/>
      <c r="R705" s="65"/>
      <c r="S705" s="73"/>
      <c r="T705" s="75"/>
    </row>
    <row r="706" spans="1:20" s="13" customFormat="1" ht="20.25">
      <c r="A706" s="11"/>
      <c r="B706" s="117" t="s">
        <v>20</v>
      </c>
      <c r="C706" s="93">
        <f>SUM(C705:C705)</f>
        <v>100</v>
      </c>
      <c r="D706" s="46" t="s">
        <v>380</v>
      </c>
      <c r="E706" s="37"/>
      <c r="F706" s="12"/>
      <c r="G706" s="12"/>
      <c r="H706" s="12"/>
      <c r="I706" s="12"/>
      <c r="J706" s="12"/>
      <c r="K706" s="12"/>
      <c r="L706" s="12"/>
      <c r="M706" s="12"/>
      <c r="N706" s="12"/>
      <c r="O706" s="12"/>
      <c r="P706" s="12"/>
      <c r="Q706" s="12"/>
      <c r="R706" s="65"/>
      <c r="S706" s="66"/>
      <c r="T706" s="27"/>
    </row>
    <row r="707" spans="1:20" s="13" customFormat="1" ht="20.25">
      <c r="A707" s="106"/>
      <c r="B707" s="118" t="s">
        <v>304</v>
      </c>
      <c r="C707" s="38"/>
      <c r="D707" s="91"/>
      <c r="E707" s="37"/>
      <c r="F707" s="15"/>
      <c r="G707" s="15"/>
      <c r="H707" s="15"/>
      <c r="I707" s="15"/>
      <c r="J707" s="15"/>
      <c r="K707" s="15"/>
      <c r="L707" s="15"/>
      <c r="M707" s="15"/>
      <c r="N707" s="15"/>
      <c r="O707" s="15"/>
      <c r="P707" s="15"/>
      <c r="Q707" s="15"/>
      <c r="R707" s="67"/>
      <c r="S707" s="68"/>
      <c r="T707" s="28"/>
    </row>
    <row r="708" spans="1:20" s="13" customFormat="1" ht="20.25">
      <c r="A708" s="106"/>
      <c r="B708" s="119" t="s">
        <v>286</v>
      </c>
      <c r="C708" s="92">
        <f>D708*E708</f>
        <v>80</v>
      </c>
      <c r="D708" s="12">
        <f>D705</f>
        <v>5</v>
      </c>
      <c r="E708" s="37">
        <f>F708*$E$722+G708*$F$722+H708*$G$722+I708*$H$722+J708*$I$722+K708*$J$722+L708*$K$722+M708*$L$722+N708*$M$722+O708*$N$722+P708*$O$722</f>
        <v>16</v>
      </c>
      <c r="F708" s="15">
        <v>16</v>
      </c>
      <c r="G708" s="15"/>
      <c r="H708" s="15"/>
      <c r="I708" s="15"/>
      <c r="J708" s="15"/>
      <c r="K708" s="15"/>
      <c r="L708" s="15"/>
      <c r="M708" s="15"/>
      <c r="N708" s="15"/>
      <c r="O708" s="15"/>
      <c r="P708" s="15"/>
      <c r="Q708" s="15"/>
      <c r="R708" s="67"/>
      <c r="S708" s="68"/>
      <c r="T708" s="28"/>
    </row>
    <row r="709" spans="1:20" s="13" customFormat="1" ht="20.25">
      <c r="A709" s="107" t="s">
        <v>13</v>
      </c>
      <c r="B709" s="120" t="s">
        <v>262</v>
      </c>
      <c r="C709" s="93">
        <f>SUM(C708:C708)</f>
        <v>80</v>
      </c>
      <c r="D709" s="46" t="s">
        <v>378</v>
      </c>
      <c r="E709" s="37"/>
      <c r="F709" s="15"/>
      <c r="G709" s="15"/>
      <c r="H709" s="15"/>
      <c r="I709" s="15"/>
      <c r="J709" s="15"/>
      <c r="K709" s="15"/>
      <c r="L709" s="15"/>
      <c r="M709" s="15"/>
      <c r="N709" s="15"/>
      <c r="O709" s="15"/>
      <c r="P709" s="15"/>
      <c r="Q709" s="15"/>
      <c r="R709" s="67"/>
      <c r="S709" s="68"/>
      <c r="T709" s="28"/>
    </row>
    <row r="710" spans="1:20" s="13" customFormat="1" ht="20.25">
      <c r="A710" s="106"/>
      <c r="B710" s="118" t="s">
        <v>305</v>
      </c>
      <c r="C710" s="38"/>
      <c r="D710" s="103"/>
      <c r="E710" s="37"/>
      <c r="F710" s="15"/>
      <c r="G710" s="15"/>
      <c r="H710" s="15"/>
      <c r="I710" s="15"/>
      <c r="J710" s="15"/>
      <c r="K710" s="15"/>
      <c r="L710" s="15"/>
      <c r="M710" s="15"/>
      <c r="N710" s="15"/>
      <c r="O710" s="15"/>
      <c r="P710" s="15"/>
      <c r="Q710" s="15"/>
      <c r="R710" s="67"/>
      <c r="S710" s="68"/>
      <c r="T710" s="28"/>
    </row>
    <row r="711" spans="1:20" s="13" customFormat="1" ht="20.25">
      <c r="A711" s="106"/>
      <c r="B711" s="119" t="s">
        <v>286</v>
      </c>
      <c r="C711" s="92">
        <f>D711*E711</f>
        <v>400</v>
      </c>
      <c r="D711" s="12">
        <f>D708</f>
        <v>5</v>
      </c>
      <c r="E711" s="37">
        <f>F711*$E$722+G711*$F$722+H711*$G$722+I711*$H$722+J711*$I$722+K711*$J$722+L711*$K$722+M711*$L$722+N711*$M$722+O711*$N$722+P711*$O$722</f>
        <v>80</v>
      </c>
      <c r="F711" s="15">
        <f>F708*5</f>
        <v>80</v>
      </c>
      <c r="G711" s="15">
        <f t="shared" ref="G711:P711" si="210">G708*5</f>
        <v>0</v>
      </c>
      <c r="H711" s="15">
        <f t="shared" si="210"/>
        <v>0</v>
      </c>
      <c r="I711" s="15">
        <f t="shared" si="210"/>
        <v>0</v>
      </c>
      <c r="J711" s="15">
        <f t="shared" si="210"/>
        <v>0</v>
      </c>
      <c r="K711" s="15">
        <f t="shared" si="210"/>
        <v>0</v>
      </c>
      <c r="L711" s="15">
        <f t="shared" si="210"/>
        <v>0</v>
      </c>
      <c r="M711" s="15">
        <f t="shared" si="210"/>
        <v>0</v>
      </c>
      <c r="N711" s="15">
        <f t="shared" si="210"/>
        <v>0</v>
      </c>
      <c r="O711" s="15">
        <f t="shared" si="210"/>
        <v>0</v>
      </c>
      <c r="P711" s="15">
        <f t="shared" si="210"/>
        <v>0</v>
      </c>
      <c r="Q711" s="15"/>
      <c r="R711" s="67"/>
      <c r="S711" s="68"/>
      <c r="T711" s="28"/>
    </row>
    <row r="712" spans="1:20" s="13" customFormat="1" ht="20.25">
      <c r="A712" s="106"/>
      <c r="B712" s="120" t="s">
        <v>262</v>
      </c>
      <c r="C712" s="93">
        <f>SUM(C711:C711)</f>
        <v>400</v>
      </c>
      <c r="D712" s="46" t="s">
        <v>377</v>
      </c>
      <c r="E712" s="37"/>
      <c r="F712" s="15"/>
      <c r="G712" s="15"/>
      <c r="H712" s="15"/>
      <c r="I712" s="15"/>
      <c r="J712" s="15"/>
      <c r="K712" s="15"/>
      <c r="L712" s="15"/>
      <c r="M712" s="15"/>
      <c r="N712" s="15"/>
      <c r="O712" s="15"/>
      <c r="P712" s="15"/>
      <c r="Q712" s="15"/>
      <c r="R712" s="67"/>
      <c r="S712" s="68"/>
      <c r="T712" s="28"/>
    </row>
    <row r="713" spans="1:20" s="13" customFormat="1" ht="20.25">
      <c r="A713" s="104"/>
      <c r="B713" s="118" t="s">
        <v>255</v>
      </c>
      <c r="C713" s="38"/>
      <c r="D713" s="91"/>
      <c r="E713" s="37"/>
      <c r="F713" s="12"/>
      <c r="G713" s="12"/>
      <c r="H713" s="12"/>
      <c r="I713" s="12"/>
      <c r="J713" s="12"/>
      <c r="K713" s="12"/>
      <c r="L713" s="12"/>
      <c r="M713" s="12"/>
      <c r="N713" s="12"/>
      <c r="O713" s="12"/>
      <c r="P713" s="12"/>
      <c r="Q713" s="12"/>
      <c r="R713" s="65"/>
      <c r="S713" s="66"/>
      <c r="T713" s="27"/>
    </row>
    <row r="714" spans="1:20" s="13" customFormat="1" ht="20.25">
      <c r="A714" s="104"/>
      <c r="B714" s="119" t="s">
        <v>286</v>
      </c>
      <c r="C714" s="92">
        <f>D714*E714</f>
        <v>200</v>
      </c>
      <c r="D714" s="12">
        <f>D708</f>
        <v>5</v>
      </c>
      <c r="E714" s="37">
        <f>F714*$E$722+G714*$F$722+H714*$G$722+I714*$H$722+J714*$I$722+K714*$J$722+L714*$K$722+M714*$L$722+N714*$M$722+O714*$N$722+P714*$O$722</f>
        <v>40</v>
      </c>
      <c r="F714" s="12">
        <v>40</v>
      </c>
      <c r="G714" s="12"/>
      <c r="H714" s="12"/>
      <c r="I714" s="12"/>
      <c r="J714" s="12"/>
      <c r="K714" s="12"/>
      <c r="L714" s="12"/>
      <c r="M714" s="12"/>
      <c r="N714" s="12"/>
      <c r="O714" s="12"/>
      <c r="P714" s="12"/>
      <c r="Q714" s="12"/>
      <c r="R714" s="65"/>
      <c r="S714" s="66"/>
      <c r="T714" s="27"/>
    </row>
    <row r="715" spans="1:20" s="13" customFormat="1" ht="20.25">
      <c r="A715" s="104"/>
      <c r="B715" s="120" t="s">
        <v>262</v>
      </c>
      <c r="C715" s="93">
        <f>C714</f>
        <v>200</v>
      </c>
      <c r="D715" s="46" t="s">
        <v>376</v>
      </c>
      <c r="E715" s="37"/>
      <c r="F715" s="12"/>
      <c r="G715" s="12"/>
      <c r="H715" s="12"/>
      <c r="I715" s="12"/>
      <c r="J715" s="12"/>
      <c r="K715" s="12"/>
      <c r="L715" s="12"/>
      <c r="M715" s="12"/>
      <c r="N715" s="12"/>
      <c r="O715" s="12"/>
      <c r="P715" s="12"/>
      <c r="Q715" s="12"/>
      <c r="R715" s="65"/>
      <c r="S715" s="66"/>
      <c r="T715" s="27"/>
    </row>
    <row r="716" spans="1:20" s="13" customFormat="1" ht="20.25">
      <c r="A716" s="11">
        <v>3</v>
      </c>
      <c r="B716" s="39" t="s">
        <v>125</v>
      </c>
      <c r="C716" s="56" t="s">
        <v>152</v>
      </c>
      <c r="D716" s="12"/>
      <c r="E716" s="37"/>
      <c r="F716" s="12"/>
      <c r="G716" s="12"/>
      <c r="H716" s="12"/>
      <c r="I716" s="12"/>
      <c r="J716" s="12"/>
      <c r="K716" s="12"/>
      <c r="L716" s="12"/>
      <c r="M716" s="12"/>
      <c r="N716" s="12"/>
      <c r="O716" s="12"/>
      <c r="P716" s="12"/>
      <c r="Q716" s="12"/>
      <c r="R716" s="65"/>
      <c r="S716" s="66"/>
      <c r="T716" s="27"/>
    </row>
    <row r="717" spans="1:20" s="19" customFormat="1" ht="20.25">
      <c r="A717" s="29"/>
      <c r="B717" s="20"/>
      <c r="C717" s="33"/>
      <c r="D717" s="33"/>
      <c r="E717" s="23"/>
      <c r="F717" s="21"/>
      <c r="G717" s="21"/>
      <c r="H717" s="21"/>
      <c r="I717" s="21"/>
      <c r="J717" s="21"/>
      <c r="K717" s="21"/>
      <c r="L717" s="21"/>
      <c r="M717" s="21"/>
      <c r="N717" s="21"/>
      <c r="O717" s="21"/>
      <c r="P717" s="21"/>
      <c r="Q717" s="21"/>
      <c r="R717" s="21"/>
      <c r="S717" s="22"/>
      <c r="T717" s="25"/>
    </row>
    <row r="718" spans="1:20" s="19" customFormat="1" ht="20.25">
      <c r="A718" s="30"/>
      <c r="B718" s="16"/>
      <c r="C718" s="32"/>
      <c r="D718" s="32"/>
      <c r="E718" s="24"/>
      <c r="F718" s="17"/>
      <c r="G718" s="17"/>
      <c r="H718" s="17"/>
      <c r="I718" s="17"/>
      <c r="J718" s="17"/>
      <c r="K718" s="17"/>
      <c r="L718" s="17"/>
      <c r="M718" s="17"/>
      <c r="N718" s="17"/>
      <c r="O718" s="17"/>
      <c r="P718" s="17"/>
      <c r="Q718" s="17"/>
      <c r="R718" s="17"/>
      <c r="S718" s="18"/>
      <c r="T718" s="26"/>
    </row>
    <row r="719" spans="1:20" s="19" customFormat="1" ht="20.25">
      <c r="A719" s="29"/>
      <c r="B719" s="20"/>
      <c r="C719" s="33"/>
      <c r="D719" s="33"/>
      <c r="E719" s="23"/>
      <c r="F719" s="21"/>
      <c r="G719" s="21"/>
      <c r="H719" s="21"/>
      <c r="I719" s="21"/>
      <c r="J719" s="21"/>
      <c r="K719" s="21"/>
      <c r="L719" s="21"/>
      <c r="M719" s="21"/>
      <c r="N719" s="21"/>
      <c r="O719" s="21"/>
      <c r="P719" s="21"/>
      <c r="Q719" s="21"/>
      <c r="R719" s="21"/>
      <c r="S719" s="22"/>
      <c r="T719" s="25"/>
    </row>
    <row r="720" spans="1:20">
      <c r="A720" s="1"/>
      <c r="B720"/>
      <c r="C720"/>
      <c r="D720"/>
      <c r="H720" t="s">
        <v>309</v>
      </c>
      <c r="T720" s="5"/>
    </row>
    <row r="721" spans="1:20">
      <c r="A721" s="1"/>
      <c r="B721"/>
      <c r="C721"/>
      <c r="D721"/>
      <c r="H721" t="s">
        <v>308</v>
      </c>
      <c r="I721" t="s">
        <v>310</v>
      </c>
      <c r="T721" s="5"/>
    </row>
    <row r="722" spans="1:20">
      <c r="B722" s="3" t="s">
        <v>9</v>
      </c>
      <c r="C722" s="3"/>
      <c r="D722" s="3"/>
      <c r="E722" s="3">
        <v>1</v>
      </c>
      <c r="F722" s="3">
        <v>1</v>
      </c>
      <c r="G722" s="3">
        <v>1</v>
      </c>
      <c r="H722" s="3">
        <v>1.3</v>
      </c>
      <c r="I722" s="3">
        <v>2.4</v>
      </c>
      <c r="J722" s="3">
        <v>2.5</v>
      </c>
      <c r="K722" s="3">
        <v>0.5</v>
      </c>
      <c r="L722" s="3">
        <v>1.1000000000000001</v>
      </c>
      <c r="M722" s="3">
        <v>1.25</v>
      </c>
      <c r="N722" s="3">
        <v>35</v>
      </c>
      <c r="O722" s="3">
        <f>L735</f>
        <v>15</v>
      </c>
      <c r="P722" s="69">
        <v>1</v>
      </c>
      <c r="Q722" s="70">
        <v>1</v>
      </c>
      <c r="R722" s="70"/>
      <c r="S722" s="70"/>
      <c r="T722" s="71"/>
    </row>
    <row r="723" spans="1:20" ht="63.75">
      <c r="A723"/>
      <c r="B723"/>
      <c r="C723"/>
      <c r="D723"/>
      <c r="E723" s="3" t="s">
        <v>1</v>
      </c>
      <c r="F723" s="3" t="s">
        <v>2</v>
      </c>
      <c r="G723" s="3" t="s">
        <v>3</v>
      </c>
      <c r="H723" s="3" t="s">
        <v>4</v>
      </c>
      <c r="I723" s="3" t="s">
        <v>5</v>
      </c>
      <c r="J723" s="3" t="s">
        <v>40</v>
      </c>
      <c r="K723" s="3" t="s">
        <v>6</v>
      </c>
      <c r="L723" s="3" t="s">
        <v>7</v>
      </c>
      <c r="M723" s="3" t="s">
        <v>8</v>
      </c>
      <c r="N723" s="3" t="s">
        <v>12</v>
      </c>
      <c r="O723" s="3" t="s">
        <v>392</v>
      </c>
      <c r="P723" s="69"/>
      <c r="Q723" s="72"/>
      <c r="R723" s="72"/>
      <c r="S723" s="72"/>
      <c r="T723" s="71"/>
    </row>
    <row r="724" spans="1:20">
      <c r="A724" s="1"/>
      <c r="B724"/>
      <c r="C724" s="53" t="s">
        <v>9</v>
      </c>
      <c r="D724" s="3"/>
      <c r="E724" s="3"/>
      <c r="F724" s="3"/>
      <c r="G724" s="3"/>
      <c r="H724" s="3"/>
      <c r="I724" s="53"/>
      <c r="J724" s="55"/>
      <c r="T724" s="5"/>
    </row>
    <row r="725" spans="1:20">
      <c r="A725" s="1"/>
      <c r="B725"/>
      <c r="C725" s="54" t="s">
        <v>126</v>
      </c>
      <c r="D725" s="3">
        <v>15</v>
      </c>
      <c r="E725" s="53" t="s">
        <v>127</v>
      </c>
      <c r="F725" s="54"/>
      <c r="G725" s="3"/>
      <c r="H725" s="3"/>
      <c r="I725" s="53"/>
      <c r="J725" s="55"/>
      <c r="L725" s="58">
        <f>E722</f>
        <v>1</v>
      </c>
      <c r="M725" s="53" t="s">
        <v>155</v>
      </c>
      <c r="N725" s="54"/>
      <c r="O725" s="54"/>
      <c r="T725" s="5"/>
    </row>
    <row r="726" spans="1:20">
      <c r="A726" s="1"/>
      <c r="B726" t="s">
        <v>11</v>
      </c>
      <c r="C726"/>
      <c r="D726" s="3">
        <v>1.5</v>
      </c>
      <c r="E726" s="53" t="s">
        <v>128</v>
      </c>
      <c r="F726" s="53"/>
      <c r="G726" s="53"/>
      <c r="H726" s="53"/>
      <c r="I726" s="53"/>
      <c r="J726" s="55"/>
      <c r="L726" s="58">
        <f>F722</f>
        <v>1</v>
      </c>
      <c r="M726" s="53" t="s">
        <v>156</v>
      </c>
      <c r="N726" s="54"/>
      <c r="O726" s="54"/>
      <c r="T726" s="5"/>
    </row>
    <row r="727" spans="1:20">
      <c r="A727" s="1"/>
      <c r="B727"/>
      <c r="C727"/>
      <c r="D727" s="3">
        <v>1</v>
      </c>
      <c r="E727" s="53" t="s">
        <v>130</v>
      </c>
      <c r="F727" s="53"/>
      <c r="G727" s="53"/>
      <c r="H727" s="53"/>
      <c r="I727" s="53"/>
      <c r="J727" s="55"/>
      <c r="L727" s="58">
        <f>G722</f>
        <v>1</v>
      </c>
      <c r="M727" s="53" t="s">
        <v>157</v>
      </c>
      <c r="N727" s="54"/>
      <c r="O727" s="54"/>
      <c r="T727" s="5"/>
    </row>
    <row r="728" spans="1:20">
      <c r="A728" t="s">
        <v>28</v>
      </c>
      <c r="B728" s="50">
        <v>25</v>
      </c>
      <c r="C728" s="50"/>
      <c r="D728" s="3">
        <v>0.5</v>
      </c>
      <c r="E728" s="53" t="s">
        <v>129</v>
      </c>
      <c r="F728" s="53"/>
      <c r="G728" s="53"/>
      <c r="H728" s="53"/>
      <c r="I728" s="53"/>
      <c r="J728" s="55"/>
      <c r="L728" s="58">
        <f>H722</f>
        <v>1.3</v>
      </c>
      <c r="M728" s="53" t="s">
        <v>158</v>
      </c>
      <c r="N728" s="54"/>
      <c r="O728" s="54"/>
      <c r="T728" s="5"/>
    </row>
    <row r="729" spans="1:20">
      <c r="A729"/>
      <c r="B729" s="50">
        <v>100</v>
      </c>
      <c r="C729" s="50"/>
      <c r="D729" s="3">
        <v>0.5</v>
      </c>
      <c r="E729" s="52" t="s">
        <v>132</v>
      </c>
      <c r="F729" s="53"/>
      <c r="G729" s="53"/>
      <c r="H729" s="53"/>
      <c r="I729" s="53"/>
      <c r="J729" s="55"/>
      <c r="L729" s="58">
        <f>I722</f>
        <v>2.4</v>
      </c>
      <c r="M729" s="53" t="s">
        <v>159</v>
      </c>
      <c r="N729" s="54"/>
      <c r="O729" s="54"/>
      <c r="T729" s="5"/>
    </row>
    <row r="730" spans="1:20" ht="25.5">
      <c r="A730"/>
      <c r="B730" s="50">
        <v>250</v>
      </c>
      <c r="C730" s="51"/>
      <c r="D730" s="128" t="s">
        <v>393</v>
      </c>
      <c r="E730" s="130" t="s">
        <v>133</v>
      </c>
      <c r="F730" s="129"/>
      <c r="G730" s="53"/>
      <c r="H730" s="53"/>
      <c r="I730" s="53"/>
      <c r="J730" s="55"/>
      <c r="L730" s="58">
        <f>J722</f>
        <v>2.5</v>
      </c>
      <c r="M730" s="53" t="s">
        <v>160</v>
      </c>
      <c r="N730" s="54"/>
      <c r="O730" s="54"/>
    </row>
    <row r="731" spans="1:20">
      <c r="A731"/>
      <c r="B731" s="50"/>
      <c r="C731" s="51"/>
      <c r="D731" s="3">
        <v>1.5</v>
      </c>
      <c r="E731" s="52" t="s">
        <v>134</v>
      </c>
      <c r="F731" s="53"/>
      <c r="G731" s="53"/>
      <c r="H731" s="53"/>
      <c r="I731" s="53"/>
      <c r="J731" s="55"/>
      <c r="L731" s="58">
        <f>K722</f>
        <v>0.5</v>
      </c>
      <c r="M731" s="53" t="s">
        <v>161</v>
      </c>
      <c r="N731" s="54"/>
      <c r="O731" s="54"/>
    </row>
    <row r="732" spans="1:20">
      <c r="A732" t="s">
        <v>169</v>
      </c>
      <c r="B732" s="50">
        <f>B728</f>
        <v>25</v>
      </c>
      <c r="C732" s="51"/>
      <c r="D732" s="3">
        <v>20</v>
      </c>
      <c r="E732" s="52" t="s">
        <v>135</v>
      </c>
      <c r="F732" s="53"/>
      <c r="G732" s="53"/>
      <c r="H732" s="53"/>
      <c r="I732" s="53"/>
      <c r="J732" s="55"/>
      <c r="L732" s="58">
        <f>L722</f>
        <v>1.1000000000000001</v>
      </c>
      <c r="M732" s="53" t="s">
        <v>162</v>
      </c>
      <c r="N732" s="54"/>
      <c r="O732" s="54"/>
    </row>
    <row r="733" spans="1:20">
      <c r="A733"/>
      <c r="B733" s="50">
        <f>(B734+B732)/2.5</f>
        <v>50</v>
      </c>
      <c r="C733" s="51"/>
      <c r="D733" s="3">
        <v>1.5</v>
      </c>
      <c r="E733" s="52" t="s">
        <v>136</v>
      </c>
      <c r="F733" s="53"/>
      <c r="G733" s="53"/>
      <c r="H733" s="53"/>
      <c r="I733" s="53"/>
      <c r="J733" s="55"/>
      <c r="L733" s="58">
        <f>M722</f>
        <v>1.25</v>
      </c>
      <c r="M733" s="53" t="s">
        <v>163</v>
      </c>
      <c r="N733" s="54"/>
      <c r="O733" s="54"/>
    </row>
    <row r="734" spans="1:20">
      <c r="A734"/>
      <c r="B734" s="50">
        <f>B729</f>
        <v>100</v>
      </c>
      <c r="C734" s="51"/>
      <c r="D734" s="3">
        <v>2</v>
      </c>
      <c r="E734" s="52" t="s">
        <v>137</v>
      </c>
      <c r="F734" s="53"/>
      <c r="G734" s="53"/>
      <c r="H734" s="53"/>
      <c r="I734" s="53"/>
      <c r="J734" s="55"/>
      <c r="L734" s="58">
        <f>N722</f>
        <v>35</v>
      </c>
      <c r="M734" s="53" t="s">
        <v>164</v>
      </c>
      <c r="N734" s="54"/>
      <c r="O734" s="54"/>
    </row>
    <row r="735" spans="1:20">
      <c r="A735"/>
      <c r="B735" s="50">
        <f>(B736+B734)/2</f>
        <v>175</v>
      </c>
      <c r="C735" s="51"/>
      <c r="D735" s="3">
        <v>2</v>
      </c>
      <c r="E735" s="52" t="s">
        <v>138</v>
      </c>
      <c r="F735" s="53"/>
      <c r="G735" s="53"/>
      <c r="H735" s="53"/>
      <c r="I735" s="53"/>
      <c r="J735" s="55"/>
      <c r="L735" s="58">
        <v>15</v>
      </c>
      <c r="M735" s="53" t="s">
        <v>392</v>
      </c>
      <c r="N735" s="54"/>
      <c r="O735" s="54"/>
    </row>
    <row r="736" spans="1:20">
      <c r="A736"/>
      <c r="B736" s="50">
        <f>B730</f>
        <v>250</v>
      </c>
      <c r="C736" s="51"/>
      <c r="D736" s="3">
        <v>2</v>
      </c>
      <c r="E736" s="52" t="s">
        <v>139</v>
      </c>
      <c r="F736" s="53"/>
      <c r="G736" s="53"/>
      <c r="H736" s="53"/>
      <c r="I736" s="53"/>
      <c r="J736" s="55"/>
    </row>
    <row r="737" spans="2:10">
      <c r="B737" s="51"/>
      <c r="C737" s="51"/>
      <c r="D737" s="3">
        <v>7</v>
      </c>
      <c r="E737" s="52" t="s">
        <v>140</v>
      </c>
      <c r="F737" s="53"/>
      <c r="G737" s="53"/>
      <c r="H737" s="53"/>
      <c r="I737" s="53"/>
      <c r="J737" s="55"/>
    </row>
    <row r="738" spans="2:10">
      <c r="B738" s="1" t="s">
        <v>213</v>
      </c>
      <c r="D738" s="3">
        <v>1.5</v>
      </c>
      <c r="E738" s="52" t="s">
        <v>141</v>
      </c>
      <c r="F738" s="53"/>
      <c r="G738" s="53"/>
      <c r="H738" s="53"/>
      <c r="I738" s="53"/>
      <c r="J738" s="55"/>
    </row>
    <row r="739" spans="2:10">
      <c r="B739" s="77" t="s">
        <v>214</v>
      </c>
      <c r="D739" s="3">
        <v>5</v>
      </c>
      <c r="E739" s="52" t="s">
        <v>142</v>
      </c>
      <c r="F739" s="53"/>
      <c r="G739" s="53"/>
      <c r="H739" s="53"/>
      <c r="I739" s="53"/>
      <c r="J739" s="55"/>
    </row>
    <row r="740" spans="2:10">
      <c r="B740" s="78" t="s">
        <v>215</v>
      </c>
      <c r="D740" s="3">
        <v>1</v>
      </c>
      <c r="E740" s="52" t="s">
        <v>143</v>
      </c>
      <c r="F740" s="53"/>
      <c r="G740" s="53"/>
      <c r="H740" s="53"/>
      <c r="I740" s="53"/>
      <c r="J740" s="55"/>
    </row>
    <row r="741" spans="2:10">
      <c r="B741" s="77" t="s">
        <v>216</v>
      </c>
      <c r="D741" s="3">
        <v>1</v>
      </c>
      <c r="E741" s="52" t="s">
        <v>147</v>
      </c>
      <c r="F741" s="53"/>
      <c r="G741" s="53"/>
      <c r="H741" s="53"/>
      <c r="I741" s="53"/>
      <c r="J741" s="55"/>
    </row>
    <row r="742" spans="2:10">
      <c r="D742" s="3">
        <v>1.5</v>
      </c>
      <c r="E742" s="52" t="s">
        <v>150</v>
      </c>
      <c r="F742" s="53"/>
      <c r="G742" s="53"/>
      <c r="H742" s="53"/>
      <c r="I742" s="53"/>
      <c r="J742" s="55"/>
    </row>
    <row r="743" spans="2:10">
      <c r="D743" s="3">
        <v>5</v>
      </c>
      <c r="E743" s="52" t="s">
        <v>153</v>
      </c>
      <c r="F743" s="53"/>
      <c r="G743" s="53"/>
      <c r="H743" s="53"/>
      <c r="I743" s="53"/>
      <c r="J743" s="55"/>
    </row>
    <row r="744" spans="2:10" ht="15.75">
      <c r="B744" s="39"/>
      <c r="D744" s="3">
        <v>7</v>
      </c>
      <c r="E744" s="52" t="s">
        <v>195</v>
      </c>
      <c r="F744" s="52"/>
      <c r="G744" s="52"/>
      <c r="H744" s="52"/>
      <c r="I744" s="52"/>
      <c r="J744" s="52"/>
    </row>
    <row r="745" spans="2:10" ht="15.75">
      <c r="B745" s="39"/>
      <c r="D745" s="3">
        <v>7</v>
      </c>
      <c r="E745" s="52" t="s">
        <v>196</v>
      </c>
      <c r="F745" s="52"/>
      <c r="G745" s="52"/>
      <c r="H745" s="52"/>
      <c r="I745" s="52"/>
      <c r="J745" s="52"/>
    </row>
    <row r="746" spans="2:10" ht="15.75">
      <c r="B746" s="39"/>
      <c r="D746" s="3">
        <v>7</v>
      </c>
      <c r="E746" s="52" t="s">
        <v>197</v>
      </c>
      <c r="F746" s="52"/>
      <c r="G746" s="52"/>
      <c r="H746" s="52"/>
      <c r="I746" s="52"/>
      <c r="J746" s="52"/>
    </row>
    <row r="747" spans="2:10" ht="15.75">
      <c r="B747" s="39"/>
      <c r="D747" s="3">
        <v>10</v>
      </c>
      <c r="E747" s="52" t="s">
        <v>198</v>
      </c>
      <c r="F747" s="52"/>
      <c r="G747" s="52"/>
      <c r="H747" s="52"/>
      <c r="I747" s="52"/>
      <c r="J747" s="52"/>
    </row>
    <row r="748" spans="2:10">
      <c r="D748" s="3">
        <v>4</v>
      </c>
      <c r="E748" s="52" t="s">
        <v>299</v>
      </c>
      <c r="F748" s="52"/>
      <c r="G748" s="52"/>
      <c r="H748" s="52"/>
      <c r="I748" s="52"/>
      <c r="J748" s="52"/>
    </row>
    <row r="749" spans="2:10">
      <c r="D749" s="3">
        <v>2</v>
      </c>
      <c r="E749" s="52" t="s">
        <v>314</v>
      </c>
      <c r="F749" s="113"/>
      <c r="G749" s="113"/>
      <c r="H749" s="113"/>
      <c r="I749" s="113"/>
      <c r="J749" s="113"/>
    </row>
    <row r="750" spans="2:10">
      <c r="D750" s="3">
        <v>10</v>
      </c>
      <c r="E750" s="52" t="s">
        <v>315</v>
      </c>
      <c r="F750" s="113"/>
      <c r="G750" s="113"/>
      <c r="H750" s="113"/>
      <c r="I750" s="113"/>
      <c r="J750" s="113"/>
    </row>
    <row r="751" spans="2:10">
      <c r="D751" s="3">
        <v>10</v>
      </c>
      <c r="E751" s="114" t="s">
        <v>329</v>
      </c>
      <c r="F751" s="113"/>
      <c r="G751" s="113"/>
      <c r="H751" s="113"/>
      <c r="I751" s="113"/>
      <c r="J751" s="113"/>
    </row>
    <row r="752" spans="2:10">
      <c r="D752" s="3">
        <v>12.5</v>
      </c>
      <c r="E752" s="114" t="s">
        <v>330</v>
      </c>
      <c r="F752" s="113"/>
      <c r="G752" s="113"/>
      <c r="H752" s="113"/>
      <c r="I752" s="113"/>
      <c r="J752" s="113"/>
    </row>
    <row r="753" spans="4:10">
      <c r="D753" s="3">
        <v>2.5</v>
      </c>
      <c r="E753" s="114" t="s">
        <v>331</v>
      </c>
      <c r="F753" s="113"/>
      <c r="G753" s="113"/>
      <c r="H753" s="113"/>
      <c r="I753" s="113"/>
      <c r="J753" s="113"/>
    </row>
    <row r="754" spans="4:10">
      <c r="D754" s="3">
        <v>2.5</v>
      </c>
      <c r="E754" s="114" t="s">
        <v>332</v>
      </c>
      <c r="F754" s="113"/>
      <c r="G754" s="113"/>
      <c r="H754" s="113"/>
      <c r="I754" s="113"/>
      <c r="J754" s="113"/>
    </row>
    <row r="755" spans="4:10">
      <c r="D755" s="3">
        <v>2</v>
      </c>
      <c r="E755" s="114" t="s">
        <v>333</v>
      </c>
      <c r="F755" s="113"/>
      <c r="G755" s="113"/>
      <c r="H755" s="113"/>
      <c r="I755" s="113"/>
      <c r="J755" s="113"/>
    </row>
    <row r="756" spans="4:10">
      <c r="D756" s="3">
        <v>3.5</v>
      </c>
      <c r="E756" s="114" t="s">
        <v>334</v>
      </c>
      <c r="F756" s="113"/>
      <c r="G756" s="113"/>
      <c r="H756" s="113"/>
      <c r="I756" s="113"/>
      <c r="J756" s="113"/>
    </row>
    <row r="757" spans="4:10">
      <c r="D757" s="3">
        <v>3</v>
      </c>
      <c r="E757" s="114" t="s">
        <v>335</v>
      </c>
      <c r="F757" s="113"/>
      <c r="G757" s="113"/>
      <c r="H757" s="113"/>
      <c r="I757" s="113"/>
      <c r="J757" s="113"/>
    </row>
    <row r="758" spans="4:10">
      <c r="D758" s="3">
        <v>5</v>
      </c>
      <c r="E758" s="114" t="s">
        <v>336</v>
      </c>
      <c r="F758" s="113"/>
      <c r="G758" s="113"/>
      <c r="H758" s="113"/>
      <c r="I758" s="113"/>
      <c r="J758" s="113"/>
    </row>
    <row r="759" spans="4:10">
      <c r="D759" s="3">
        <v>20</v>
      </c>
      <c r="E759" s="114" t="s">
        <v>338</v>
      </c>
      <c r="F759" s="113"/>
      <c r="G759" s="113"/>
      <c r="H759" s="113"/>
      <c r="I759" s="113"/>
      <c r="J759" s="113"/>
    </row>
    <row r="760" spans="4:10">
      <c r="D760" s="3">
        <v>15</v>
      </c>
      <c r="E760" s="114" t="s">
        <v>394</v>
      </c>
      <c r="F760" s="114"/>
      <c r="G760" s="114"/>
      <c r="H760" s="114"/>
      <c r="I760" s="114"/>
      <c r="J760" s="114"/>
    </row>
    <row r="761" spans="4:10">
      <c r="D761" s="3">
        <v>10</v>
      </c>
      <c r="E761" s="114" t="s">
        <v>395</v>
      </c>
      <c r="F761" s="114"/>
      <c r="G761" s="114"/>
      <c r="H761" s="114"/>
      <c r="I761" s="114"/>
      <c r="J761" s="114"/>
    </row>
    <row r="762" spans="4:10">
      <c r="D762" s="3">
        <v>10</v>
      </c>
      <c r="E762" s="114" t="s">
        <v>396</v>
      </c>
      <c r="F762" s="114"/>
      <c r="G762" s="114"/>
      <c r="H762" s="114"/>
      <c r="I762" s="114"/>
      <c r="J762" s="114"/>
    </row>
    <row r="763" spans="4:10">
      <c r="D763" s="3">
        <v>5</v>
      </c>
      <c r="E763" s="114" t="s">
        <v>397</v>
      </c>
      <c r="F763" s="114"/>
      <c r="G763" s="114"/>
      <c r="H763" s="114"/>
      <c r="I763" s="114"/>
      <c r="J763" s="114"/>
    </row>
    <row r="764" spans="4:10">
      <c r="D764" s="3">
        <v>25</v>
      </c>
      <c r="E764" s="114" t="s">
        <v>398</v>
      </c>
      <c r="F764" s="114"/>
      <c r="G764" s="114"/>
      <c r="H764" s="114"/>
      <c r="I764" s="114"/>
      <c r="J764" s="114"/>
    </row>
  </sheetData>
  <conditionalFormatting sqref="C692 C688 C627 C632 C661 C638 C667 C582 C542 C576 C514 C548 C536 C570 C502 C508 C464 C451 C438 C425 C388 C392 C396 C400 C404 C408 C362 C367 C372 C348 C340 C344 C316 C289 C270 C214 C189 C159 C138 C63 C26 C116 C84 C6 C59 C67">
    <cfRule type="cellIs" dxfId="424" priority="1410" operator="lessThan">
      <formula>24</formula>
    </cfRule>
    <cfRule type="cellIs" dxfId="423" priority="1411" operator="greaterThan">
      <formula>26</formula>
    </cfRule>
    <cfRule type="cellIs" dxfId="422" priority="1412" operator="between">
      <formula>24</formula>
      <formula>26</formula>
    </cfRule>
  </conditionalFormatting>
  <conditionalFormatting sqref="C688 C632 C661 C542 C576 C508 C396 C400 C404 C408 C367 C344 C327 C321 C294 C249 C218 C193 C165 C142 C120 C90 C9 C63 C34">
    <cfRule type="cellIs" dxfId="421" priority="1407" operator="lessThan">
      <formula>95</formula>
    </cfRule>
    <cfRule type="cellIs" dxfId="420" priority="1408" operator="greaterThan">
      <formula>105</formula>
    </cfRule>
    <cfRule type="cellIs" dxfId="419" priority="1409" operator="between">
      <formula>95</formula>
      <formula>105</formula>
    </cfRule>
  </conditionalFormatting>
  <conditionalFormatting sqref="C692 C638 C667 C582 C514 C548 C464 C451 C438 C425 C372 C348 C327 C299 C222 C197 C146 C42 C124 C97 C12 C67">
    <cfRule type="cellIs" dxfId="418" priority="1404" operator="lessThan">
      <formula>240</formula>
    </cfRule>
    <cfRule type="cellIs" dxfId="417" priority="1405" operator="greaterThan">
      <formula>260</formula>
    </cfRule>
    <cfRule type="cellIs" dxfId="416" priority="1406" operator="between">
      <formula>240</formula>
      <formula>260</formula>
    </cfRule>
  </conditionalFormatting>
  <conditionalFormatting sqref="C30">
    <cfRule type="cellIs" dxfId="415" priority="969" operator="lessThan">
      <formula>45</formula>
    </cfRule>
    <cfRule type="cellIs" dxfId="414" priority="970" operator="greaterThan">
      <formula>55</formula>
    </cfRule>
    <cfRule type="cellIs" dxfId="413" priority="971" operator="between">
      <formula>45</formula>
      <formula>55</formula>
    </cfRule>
  </conditionalFormatting>
  <conditionalFormatting sqref="C38">
    <cfRule type="cellIs" dxfId="412" priority="966" operator="lessThan">
      <formula>165</formula>
    </cfRule>
    <cfRule type="cellIs" dxfId="411" priority="967" operator="greaterThan">
      <formula>185</formula>
    </cfRule>
    <cfRule type="cellIs" dxfId="410" priority="968" operator="between">
      <formula>165</formula>
      <formula>185</formula>
    </cfRule>
  </conditionalFormatting>
  <conditionalFormatting sqref="F629:Q650 F686:Q701 F658:Q679 F538:Q563 F572:Q597 F604:Q621 F504:Q529 F480:Q495 F390:Q408 F410:Q473 F364:Q383 F342:Q357 F318:Q336 F161:Q184 F191:Q209 F216:Q234 F243:Q264 F271:Q278 F291:Q311 F140:Q155 F86:Q133 F8:Q8 F11:Q11 F28:Q29 F32:Q33 F36:Q37 F40:Q41 F61:Q78">
    <cfRule type="cellIs" dxfId="409" priority="965" operator="equal">
      <formula>0</formula>
    </cfRule>
  </conditionalFormatting>
  <conditionalFormatting sqref="C689:C691 C681:C683 C685:C687 C628:C631 C633:C637 C623:C626 C652:C655 C657:C660 C662:C666 C599:C601 C497:C501 C503:C507 C509:C513 C531:C535 C537:C541 C543:C547 C565:C569 C571:C575 C577:C581 C483:C485 C475:C477 C479:C481 C461:C464 C448:C451 C435:C438 C422:C425 C363:C366 C368:C371 C359:C361 C341:C343 C345:C347 C338:C339 C385:C411 C603:C606 C608:C611 C322:C326 C317:C320 C286:C288 C290:C293 C295:C298 C266:C269 C190:C192 C194:C196 C211:C213 C215:C217 C219:C221 C186:C188 C236:C240 C242:C248 C157:C158 C160:C164 C166:C170 C143:C145 C139:C141 C135:C137 C113:C115 C117:C119 C121:C123 C80:C83 C85:C89 C91:C96 C4:C5 C7:C8 C10:C11 C23:C25 C27:C29 C31:C33 C35:C37 C39:C41 C56:C58 C60:C62 C64:C66 F4:Q21 E5 E8 E11 E20:E21 E14:E15 E17:E18 C313:C315 E23:Q716">
    <cfRule type="cellIs" dxfId="408" priority="934" operator="lessThan">
      <formula>0</formula>
    </cfRule>
    <cfRule type="cellIs" dxfId="407" priority="935" operator="greaterThan">
      <formula>0</formula>
    </cfRule>
  </conditionalFormatting>
  <conditionalFormatting sqref="E693:E700 E613:E620 E639:E649 E668:E678 E549:E562 E487:E494 E515:E528 E583:E596 E465:E472 E452:E459 E439:E446 E426:E433 E413:E420 E373:E382 E349:E356 E328:E335 E198:E208 E223:E233 E250:E263 E271:E283 E300:E310 E172:E183 E147:E154 E98:E133 E4:E21 E43:E54 E68:E78">
    <cfRule type="cellIs" dxfId="406" priority="932" operator="greaterThan">
      <formula>0</formula>
    </cfRule>
    <cfRule type="cellIs" dxfId="405" priority="933" operator="lessThan">
      <formula>0</formula>
    </cfRule>
  </conditionalFormatting>
  <conditionalFormatting sqref="C165 C142">
    <cfRule type="cellIs" dxfId="404" priority="768" operator="between">
      <formula>95</formula>
      <formula>105</formula>
    </cfRule>
    <cfRule type="cellIs" dxfId="403" priority="773" operator="lessThan">
      <formula>24</formula>
    </cfRule>
    <cfRule type="cellIs" dxfId="402" priority="774" operator="greaterThan">
      <formula>26</formula>
    </cfRule>
    <cfRule type="cellIs" dxfId="401" priority="775" operator="between">
      <formula>24</formula>
      <formula>26</formula>
    </cfRule>
  </conditionalFormatting>
  <conditionalFormatting sqref="C146 C124 C97">
    <cfRule type="cellIs" dxfId="400" priority="769" operator="between">
      <formula>240</formula>
      <formula>260</formula>
    </cfRule>
    <cfRule type="cellIs" dxfId="399" priority="770" operator="lessThan">
      <formula>24</formula>
    </cfRule>
    <cfRule type="cellIs" dxfId="398" priority="771" operator="greaterThan">
      <formula>26</formula>
    </cfRule>
    <cfRule type="cellIs" dxfId="397" priority="772" operator="between">
      <formula>24</formula>
      <formula>26</formula>
    </cfRule>
  </conditionalFormatting>
  <conditionalFormatting sqref="C249">
    <cfRule type="cellIs" dxfId="396" priority="622" operator="between">
      <formula>300</formula>
      <formula>350</formula>
    </cfRule>
  </conditionalFormatting>
  <conditionalFormatting sqref="C713">
    <cfRule type="cellIs" dxfId="395" priority="620" operator="equal">
      <formula>15</formula>
    </cfRule>
    <cfRule type="cellIs" dxfId="394" priority="621" operator="greaterThan">
      <formula>0</formula>
    </cfRule>
  </conditionalFormatting>
  <conditionalFormatting sqref="C241 C270">
    <cfRule type="cellIs" dxfId="393" priority="516" operator="between">
      <formula>190</formula>
      <formula>210</formula>
    </cfRule>
    <cfRule type="cellIs" dxfId="392" priority="517" operator="greaterThan">
      <formula>0</formula>
    </cfRule>
  </conditionalFormatting>
  <conditionalFormatting sqref="C502 C627 C570 C536">
    <cfRule type="cellIs" dxfId="391" priority="504" operator="between">
      <formula>28</formula>
      <formula>32</formula>
    </cfRule>
    <cfRule type="cellIs" dxfId="390" priority="505" operator="greaterThan">
      <formula>0</formula>
    </cfRule>
    <cfRule type="cellIs" dxfId="389" priority="506" operator="between">
      <formula>28</formula>
      <formula>32</formula>
    </cfRule>
  </conditionalFormatting>
  <conditionalFormatting sqref="C688 C632 C661 C542 C576 C508">
    <cfRule type="cellIs" dxfId="388" priority="484" operator="between">
      <formula>100</formula>
      <formula>120</formula>
    </cfRule>
    <cfRule type="cellIs" dxfId="387" priority="485" operator="greaterThan">
      <formula>0</formula>
    </cfRule>
  </conditionalFormatting>
  <conditionalFormatting sqref="C692 C638 C667 C582 C514 C548">
    <cfRule type="cellIs" dxfId="386" priority="472" operator="between">
      <formula>280</formula>
      <formula>320</formula>
    </cfRule>
    <cfRule type="cellIs" dxfId="385" priority="473" operator="greaterThan">
      <formula>0</formula>
    </cfRule>
  </conditionalFormatting>
  <conditionalFormatting sqref="C493">
    <cfRule type="cellIs" dxfId="384" priority="312" operator="equal">
      <formula>430</formula>
    </cfRule>
    <cfRule type="cellIs" dxfId="383" priority="313" operator="greaterThan">
      <formula>0</formula>
    </cfRule>
    <cfRule type="cellIs" dxfId="382" priority="452" operator="between">
      <formula>380</formula>
      <formula>420</formula>
    </cfRule>
    <cfRule type="cellIs" dxfId="381" priority="455" operator="greaterThan">
      <formula>0</formula>
    </cfRule>
  </conditionalFormatting>
  <conditionalFormatting sqref="C502 C627 C570 C536">
    <cfRule type="cellIs" dxfId="380" priority="446" operator="between">
      <formula>40</formula>
      <formula>45</formula>
    </cfRule>
    <cfRule type="cellIs" dxfId="379" priority="447" operator="greaterThan">
      <formula>0</formula>
    </cfRule>
    <cfRule type="cellIs" dxfId="378" priority="448" operator="between">
      <formula>38</formula>
      <formula>42</formula>
    </cfRule>
    <cfRule type="cellIs" dxfId="377" priority="449" operator="greaterThan">
      <formula>0</formula>
    </cfRule>
  </conditionalFormatting>
  <conditionalFormatting sqref="C692 C688 C632 C661 C638 C667 C582 C542 C576 C508 C514 C548">
    <cfRule type="cellIs" dxfId="376" priority="420" operator="between">
      <formula>140</formula>
      <formula>160</formula>
    </cfRule>
    <cfRule type="cellIs" dxfId="375" priority="421" operator="greaterThan">
      <formula>0</formula>
    </cfRule>
  </conditionalFormatting>
  <conditionalFormatting sqref="C692 C638 C667 C582 C514 C548">
    <cfRule type="cellIs" dxfId="374" priority="382" operator="between">
      <formula>380</formula>
      <formula>420</formula>
    </cfRule>
    <cfRule type="cellIs" dxfId="373" priority="383" operator="greaterThan">
      <formula>0</formula>
    </cfRule>
  </conditionalFormatting>
  <conditionalFormatting sqref="E713:E714">
    <cfRule type="cellIs" dxfId="372" priority="200" operator="greaterThan">
      <formula>0</formula>
    </cfRule>
    <cfRule type="cellIs" dxfId="371" priority="201" operator="lessThan">
      <formula>0</formula>
    </cfRule>
  </conditionalFormatting>
  <conditionalFormatting sqref="F707:Q712">
    <cfRule type="cellIs" dxfId="370" priority="67" operator="equal">
      <formula>0</formula>
    </cfRule>
  </conditionalFormatting>
  <conditionalFormatting sqref="E707:E712">
    <cfRule type="cellIs" dxfId="369" priority="65" operator="greaterThan">
      <formula>0</formula>
    </cfRule>
    <cfRule type="cellIs" dxfId="368" priority="66" operator="lessThan">
      <formula>0</formula>
    </cfRule>
  </conditionalFormatting>
  <conditionalFormatting sqref="C703">
    <cfRule type="cellIs" dxfId="367" priority="16" operator="lessThan">
      <formula>0</formula>
    </cfRule>
    <cfRule type="cellIs" dxfId="366" priority="17" operator="greaterThan">
      <formula>0</formula>
    </cfRule>
  </conditionalFormatting>
  <conditionalFormatting sqref="C713">
    <cfRule type="cellIs" dxfId="365" priority="14" operator="equal">
      <formula>15</formula>
    </cfRule>
    <cfRule type="cellIs" dxfId="364" priority="15" operator="greaterThan">
      <formula>0</formula>
    </cfRule>
  </conditionalFormatting>
  <conditionalFormatting sqref="C713">
    <cfRule type="cellIs" dxfId="363" priority="12" operator="equal">
      <formula>15</formula>
    </cfRule>
    <cfRule type="cellIs" dxfId="362" priority="13" operator="greaterThan">
      <formula>0</formula>
    </cfRule>
  </conditionalFormatting>
  <conditionalFormatting sqref="C713">
    <cfRule type="cellIs" dxfId="361" priority="10" operator="equal">
      <formula>15</formula>
    </cfRule>
    <cfRule type="cellIs" dxfId="360" priority="11" operator="greaterThan">
      <formula>0</formula>
    </cfRule>
  </conditionalFormatting>
  <conditionalFormatting sqref="F707:F712">
    <cfRule type="cellIs" dxfId="359" priority="9" operator="equal">
      <formula>0</formula>
    </cfRule>
  </conditionalFormatting>
  <conditionalFormatting sqref="F703:F714">
    <cfRule type="cellIs" dxfId="358" priority="7" operator="lessThan">
      <formula>0</formula>
    </cfRule>
    <cfRule type="cellIs" dxfId="357" priority="8" operator="greaterThan">
      <formula>0</formula>
    </cfRule>
  </conditionalFormatting>
  <conditionalFormatting sqref="F703:F714">
    <cfRule type="cellIs" dxfId="356" priority="5" operator="lessThan">
      <formula>0</formula>
    </cfRule>
    <cfRule type="cellIs" dxfId="355" priority="6" operator="greaterThan">
      <formula>0</formula>
    </cfRule>
  </conditionalFormatting>
  <conditionalFormatting sqref="F707:F712">
    <cfRule type="cellIs" dxfId="354" priority="4" operator="equal">
      <formula>0</formula>
    </cfRule>
  </conditionalFormatting>
  <conditionalFormatting sqref="F703:F714">
    <cfRule type="cellIs" dxfId="353" priority="2" operator="lessThan">
      <formula>0</formula>
    </cfRule>
    <cfRule type="cellIs" dxfId="352" priority="3" operator="greaterThan">
      <formula>0</formula>
    </cfRule>
  </conditionalFormatting>
  <conditionalFormatting sqref="F707:F712">
    <cfRule type="cellIs" dxfId="351" priority="1" operator="equal">
      <formula>0</formula>
    </cfRule>
  </conditionalFormatting>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dimension ref="A1:T764"/>
  <sheetViews>
    <sheetView zoomScale="115" zoomScaleNormal="115"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9.140625" customWidth="1"/>
    <col min="9" max="9" width="7.140625" customWidth="1"/>
    <col min="10" max="11" width="8.28515625" customWidth="1"/>
    <col min="12" max="12" width="6.710937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c r="S1" s="61"/>
      <c r="T1" s="61"/>
    </row>
    <row r="2" spans="1:20" s="2" customFormat="1" ht="21">
      <c r="A2" s="81"/>
      <c r="B2" s="82" t="s">
        <v>219</v>
      </c>
      <c r="C2" s="95"/>
      <c r="D2" s="83"/>
      <c r="E2" s="83"/>
      <c r="F2" s="83"/>
      <c r="G2" s="83"/>
      <c r="H2" s="83"/>
      <c r="I2" s="83"/>
      <c r="J2" s="83"/>
      <c r="K2" s="83"/>
      <c r="L2" s="83"/>
      <c r="M2" s="83"/>
      <c r="N2" s="83"/>
      <c r="O2" s="83"/>
      <c r="P2" s="83"/>
      <c r="Q2" s="83"/>
      <c r="R2" s="83"/>
      <c r="S2" s="83"/>
      <c r="T2" s="83"/>
    </row>
    <row r="3" spans="1:20" s="10" customFormat="1" ht="20.25" customHeight="1">
      <c r="A3" s="31">
        <v>1</v>
      </c>
      <c r="B3" s="42" t="s">
        <v>200</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F4*$E$722+G4*$F$722+H4*$G$722+I4*$H$722+J4*$I$722+K4*$J$722+L4*$K$722+M4*$L$722+N4*$M$722+O4*$N$722+P4*$O$722+Q4*$P$722+R4*S4</f>
        <v>-4</v>
      </c>
      <c r="F4" s="12">
        <v>-3</v>
      </c>
      <c r="G4" s="12">
        <v>-1</v>
      </c>
      <c r="H4" s="12"/>
      <c r="I4" s="12"/>
      <c r="J4" s="12"/>
      <c r="K4" s="12"/>
      <c r="L4" s="12"/>
      <c r="M4" s="12"/>
      <c r="N4" s="12"/>
      <c r="O4" s="12"/>
      <c r="P4" s="12"/>
      <c r="Q4" s="12"/>
      <c r="R4" s="65"/>
      <c r="S4" s="66"/>
      <c r="T4" s="27"/>
    </row>
    <row r="5" spans="1:20" s="13" customFormat="1" ht="20.25">
      <c r="A5" s="11">
        <v>1</v>
      </c>
      <c r="B5" s="39" t="s">
        <v>221</v>
      </c>
      <c r="C5" s="36">
        <f t="shared" ref="C5:C11" si="0">D5*E5</f>
        <v>29</v>
      </c>
      <c r="D5" s="12">
        <v>1</v>
      </c>
      <c r="E5" s="37">
        <f>F5*$E$722+G5*$F$722+H5*$G$722+I5*$H$722+J5*$I$722+K5*$J$722+L5*$K$722+M5*$L$722+N5*$M$722+O5*$N$722+P5*$O$722</f>
        <v>29</v>
      </c>
      <c r="F5" s="12"/>
      <c r="G5" s="12"/>
      <c r="H5" s="12">
        <v>-6</v>
      </c>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F7*$E$722+G7*$F$722+H7*$G$722+I7*$H$722+J7*$I$722+K7*$J$722+L7*$K$722+M7*$L$722+N7*$M$722+O7*$N$722+P7*$O$722+Q7*$P$722+R7*S7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F8*$E$722+G8*$F$722+H8*$G$722+I8*$H$722+J8*$I$722+K8*$J$722+L8*$K$722+M8*$L$722+N8*$M$722+O8*$N$722+P8*$O$722</f>
        <v>29</v>
      </c>
      <c r="F8" s="12">
        <f>F5</f>
        <v>0</v>
      </c>
      <c r="G8" s="12">
        <f t="shared" ref="G8:Q8" si="1">G5</f>
        <v>0</v>
      </c>
      <c r="H8" s="12">
        <f t="shared" si="1"/>
        <v>-6</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F10*$E$722+G10*$F$722+H10*$G$722+I10*$H$722+J10*$I$722+K10*$J$722+L10*$K$722+M10*$L$722+N10*$M$722+O10*$N$722+P10*$O$722+Q10*$P$722+R10*S10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F11*$E$722+G11*$F$722+H11*$G$722+I11*$H$722+J11*$I$722+K11*$J$722+L11*$K$722+M11*$L$722+N11*$M$722+O11*$N$722+P11*$O$722</f>
        <v>29</v>
      </c>
      <c r="F11" s="12">
        <f>F5</f>
        <v>0</v>
      </c>
      <c r="G11" s="12">
        <f t="shared" ref="G11:Q11" si="2">G5</f>
        <v>0</v>
      </c>
      <c r="H11" s="12">
        <f t="shared" si="2"/>
        <v>-6</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304</v>
      </c>
      <c r="C13" s="38"/>
      <c r="D13" s="91"/>
      <c r="E13" s="37"/>
      <c r="F13" s="15"/>
      <c r="G13" s="15"/>
      <c r="H13" s="15"/>
      <c r="I13" s="15"/>
      <c r="J13" s="15"/>
      <c r="K13" s="15"/>
      <c r="L13" s="15"/>
      <c r="M13" s="15"/>
      <c r="N13" s="15"/>
      <c r="O13" s="15"/>
      <c r="P13" s="15"/>
      <c r="Q13" s="15"/>
      <c r="R13" s="67"/>
      <c r="S13" s="68"/>
      <c r="T13" s="28"/>
    </row>
    <row r="14" spans="1:20" s="13" customFormat="1" ht="20.25">
      <c r="A14" s="106"/>
      <c r="B14" s="90" t="s">
        <v>259</v>
      </c>
      <c r="C14" s="92">
        <f>D14*E14</f>
        <v>105</v>
      </c>
      <c r="D14" s="12">
        <f>D11</f>
        <v>10</v>
      </c>
      <c r="E14" s="37">
        <f>F14*$E$722+G14*$F$722+H14*$G$722+I14*$H$722+J14*$I$722+K14*$J$722+L14*$K$722+M14*$L$722+N14*$M$722+O14*$N$722+P14*$O$722</f>
        <v>10.5</v>
      </c>
      <c r="F14" s="15"/>
      <c r="G14" s="15"/>
      <c r="H14" s="15"/>
      <c r="I14" s="15"/>
      <c r="J14" s="15"/>
      <c r="K14" s="15"/>
      <c r="L14" s="15"/>
      <c r="M14" s="15"/>
      <c r="N14" s="15"/>
      <c r="O14" s="15">
        <v>0.3</v>
      </c>
      <c r="P14" s="15"/>
      <c r="Q14" s="15"/>
      <c r="R14" s="67"/>
      <c r="S14" s="68"/>
      <c r="T14" s="28"/>
    </row>
    <row r="15" spans="1:20" s="13" customFormat="1" ht="20.25">
      <c r="A15" s="106"/>
      <c r="B15" s="41" t="s">
        <v>262</v>
      </c>
      <c r="C15" s="93">
        <f>C14</f>
        <v>105</v>
      </c>
      <c r="D15" s="46" t="s">
        <v>306</v>
      </c>
      <c r="E15" s="37"/>
      <c r="F15" s="15"/>
      <c r="G15" s="15"/>
      <c r="H15" s="15"/>
      <c r="I15" s="15"/>
      <c r="J15" s="15"/>
      <c r="K15" s="15"/>
      <c r="L15" s="15"/>
      <c r="M15" s="15"/>
      <c r="N15" s="15"/>
      <c r="O15" s="15"/>
      <c r="P15" s="15"/>
      <c r="Q15" s="15"/>
      <c r="R15" s="67"/>
      <c r="S15" s="68"/>
      <c r="T15" s="28"/>
    </row>
    <row r="16" spans="1:20" s="13" customFormat="1" ht="20.25">
      <c r="A16" s="106"/>
      <c r="B16" s="89" t="s">
        <v>305</v>
      </c>
      <c r="C16" s="38"/>
      <c r="D16" s="103"/>
      <c r="E16" s="37"/>
      <c r="F16" s="15"/>
      <c r="G16" s="15"/>
      <c r="H16" s="15"/>
      <c r="I16" s="15"/>
      <c r="J16" s="15"/>
      <c r="K16" s="15"/>
      <c r="L16" s="15"/>
      <c r="M16" s="15"/>
      <c r="N16" s="15"/>
      <c r="O16" s="15"/>
      <c r="P16" s="15"/>
      <c r="Q16" s="15"/>
      <c r="R16" s="67"/>
      <c r="S16" s="68"/>
      <c r="T16" s="28"/>
    </row>
    <row r="17" spans="1:20" s="13" customFormat="1" ht="20.25">
      <c r="A17" s="106"/>
      <c r="B17" s="90" t="s">
        <v>259</v>
      </c>
      <c r="C17" s="92">
        <f>D17*E17</f>
        <v>525</v>
      </c>
      <c r="D17" s="12">
        <f>D14</f>
        <v>10</v>
      </c>
      <c r="E17" s="37">
        <f>F17*$E$722+G17*$F$722+H17*$G$722+I17*$H$722+J17*$I$722+K17*$J$722+L17*$K$722+M17*$L$722+N17*$M$722+O17*$N$722+P17*$O$722</f>
        <v>52.5</v>
      </c>
      <c r="F17" s="15"/>
      <c r="G17" s="15"/>
      <c r="H17" s="15"/>
      <c r="I17" s="15"/>
      <c r="J17" s="15"/>
      <c r="K17" s="15"/>
      <c r="L17" s="15"/>
      <c r="M17" s="15"/>
      <c r="N17" s="15"/>
      <c r="O17" s="15">
        <f>O14*5</f>
        <v>1.5</v>
      </c>
      <c r="P17" s="15"/>
      <c r="Q17" s="15"/>
      <c r="R17" s="67"/>
      <c r="S17" s="68"/>
      <c r="T17" s="28"/>
    </row>
    <row r="18" spans="1:20" s="13" customFormat="1" ht="20.25">
      <c r="A18" s="106"/>
      <c r="B18" s="41" t="s">
        <v>262</v>
      </c>
      <c r="C18" s="93">
        <f>C17</f>
        <v>525</v>
      </c>
      <c r="D18" s="46" t="s">
        <v>307</v>
      </c>
      <c r="E18" s="37"/>
      <c r="F18" s="15"/>
      <c r="G18" s="15"/>
      <c r="H18" s="15"/>
      <c r="I18" s="15"/>
      <c r="J18" s="15"/>
      <c r="K18" s="15"/>
      <c r="L18" s="15"/>
      <c r="M18" s="15"/>
      <c r="N18" s="15"/>
      <c r="O18" s="15"/>
      <c r="P18" s="15"/>
      <c r="Q18" s="15"/>
      <c r="R18" s="67"/>
      <c r="S18" s="68"/>
      <c r="T18" s="28"/>
    </row>
    <row r="19" spans="1:20" s="13" customFormat="1" ht="20.25">
      <c r="A19" s="104"/>
      <c r="B19" s="89" t="s">
        <v>255</v>
      </c>
      <c r="C19" s="38"/>
      <c r="D19" s="91"/>
      <c r="E19" s="37"/>
      <c r="F19" s="15"/>
      <c r="G19" s="15"/>
      <c r="H19" s="15"/>
      <c r="I19" s="15"/>
      <c r="J19" s="15"/>
      <c r="K19" s="15"/>
      <c r="L19" s="15"/>
      <c r="M19" s="15"/>
      <c r="N19" s="15"/>
      <c r="O19" s="15"/>
      <c r="P19" s="15"/>
      <c r="Q19" s="15"/>
      <c r="R19" s="67"/>
      <c r="S19" s="68"/>
      <c r="T19" s="28"/>
    </row>
    <row r="20" spans="1:20" s="13" customFormat="1" ht="20.25">
      <c r="A20" s="104"/>
      <c r="B20" s="90" t="s">
        <v>259</v>
      </c>
      <c r="C20" s="92">
        <f>D20*E20</f>
        <v>150.5</v>
      </c>
      <c r="D20" s="12">
        <f>D11</f>
        <v>10</v>
      </c>
      <c r="E20" s="37">
        <f>F20*$E$722+G20*$F$722+H20*$G$722+I20*$H$722+J20*$I$722+K20*$J$722+L20*$K$722+M20*$L$722+N20*$M$722+O20*$N$722+P20*$O$722</f>
        <v>15.049999999999999</v>
      </c>
      <c r="F20" s="15"/>
      <c r="G20" s="15"/>
      <c r="H20" s="15"/>
      <c r="I20" s="15"/>
      <c r="J20" s="15"/>
      <c r="K20" s="15"/>
      <c r="L20" s="15"/>
      <c r="M20" s="15"/>
      <c r="N20" s="15"/>
      <c r="O20" s="15">
        <v>0.43</v>
      </c>
      <c r="P20" s="15"/>
      <c r="Q20" s="15"/>
      <c r="R20" s="67"/>
      <c r="S20" s="68"/>
      <c r="T20" s="28"/>
    </row>
    <row r="21" spans="1:20" s="13" customFormat="1" ht="20.25">
      <c r="A21" s="105" t="s">
        <v>13</v>
      </c>
      <c r="B21" s="41" t="s">
        <v>262</v>
      </c>
      <c r="C21" s="93">
        <f>C20</f>
        <v>150.5</v>
      </c>
      <c r="D21" s="46" t="s">
        <v>263</v>
      </c>
      <c r="E21" s="37"/>
      <c r="F21" s="15"/>
      <c r="G21" s="15"/>
      <c r="H21" s="15"/>
      <c r="I21" s="15"/>
      <c r="J21" s="15"/>
      <c r="K21" s="15"/>
      <c r="L21" s="15"/>
      <c r="M21" s="15"/>
      <c r="N21" s="15"/>
      <c r="O21" s="15"/>
      <c r="P21" s="15"/>
      <c r="Q21" s="15"/>
      <c r="R21" s="67"/>
      <c r="S21" s="68"/>
      <c r="T21" s="28"/>
    </row>
    <row r="22" spans="1:20" s="10" customFormat="1" ht="20.25" customHeight="1">
      <c r="A22" s="31">
        <v>2</v>
      </c>
      <c r="B22" s="42" t="s">
        <v>199</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F23*$E$722+G23*$F$722+H23*$G$722+I23*$H$722+J23*$I$722+K23*$J$722+L23*$K$722+M23*$L$722+N23*$M$722+O23*$N$722+P23*$O$722+Q23*$P$722+R23*S23</f>
        <v>-3</v>
      </c>
      <c r="F23" s="12">
        <v>-3</v>
      </c>
      <c r="G23" s="12"/>
      <c r="H23" s="12"/>
      <c r="I23" s="12"/>
      <c r="J23" s="12"/>
      <c r="K23" s="12"/>
      <c r="L23" s="12"/>
      <c r="M23" s="12"/>
      <c r="N23" s="12"/>
      <c r="O23" s="12"/>
      <c r="P23" s="12"/>
      <c r="Q23" s="12"/>
      <c r="R23" s="65"/>
      <c r="S23" s="66"/>
      <c r="T23" s="27"/>
    </row>
    <row r="24" spans="1:20" s="13" customFormat="1" ht="20.25">
      <c r="A24" s="11">
        <v>1</v>
      </c>
      <c r="B24" s="39" t="s">
        <v>222</v>
      </c>
      <c r="C24" s="36">
        <f t="shared" ref="C24:C25" si="3">D24*E24</f>
        <v>28</v>
      </c>
      <c r="D24" s="12">
        <v>4</v>
      </c>
      <c r="E24" s="37">
        <f>F24*$E$722+G24*$F$722+H24*$G$722+I24*$H$722+J24*$I$722+K24*$J$722+L24*$K$722+M24*$L$722+N24*$M$722+O24*$N$722+P24*$O$722</f>
        <v>7</v>
      </c>
      <c r="F24" s="12"/>
      <c r="G24" s="12">
        <v>7</v>
      </c>
      <c r="H24" s="12"/>
      <c r="I24" s="12"/>
      <c r="J24" s="12"/>
      <c r="K24" s="12"/>
      <c r="L24" s="12"/>
      <c r="M24" s="12"/>
      <c r="N24" s="12"/>
      <c r="O24" s="12"/>
      <c r="P24" s="12"/>
      <c r="Q24" s="12"/>
      <c r="R24" s="65"/>
      <c r="S24" s="73"/>
      <c r="T24" s="75"/>
    </row>
    <row r="25" spans="1:20" s="13" customFormat="1" ht="20.25">
      <c r="A25" s="11">
        <v>1</v>
      </c>
      <c r="B25" s="39" t="s">
        <v>223</v>
      </c>
      <c r="C25" s="36">
        <f t="shared" si="3"/>
        <v>0</v>
      </c>
      <c r="D25" s="12">
        <v>0</v>
      </c>
      <c r="E25" s="37">
        <f>F25*$E$722+G25*$F$722+H25*$G$722+I25*$H$722+J25*$I$722+K25*$J$722+L25*$K$722+M25*$L$722+N25*$M$722+O25*$N$722+P25*$O$722</f>
        <v>15</v>
      </c>
      <c r="F25" s="12"/>
      <c r="G25" s="12">
        <v>18</v>
      </c>
      <c r="H25" s="12">
        <v>-3</v>
      </c>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F27*$E$722+G27*$F$722+H27*$G$722+I27*$H$722+J27*$I$722+K27*$J$722+L27*$K$722+M27*$L$722+N27*$M$722+O27*$N$722+P27*$O$722+Q27*$P$722+R27*S27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F28*$E$722+G28*$F$722+H28*$G$722+I28*$H$722+J28*$I$722+K28*$J$722+L28*$K$722+M28*$L$722+N28*$M$722+O28*$N$722+P28*$O$722</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F29*$E$722+G29*$F$722+H29*$G$722+I29*$H$722+J29*$I$722+K29*$J$722+L29*$K$722+M29*$L$722+N29*$M$722+O29*$N$722+P29*$O$722</f>
        <v>15</v>
      </c>
      <c r="F29" s="12">
        <f>F25</f>
        <v>0</v>
      </c>
      <c r="G29" s="12">
        <f t="shared" si="5"/>
        <v>18</v>
      </c>
      <c r="H29" s="12">
        <f t="shared" si="5"/>
        <v>-3</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F31*$E$722+G31*$F$722+H31*$G$722+I31*$H$722+J31*$I$722+K31*$J$722+L31*$K$722+M31*$L$722+N31*$M$722+O31*$N$722+P31*$O$722+Q31*$P$722+R31*S31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F32*$E$722+G32*$F$722+H32*$G$722+I32*$H$722+J32*$I$722+K32*$J$722+L32*$K$722+M32*$L$722+N32*$M$722+O32*$N$722+P32*$O$722</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F33*$E$722+G33*$F$722+H33*$G$722+I33*$H$722+J33*$I$722+K33*$J$722+L33*$K$722+M33*$L$722+N33*$M$722+O33*$N$722+P33*$O$722</f>
        <v>15</v>
      </c>
      <c r="F33" s="12">
        <f>F25</f>
        <v>0</v>
      </c>
      <c r="G33" s="12">
        <f t="shared" si="7"/>
        <v>18</v>
      </c>
      <c r="H33" s="12">
        <f t="shared" si="7"/>
        <v>-3</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F35*$E$722+G35*$F$722+H35*$G$722+I35*$H$722+J35*$I$722+K35*$J$722+L35*$K$722+M35*$L$722+N35*$M$722+O35*$N$722+P35*$O$722+Q35*$P$722+R35*S35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F36*$E$722+G36*$F$722+H36*$G$722+I36*$H$722+J36*$I$722+K36*$J$722+L36*$K$722+M36*$L$722+N36*$M$722+O36*$N$722+P36*$O$722</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F37*$E$722+G37*$F$722+H37*$G$722+I37*$H$722+J37*$I$722+K37*$J$722+L37*$K$722+M37*$L$722+N37*$M$722+O37*$N$722+P37*$O$722</f>
        <v>15</v>
      </c>
      <c r="F37" s="12">
        <f>F25</f>
        <v>0</v>
      </c>
      <c r="G37" s="12">
        <f t="shared" si="9"/>
        <v>18</v>
      </c>
      <c r="H37" s="12">
        <f t="shared" si="9"/>
        <v>-3</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F39*$E$722+G39*$F$722+H39*$G$722+I39*$H$722+J39*$I$722+K39*$J$722+L39*$K$722+M39*$L$722+N39*$M$722+O39*$N$722+P39*$O$722+Q39*$P$722+R39*S39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F40*$E$722+G40*$F$722+H40*$G$722+I40*$H$722+J40*$I$722+K40*$J$722+L40*$K$722+M40*$L$722+N40*$M$722+O40*$N$722+P40*$O$722</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F41*$E$722+G41*$F$722+H41*$G$722+I41*$H$722+J41*$I$722+K41*$J$722+L41*$K$722+M41*$L$722+N41*$M$722+O41*$N$722+P41*$O$722</f>
        <v>15</v>
      </c>
      <c r="F41" s="12">
        <f>F25</f>
        <v>0</v>
      </c>
      <c r="G41" s="12">
        <f t="shared" si="11"/>
        <v>18</v>
      </c>
      <c r="H41" s="12">
        <f t="shared" si="11"/>
        <v>-3</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304</v>
      </c>
      <c r="C43" s="38"/>
      <c r="D43" s="91"/>
      <c r="E43" s="37"/>
      <c r="F43" s="15"/>
      <c r="G43" s="15"/>
      <c r="H43" s="15"/>
      <c r="I43" s="15"/>
      <c r="J43" s="15"/>
      <c r="K43" s="15"/>
      <c r="L43" s="15"/>
      <c r="M43" s="15"/>
      <c r="N43" s="15"/>
      <c r="O43" s="15"/>
      <c r="P43" s="15"/>
      <c r="Q43" s="15"/>
      <c r="R43" s="67"/>
      <c r="S43" s="68"/>
      <c r="T43" s="28"/>
    </row>
    <row r="44" spans="1:20" s="13" customFormat="1" ht="20.25">
      <c r="A44" s="106"/>
      <c r="B44" s="90" t="s">
        <v>257</v>
      </c>
      <c r="C44" s="92">
        <f>D44*E44</f>
        <v>62.5</v>
      </c>
      <c r="D44" s="12">
        <f>D40</f>
        <v>25</v>
      </c>
      <c r="E44" s="37">
        <f>F44*$E$722+G44*$F$722+H44*$G$722+I44*$H$722+J44*$I$722+K44*$J$722+L44*$K$722+M44*$L$722+N44*$M$722+O44*$N$722+P44*$O$722</f>
        <v>2.5</v>
      </c>
      <c r="F44" s="15"/>
      <c r="G44" s="15">
        <v>2.5</v>
      </c>
      <c r="H44" s="15"/>
      <c r="I44" s="15"/>
      <c r="J44" s="15"/>
      <c r="K44" s="15"/>
      <c r="L44" s="15"/>
      <c r="M44" s="15"/>
      <c r="N44" s="15"/>
      <c r="O44" s="15"/>
      <c r="P44" s="15"/>
      <c r="Q44" s="15"/>
      <c r="R44" s="67"/>
      <c r="S44" s="68"/>
      <c r="T44" s="28"/>
    </row>
    <row r="45" spans="1:20" s="13" customFormat="1" ht="20.25">
      <c r="A45" s="106"/>
      <c r="B45" s="90" t="s">
        <v>258</v>
      </c>
      <c r="C45" s="92">
        <f>D45*E45</f>
        <v>42</v>
      </c>
      <c r="D45" s="12">
        <f>D41</f>
        <v>7</v>
      </c>
      <c r="E45" s="37">
        <f>F45*$E$722+G45*$F$722+H45*$G$722+I45*$H$722+J45*$I$722+K45*$J$722+L45*$K$722+M45*$L$722+N45*$M$722+O45*$N$722+P45*$O$722</f>
        <v>6</v>
      </c>
      <c r="F45" s="15"/>
      <c r="G45" s="15">
        <v>6</v>
      </c>
      <c r="H45" s="15"/>
      <c r="I45" s="15"/>
      <c r="J45" s="15"/>
      <c r="K45" s="15"/>
      <c r="L45" s="15"/>
      <c r="M45" s="15"/>
      <c r="N45" s="15"/>
      <c r="O45" s="15"/>
      <c r="P45" s="15"/>
      <c r="Q45" s="15"/>
      <c r="R45" s="67"/>
      <c r="S45" s="68"/>
      <c r="T45" s="28"/>
    </row>
    <row r="46" spans="1:20" s="13" customFormat="1" ht="20.25">
      <c r="A46" s="106"/>
      <c r="B46" s="41" t="s">
        <v>262</v>
      </c>
      <c r="C46" s="93">
        <f>C44+C45</f>
        <v>104.5</v>
      </c>
      <c r="D46" s="46" t="s">
        <v>306</v>
      </c>
      <c r="E46" s="37"/>
      <c r="F46" s="15"/>
      <c r="G46" s="15"/>
      <c r="H46" s="15"/>
      <c r="I46" s="15"/>
      <c r="J46" s="15"/>
      <c r="K46" s="15"/>
      <c r="L46" s="15"/>
      <c r="M46" s="15"/>
      <c r="N46" s="15"/>
      <c r="O46" s="15"/>
      <c r="P46" s="15"/>
      <c r="Q46" s="15"/>
      <c r="R46" s="67"/>
      <c r="S46" s="68"/>
      <c r="T46" s="28"/>
    </row>
    <row r="47" spans="1:20" s="13" customFormat="1" ht="20.25">
      <c r="A47" s="106"/>
      <c r="B47" s="89" t="s">
        <v>305</v>
      </c>
      <c r="C47" s="38"/>
      <c r="D47" s="103"/>
      <c r="E47" s="37"/>
      <c r="F47" s="15"/>
      <c r="G47" s="15"/>
      <c r="H47" s="15"/>
      <c r="I47" s="15"/>
      <c r="J47" s="15"/>
      <c r="K47" s="15"/>
      <c r="L47" s="15"/>
      <c r="M47" s="15"/>
      <c r="N47" s="15"/>
      <c r="O47" s="15"/>
      <c r="P47" s="15"/>
      <c r="Q47" s="15"/>
      <c r="R47" s="67"/>
      <c r="S47" s="68"/>
      <c r="T47" s="28"/>
    </row>
    <row r="48" spans="1:20" s="13" customFormat="1" ht="20.25">
      <c r="A48" s="106"/>
      <c r="B48" s="90" t="s">
        <v>257</v>
      </c>
      <c r="C48" s="92">
        <f>D48*E48</f>
        <v>312.5</v>
      </c>
      <c r="D48" s="12">
        <f>D40</f>
        <v>25</v>
      </c>
      <c r="E48" s="37">
        <f>F48*$E$722+G48*$F$722+H48*$G$722+I48*$H$722+J48*$I$722+K48*$J$722+L48*$K$722+M48*$L$722+N48*$M$722+O48*$N$722+P48*$O$722</f>
        <v>12.5</v>
      </c>
      <c r="F48" s="15"/>
      <c r="G48" s="15">
        <f>G44*5</f>
        <v>12.5</v>
      </c>
      <c r="H48" s="15"/>
      <c r="I48" s="15"/>
      <c r="J48" s="15"/>
      <c r="K48" s="15"/>
      <c r="L48" s="15"/>
      <c r="M48" s="15"/>
      <c r="N48" s="15"/>
      <c r="O48" s="15"/>
      <c r="P48" s="15"/>
      <c r="Q48" s="15"/>
      <c r="R48" s="67"/>
      <c r="S48" s="68"/>
      <c r="T48" s="28"/>
    </row>
    <row r="49" spans="1:20" s="13" customFormat="1" ht="20.25">
      <c r="A49" s="106"/>
      <c r="B49" s="90" t="s">
        <v>258</v>
      </c>
      <c r="C49" s="92">
        <f>D49*E49</f>
        <v>210</v>
      </c>
      <c r="D49" s="12">
        <f>D41</f>
        <v>7</v>
      </c>
      <c r="E49" s="37">
        <f>F49*$E$722+G49*$F$722+H49*$G$722+I49*$H$722+J49*$I$722+K49*$J$722+L49*$K$722+M49*$L$722+N49*$M$722+O49*$N$722+P49*$O$722</f>
        <v>30</v>
      </c>
      <c r="F49" s="15"/>
      <c r="G49" s="15">
        <f>G45*5</f>
        <v>30</v>
      </c>
      <c r="H49" s="15"/>
      <c r="I49" s="15"/>
      <c r="J49" s="15"/>
      <c r="K49" s="15"/>
      <c r="L49" s="15"/>
      <c r="M49" s="15"/>
      <c r="N49" s="15"/>
      <c r="O49" s="15"/>
      <c r="P49" s="15"/>
      <c r="Q49" s="15"/>
      <c r="R49" s="67"/>
      <c r="S49" s="68"/>
      <c r="T49" s="28"/>
    </row>
    <row r="50" spans="1:20" s="13" customFormat="1" ht="20.25">
      <c r="A50" s="106"/>
      <c r="B50" s="41" t="s">
        <v>262</v>
      </c>
      <c r="C50" s="93">
        <f>C48+C49</f>
        <v>522.5</v>
      </c>
      <c r="D50" s="46" t="s">
        <v>307</v>
      </c>
      <c r="E50" s="37"/>
      <c r="F50" s="15"/>
      <c r="G50" s="15"/>
      <c r="H50" s="15"/>
      <c r="I50" s="15"/>
      <c r="J50" s="15"/>
      <c r="K50" s="15"/>
      <c r="L50" s="15"/>
      <c r="M50" s="15"/>
      <c r="N50" s="15"/>
      <c r="O50" s="15"/>
      <c r="P50" s="15"/>
      <c r="Q50" s="15"/>
      <c r="R50" s="67"/>
      <c r="S50" s="68"/>
      <c r="T50" s="28"/>
    </row>
    <row r="51" spans="1:20" s="13" customFormat="1" ht="20.25">
      <c r="A51" s="108"/>
      <c r="B51" s="89" t="s">
        <v>255</v>
      </c>
      <c r="C51" s="38"/>
      <c r="D51" s="91"/>
      <c r="E51" s="37"/>
      <c r="F51" s="12"/>
      <c r="G51" s="12"/>
      <c r="H51" s="12"/>
      <c r="I51" s="12"/>
      <c r="J51" s="12"/>
      <c r="K51" s="12"/>
      <c r="L51" s="12"/>
      <c r="M51" s="12"/>
      <c r="N51" s="12"/>
      <c r="O51" s="12"/>
      <c r="P51" s="12"/>
      <c r="Q51" s="12"/>
      <c r="R51" s="65"/>
      <c r="S51" s="66"/>
      <c r="T51" s="76"/>
    </row>
    <row r="52" spans="1:20" s="13" customFormat="1" ht="20.25">
      <c r="A52" s="108"/>
      <c r="B52" s="90" t="s">
        <v>257</v>
      </c>
      <c r="C52" s="92">
        <f>D52*E52</f>
        <v>87.5</v>
      </c>
      <c r="D52" s="12">
        <f>D40</f>
        <v>25</v>
      </c>
      <c r="E52" s="37">
        <f>F52*$E$722+G52*$F$722+H52*$G$722+I52*$H$722+J52*$I$722+K52*$J$722+L52*$K$722+M52*$L$722+N52*$M$722+O52*$N$722+P52*$O$722</f>
        <v>3.5</v>
      </c>
      <c r="F52" s="12"/>
      <c r="G52" s="12">
        <v>3.5</v>
      </c>
      <c r="H52" s="12"/>
      <c r="I52" s="12"/>
      <c r="J52" s="12"/>
      <c r="K52" s="12"/>
      <c r="L52" s="12"/>
      <c r="M52" s="12"/>
      <c r="N52" s="12"/>
      <c r="O52" s="12"/>
      <c r="P52" s="12"/>
      <c r="Q52" s="12"/>
      <c r="R52" s="65"/>
      <c r="S52" s="66"/>
      <c r="T52" s="76"/>
    </row>
    <row r="53" spans="1:20" s="13" customFormat="1" ht="20.25">
      <c r="A53" s="108"/>
      <c r="B53" s="90" t="s">
        <v>258</v>
      </c>
      <c r="C53" s="92">
        <f>D53*E53</f>
        <v>63</v>
      </c>
      <c r="D53" s="12">
        <f>D41</f>
        <v>7</v>
      </c>
      <c r="E53" s="37">
        <f>F53*$E$722+G53*$F$722+H53*$G$722+I53*$H$722+J53*$I$722+K53*$J$722+L53*$K$722+M53*$L$722+N53*$M$722+O53*$N$722+P53*$O$722</f>
        <v>9</v>
      </c>
      <c r="F53" s="12"/>
      <c r="G53" s="12">
        <v>9</v>
      </c>
      <c r="H53" s="12"/>
      <c r="I53" s="12"/>
      <c r="J53" s="12"/>
      <c r="K53" s="12"/>
      <c r="L53" s="12"/>
      <c r="M53" s="12"/>
      <c r="N53" s="12"/>
      <c r="O53" s="12"/>
      <c r="P53" s="12"/>
      <c r="Q53" s="12"/>
      <c r="R53" s="65"/>
      <c r="S53" s="66"/>
      <c r="T53" s="76"/>
    </row>
    <row r="54" spans="1:20" s="13" customFormat="1" ht="20.25">
      <c r="A54" s="108"/>
      <c r="B54" s="41" t="s">
        <v>262</v>
      </c>
      <c r="C54" s="93">
        <f>C52+C53</f>
        <v>150.5</v>
      </c>
      <c r="D54" s="46" t="s">
        <v>263</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131</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F56*$E$722+G56*$F$722+H56*$G$722+I56*$H$722+J56*$I$722+K56*$J$722+L56*$K$722+M56*$L$722+N56*$M$722+O56*$N$722+P56*$O$722+Q56*$P$722+R56*S56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224</v>
      </c>
      <c r="C57" s="36">
        <f t="shared" ref="C57:C58" si="12">D57*E57</f>
        <v>34</v>
      </c>
      <c r="D57" s="12">
        <v>2</v>
      </c>
      <c r="E57" s="37">
        <f>F57*$E$722+G57*$F$722+H57*$G$722+I57*$H$722+J57*$I$722+K57*$J$722+L57*$K$722+M57*$L$722+N57*$M$722+O57*$N$722+P57*$O$722</f>
        <v>17</v>
      </c>
      <c r="F57" s="12"/>
      <c r="G57" s="12"/>
      <c r="H57" s="12">
        <v>-3</v>
      </c>
      <c r="I57" s="12"/>
      <c r="J57" s="12"/>
      <c r="K57" s="12">
        <v>8</v>
      </c>
      <c r="L57" s="12"/>
      <c r="M57" s="12"/>
      <c r="N57" s="12"/>
      <c r="O57" s="12"/>
      <c r="P57" s="12"/>
      <c r="Q57" s="12"/>
      <c r="R57" s="65"/>
      <c r="S57" s="73"/>
      <c r="T57" s="75"/>
    </row>
    <row r="58" spans="1:20" s="13" customFormat="1" ht="20.25">
      <c r="A58" s="11">
        <v>1</v>
      </c>
      <c r="B58" s="39" t="s">
        <v>312</v>
      </c>
      <c r="C58" s="36">
        <f t="shared" si="12"/>
        <v>0</v>
      </c>
      <c r="D58" s="12">
        <v>0</v>
      </c>
      <c r="E58" s="37">
        <f>D725</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F60*$E$722+G60*$F$722+H60*$G$722+I60*$H$722+J60*$I$722+K60*$J$722+L60*$K$722+M60*$L$722+N60*$M$722+O60*$N$722+P60*$O$722+Q60*$P$722+R60*S60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F61*$E$722+G61*$F$722+H61*$G$722+I61*$H$722+J61*$I$722+K61*$J$722+L61*$K$722+M61*$L$722+N61*$M$722+O61*$N$722+P61*$O$722</f>
        <v>16</v>
      </c>
      <c r="F61" s="12">
        <f>F57</f>
        <v>0</v>
      </c>
      <c r="G61" s="12">
        <f t="shared" ref="G61:Q62" si="14">G57</f>
        <v>0</v>
      </c>
      <c r="H61" s="12">
        <v>-4</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312</v>
      </c>
      <c r="C62" s="36">
        <f t="shared" si="13"/>
        <v>76.5</v>
      </c>
      <c r="D62" s="12">
        <f>1.7*D61</f>
        <v>5.0999999999999996</v>
      </c>
      <c r="E62" s="37">
        <f>D725</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F64*$E$722+G64*$F$722+H64*$G$722+I64*$H$722+J64*$I$722+K64*$J$722+L64*$K$722+M64*$L$722+N64*$M$722+O64*$N$722+P64*$O$722+Q64*$P$722+R64*S64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F65*$E$722+G65*$F$722+H65*$G$722+I65*$H$722+J65*$I$722+K65*$J$722+L65*$K$722+M65*$L$722+N65*$M$722+O65*$N$722+P65*$O$722</f>
        <v>15</v>
      </c>
      <c r="F65" s="12">
        <f>F57</f>
        <v>0</v>
      </c>
      <c r="G65" s="12">
        <f t="shared" ref="G65:Q66" si="16">G57</f>
        <v>0</v>
      </c>
      <c r="H65" s="12">
        <v>-5</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312</v>
      </c>
      <c r="C66" s="36">
        <f t="shared" si="15"/>
        <v>178.5</v>
      </c>
      <c r="D66" s="12">
        <f>1.7*D65</f>
        <v>11.9</v>
      </c>
      <c r="E66" s="37">
        <f>D725</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304</v>
      </c>
      <c r="C68" s="38"/>
      <c r="D68" s="91"/>
      <c r="E68" s="37"/>
      <c r="F68" s="15"/>
      <c r="G68" s="15"/>
      <c r="H68" s="15"/>
      <c r="I68" s="15"/>
      <c r="J68" s="15"/>
      <c r="K68" s="15"/>
      <c r="L68" s="15"/>
      <c r="M68" s="15"/>
      <c r="N68" s="15"/>
      <c r="O68" s="15"/>
      <c r="P68" s="15"/>
      <c r="Q68" s="15"/>
      <c r="R68" s="67"/>
      <c r="S68" s="68"/>
      <c r="T68" s="28"/>
    </row>
    <row r="69" spans="1:20" s="13" customFormat="1" ht="20.25">
      <c r="A69" s="106"/>
      <c r="B69" s="90" t="s">
        <v>256</v>
      </c>
      <c r="C69" s="92">
        <f>D69*E69</f>
        <v>73.5</v>
      </c>
      <c r="D69" s="12">
        <f>D65</f>
        <v>7</v>
      </c>
      <c r="E69" s="37">
        <f>F69*$E$722+G69*$F$722+H69*$G$722+I69*$H$722+J69*$I$722+K69*$J$722+L69*$K$722+M69*$L$722+N69*$M$722+O69*$N$722+P69*$O$722</f>
        <v>10.5</v>
      </c>
      <c r="F69" s="15"/>
      <c r="G69" s="15"/>
      <c r="H69" s="15"/>
      <c r="I69" s="15"/>
      <c r="J69" s="15"/>
      <c r="K69" s="15">
        <v>4.2</v>
      </c>
      <c r="L69" s="15"/>
      <c r="M69" s="15"/>
      <c r="N69" s="15"/>
      <c r="O69" s="15"/>
      <c r="P69" s="15"/>
      <c r="Q69" s="15"/>
      <c r="R69" s="67"/>
      <c r="S69" s="68"/>
      <c r="T69" s="28"/>
    </row>
    <row r="70" spans="1:20" s="13" customFormat="1" ht="20.25">
      <c r="A70" s="106"/>
      <c r="B70" s="90" t="s">
        <v>312</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262</v>
      </c>
      <c r="C71" s="93">
        <f>C69+C70</f>
        <v>105</v>
      </c>
      <c r="D71" s="46" t="s">
        <v>306</v>
      </c>
      <c r="E71" s="37"/>
      <c r="F71" s="15"/>
      <c r="G71" s="15"/>
      <c r="H71" s="15"/>
      <c r="I71" s="15"/>
      <c r="J71" s="15"/>
      <c r="K71" s="15"/>
      <c r="L71" s="15"/>
      <c r="M71" s="15"/>
      <c r="N71" s="15"/>
      <c r="O71" s="15"/>
      <c r="P71" s="15"/>
      <c r="Q71" s="15"/>
      <c r="R71" s="67"/>
      <c r="S71" s="68"/>
      <c r="T71" s="28"/>
    </row>
    <row r="72" spans="1:20" s="13" customFormat="1" ht="20.25">
      <c r="A72" s="106"/>
      <c r="B72" s="89" t="s">
        <v>305</v>
      </c>
      <c r="C72" s="38"/>
      <c r="D72" s="103"/>
      <c r="E72" s="37"/>
      <c r="F72" s="15"/>
      <c r="G72" s="15"/>
      <c r="H72" s="15"/>
      <c r="I72" s="15"/>
      <c r="J72" s="15"/>
      <c r="K72" s="15"/>
      <c r="L72" s="15"/>
      <c r="M72" s="15"/>
      <c r="N72" s="15"/>
      <c r="O72" s="15"/>
      <c r="P72" s="15"/>
      <c r="Q72" s="15"/>
      <c r="R72" s="67"/>
      <c r="S72" s="68"/>
      <c r="T72" s="28"/>
    </row>
    <row r="73" spans="1:20" s="13" customFormat="1" ht="20.25">
      <c r="A73" s="106"/>
      <c r="B73" s="90" t="s">
        <v>256</v>
      </c>
      <c r="C73" s="92">
        <f>D73*E73</f>
        <v>367.5</v>
      </c>
      <c r="D73" s="12">
        <f>D69</f>
        <v>7</v>
      </c>
      <c r="E73" s="37">
        <f>F73*$E$722+G73*$F$722+H73*$G$722+I73*$H$722+J73*$I$722+K73*$J$722+L73*$K$722+M73*$L$722+N73*$M$722+O73*$N$722+P73*$O$722</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312</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262</v>
      </c>
      <c r="C75" s="93">
        <f>C73+C74</f>
        <v>525</v>
      </c>
      <c r="D75" s="46" t="s">
        <v>307</v>
      </c>
      <c r="E75" s="37"/>
      <c r="F75" s="15"/>
      <c r="G75" s="15"/>
      <c r="H75" s="15"/>
      <c r="I75" s="15"/>
      <c r="J75" s="15"/>
      <c r="K75" s="15"/>
      <c r="L75" s="15"/>
      <c r="M75" s="15"/>
      <c r="N75" s="15"/>
      <c r="O75" s="15"/>
      <c r="P75" s="15"/>
      <c r="Q75" s="15"/>
      <c r="R75" s="67"/>
      <c r="S75" s="68"/>
      <c r="T75" s="28"/>
    </row>
    <row r="76" spans="1:20" s="13" customFormat="1" ht="20.25">
      <c r="A76" s="104"/>
      <c r="B76" s="89" t="s">
        <v>255</v>
      </c>
      <c r="C76" s="38"/>
      <c r="D76" s="91"/>
      <c r="E76" s="37"/>
      <c r="F76" s="15"/>
      <c r="G76" s="15"/>
      <c r="H76" s="15"/>
      <c r="I76" s="15"/>
      <c r="J76" s="15"/>
      <c r="K76" s="15"/>
      <c r="L76" s="15"/>
      <c r="M76" s="15"/>
      <c r="N76" s="15"/>
      <c r="O76" s="15"/>
      <c r="P76" s="15"/>
      <c r="Q76" s="15"/>
      <c r="R76" s="67"/>
      <c r="S76" s="68"/>
      <c r="T76" s="28"/>
    </row>
    <row r="77" spans="1:20" s="13" customFormat="1" ht="20.25">
      <c r="A77" s="104"/>
      <c r="B77" s="90" t="s">
        <v>256</v>
      </c>
      <c r="C77" s="92">
        <f>D77*E77</f>
        <v>148.75</v>
      </c>
      <c r="D77" s="12">
        <f>D65</f>
        <v>7</v>
      </c>
      <c r="E77" s="37">
        <f>F77*$E$722+G77*$F$722+H77*$G$722+I77*$H$722+J77*$I$722+K77*$J$722+L77*$K$722+M77*$L$722+N77*$M$722+O77*$N$722+P77*$O$722</f>
        <v>21.25</v>
      </c>
      <c r="F77" s="15"/>
      <c r="G77" s="15"/>
      <c r="H77" s="15"/>
      <c r="I77" s="15"/>
      <c r="J77" s="15"/>
      <c r="K77" s="15">
        <v>8.5</v>
      </c>
      <c r="L77" s="15"/>
      <c r="M77" s="15"/>
      <c r="N77" s="15"/>
      <c r="O77" s="15"/>
      <c r="P77" s="15"/>
      <c r="Q77" s="15"/>
      <c r="R77" s="67"/>
      <c r="S77" s="79"/>
      <c r="T77" s="28"/>
    </row>
    <row r="78" spans="1:20" s="13" customFormat="1" ht="20.25">
      <c r="A78" s="104"/>
      <c r="B78" s="41" t="s">
        <v>262</v>
      </c>
      <c r="C78" s="93">
        <f>C77</f>
        <v>148.75</v>
      </c>
      <c r="D78" s="46" t="s">
        <v>263</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131</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F80*$E$722+G80*$F$722+H80*$G$722+I80*$H$722+J80*$I$722+K80*$J$722+L80*$K$722+M80*$L$722+N80*$M$722+O80*$N$722+P80*$O$722+Q80*$P$722+R80*S80</f>
        <v>-4</v>
      </c>
      <c r="F80" s="12">
        <v>-3</v>
      </c>
      <c r="G80" s="12">
        <v>-1</v>
      </c>
      <c r="H80" s="12"/>
      <c r="I80" s="12"/>
      <c r="J80" s="12"/>
      <c r="K80" s="12"/>
      <c r="L80" s="12"/>
      <c r="M80" s="12"/>
      <c r="N80" s="12"/>
      <c r="O80" s="12"/>
      <c r="P80" s="12"/>
      <c r="Q80" s="12"/>
      <c r="R80" s="65"/>
      <c r="S80" s="66"/>
      <c r="T80" s="27"/>
    </row>
    <row r="81" spans="1:20" s="13" customFormat="1" ht="20.25">
      <c r="A81" s="11">
        <v>1</v>
      </c>
      <c r="B81" s="39" t="s">
        <v>225</v>
      </c>
      <c r="C81" s="36">
        <f t="shared" ref="C81:C82" si="18">D81*E81</f>
        <v>14</v>
      </c>
      <c r="D81" s="12">
        <v>1</v>
      </c>
      <c r="E81" s="37">
        <f>F81*$E$722+G81*$F$722+H81*$G$722+I81*$H$722+J81*$I$722+K81*$J$722+L81*$K$722+M81*$L$722+N81*$M$722+O81*$N$722+P81*$O$722</f>
        <v>14</v>
      </c>
      <c r="F81" s="12"/>
      <c r="G81" s="12"/>
      <c r="H81" s="12">
        <v>-6</v>
      </c>
      <c r="I81" s="12"/>
      <c r="J81" s="12"/>
      <c r="K81" s="12"/>
      <c r="L81" s="12"/>
      <c r="M81" s="12"/>
      <c r="N81" s="12">
        <v>16</v>
      </c>
      <c r="O81" s="12"/>
      <c r="P81" s="12"/>
      <c r="Q81" s="12"/>
      <c r="R81" s="65"/>
      <c r="S81" s="73"/>
      <c r="T81" s="75"/>
    </row>
    <row r="82" spans="1:20" s="13" customFormat="1" ht="20.25">
      <c r="A82" s="11">
        <v>1</v>
      </c>
      <c r="B82" s="39" t="s">
        <v>226</v>
      </c>
      <c r="C82" s="36">
        <f t="shared" si="18"/>
        <v>0</v>
      </c>
      <c r="D82" s="12">
        <v>0</v>
      </c>
      <c r="E82" s="37">
        <f>F82*$E$722+G82*$F$722+H82*$G$722+I82*$H$722+J82*$I$722+K82*$J$722+L82*$K$722+M82*$L$722+N82*$M$722+O82*$N$722+P82*$O$722</f>
        <v>29</v>
      </c>
      <c r="F82" s="12"/>
      <c r="G82" s="12"/>
      <c r="H82" s="12">
        <v>-6</v>
      </c>
      <c r="I82" s="12"/>
      <c r="J82" s="12"/>
      <c r="K82" s="12"/>
      <c r="L82" s="12"/>
      <c r="M82" s="12"/>
      <c r="N82" s="12"/>
      <c r="O82" s="12">
        <v>1</v>
      </c>
      <c r="P82" s="12"/>
      <c r="Q82" s="12"/>
      <c r="R82" s="65"/>
      <c r="S82" s="73"/>
      <c r="T82" s="75"/>
    </row>
    <row r="83" spans="1:20" s="13" customFormat="1" ht="20.25">
      <c r="A83" s="11">
        <v>1</v>
      </c>
      <c r="B83" s="39" t="s">
        <v>352</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F85*$E$722+G85*$F$722+H85*$G$722+I85*$H$722+J85*$I$722+K85*$J$722+L85*$K$722+M85*$L$722+N85*$M$722+O85*$N$722+P85*$O$722+Q85*$P$722+R85*S85</f>
        <v>-11</v>
      </c>
      <c r="F85" s="12">
        <v>-7</v>
      </c>
      <c r="G85" s="12">
        <v>-4</v>
      </c>
      <c r="H85" s="12"/>
      <c r="I85" s="12"/>
      <c r="J85" s="12"/>
      <c r="K85" s="12"/>
      <c r="L85" s="12"/>
      <c r="M85" s="12"/>
      <c r="N85" s="12"/>
      <c r="O85" s="12"/>
      <c r="P85" s="12"/>
      <c r="Q85" s="12"/>
      <c r="R85" s="65"/>
      <c r="S85" s="66"/>
      <c r="T85" s="27"/>
    </row>
    <row r="86" spans="1:20" s="13" customFormat="1" ht="20.25">
      <c r="A86" s="11">
        <v>2</v>
      </c>
      <c r="B86" s="39" t="str">
        <f>B81</f>
        <v>Дрон-администратор</v>
      </c>
      <c r="C86" s="36">
        <f t="shared" ref="C86:C87" si="19">D86*E86</f>
        <v>28</v>
      </c>
      <c r="D86" s="12">
        <v>2</v>
      </c>
      <c r="E86" s="37">
        <f>F86*$E$722+G86*$F$722+H86*$G$722+I86*$H$722+J86*$I$722+K86*$J$722+L86*$K$722+M86*$L$722+N86*$M$722+O86*$N$722+P86*$O$722</f>
        <v>14</v>
      </c>
      <c r="F86" s="12">
        <f>F81</f>
        <v>0</v>
      </c>
      <c r="G86" s="12">
        <f t="shared" ref="G86:Q87" si="20">G81</f>
        <v>0</v>
      </c>
      <c r="H86" s="12">
        <f t="shared" si="20"/>
        <v>-6</v>
      </c>
      <c r="I86" s="12">
        <f t="shared" si="20"/>
        <v>0</v>
      </c>
      <c r="J86" s="12">
        <f t="shared" si="20"/>
        <v>0</v>
      </c>
      <c r="K86" s="12">
        <f t="shared" si="20"/>
        <v>0</v>
      </c>
      <c r="L86" s="12">
        <f t="shared" si="20"/>
        <v>0</v>
      </c>
      <c r="M86" s="12">
        <f t="shared" si="20"/>
        <v>0</v>
      </c>
      <c r="N86" s="12">
        <f t="shared" si="20"/>
        <v>16</v>
      </c>
      <c r="O86" s="12">
        <f t="shared" si="20"/>
        <v>0</v>
      </c>
      <c r="P86" s="12">
        <f t="shared" si="20"/>
        <v>0</v>
      </c>
      <c r="Q86" s="12">
        <f t="shared" si="20"/>
        <v>0</v>
      </c>
      <c r="R86" s="65"/>
      <c r="S86" s="73"/>
      <c r="T86" s="75"/>
    </row>
    <row r="87" spans="1:20" s="13" customFormat="1" ht="20.25">
      <c r="A87" s="11">
        <v>2</v>
      </c>
      <c r="B87" s="39" t="str">
        <f>B82</f>
        <v>Дрон-церемониймейстер</v>
      </c>
      <c r="C87" s="36">
        <f t="shared" si="19"/>
        <v>29</v>
      </c>
      <c r="D87" s="12">
        <v>1</v>
      </c>
      <c r="E87" s="37">
        <f>F87*$E$722+G87*$F$722+H87*$G$722+I87*$H$722+J87*$I$722+K87*$J$722+L87*$K$722+M87*$L$722+N87*$M$722+O87*$N$722+P87*$O$722</f>
        <v>29</v>
      </c>
      <c r="F87" s="12">
        <f>F82</f>
        <v>0</v>
      </c>
      <c r="G87" s="12">
        <f t="shared" si="20"/>
        <v>0</v>
      </c>
      <c r="H87" s="12">
        <f t="shared" si="20"/>
        <v>-6</v>
      </c>
      <c r="I87" s="12">
        <f t="shared" si="20"/>
        <v>0</v>
      </c>
      <c r="J87" s="12">
        <f t="shared" si="20"/>
        <v>0</v>
      </c>
      <c r="K87" s="12">
        <f t="shared" si="20"/>
        <v>0</v>
      </c>
      <c r="L87" s="12">
        <f t="shared" si="20"/>
        <v>0</v>
      </c>
      <c r="M87" s="12">
        <f t="shared" si="20"/>
        <v>0</v>
      </c>
      <c r="N87" s="12">
        <f t="shared" si="20"/>
        <v>0</v>
      </c>
      <c r="O87" s="12">
        <f t="shared" si="20"/>
        <v>1</v>
      </c>
      <c r="P87" s="12">
        <f t="shared" si="20"/>
        <v>0</v>
      </c>
      <c r="Q87" s="12">
        <f t="shared" si="20"/>
        <v>0</v>
      </c>
      <c r="R87" s="65"/>
      <c r="S87" s="73"/>
      <c r="T87" s="75"/>
    </row>
    <row r="88" spans="1:20" s="13" customFormat="1" ht="20.25">
      <c r="A88" s="48">
        <v>2</v>
      </c>
      <c r="B88" s="39" t="s">
        <v>352</v>
      </c>
      <c r="C88" s="36">
        <f>D88*E88</f>
        <v>20</v>
      </c>
      <c r="D88" s="12">
        <f>5*D86</f>
        <v>10</v>
      </c>
      <c r="E88" s="37">
        <v>2</v>
      </c>
      <c r="F88" s="12"/>
      <c r="G88" s="12"/>
      <c r="H88" s="12"/>
      <c r="I88" s="12"/>
      <c r="J88" s="12"/>
      <c r="K88" s="12"/>
      <c r="L88" s="12"/>
      <c r="M88" s="12"/>
      <c r="N88" s="12"/>
      <c r="O88" s="12"/>
      <c r="P88" s="12"/>
      <c r="Q88" s="12"/>
      <c r="R88" s="65"/>
      <c r="S88" s="66"/>
      <c r="T88" s="76"/>
    </row>
    <row r="89" spans="1:20" s="13" customFormat="1" ht="20.25">
      <c r="A89" s="48">
        <v>2</v>
      </c>
      <c r="B89" s="39" t="s">
        <v>355</v>
      </c>
      <c r="C89" s="36">
        <f>D89*E89</f>
        <v>20</v>
      </c>
      <c r="D89" s="12">
        <f>20*D87</f>
        <v>20</v>
      </c>
      <c r="E89" s="37">
        <f>D727</f>
        <v>1</v>
      </c>
      <c r="F89" s="12"/>
      <c r="G89" s="12"/>
      <c r="H89" s="12"/>
      <c r="I89" s="12"/>
      <c r="J89" s="12"/>
      <c r="K89" s="12"/>
      <c r="L89" s="12"/>
      <c r="M89" s="12"/>
      <c r="N89" s="12"/>
      <c r="O89" s="12"/>
      <c r="P89" s="12"/>
      <c r="Q89" s="12"/>
      <c r="R89" s="65"/>
      <c r="S89" s="65"/>
      <c r="T89" s="27"/>
    </row>
    <row r="90" spans="1:20" s="13" customFormat="1" ht="20.25">
      <c r="A90" s="11"/>
      <c r="B90" s="40" t="s">
        <v>20</v>
      </c>
      <c r="C90" s="44">
        <f>SUM(C85:C89)</f>
        <v>86</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F91*$E$722+G91*$F$722+H91*$G$722+I91*$H$722+J91*$I$722+K91*$J$722+L91*$K$722+M91*$L$722+N91*$M$722+O91*$N$722+P91*$O$722+Q91*$P$722+R91*S91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Дрон-администратор</v>
      </c>
      <c r="C92" s="36">
        <f t="shared" ref="C92:C93" si="21">D92*E92</f>
        <v>56</v>
      </c>
      <c r="D92" s="12">
        <v>4</v>
      </c>
      <c r="E92" s="37">
        <f>F92*$E$722+G92*$F$722+H92*$G$722+I92*$H$722+J92*$I$722+K92*$J$722+L92*$K$722+M92*$L$722+N92*$M$722+O92*$N$722+P92*$O$722</f>
        <v>14</v>
      </c>
      <c r="F92" s="12">
        <f>F81</f>
        <v>0</v>
      </c>
      <c r="G92" s="12">
        <f t="shared" ref="G92:Q93" si="22">G81</f>
        <v>0</v>
      </c>
      <c r="H92" s="12">
        <f t="shared" si="22"/>
        <v>-6</v>
      </c>
      <c r="I92" s="12">
        <f t="shared" si="22"/>
        <v>0</v>
      </c>
      <c r="J92" s="12">
        <f t="shared" si="22"/>
        <v>0</v>
      </c>
      <c r="K92" s="12">
        <f t="shared" si="22"/>
        <v>0</v>
      </c>
      <c r="L92" s="12">
        <f t="shared" si="22"/>
        <v>0</v>
      </c>
      <c r="M92" s="12">
        <f t="shared" si="22"/>
        <v>0</v>
      </c>
      <c r="N92" s="12">
        <f t="shared" si="22"/>
        <v>16</v>
      </c>
      <c r="O92" s="12">
        <f t="shared" si="22"/>
        <v>0</v>
      </c>
      <c r="P92" s="12">
        <f t="shared" si="22"/>
        <v>0</v>
      </c>
      <c r="Q92" s="12">
        <f t="shared" si="22"/>
        <v>0</v>
      </c>
      <c r="R92" s="65"/>
      <c r="S92" s="73"/>
      <c r="T92" s="75"/>
    </row>
    <row r="93" spans="1:20" s="13" customFormat="1" ht="20.25">
      <c r="A93" s="11">
        <v>3</v>
      </c>
      <c r="B93" s="39" t="str">
        <f>B82</f>
        <v>Дрон-церемониймейстер</v>
      </c>
      <c r="C93" s="36">
        <f t="shared" si="21"/>
        <v>87</v>
      </c>
      <c r="D93" s="12">
        <v>3</v>
      </c>
      <c r="E93" s="37">
        <f>F93*$E$722+G93*$F$722+H93*$G$722+I93*$H$722+J93*$I$722+K93*$J$722+L93*$K$722+M93*$L$722+N93*$M$722+O93*$N$722+P93*$O$722</f>
        <v>29</v>
      </c>
      <c r="F93" s="12">
        <f>F82</f>
        <v>0</v>
      </c>
      <c r="G93" s="12">
        <f t="shared" si="22"/>
        <v>0</v>
      </c>
      <c r="H93" s="12">
        <f t="shared" si="22"/>
        <v>-6</v>
      </c>
      <c r="I93" s="12">
        <f t="shared" si="22"/>
        <v>0</v>
      </c>
      <c r="J93" s="12">
        <f t="shared" si="22"/>
        <v>0</v>
      </c>
      <c r="K93" s="12">
        <f t="shared" si="22"/>
        <v>0</v>
      </c>
      <c r="L93" s="12">
        <f t="shared" si="22"/>
        <v>0</v>
      </c>
      <c r="M93" s="12">
        <f t="shared" si="22"/>
        <v>0</v>
      </c>
      <c r="N93" s="12">
        <f t="shared" si="22"/>
        <v>0</v>
      </c>
      <c r="O93" s="12">
        <f t="shared" si="22"/>
        <v>1</v>
      </c>
      <c r="P93" s="12">
        <f t="shared" si="22"/>
        <v>0</v>
      </c>
      <c r="Q93" s="12">
        <f t="shared" si="22"/>
        <v>0</v>
      </c>
      <c r="R93" s="65"/>
      <c r="S93" s="79"/>
      <c r="T93" s="75"/>
    </row>
    <row r="94" spans="1:20" s="13" customFormat="1" ht="20.25">
      <c r="A94" s="11">
        <v>3</v>
      </c>
      <c r="B94" s="39" t="s">
        <v>352</v>
      </c>
      <c r="C94" s="36">
        <f>D94*E94</f>
        <v>40</v>
      </c>
      <c r="D94" s="12">
        <f>5*D92</f>
        <v>20</v>
      </c>
      <c r="E94" s="37">
        <v>2</v>
      </c>
      <c r="F94" s="12"/>
      <c r="G94" s="12"/>
      <c r="H94" s="12"/>
      <c r="I94" s="12"/>
      <c r="J94" s="12"/>
      <c r="K94" s="12"/>
      <c r="L94" s="12"/>
      <c r="M94" s="12"/>
      <c r="N94" s="12"/>
      <c r="O94" s="12"/>
      <c r="P94" s="12"/>
      <c r="Q94" s="12"/>
      <c r="R94" s="65"/>
      <c r="S94" s="66"/>
      <c r="T94" s="76"/>
    </row>
    <row r="95" spans="1:20" s="13" customFormat="1" ht="20.25">
      <c r="A95" s="11">
        <v>3</v>
      </c>
      <c r="B95" s="39" t="s">
        <v>355</v>
      </c>
      <c r="C95" s="36">
        <f>D95*E95</f>
        <v>60</v>
      </c>
      <c r="D95" s="12">
        <f>20*D93</f>
        <v>60</v>
      </c>
      <c r="E95" s="37">
        <f>D727</f>
        <v>1</v>
      </c>
      <c r="F95" s="12"/>
      <c r="G95" s="12"/>
      <c r="H95" s="12"/>
      <c r="I95" s="12"/>
      <c r="J95" s="12"/>
      <c r="K95" s="12"/>
      <c r="L95" s="12"/>
      <c r="M95" s="12"/>
      <c r="N95" s="12"/>
      <c r="O95" s="12"/>
      <c r="P95" s="12"/>
      <c r="Q95" s="12"/>
      <c r="R95" s="65"/>
      <c r="S95" s="65"/>
      <c r="T95" s="27"/>
    </row>
    <row r="96" spans="1:20" s="13" customFormat="1" ht="20.25">
      <c r="A96" s="11">
        <v>3</v>
      </c>
      <c r="B96" s="39" t="s">
        <v>354</v>
      </c>
      <c r="C96" s="36">
        <f>D96*E96</f>
        <v>20</v>
      </c>
      <c r="D96" s="12">
        <f>10*D92</f>
        <v>40</v>
      </c>
      <c r="E96" s="37">
        <f>D728</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238</v>
      </c>
      <c r="D97" s="46" t="s">
        <v>35</v>
      </c>
      <c r="E97" s="37"/>
      <c r="F97" s="15"/>
      <c r="G97" s="15"/>
      <c r="H97" s="15"/>
      <c r="I97" s="15"/>
      <c r="J97" s="15"/>
      <c r="K97" s="15"/>
      <c r="L97" s="15"/>
      <c r="M97" s="15"/>
      <c r="N97" s="15"/>
      <c r="O97" s="15"/>
      <c r="P97" s="15"/>
      <c r="Q97" s="15"/>
      <c r="R97" s="67"/>
      <c r="S97" s="68"/>
      <c r="T97" s="28"/>
    </row>
    <row r="98" spans="1:20" s="13" customFormat="1" ht="20.25">
      <c r="A98" s="106"/>
      <c r="B98" s="89" t="s">
        <v>304</v>
      </c>
      <c r="C98" s="38"/>
      <c r="D98" s="91"/>
      <c r="E98" s="37"/>
      <c r="F98" s="15"/>
      <c r="G98" s="15"/>
      <c r="H98" s="15"/>
      <c r="I98" s="15"/>
      <c r="J98" s="15"/>
      <c r="K98" s="15"/>
      <c r="L98" s="15"/>
      <c r="M98" s="15"/>
      <c r="N98" s="15"/>
      <c r="O98" s="15"/>
      <c r="P98" s="15"/>
      <c r="Q98" s="15"/>
      <c r="R98" s="67"/>
      <c r="S98" s="68"/>
      <c r="T98" s="28"/>
    </row>
    <row r="99" spans="1:20" s="13" customFormat="1" ht="20.25">
      <c r="A99" s="106"/>
      <c r="B99" s="90" t="s">
        <v>260</v>
      </c>
      <c r="C99" s="92">
        <f>D99*E99</f>
        <v>35</v>
      </c>
      <c r="D99" s="12">
        <f>D92</f>
        <v>4</v>
      </c>
      <c r="E99" s="37">
        <f>F99*$E$722+G99*$F$722+H99*$G$722+I99*$H$722+J99*$I$722+K99*$J$722+L99*$K$722+M99*$L$722+N99*$M$722+O99*$N$722+P99*$O$722</f>
        <v>8.75</v>
      </c>
      <c r="F99" s="15"/>
      <c r="G99" s="15"/>
      <c r="H99" s="15"/>
      <c r="I99" s="15"/>
      <c r="J99" s="15"/>
      <c r="K99" s="15"/>
      <c r="L99" s="15"/>
      <c r="M99" s="15"/>
      <c r="N99" s="15">
        <v>7</v>
      </c>
      <c r="O99" s="15"/>
      <c r="P99" s="15"/>
      <c r="Q99" s="15"/>
      <c r="R99" s="67"/>
      <c r="S99" s="68"/>
      <c r="T99" s="28"/>
    </row>
    <row r="100" spans="1:20" s="13" customFormat="1" ht="20.25">
      <c r="A100" s="106"/>
      <c r="B100" s="90" t="s">
        <v>261</v>
      </c>
      <c r="C100" s="92">
        <f t="shared" ref="C100" si="23">D100*E100</f>
        <v>52.5</v>
      </c>
      <c r="D100" s="12">
        <f>D93</f>
        <v>3</v>
      </c>
      <c r="E100" s="37">
        <f>F100*$E$722+G100*$F$722+H100*$G$722+I100*$H$722+J100*$I$722+K100*$J$722+L100*$K$722+M100*$L$722+N100*$M$722+O100*$N$722+P100*$O$722</f>
        <v>17.5</v>
      </c>
      <c r="F100" s="15"/>
      <c r="G100" s="15"/>
      <c r="H100" s="15"/>
      <c r="I100" s="15"/>
      <c r="J100" s="15"/>
      <c r="K100" s="15"/>
      <c r="L100" s="15"/>
      <c r="M100" s="15"/>
      <c r="N100" s="15"/>
      <c r="O100" s="15">
        <v>0.5</v>
      </c>
      <c r="P100" s="15"/>
      <c r="Q100" s="15"/>
      <c r="R100" s="67"/>
      <c r="S100" s="68"/>
      <c r="T100" s="28"/>
    </row>
    <row r="101" spans="1:20" s="13" customFormat="1" ht="20.25">
      <c r="A101" s="106"/>
      <c r="B101" s="89" t="s">
        <v>313</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262</v>
      </c>
      <c r="C102" s="93">
        <f>SUM(C99:C101)</f>
        <v>102.5</v>
      </c>
      <c r="D102" s="46" t="s">
        <v>306</v>
      </c>
      <c r="E102" s="37"/>
      <c r="F102" s="15"/>
      <c r="G102" s="15"/>
      <c r="H102" s="15"/>
      <c r="I102" s="15"/>
      <c r="J102" s="15"/>
      <c r="K102" s="15"/>
      <c r="L102" s="15"/>
      <c r="M102" s="15"/>
      <c r="N102" s="15"/>
      <c r="O102" s="15"/>
      <c r="P102" s="15"/>
      <c r="Q102" s="15"/>
      <c r="R102" s="67"/>
      <c r="S102" s="68"/>
      <c r="T102" s="28"/>
    </row>
    <row r="103" spans="1:20" s="13" customFormat="1" ht="20.25">
      <c r="A103" s="106"/>
      <c r="B103" s="89" t="s">
        <v>305</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260</v>
      </c>
      <c r="C104" s="92">
        <f>D104*E104</f>
        <v>175</v>
      </c>
      <c r="D104" s="12">
        <f>D99</f>
        <v>4</v>
      </c>
      <c r="E104" s="37">
        <f>F104*$E$722+G104*$F$722+H104*$G$722+I104*$H$722+J104*$I$722+K104*$J$722+L104*$K$722+M104*$L$722+N104*$M$722+O104*$N$722+P104*$O$722</f>
        <v>43.75</v>
      </c>
      <c r="F104" s="15">
        <f>F99*5</f>
        <v>0</v>
      </c>
      <c r="G104" s="15">
        <f t="shared" ref="G104:P105" si="24">G99*5</f>
        <v>0</v>
      </c>
      <c r="H104" s="15">
        <f t="shared" si="24"/>
        <v>0</v>
      </c>
      <c r="I104" s="15">
        <f t="shared" si="24"/>
        <v>0</v>
      </c>
      <c r="J104" s="15">
        <f t="shared" si="24"/>
        <v>0</v>
      </c>
      <c r="K104" s="15">
        <f t="shared" si="24"/>
        <v>0</v>
      </c>
      <c r="L104" s="15">
        <f t="shared" si="24"/>
        <v>0</v>
      </c>
      <c r="M104" s="15">
        <f t="shared" si="24"/>
        <v>0</v>
      </c>
      <c r="N104" s="15">
        <f t="shared" si="24"/>
        <v>35</v>
      </c>
      <c r="O104" s="15">
        <f t="shared" si="24"/>
        <v>0</v>
      </c>
      <c r="P104" s="15">
        <f t="shared" si="24"/>
        <v>0</v>
      </c>
      <c r="Q104" s="15"/>
      <c r="R104" s="67"/>
      <c r="S104" s="68"/>
      <c r="T104" s="28"/>
    </row>
    <row r="105" spans="1:20" s="13" customFormat="1" ht="20.25">
      <c r="A105" s="106"/>
      <c r="B105" s="90" t="s">
        <v>261</v>
      </c>
      <c r="C105" s="92">
        <f t="shared" ref="C105" si="25">D105*E105</f>
        <v>262.5</v>
      </c>
      <c r="D105" s="12">
        <f>D100</f>
        <v>3</v>
      </c>
      <c r="E105" s="37">
        <f>F105*$E$722+G105*$F$722+H105*$G$722+I105*$H$722+J105*$I$722+K105*$J$722+L105*$K$722+M105*$L$722+N105*$M$722+O105*$N$722+P105*$O$722</f>
        <v>87.5</v>
      </c>
      <c r="F105" s="15">
        <f>F100*5</f>
        <v>0</v>
      </c>
      <c r="G105" s="15">
        <f t="shared" si="24"/>
        <v>0</v>
      </c>
      <c r="H105" s="15">
        <f t="shared" si="24"/>
        <v>0</v>
      </c>
      <c r="I105" s="15">
        <f t="shared" si="24"/>
        <v>0</v>
      </c>
      <c r="J105" s="15">
        <f t="shared" si="24"/>
        <v>0</v>
      </c>
      <c r="K105" s="15">
        <f t="shared" si="24"/>
        <v>0</v>
      </c>
      <c r="L105" s="15">
        <f t="shared" si="24"/>
        <v>0</v>
      </c>
      <c r="M105" s="15">
        <f t="shared" si="24"/>
        <v>0</v>
      </c>
      <c r="N105" s="15">
        <f t="shared" si="24"/>
        <v>0</v>
      </c>
      <c r="O105" s="15">
        <f t="shared" si="24"/>
        <v>2.5</v>
      </c>
      <c r="P105" s="15">
        <f t="shared" si="24"/>
        <v>0</v>
      </c>
      <c r="Q105" s="15"/>
      <c r="R105" s="67"/>
      <c r="S105" s="68"/>
      <c r="T105" s="28"/>
    </row>
    <row r="106" spans="1:20" s="13" customFormat="1" ht="20.25">
      <c r="A106" s="106"/>
      <c r="B106" s="89" t="s">
        <v>313</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262</v>
      </c>
      <c r="C107" s="93">
        <f>SUM(C104:C106)</f>
        <v>512.5</v>
      </c>
      <c r="D107" s="46" t="s">
        <v>307</v>
      </c>
      <c r="E107" s="37"/>
      <c r="F107" s="15"/>
      <c r="G107" s="15"/>
      <c r="H107" s="15"/>
      <c r="I107" s="15"/>
      <c r="J107" s="15"/>
      <c r="K107" s="15"/>
      <c r="L107" s="15"/>
      <c r="M107" s="15"/>
      <c r="N107" s="15"/>
      <c r="O107" s="15"/>
      <c r="P107" s="15"/>
      <c r="Q107" s="15"/>
      <c r="R107" s="67"/>
      <c r="S107" s="68"/>
      <c r="T107" s="28"/>
    </row>
    <row r="108" spans="1:20" s="13" customFormat="1" ht="20.25">
      <c r="A108" s="105"/>
      <c r="B108" s="89" t="s">
        <v>255</v>
      </c>
      <c r="C108" s="38"/>
      <c r="D108" s="91"/>
      <c r="E108" s="37"/>
      <c r="F108" s="15"/>
      <c r="G108" s="15"/>
      <c r="H108" s="15"/>
      <c r="I108" s="15"/>
      <c r="J108" s="15"/>
      <c r="K108" s="15"/>
      <c r="L108" s="15"/>
      <c r="M108" s="15"/>
      <c r="N108" s="15"/>
      <c r="O108" s="15"/>
      <c r="P108" s="15"/>
      <c r="Q108" s="15"/>
      <c r="R108" s="67"/>
      <c r="S108" s="68"/>
      <c r="T108" s="28"/>
    </row>
    <row r="109" spans="1:20" s="13" customFormat="1" ht="20.25">
      <c r="A109" s="105"/>
      <c r="B109" s="90" t="s">
        <v>260</v>
      </c>
      <c r="C109" s="92">
        <f>D109*E109</f>
        <v>45</v>
      </c>
      <c r="D109" s="12">
        <f>D92</f>
        <v>4</v>
      </c>
      <c r="E109" s="37">
        <f>F109*$E$722+G109*$F$722+H109*$G$722+I109*$H$722+J109*$I$722+K109*$J$722+L109*$K$722+M109*$L$722+N109*$M$722+O109*$N$722+P109*$O$722</f>
        <v>11.25</v>
      </c>
      <c r="F109" s="15"/>
      <c r="G109" s="15"/>
      <c r="H109" s="15"/>
      <c r="I109" s="15"/>
      <c r="J109" s="15"/>
      <c r="K109" s="15"/>
      <c r="L109" s="15"/>
      <c r="M109" s="15"/>
      <c r="N109" s="15">
        <v>9</v>
      </c>
      <c r="O109" s="15"/>
      <c r="P109" s="15"/>
      <c r="Q109" s="15"/>
      <c r="R109" s="67"/>
      <c r="S109" s="79"/>
      <c r="T109" s="28"/>
    </row>
    <row r="110" spans="1:20" s="13" customFormat="1" ht="20.25">
      <c r="A110" s="105"/>
      <c r="B110" s="90" t="s">
        <v>261</v>
      </c>
      <c r="C110" s="92">
        <f>D110*E110</f>
        <v>105</v>
      </c>
      <c r="D110" s="12">
        <f>D93</f>
        <v>3</v>
      </c>
      <c r="E110" s="37">
        <f>F110*$E$722+G110*$F$722+H110*$G$722+I110*$H$722+J110*$I$722+K110*$J$722+L110*$K$722+M110*$L$722+N110*$M$722+O110*$N$722+P110*$O$722</f>
        <v>35</v>
      </c>
      <c r="F110" s="15"/>
      <c r="G110" s="15"/>
      <c r="H110" s="15"/>
      <c r="I110" s="15"/>
      <c r="J110" s="15"/>
      <c r="K110" s="15"/>
      <c r="L110" s="15"/>
      <c r="M110" s="15"/>
      <c r="N110" s="15"/>
      <c r="O110" s="15">
        <v>1</v>
      </c>
      <c r="P110" s="15"/>
      <c r="Q110" s="15"/>
      <c r="R110" s="65"/>
      <c r="S110" s="79"/>
      <c r="T110" s="75"/>
    </row>
    <row r="111" spans="1:20" s="13" customFormat="1" ht="20.25">
      <c r="A111" s="105" t="s">
        <v>13</v>
      </c>
      <c r="B111" s="41" t="s">
        <v>262</v>
      </c>
      <c r="C111" s="93">
        <f>C109+C110</f>
        <v>150</v>
      </c>
      <c r="D111" s="46" t="s">
        <v>263</v>
      </c>
      <c r="E111" s="37"/>
      <c r="F111" s="15"/>
      <c r="G111" s="15"/>
      <c r="H111" s="15"/>
      <c r="I111" s="15"/>
      <c r="J111" s="15"/>
      <c r="K111" s="15"/>
      <c r="L111" s="15"/>
      <c r="M111" s="15"/>
      <c r="N111" s="15"/>
      <c r="O111" s="15"/>
      <c r="P111" s="15"/>
      <c r="Q111" s="15"/>
      <c r="R111" s="67"/>
      <c r="S111" s="68"/>
      <c r="T111" s="76"/>
    </row>
    <row r="112" spans="1:20" s="13" customFormat="1" ht="20.25">
      <c r="A112" s="101" t="s">
        <v>301</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F113*$E$722+G113*$F$722+H113*$G$722+I113*$H$722+J113*$I$722+K113*$J$722+L113*$K$722+M113*$L$722+N113*$M$722+O113*$N$722+P113*$O$722</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356</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302</v>
      </c>
      <c r="C115" s="36">
        <f>D115*E115</f>
        <v>14.5</v>
      </c>
      <c r="D115" s="12">
        <v>2</v>
      </c>
      <c r="E115" s="37">
        <f>F115*$E$722+G115*$F$722+H115*$G$722+I115*$H$722+J115*$I$722+K115*$J$722+L115*$K$722+M115*$L$722+N115*$M$722+O115*$N$722+P115*$O$722</f>
        <v>7.25</v>
      </c>
      <c r="F115" s="15"/>
      <c r="G115" s="15"/>
      <c r="H115" s="15">
        <v>-4</v>
      </c>
      <c r="I115" s="15"/>
      <c r="J115" s="15"/>
      <c r="K115" s="15"/>
      <c r="L115" s="15">
        <v>10</v>
      </c>
      <c r="M115" s="15"/>
      <c r="N115" s="15">
        <v>5</v>
      </c>
      <c r="O115" s="15"/>
      <c r="P115" s="15"/>
      <c r="Q115" s="15"/>
      <c r="R115" s="67"/>
      <c r="S115" s="68"/>
      <c r="T115" s="75"/>
    </row>
    <row r="116" spans="1:20" s="13" customFormat="1" ht="20.25">
      <c r="A116" s="48" t="s">
        <v>13</v>
      </c>
      <c r="B116" s="40" t="s">
        <v>19</v>
      </c>
      <c r="C116" s="44">
        <f>SUM(C113:C115)</f>
        <v>25.5</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F117*$E$722+G117*$F$722+H117*$G$722+I117*$H$722+J117*$I$722+K117*$J$722+L117*$K$722+M117*$L$722+N117*$M$722+O117*$N$722+P117*$O$722</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356</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302</v>
      </c>
      <c r="C119" s="36">
        <f>D119*E119</f>
        <v>59.5</v>
      </c>
      <c r="D119" s="12">
        <v>7</v>
      </c>
      <c r="E119" s="37">
        <f>F119*$E$722+G119*$F$722+H119*$G$722+I119*$H$722+J119*$I$722+K119*$J$722+L119*$K$722+M119*$L$722+N119*$M$722+O119*$N$722+P119*$O$722</f>
        <v>8.5</v>
      </c>
      <c r="F119" s="15"/>
      <c r="G119" s="15"/>
      <c r="H119" s="15">
        <v>-4</v>
      </c>
      <c r="I119" s="15"/>
      <c r="J119" s="15"/>
      <c r="K119" s="15"/>
      <c r="L119" s="15">
        <f>L115</f>
        <v>10</v>
      </c>
      <c r="M119" s="15"/>
      <c r="N119" s="15">
        <v>6</v>
      </c>
      <c r="O119" s="15"/>
      <c r="P119" s="15"/>
      <c r="Q119" s="15"/>
      <c r="R119" s="67"/>
      <c r="S119" s="68"/>
      <c r="T119" s="75"/>
    </row>
    <row r="120" spans="1:20" s="13" customFormat="1" ht="20.25">
      <c r="A120" s="11"/>
      <c r="B120" s="40" t="s">
        <v>20</v>
      </c>
      <c r="C120" s="44">
        <f>SUM(C117:C119)</f>
        <v>101</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F121*$E$722+G121*$F$722+H121*$G$722+I121*$H$722+J121*$I$722+K121*$J$722+L121*$K$722+M121*$L$722+N121*$M$722+O121*$N$722+P121*$O$722</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356</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302</v>
      </c>
      <c r="C123" s="36">
        <f>D123*E123</f>
        <v>156</v>
      </c>
      <c r="D123" s="12">
        <v>16</v>
      </c>
      <c r="E123" s="37">
        <f>F123*$E$722+G123*$F$722+H123*$G$722+I123*$H$722+J123*$I$722+K123*$J$722+L123*$K$722+M123*$L$722+N123*$M$722+O123*$N$722+P123*$O$722</f>
        <v>9.75</v>
      </c>
      <c r="F123" s="15"/>
      <c r="G123" s="15"/>
      <c r="H123" s="15">
        <v>-4</v>
      </c>
      <c r="I123" s="15"/>
      <c r="J123" s="15"/>
      <c r="K123" s="15"/>
      <c r="L123" s="15">
        <f>L115</f>
        <v>10</v>
      </c>
      <c r="M123" s="15"/>
      <c r="N123" s="15">
        <v>7</v>
      </c>
      <c r="O123" s="15"/>
      <c r="P123" s="15"/>
      <c r="Q123" s="15"/>
      <c r="R123" s="67"/>
      <c r="S123" s="68"/>
      <c r="T123" s="75"/>
    </row>
    <row r="124" spans="1:20" s="13" customFormat="1" ht="20.25">
      <c r="A124" s="49" t="s">
        <v>13</v>
      </c>
      <c r="B124" s="41" t="s">
        <v>21</v>
      </c>
      <c r="C124" s="44">
        <f>SUM(C121:C123)</f>
        <v>251</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304</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300</v>
      </c>
      <c r="C126" s="92">
        <f>D126*E126</f>
        <v>100</v>
      </c>
      <c r="D126" s="12">
        <f>D123</f>
        <v>16</v>
      </c>
      <c r="E126" s="37">
        <f>F126*$E$722+G126*$F$722+H126*$G$722+I126*$H$722+J126*$I$722+K126*$J$722+L126*$K$722+M126*$L$722+N126*$M$722+O126*$N$722+P126*$O$722</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262</v>
      </c>
      <c r="C127" s="93">
        <f>C126</f>
        <v>100</v>
      </c>
      <c r="D127" s="46" t="s">
        <v>306</v>
      </c>
      <c r="E127" s="37"/>
      <c r="F127" s="15"/>
      <c r="G127" s="15"/>
      <c r="H127" s="15"/>
      <c r="I127" s="15"/>
      <c r="J127" s="15"/>
      <c r="K127" s="15"/>
      <c r="L127" s="15"/>
      <c r="M127" s="15"/>
      <c r="N127" s="15"/>
      <c r="O127" s="15"/>
      <c r="P127" s="15"/>
      <c r="Q127" s="15"/>
      <c r="R127" s="67"/>
      <c r="S127" s="68"/>
      <c r="T127" s="28"/>
    </row>
    <row r="128" spans="1:20" s="13" customFormat="1" ht="20.25">
      <c r="A128" s="106"/>
      <c r="B128" s="89" t="s">
        <v>305</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300</v>
      </c>
      <c r="C129" s="92">
        <f>D129*E129</f>
        <v>500</v>
      </c>
      <c r="D129" s="12">
        <f>D126</f>
        <v>16</v>
      </c>
      <c r="E129" s="37">
        <f>F129*$E$722+G129*$F$722+H129*$G$722+I129*$H$722+J129*$I$722+K129*$J$722+L129*$K$722+M129*$L$722+N129*$M$722+O129*$N$722+P129*$O$722</f>
        <v>31.25</v>
      </c>
      <c r="F129" s="15">
        <f t="shared" ref="F129:N129" si="26">F126*5</f>
        <v>0</v>
      </c>
      <c r="G129" s="15">
        <f t="shared" si="26"/>
        <v>0</v>
      </c>
      <c r="H129" s="15">
        <f t="shared" si="26"/>
        <v>0</v>
      </c>
      <c r="I129" s="15">
        <f t="shared" si="26"/>
        <v>0</v>
      </c>
      <c r="J129" s="15">
        <f t="shared" si="26"/>
        <v>0</v>
      </c>
      <c r="K129" s="15">
        <f t="shared" si="26"/>
        <v>0</v>
      </c>
      <c r="L129" s="15">
        <f t="shared" si="26"/>
        <v>25</v>
      </c>
      <c r="M129" s="15">
        <f t="shared" si="26"/>
        <v>0</v>
      </c>
      <c r="N129" s="15">
        <f t="shared" si="26"/>
        <v>15</v>
      </c>
      <c r="O129" s="15"/>
      <c r="P129" s="15"/>
      <c r="Q129" s="15"/>
      <c r="R129" s="67"/>
      <c r="S129" s="68"/>
      <c r="T129" s="28"/>
    </row>
    <row r="130" spans="1:20" s="13" customFormat="1" ht="20.25">
      <c r="A130" s="106"/>
      <c r="B130" s="41" t="s">
        <v>262</v>
      </c>
      <c r="C130" s="93">
        <f>C129</f>
        <v>500</v>
      </c>
      <c r="D130" s="46" t="s">
        <v>307</v>
      </c>
      <c r="E130" s="37"/>
      <c r="F130" s="15"/>
      <c r="G130" s="15"/>
      <c r="H130" s="15"/>
      <c r="I130" s="15"/>
      <c r="J130" s="15"/>
      <c r="K130" s="15"/>
      <c r="L130" s="15"/>
      <c r="M130" s="15"/>
      <c r="N130" s="15"/>
      <c r="O130" s="15"/>
      <c r="P130" s="15"/>
      <c r="Q130" s="15"/>
      <c r="R130" s="67"/>
      <c r="S130" s="68"/>
      <c r="T130" s="28"/>
    </row>
    <row r="131" spans="1:20" s="13" customFormat="1" ht="20.25">
      <c r="A131" s="105"/>
      <c r="B131" s="89" t="s">
        <v>255</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300</v>
      </c>
      <c r="C132" s="92">
        <f>D132*E132</f>
        <v>148</v>
      </c>
      <c r="D132" s="12">
        <f>D123</f>
        <v>16</v>
      </c>
      <c r="E132" s="37">
        <f>F132*$E$722+G132*$F$722+H132*$G$722+I132*$H$722+J132*$I$722+K132*$J$722+L132*$K$722+M132*$L$722+N132*$M$722+O132*$N$722+P132*$O$722</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262</v>
      </c>
      <c r="C133" s="93">
        <f>C131+C132</f>
        <v>148</v>
      </c>
      <c r="D133" s="46" t="s">
        <v>263</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131</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F135*$E$722+G135*$F$722+H135*$G$722+I135*$H$722+J135*$I$722+K135*$J$722+L135*$K$722+M135*$L$722+N135*$M$722+O135*$N$722+P135*$O$722+Q135*$P$722+R135*S135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227</v>
      </c>
      <c r="C136" s="36">
        <f t="shared" ref="C136:C137" si="27">D136*E136</f>
        <v>13.25</v>
      </c>
      <c r="D136" s="12">
        <v>1</v>
      </c>
      <c r="E136" s="37">
        <f>F136*$E$722+G136*$F$722+H136*$G$722+I136*$H$722+J136*$I$722+K136*$J$722+L136*$K$722+M136*$L$722+N136*$M$722+O136*$N$722+P136*$O$722</f>
        <v>13.25</v>
      </c>
      <c r="F136" s="12"/>
      <c r="G136" s="12"/>
      <c r="H136" s="12">
        <v>-3</v>
      </c>
      <c r="I136" s="12"/>
      <c r="J136" s="12"/>
      <c r="K136" s="12"/>
      <c r="L136" s="12">
        <v>5</v>
      </c>
      <c r="M136" s="12"/>
      <c r="N136" s="12">
        <v>11</v>
      </c>
      <c r="O136" s="12"/>
      <c r="P136" s="12"/>
      <c r="Q136" s="12"/>
      <c r="R136" s="65"/>
      <c r="S136" s="73"/>
      <c r="T136" s="75"/>
    </row>
    <row r="137" spans="1:20" s="13" customFormat="1" ht="20.25">
      <c r="A137" s="11">
        <v>1</v>
      </c>
      <c r="B137" s="39" t="s">
        <v>399</v>
      </c>
      <c r="C137" s="36">
        <f t="shared" si="27"/>
        <v>15</v>
      </c>
      <c r="D137" s="12">
        <f>1*D136</f>
        <v>1</v>
      </c>
      <c r="E137" s="37">
        <f>D760</f>
        <v>15</v>
      </c>
      <c r="F137" s="12"/>
      <c r="G137" s="12"/>
      <c r="H137" s="12"/>
      <c r="I137" s="12"/>
      <c r="J137" s="12"/>
      <c r="K137" s="12"/>
      <c r="L137" s="12"/>
      <c r="M137" s="12"/>
      <c r="N137" s="12"/>
      <c r="O137" s="12"/>
      <c r="P137" s="12"/>
      <c r="Q137" s="12"/>
      <c r="R137" s="65"/>
      <c r="S137" s="66"/>
      <c r="T137" s="27"/>
    </row>
    <row r="138" spans="1:20" s="13" customFormat="1" ht="20.25">
      <c r="A138" s="48" t="s">
        <v>13</v>
      </c>
      <c r="B138" s="40" t="s">
        <v>19</v>
      </c>
      <c r="C138" s="44">
        <f>SUM(C135:C137)</f>
        <v>25.25</v>
      </c>
      <c r="D138" s="46" t="s">
        <v>33</v>
      </c>
      <c r="E138" s="37"/>
      <c r="F138" s="12"/>
      <c r="G138" s="12"/>
      <c r="H138" s="12"/>
      <c r="I138" s="12"/>
      <c r="J138" s="12"/>
      <c r="K138" s="12"/>
      <c r="L138" s="12"/>
      <c r="M138" s="12"/>
      <c r="N138" s="12"/>
      <c r="O138" s="12"/>
      <c r="P138" s="12"/>
      <c r="Q138" s="12"/>
      <c r="R138" s="65"/>
      <c r="S138" s="66"/>
      <c r="T138" s="27"/>
    </row>
    <row r="139" spans="1:20" s="13" customFormat="1" ht="20.25">
      <c r="A139" s="11">
        <v>2</v>
      </c>
      <c r="B139" s="39" t="s">
        <v>53</v>
      </c>
      <c r="C139" s="36">
        <f>D139*E139</f>
        <v>-14</v>
      </c>
      <c r="D139" s="12">
        <v>1</v>
      </c>
      <c r="E139" s="37">
        <f>F139*$E$722+G139*$F$722+H139*$G$722+I139*$H$722+J139*$I$722+K139*$J$722+L139*$K$722+M139*$L$722+N139*$M$722+O139*$N$722+P139*$O$722+Q139*$P$722+R139*S139</f>
        <v>-14</v>
      </c>
      <c r="F139" s="12">
        <v>-9</v>
      </c>
      <c r="G139" s="12">
        <v>-5</v>
      </c>
      <c r="H139" s="12"/>
      <c r="I139" s="12"/>
      <c r="J139" s="12"/>
      <c r="K139" s="12"/>
      <c r="L139" s="12"/>
      <c r="M139" s="12"/>
      <c r="N139" s="12"/>
      <c r="O139" s="12"/>
      <c r="P139" s="12"/>
      <c r="Q139" s="12"/>
      <c r="R139" s="65"/>
      <c r="S139" s="66"/>
      <c r="T139" s="27"/>
    </row>
    <row r="140" spans="1:20" s="13" customFormat="1" ht="20.25">
      <c r="A140" s="11">
        <v>2</v>
      </c>
      <c r="B140" s="39" t="str">
        <f>B136</f>
        <v>Дрон-управляющий</v>
      </c>
      <c r="C140" s="36">
        <f t="shared" ref="C140:C141" si="28">D140*E140</f>
        <v>53</v>
      </c>
      <c r="D140" s="12">
        <v>4</v>
      </c>
      <c r="E140" s="37">
        <f>F140*$E$722+G140*$F$722+H140*$G$722+I140*$H$722+J140*$I$722+K140*$J$722+L140*$K$722+M140*$L$722+N140*$M$722+O140*$N$722+P140*$O$722</f>
        <v>13.25</v>
      </c>
      <c r="F140" s="12">
        <f>F136</f>
        <v>0</v>
      </c>
      <c r="G140" s="12">
        <f t="shared" ref="G140:Q140" si="29">G136</f>
        <v>0</v>
      </c>
      <c r="H140" s="12">
        <f t="shared" si="29"/>
        <v>-3</v>
      </c>
      <c r="I140" s="12">
        <f t="shared" si="29"/>
        <v>0</v>
      </c>
      <c r="J140" s="12">
        <f t="shared" si="29"/>
        <v>0</v>
      </c>
      <c r="K140" s="12">
        <f t="shared" si="29"/>
        <v>0</v>
      </c>
      <c r="L140" s="12">
        <f t="shared" si="29"/>
        <v>5</v>
      </c>
      <c r="M140" s="12">
        <f t="shared" si="29"/>
        <v>0</v>
      </c>
      <c r="N140" s="12">
        <f t="shared" si="29"/>
        <v>11</v>
      </c>
      <c r="O140" s="12">
        <f t="shared" si="29"/>
        <v>0</v>
      </c>
      <c r="P140" s="12">
        <f t="shared" si="29"/>
        <v>0</v>
      </c>
      <c r="Q140" s="12">
        <f t="shared" si="29"/>
        <v>0</v>
      </c>
      <c r="R140" s="65"/>
      <c r="S140" s="73"/>
      <c r="T140" s="75"/>
    </row>
    <row r="141" spans="1:20" s="13" customFormat="1" ht="20.25">
      <c r="A141" s="11">
        <v>2</v>
      </c>
      <c r="B141" s="39" t="s">
        <v>399</v>
      </c>
      <c r="C141" s="36">
        <f t="shared" si="28"/>
        <v>60</v>
      </c>
      <c r="D141" s="12">
        <f>1*D140</f>
        <v>4</v>
      </c>
      <c r="E141" s="37">
        <f>D760</f>
        <v>15</v>
      </c>
      <c r="F141" s="12"/>
      <c r="G141" s="12"/>
      <c r="H141" s="12"/>
      <c r="I141" s="12"/>
      <c r="J141" s="12"/>
      <c r="K141" s="12"/>
      <c r="L141" s="12"/>
      <c r="M141" s="12"/>
      <c r="N141" s="12"/>
      <c r="O141" s="12"/>
      <c r="P141" s="12"/>
      <c r="Q141" s="12"/>
      <c r="R141" s="65"/>
      <c r="S141" s="65"/>
      <c r="T141" s="27"/>
    </row>
    <row r="142" spans="1:20" s="13" customFormat="1" ht="20.25">
      <c r="A142" s="48" t="s">
        <v>13</v>
      </c>
      <c r="B142" s="40" t="s">
        <v>20</v>
      </c>
      <c r="C142" s="44">
        <f>SUM(C139:C141)</f>
        <v>99</v>
      </c>
      <c r="D142" s="46" t="s">
        <v>34</v>
      </c>
      <c r="E142" s="37"/>
      <c r="F142" s="12"/>
      <c r="G142" s="12"/>
      <c r="H142" s="12"/>
      <c r="I142" s="12"/>
      <c r="J142" s="12"/>
      <c r="K142" s="12"/>
      <c r="L142" s="12"/>
      <c r="M142" s="12"/>
      <c r="N142" s="12"/>
      <c r="O142" s="12"/>
      <c r="P142" s="12"/>
      <c r="Q142" s="12"/>
      <c r="R142" s="65"/>
      <c r="S142" s="66"/>
      <c r="T142" s="27"/>
    </row>
    <row r="143" spans="1:20" s="13" customFormat="1" ht="20.25">
      <c r="A143" s="11">
        <v>3</v>
      </c>
      <c r="B143" s="39" t="s">
        <v>53</v>
      </c>
      <c r="C143" s="36">
        <f>D143*E143</f>
        <v>-26</v>
      </c>
      <c r="D143" s="12">
        <v>1</v>
      </c>
      <c r="E143" s="37">
        <f>F143*$E$722+G143*$F$722+H143*$G$722+I143*$H$722+J143*$I$722+K143*$J$722+L143*$K$722+M143*$L$722+N143*$M$722+O143*$N$722+P143*$O$722+Q143*$P$722+R143*S143</f>
        <v>-26</v>
      </c>
      <c r="F143" s="12">
        <v>-15</v>
      </c>
      <c r="G143" s="12">
        <v>-11</v>
      </c>
      <c r="H143" s="12"/>
      <c r="I143" s="12"/>
      <c r="J143" s="12"/>
      <c r="K143" s="12"/>
      <c r="L143" s="12"/>
      <c r="M143" s="12"/>
      <c r="N143" s="12"/>
      <c r="O143" s="12"/>
      <c r="P143" s="12"/>
      <c r="Q143" s="12"/>
      <c r="R143" s="65"/>
      <c r="S143" s="66"/>
      <c r="T143" s="27"/>
    </row>
    <row r="144" spans="1:20" s="13" customFormat="1" ht="20.25">
      <c r="A144" s="11">
        <v>3</v>
      </c>
      <c r="B144" s="39" t="str">
        <f>B136</f>
        <v>Дрон-управляющий</v>
      </c>
      <c r="C144" s="36">
        <f t="shared" ref="C144:C145" si="30">D144*E144</f>
        <v>132.5</v>
      </c>
      <c r="D144" s="12">
        <v>10</v>
      </c>
      <c r="E144" s="37">
        <f>F144*$E$722+G144*$F$722+H144*$G$722+I144*$H$722+J144*$I$722+K144*$J$722+L144*$K$722+M144*$L$722+N144*$M$722+O144*$N$722+P144*$O$722</f>
        <v>13.25</v>
      </c>
      <c r="F144" s="12">
        <f>F136</f>
        <v>0</v>
      </c>
      <c r="G144" s="12">
        <f t="shared" ref="G144:Q144" si="31">G136</f>
        <v>0</v>
      </c>
      <c r="H144" s="12">
        <v>-3</v>
      </c>
      <c r="I144" s="12">
        <f t="shared" si="31"/>
        <v>0</v>
      </c>
      <c r="J144" s="12">
        <f t="shared" si="31"/>
        <v>0</v>
      </c>
      <c r="K144" s="12">
        <f t="shared" si="31"/>
        <v>0</v>
      </c>
      <c r="L144" s="12">
        <f t="shared" si="31"/>
        <v>5</v>
      </c>
      <c r="M144" s="12">
        <f t="shared" si="31"/>
        <v>0</v>
      </c>
      <c r="N144" s="12">
        <f t="shared" si="31"/>
        <v>11</v>
      </c>
      <c r="O144" s="12">
        <f t="shared" si="31"/>
        <v>0</v>
      </c>
      <c r="P144" s="12">
        <f t="shared" si="31"/>
        <v>0</v>
      </c>
      <c r="Q144" s="12">
        <f t="shared" si="31"/>
        <v>0</v>
      </c>
      <c r="R144" s="65"/>
      <c r="S144" s="80"/>
      <c r="T144" s="75"/>
    </row>
    <row r="145" spans="1:20" s="13" customFormat="1" ht="20.25">
      <c r="A145" s="11">
        <v>3</v>
      </c>
      <c r="B145" s="39" t="s">
        <v>399</v>
      </c>
      <c r="C145" s="36">
        <f t="shared" si="30"/>
        <v>150</v>
      </c>
      <c r="D145" s="12">
        <f>1*D144</f>
        <v>10</v>
      </c>
      <c r="E145" s="37">
        <f>D760</f>
        <v>15</v>
      </c>
      <c r="F145" s="12"/>
      <c r="G145" s="12"/>
      <c r="H145" s="12"/>
      <c r="I145" s="12"/>
      <c r="J145" s="12"/>
      <c r="K145" s="12"/>
      <c r="L145" s="12"/>
      <c r="M145" s="12"/>
      <c r="N145" s="12"/>
      <c r="O145" s="12"/>
      <c r="P145" s="12"/>
      <c r="Q145" s="12"/>
      <c r="R145" s="65"/>
      <c r="S145" s="65"/>
      <c r="T145" s="27"/>
    </row>
    <row r="146" spans="1:20" s="13" customFormat="1" ht="20.25">
      <c r="A146" s="14"/>
      <c r="B146" s="41" t="s">
        <v>21</v>
      </c>
      <c r="C146" s="44">
        <f>SUM(C143:C145)</f>
        <v>256.5</v>
      </c>
      <c r="D146" s="46" t="s">
        <v>35</v>
      </c>
      <c r="E146" s="37"/>
      <c r="F146" s="15"/>
      <c r="G146" s="15"/>
      <c r="H146" s="15"/>
      <c r="I146" s="15"/>
      <c r="J146" s="15"/>
      <c r="K146" s="15"/>
      <c r="L146" s="15"/>
      <c r="M146" s="15"/>
      <c r="N146" s="15"/>
      <c r="O146" s="15"/>
      <c r="P146" s="15"/>
      <c r="Q146" s="15"/>
      <c r="R146" s="67"/>
      <c r="S146" s="68"/>
      <c r="T146" s="28"/>
    </row>
    <row r="147" spans="1:20" s="13" customFormat="1" ht="20.25">
      <c r="A147" s="106"/>
      <c r="B147" s="89" t="s">
        <v>304</v>
      </c>
      <c r="C147" s="38"/>
      <c r="D147" s="91"/>
      <c r="E147" s="37"/>
      <c r="F147" s="15"/>
      <c r="G147" s="15"/>
      <c r="H147" s="15"/>
      <c r="I147" s="15"/>
      <c r="J147" s="15"/>
      <c r="K147" s="15"/>
      <c r="L147" s="15"/>
      <c r="M147" s="15"/>
      <c r="N147" s="15"/>
      <c r="O147" s="15"/>
      <c r="P147" s="15"/>
      <c r="Q147" s="15"/>
      <c r="R147" s="67"/>
      <c r="S147" s="68"/>
      <c r="T147" s="28"/>
    </row>
    <row r="148" spans="1:20" s="13" customFormat="1" ht="20.25">
      <c r="A148" s="106"/>
      <c r="B148" s="90" t="s">
        <v>400</v>
      </c>
      <c r="C148" s="92">
        <f>D148*E148</f>
        <v>100</v>
      </c>
      <c r="D148" s="12">
        <f>1*D144</f>
        <v>10</v>
      </c>
      <c r="E148" s="37">
        <f>D762</f>
        <v>10</v>
      </c>
      <c r="F148" s="15"/>
      <c r="G148" s="15"/>
      <c r="H148" s="15"/>
      <c r="I148" s="15"/>
      <c r="J148" s="15"/>
      <c r="K148" s="15"/>
      <c r="L148" s="15"/>
      <c r="M148" s="15"/>
      <c r="N148" s="15"/>
      <c r="O148" s="15"/>
      <c r="P148" s="15"/>
      <c r="Q148" s="15"/>
      <c r="R148" s="67"/>
      <c r="S148" s="68"/>
      <c r="T148" s="28"/>
    </row>
    <row r="149" spans="1:20" s="13" customFormat="1" ht="20.25">
      <c r="A149" s="106"/>
      <c r="B149" s="41" t="s">
        <v>262</v>
      </c>
      <c r="C149" s="93">
        <f>C148</f>
        <v>100</v>
      </c>
      <c r="D149" s="46" t="s">
        <v>306</v>
      </c>
      <c r="E149" s="37"/>
      <c r="F149" s="15"/>
      <c r="G149" s="15"/>
      <c r="H149" s="15"/>
      <c r="I149" s="15"/>
      <c r="J149" s="15"/>
      <c r="K149" s="15"/>
      <c r="L149" s="15"/>
      <c r="M149" s="15"/>
      <c r="N149" s="15"/>
      <c r="O149" s="15"/>
      <c r="P149" s="15"/>
      <c r="Q149" s="15"/>
      <c r="R149" s="67"/>
      <c r="S149" s="68"/>
      <c r="T149" s="28"/>
    </row>
    <row r="150" spans="1:20" s="13" customFormat="1" ht="20.25">
      <c r="A150" s="106"/>
      <c r="B150" s="89" t="s">
        <v>305</v>
      </c>
      <c r="C150" s="38"/>
      <c r="D150" s="103"/>
      <c r="E150" s="37"/>
      <c r="F150" s="15"/>
      <c r="G150" s="15"/>
      <c r="H150" s="15"/>
      <c r="I150" s="15"/>
      <c r="J150" s="15"/>
      <c r="K150" s="15"/>
      <c r="L150" s="15"/>
      <c r="M150" s="15"/>
      <c r="N150" s="15"/>
      <c r="O150" s="15"/>
      <c r="P150" s="15"/>
      <c r="Q150" s="15"/>
      <c r="R150" s="67"/>
      <c r="S150" s="68"/>
      <c r="T150" s="28"/>
    </row>
    <row r="151" spans="1:20" s="13" customFormat="1" ht="20.25">
      <c r="A151" s="106"/>
      <c r="B151" s="90" t="s">
        <v>400</v>
      </c>
      <c r="C151" s="92">
        <f>D151*E151</f>
        <v>500</v>
      </c>
      <c r="D151" s="12">
        <f>5*D148</f>
        <v>50</v>
      </c>
      <c r="E151" s="37">
        <f>D762</f>
        <v>10</v>
      </c>
      <c r="F151" s="15">
        <f t="shared" ref="F151:P151" si="32">F148*5</f>
        <v>0</v>
      </c>
      <c r="G151" s="15">
        <f t="shared" si="32"/>
        <v>0</v>
      </c>
      <c r="H151" s="15">
        <f t="shared" si="32"/>
        <v>0</v>
      </c>
      <c r="I151" s="15">
        <f t="shared" si="32"/>
        <v>0</v>
      </c>
      <c r="J151" s="15">
        <f t="shared" si="32"/>
        <v>0</v>
      </c>
      <c r="K151" s="15">
        <f t="shared" si="32"/>
        <v>0</v>
      </c>
      <c r="L151" s="15">
        <f t="shared" si="32"/>
        <v>0</v>
      </c>
      <c r="M151" s="15">
        <f t="shared" si="32"/>
        <v>0</v>
      </c>
      <c r="N151" s="15">
        <f t="shared" si="32"/>
        <v>0</v>
      </c>
      <c r="O151" s="15">
        <f t="shared" si="32"/>
        <v>0</v>
      </c>
      <c r="P151" s="15">
        <f t="shared" si="32"/>
        <v>0</v>
      </c>
      <c r="Q151" s="15"/>
      <c r="R151" s="67"/>
      <c r="S151" s="68"/>
      <c r="T151" s="28"/>
    </row>
    <row r="152" spans="1:20" s="13" customFormat="1" ht="20.25">
      <c r="A152" s="106"/>
      <c r="B152" s="41" t="s">
        <v>262</v>
      </c>
      <c r="C152" s="93">
        <f>C151</f>
        <v>500</v>
      </c>
      <c r="D152" s="46" t="s">
        <v>307</v>
      </c>
      <c r="E152" s="37"/>
      <c r="F152" s="15"/>
      <c r="G152" s="15"/>
      <c r="H152" s="15"/>
      <c r="I152" s="15"/>
      <c r="J152" s="15"/>
      <c r="K152" s="15"/>
      <c r="L152" s="15"/>
      <c r="M152" s="15"/>
      <c r="N152" s="15"/>
      <c r="O152" s="15"/>
      <c r="P152" s="15"/>
      <c r="Q152" s="15"/>
      <c r="R152" s="67"/>
      <c r="S152" s="68"/>
      <c r="T152" s="28"/>
    </row>
    <row r="153" spans="1:20" s="13" customFormat="1" ht="20.25">
      <c r="A153" s="104"/>
      <c r="B153" s="89" t="s">
        <v>255</v>
      </c>
      <c r="C153" s="38"/>
      <c r="D153" s="91"/>
      <c r="E153" s="37"/>
      <c r="F153" s="15"/>
      <c r="G153" s="15"/>
      <c r="H153" s="15"/>
      <c r="I153" s="15"/>
      <c r="J153" s="15"/>
      <c r="K153" s="15"/>
      <c r="L153" s="15"/>
      <c r="M153" s="15"/>
      <c r="N153" s="15"/>
      <c r="O153" s="15"/>
      <c r="P153" s="15"/>
      <c r="Q153" s="15"/>
      <c r="R153" s="67"/>
      <c r="S153" s="68"/>
      <c r="T153" s="28"/>
    </row>
    <row r="154" spans="1:20" s="13" customFormat="1" ht="20.25">
      <c r="A154" s="104"/>
      <c r="B154" s="90" t="s">
        <v>264</v>
      </c>
      <c r="C154" s="92">
        <f>D154*E154</f>
        <v>150</v>
      </c>
      <c r="D154" s="12">
        <f>D144</f>
        <v>10</v>
      </c>
      <c r="E154" s="37">
        <f>F154*$E$722+G154*$F$722+H154*$G$722+I154*$H$722+J154*$I$722+K154*$J$722+L154*$K$722+M154*$L$722+N154*$M$722+O154*$N$722+P154*$O$722</f>
        <v>15</v>
      </c>
      <c r="F154" s="15"/>
      <c r="G154" s="15"/>
      <c r="H154" s="15"/>
      <c r="I154" s="15"/>
      <c r="J154" s="15"/>
      <c r="K154" s="15"/>
      <c r="L154" s="15"/>
      <c r="M154" s="15"/>
      <c r="N154" s="15">
        <v>12</v>
      </c>
      <c r="O154" s="15"/>
      <c r="P154" s="15"/>
      <c r="Q154" s="15"/>
      <c r="R154" s="67"/>
      <c r="S154" s="79"/>
      <c r="T154" s="28"/>
    </row>
    <row r="155" spans="1:20" s="13" customFormat="1" ht="20.25">
      <c r="A155" s="104"/>
      <c r="B155" s="41" t="s">
        <v>262</v>
      </c>
      <c r="C155" s="93">
        <f>C154</f>
        <v>150</v>
      </c>
      <c r="D155" s="46" t="s">
        <v>263</v>
      </c>
      <c r="E155" s="37"/>
      <c r="F155" s="15"/>
      <c r="G155" s="15"/>
      <c r="H155" s="15"/>
      <c r="I155" s="15"/>
      <c r="J155" s="15"/>
      <c r="K155" s="15"/>
      <c r="L155" s="15"/>
      <c r="M155" s="15"/>
      <c r="N155" s="15"/>
      <c r="O155" s="15"/>
      <c r="P155" s="15"/>
      <c r="Q155" s="15"/>
      <c r="R155" s="67"/>
      <c r="S155" s="68"/>
      <c r="T155" s="28"/>
    </row>
    <row r="156" spans="1:20" s="10" customFormat="1" ht="20.25" customHeight="1">
      <c r="A156" s="31">
        <v>6</v>
      </c>
      <c r="B156" s="42" t="s">
        <v>55</v>
      </c>
      <c r="C156" s="35"/>
      <c r="D156" s="45" t="s">
        <v>131</v>
      </c>
      <c r="E156" s="34"/>
      <c r="F156" s="9"/>
      <c r="G156" s="9"/>
      <c r="H156" s="9"/>
      <c r="I156" s="9"/>
      <c r="J156" s="9"/>
      <c r="K156" s="9"/>
      <c r="L156" s="9"/>
      <c r="M156" s="9"/>
      <c r="N156" s="9"/>
      <c r="O156" s="9"/>
      <c r="P156" s="9"/>
      <c r="Q156" s="9"/>
      <c r="R156" s="63"/>
      <c r="S156" s="64"/>
      <c r="T156" s="43"/>
    </row>
    <row r="157" spans="1:20" s="13" customFormat="1" ht="20.25">
      <c r="A157" s="11">
        <v>1</v>
      </c>
      <c r="B157" s="39" t="s">
        <v>56</v>
      </c>
      <c r="C157" s="36">
        <f>D157*E157</f>
        <v>-9</v>
      </c>
      <c r="D157" s="12">
        <v>1</v>
      </c>
      <c r="E157" s="37">
        <f>F157*$E$722+G157*$F$722+H157*$G$722+I157*$H$722+J157*$I$722+K157*$J$722+L157*$K$722+M157*$L$722+N157*$M$722+O157*$N$722+P157*$O$722+Q157*$P$722+R157*S157</f>
        <v>-9</v>
      </c>
      <c r="F157" s="12">
        <v>-7</v>
      </c>
      <c r="G157" s="12">
        <v>-2</v>
      </c>
      <c r="H157" s="12"/>
      <c r="I157" s="12"/>
      <c r="J157" s="12"/>
      <c r="K157" s="12"/>
      <c r="L157" s="12"/>
      <c r="M157" s="12"/>
      <c r="N157" s="12"/>
      <c r="O157" s="12"/>
      <c r="P157" s="12"/>
      <c r="Q157" s="12"/>
      <c r="R157" s="65"/>
      <c r="S157" s="66"/>
      <c r="T157" s="27"/>
    </row>
    <row r="158" spans="1:20" s="13" customFormat="1" ht="20.25">
      <c r="A158" s="11">
        <v>1</v>
      </c>
      <c r="B158" s="39" t="s">
        <v>228</v>
      </c>
      <c r="C158" s="36">
        <f>D158*E158</f>
        <v>34</v>
      </c>
      <c r="D158" s="12">
        <v>2</v>
      </c>
      <c r="E158" s="37">
        <f>F158*$E$722+G158*$F$722+H158*$G$722+I158*$H$722+J158*$I$722+K158*$J$722+L158*$K$722+M158*$L$722+N158*$M$722+O158*$N$722+P158*$O$722</f>
        <v>17</v>
      </c>
      <c r="F158" s="12"/>
      <c r="G158" s="12"/>
      <c r="H158" s="12">
        <v>-3</v>
      </c>
      <c r="I158" s="12"/>
      <c r="J158" s="12"/>
      <c r="K158" s="12">
        <v>8</v>
      </c>
      <c r="L158" s="12"/>
      <c r="M158" s="12"/>
      <c r="N158" s="12"/>
      <c r="O158" s="12"/>
      <c r="P158" s="12"/>
      <c r="Q158" s="12"/>
      <c r="R158" s="65"/>
      <c r="S158" s="73"/>
      <c r="T158" s="75"/>
    </row>
    <row r="159" spans="1:20" s="13" customFormat="1" ht="20.25">
      <c r="A159" s="11"/>
      <c r="B159" s="40" t="s">
        <v>19</v>
      </c>
      <c r="C159" s="44">
        <f>C157+C158</f>
        <v>25</v>
      </c>
      <c r="D159" s="46" t="s">
        <v>33</v>
      </c>
      <c r="E159" s="37"/>
      <c r="F159" s="12" t="s">
        <v>13</v>
      </c>
      <c r="G159" s="12"/>
      <c r="H159" s="12"/>
      <c r="I159" s="12"/>
      <c r="J159" s="12"/>
      <c r="K159" s="12"/>
      <c r="L159" s="12"/>
      <c r="M159" s="12"/>
      <c r="N159" s="12"/>
      <c r="O159" s="12"/>
      <c r="P159" s="12"/>
      <c r="Q159" s="12"/>
      <c r="R159" s="65"/>
      <c r="S159" s="66"/>
      <c r="T159" s="27"/>
    </row>
    <row r="160" spans="1:20" s="13" customFormat="1" ht="20.25">
      <c r="A160" s="11">
        <v>2</v>
      </c>
      <c r="B160" s="39" t="s">
        <v>57</v>
      </c>
      <c r="C160" s="36">
        <f>D160*E160</f>
        <v>-20</v>
      </c>
      <c r="D160" s="12">
        <v>1</v>
      </c>
      <c r="E160" s="37">
        <f>F160*$E$722+G160*$F$722+H160*$G$722+I160*$H$722+J160*$I$722+K160*$J$722+L160*$K$722+M160*$L$722+N160*$M$722+O160*$N$722+P160*$O$722+Q160*$P$722+R160*S160</f>
        <v>-20</v>
      </c>
      <c r="F160" s="12">
        <v>-10</v>
      </c>
      <c r="G160" s="12">
        <v>-10</v>
      </c>
      <c r="H160" s="12"/>
      <c r="I160" s="12"/>
      <c r="J160" s="12"/>
      <c r="K160" s="12"/>
      <c r="L160" s="12"/>
      <c r="M160" s="12"/>
      <c r="N160" s="12"/>
      <c r="O160" s="12"/>
      <c r="P160" s="12"/>
      <c r="Q160" s="12"/>
      <c r="R160" s="65"/>
      <c r="S160" s="66"/>
      <c r="T160" s="27"/>
    </row>
    <row r="161" spans="1:20" s="13" customFormat="1" ht="20.25">
      <c r="A161" s="11">
        <v>2</v>
      </c>
      <c r="B161" s="39" t="str">
        <f>B158</f>
        <v>Дрон-ксенолингвист</v>
      </c>
      <c r="C161" s="36">
        <f>D161*E161</f>
        <v>68</v>
      </c>
      <c r="D161" s="12">
        <v>4</v>
      </c>
      <c r="E161" s="37">
        <f>F161*$E$722+G161*$F$722+H161*$G$722+I161*$H$722+J161*$I$722+K161*$J$722+L161*$K$722+M161*$L$722+N161*$M$722+O161*$N$722+P161*$O$722</f>
        <v>17</v>
      </c>
      <c r="F161" s="12">
        <f>F158</f>
        <v>0</v>
      </c>
      <c r="G161" s="12">
        <f t="shared" ref="G161:Q161" si="33">G158</f>
        <v>0</v>
      </c>
      <c r="H161" s="12">
        <f t="shared" si="33"/>
        <v>-3</v>
      </c>
      <c r="I161" s="12">
        <f t="shared" si="33"/>
        <v>0</v>
      </c>
      <c r="J161" s="12">
        <f t="shared" si="33"/>
        <v>0</v>
      </c>
      <c r="K161" s="12">
        <f t="shared" si="33"/>
        <v>8</v>
      </c>
      <c r="L161" s="12">
        <f t="shared" si="33"/>
        <v>0</v>
      </c>
      <c r="M161" s="12">
        <f t="shared" si="33"/>
        <v>0</v>
      </c>
      <c r="N161" s="12">
        <f t="shared" si="33"/>
        <v>0</v>
      </c>
      <c r="O161" s="12">
        <f t="shared" si="33"/>
        <v>0</v>
      </c>
      <c r="P161" s="12">
        <f t="shared" si="33"/>
        <v>0</v>
      </c>
      <c r="Q161" s="12">
        <f t="shared" si="33"/>
        <v>0</v>
      </c>
      <c r="R161" s="65"/>
      <c r="S161" s="79"/>
      <c r="T161" s="75"/>
    </row>
    <row r="162" spans="1:20" s="13" customFormat="1" ht="20.25">
      <c r="A162" s="11">
        <v>2</v>
      </c>
      <c r="B162" s="39" t="s">
        <v>359</v>
      </c>
      <c r="C162" s="36">
        <f>D162*E162</f>
        <v>17</v>
      </c>
      <c r="D162" s="12">
        <v>1</v>
      </c>
      <c r="E162" s="37">
        <f>F162*$E$722+G162*$F$722+H162*$G$722+I162*$H$722+J162*$I$722+K162*$J$722+L162*$K$722+M162*$L$722+N162*$M$722+O162*$N$722+P162*$O$722</f>
        <v>17</v>
      </c>
      <c r="F162" s="12"/>
      <c r="G162" s="12"/>
      <c r="H162" s="12">
        <v>-3</v>
      </c>
      <c r="I162" s="12"/>
      <c r="J162" s="12"/>
      <c r="K162" s="12">
        <v>8</v>
      </c>
      <c r="L162" s="12"/>
      <c r="M162" s="12"/>
      <c r="N162" s="12"/>
      <c r="O162" s="12"/>
      <c r="P162" s="12"/>
      <c r="Q162" s="12"/>
      <c r="R162" s="65"/>
      <c r="S162" s="102"/>
      <c r="T162" s="75"/>
    </row>
    <row r="163" spans="1:20" s="13" customFormat="1" ht="20.25">
      <c r="A163" s="11">
        <v>2</v>
      </c>
      <c r="B163" s="39" t="s">
        <v>360</v>
      </c>
      <c r="C163" s="36">
        <f t="shared" ref="C163:C164" si="34">D163*E163</f>
        <v>15</v>
      </c>
      <c r="D163" s="12">
        <f>2.5*D161</f>
        <v>10</v>
      </c>
      <c r="E163" s="37">
        <f>D731</f>
        <v>1.5</v>
      </c>
      <c r="F163" s="12"/>
      <c r="G163" s="12"/>
      <c r="H163" s="12"/>
      <c r="I163" s="12"/>
      <c r="J163" s="12"/>
      <c r="K163" s="12"/>
      <c r="L163" s="12"/>
      <c r="M163" s="12"/>
      <c r="N163" s="12"/>
      <c r="O163" s="12"/>
      <c r="P163" s="12"/>
      <c r="Q163" s="12"/>
      <c r="R163" s="65"/>
      <c r="S163" s="65"/>
      <c r="T163" s="27"/>
    </row>
    <row r="164" spans="1:20" s="13" customFormat="1" ht="20.25">
      <c r="A164" s="11">
        <v>2</v>
      </c>
      <c r="B164" s="39" t="s">
        <v>361</v>
      </c>
      <c r="C164" s="36">
        <f t="shared" si="34"/>
        <v>20</v>
      </c>
      <c r="D164" s="12">
        <f>1*D162</f>
        <v>1</v>
      </c>
      <c r="E164" s="37">
        <f>D732</f>
        <v>20</v>
      </c>
      <c r="F164" s="12"/>
      <c r="G164" s="12"/>
      <c r="H164" s="12"/>
      <c r="I164" s="12"/>
      <c r="J164" s="12"/>
      <c r="K164" s="12"/>
      <c r="L164" s="12"/>
      <c r="M164" s="12"/>
      <c r="N164" s="12"/>
      <c r="O164" s="12"/>
      <c r="P164" s="12"/>
      <c r="Q164" s="12"/>
      <c r="R164" s="65"/>
      <c r="S164" s="65"/>
      <c r="T164" s="27"/>
    </row>
    <row r="165" spans="1:20" s="13" customFormat="1" ht="20.25">
      <c r="A165" s="11"/>
      <c r="B165" s="40" t="s">
        <v>20</v>
      </c>
      <c r="C165" s="44">
        <f>SUM(C160:C164)</f>
        <v>100</v>
      </c>
      <c r="D165" s="46" t="s">
        <v>34</v>
      </c>
      <c r="E165" s="37"/>
      <c r="F165" s="12"/>
      <c r="G165" s="12"/>
      <c r="H165" s="12"/>
      <c r="I165" s="12"/>
      <c r="J165" s="12"/>
      <c r="K165" s="12"/>
      <c r="L165" s="12"/>
      <c r="M165" s="12"/>
      <c r="N165" s="12"/>
      <c r="O165" s="12"/>
      <c r="P165" s="12"/>
      <c r="Q165" s="12"/>
      <c r="R165" s="65"/>
      <c r="S165" s="66"/>
      <c r="T165" s="27"/>
    </row>
    <row r="166" spans="1:20" s="13" customFormat="1" ht="20.25">
      <c r="A166" s="11">
        <v>3</v>
      </c>
      <c r="B166" s="39" t="s">
        <v>58</v>
      </c>
      <c r="C166" s="36">
        <f>D166*E166</f>
        <v>-40</v>
      </c>
      <c r="D166" s="12">
        <v>1</v>
      </c>
      <c r="E166" s="37">
        <f>F166*$E$722+G166*$F$722+H166*$G$722+I166*$H$722+J166*$I$722+K166*$J$722+L166*$K$722+M166*$L$722+N166*$M$722+O166*$N$722+P166*$O$722+Q166*$P$722+R166*S166</f>
        <v>-40</v>
      </c>
      <c r="F166" s="12">
        <v>-20</v>
      </c>
      <c r="G166" s="12">
        <v>-20</v>
      </c>
      <c r="H166" s="12"/>
      <c r="I166" s="12"/>
      <c r="J166" s="12"/>
      <c r="K166" s="12"/>
      <c r="L166" s="12"/>
      <c r="M166" s="12"/>
      <c r="N166" s="12"/>
      <c r="O166" s="12"/>
      <c r="P166" s="12"/>
      <c r="Q166" s="12"/>
      <c r="R166" s="65"/>
      <c r="S166" s="66"/>
      <c r="T166" s="27"/>
    </row>
    <row r="167" spans="1:20" s="13" customFormat="1" ht="20.25">
      <c r="A167" s="11">
        <v>3</v>
      </c>
      <c r="B167" s="39" t="str">
        <f>B158</f>
        <v>Дрон-ксенолингвист</v>
      </c>
      <c r="C167" s="36">
        <f>D167*E167</f>
        <v>170</v>
      </c>
      <c r="D167" s="12">
        <v>10</v>
      </c>
      <c r="E167" s="37">
        <f>F167*$E$722+G167*$F$722+H167*$G$722+I167*$H$722+J167*$I$722+K167*$J$722+L167*$K$722+M167*$L$722+N167*$M$722+O167*$N$722+P167*$O$722</f>
        <v>17</v>
      </c>
      <c r="F167" s="12">
        <f>F158</f>
        <v>0</v>
      </c>
      <c r="G167" s="12">
        <f t="shared" ref="G167:Q167" si="35">G158</f>
        <v>0</v>
      </c>
      <c r="H167" s="12">
        <f t="shared" si="35"/>
        <v>-3</v>
      </c>
      <c r="I167" s="12">
        <f t="shared" si="35"/>
        <v>0</v>
      </c>
      <c r="J167" s="12">
        <f t="shared" si="35"/>
        <v>0</v>
      </c>
      <c r="K167" s="12">
        <v>8</v>
      </c>
      <c r="L167" s="12">
        <f t="shared" si="35"/>
        <v>0</v>
      </c>
      <c r="M167" s="12">
        <f t="shared" si="35"/>
        <v>0</v>
      </c>
      <c r="N167" s="12">
        <f t="shared" si="35"/>
        <v>0</v>
      </c>
      <c r="O167" s="12">
        <f t="shared" si="35"/>
        <v>0</v>
      </c>
      <c r="P167" s="12">
        <f t="shared" si="35"/>
        <v>0</v>
      </c>
      <c r="Q167" s="12">
        <f t="shared" si="35"/>
        <v>0</v>
      </c>
      <c r="R167" s="65"/>
      <c r="S167" s="79"/>
      <c r="T167" s="75"/>
    </row>
    <row r="168" spans="1:20" s="13" customFormat="1" ht="20.25">
      <c r="A168" s="11">
        <v>3</v>
      </c>
      <c r="B168" s="39" t="s">
        <v>359</v>
      </c>
      <c r="C168" s="36">
        <f>D168*E168</f>
        <v>39</v>
      </c>
      <c r="D168" s="12">
        <v>2</v>
      </c>
      <c r="E168" s="37">
        <f>F168*$E$722+G168*$F$722+H168*$G$722+I168*$H$722+J168*$I$722+K168*$J$722+L168*$K$722+M168*$L$722+N168*$M$722+O168*$N$722+P168*$O$722</f>
        <v>19.5</v>
      </c>
      <c r="F168" s="12"/>
      <c r="G168" s="12"/>
      <c r="H168" s="12">
        <v>-3</v>
      </c>
      <c r="I168" s="12"/>
      <c r="J168" s="12"/>
      <c r="K168" s="12">
        <v>9</v>
      </c>
      <c r="L168" s="12"/>
      <c r="M168" s="12"/>
      <c r="N168" s="12"/>
      <c r="O168" s="12"/>
      <c r="P168" s="12"/>
      <c r="Q168" s="12"/>
      <c r="R168" s="65"/>
      <c r="S168" s="102"/>
      <c r="T168" s="75"/>
    </row>
    <row r="169" spans="1:20" s="13" customFormat="1" ht="20.25">
      <c r="A169" s="48">
        <v>3</v>
      </c>
      <c r="B169" s="39" t="s">
        <v>360</v>
      </c>
      <c r="C169" s="36">
        <f t="shared" ref="C169:C170" si="36">D169*E169</f>
        <v>37.5</v>
      </c>
      <c r="D169" s="12">
        <f>2.5*D167</f>
        <v>25</v>
      </c>
      <c r="E169" s="37">
        <f>D731</f>
        <v>1.5</v>
      </c>
      <c r="F169" s="12"/>
      <c r="G169" s="12"/>
      <c r="H169" s="12"/>
      <c r="I169" s="12"/>
      <c r="J169" s="12"/>
      <c r="K169" s="12"/>
      <c r="L169" s="12"/>
      <c r="M169" s="12"/>
      <c r="N169" s="12"/>
      <c r="O169" s="12"/>
      <c r="P169" s="12"/>
      <c r="Q169" s="12"/>
      <c r="R169" s="65"/>
      <c r="S169" s="65"/>
      <c r="T169" s="27"/>
    </row>
    <row r="170" spans="1:20" s="13" customFormat="1" ht="20.25">
      <c r="A170" s="48">
        <v>3</v>
      </c>
      <c r="B170" s="39" t="s">
        <v>361</v>
      </c>
      <c r="C170" s="36">
        <f t="shared" si="36"/>
        <v>40</v>
      </c>
      <c r="D170" s="12">
        <f>1*D168</f>
        <v>2</v>
      </c>
      <c r="E170" s="37">
        <f>D732</f>
        <v>20</v>
      </c>
      <c r="F170" s="12"/>
      <c r="G170" s="12"/>
      <c r="H170" s="12"/>
      <c r="I170" s="12"/>
      <c r="J170" s="12"/>
      <c r="K170" s="12"/>
      <c r="L170" s="12"/>
      <c r="M170" s="12"/>
      <c r="N170" s="12"/>
      <c r="O170" s="12"/>
      <c r="P170" s="12"/>
      <c r="Q170" s="12"/>
      <c r="R170" s="65"/>
      <c r="S170" s="65"/>
      <c r="T170" s="27"/>
    </row>
    <row r="171" spans="1:20" s="13" customFormat="1" ht="20.25">
      <c r="A171" s="14"/>
      <c r="B171" s="41" t="s">
        <v>21</v>
      </c>
      <c r="C171" s="93">
        <f>SUM(C166:C170)</f>
        <v>246.5</v>
      </c>
      <c r="D171" s="46" t="s">
        <v>35</v>
      </c>
      <c r="E171" s="37"/>
      <c r="F171" s="15"/>
      <c r="G171" s="15"/>
      <c r="H171" s="15"/>
      <c r="I171" s="15"/>
      <c r="J171" s="15"/>
      <c r="K171" s="15"/>
      <c r="L171" s="15"/>
      <c r="M171" s="15"/>
      <c r="N171" s="15"/>
      <c r="O171" s="15"/>
      <c r="P171" s="15"/>
      <c r="Q171" s="15"/>
      <c r="R171" s="67"/>
      <c r="S171" s="68"/>
      <c r="T171" s="28"/>
    </row>
    <row r="172" spans="1:20" s="13" customFormat="1" ht="20.25">
      <c r="A172" s="106"/>
      <c r="B172" s="89" t="s">
        <v>304</v>
      </c>
      <c r="C172" s="38"/>
      <c r="D172" s="91"/>
      <c r="E172" s="37"/>
      <c r="F172" s="15"/>
      <c r="G172" s="15"/>
      <c r="H172" s="15"/>
      <c r="I172" s="15"/>
      <c r="J172" s="15"/>
      <c r="K172" s="15"/>
      <c r="L172" s="15"/>
      <c r="M172" s="15"/>
      <c r="N172" s="15"/>
      <c r="O172" s="15"/>
      <c r="P172" s="15"/>
      <c r="Q172" s="15"/>
      <c r="R172" s="67"/>
      <c r="S172" s="68"/>
      <c r="T172" s="28"/>
    </row>
    <row r="173" spans="1:20" s="13" customFormat="1" ht="20.25">
      <c r="A173" s="106"/>
      <c r="B173" s="90" t="s">
        <v>265</v>
      </c>
      <c r="C173" s="92">
        <f>D173*E173</f>
        <v>75</v>
      </c>
      <c r="D173" s="12">
        <f>D167</f>
        <v>10</v>
      </c>
      <c r="E173" s="37">
        <f>F173*$E$722+G173*$F$722+H173*$G$722+I173*$H$722+J173*$I$722+K173*$J$722+L173*$K$722+M173*$L$722+N173*$M$722+O173*$N$722+P173*$O$722</f>
        <v>7.5</v>
      </c>
      <c r="F173" s="15"/>
      <c r="G173" s="15"/>
      <c r="H173" s="15"/>
      <c r="I173" s="15"/>
      <c r="J173" s="15"/>
      <c r="K173" s="15">
        <v>3</v>
      </c>
      <c r="L173" s="15"/>
      <c r="M173" s="15"/>
      <c r="N173" s="15"/>
      <c r="O173" s="15"/>
      <c r="P173" s="15"/>
      <c r="Q173" s="15"/>
      <c r="R173" s="67"/>
      <c r="S173" s="68"/>
      <c r="T173" s="28"/>
    </row>
    <row r="174" spans="1:20" s="13" customFormat="1" ht="20.25">
      <c r="A174" s="106"/>
      <c r="B174" s="90" t="s">
        <v>358</v>
      </c>
      <c r="C174" s="92">
        <f>D174*E174</f>
        <v>25</v>
      </c>
      <c r="D174" s="12">
        <f>D168</f>
        <v>2</v>
      </c>
      <c r="E174" s="37">
        <f>F174*$E$722+G174*$F$722+H174*$G$722+I174*$H$722+J174*$I$722+K174*$J$722+L174*$K$722+M174*$L$722+N174*$M$722+O174*$N$722+P174*$O$722</f>
        <v>12.5</v>
      </c>
      <c r="F174" s="15"/>
      <c r="G174" s="15"/>
      <c r="H174" s="15"/>
      <c r="I174" s="15"/>
      <c r="J174" s="15"/>
      <c r="K174" s="15">
        <v>5</v>
      </c>
      <c r="L174" s="15"/>
      <c r="M174" s="15"/>
      <c r="N174" s="15"/>
      <c r="O174" s="15"/>
      <c r="P174" s="15"/>
      <c r="Q174" s="15"/>
      <c r="R174" s="67"/>
      <c r="S174" s="68"/>
      <c r="T174" s="28"/>
    </row>
    <row r="175" spans="1:20" s="13" customFormat="1" ht="20.25">
      <c r="A175" s="106"/>
      <c r="B175" s="41" t="s">
        <v>262</v>
      </c>
      <c r="C175" s="93">
        <f>C173+C174</f>
        <v>100</v>
      </c>
      <c r="D175" s="46" t="s">
        <v>306</v>
      </c>
      <c r="E175" s="37"/>
      <c r="F175" s="15"/>
      <c r="G175" s="15"/>
      <c r="H175" s="15"/>
      <c r="I175" s="15"/>
      <c r="J175" s="15"/>
      <c r="K175" s="15"/>
      <c r="L175" s="15"/>
      <c r="M175" s="15"/>
      <c r="N175" s="15"/>
      <c r="O175" s="15"/>
      <c r="P175" s="15"/>
      <c r="Q175" s="15"/>
      <c r="R175" s="67"/>
      <c r="S175" s="68"/>
      <c r="T175" s="28"/>
    </row>
    <row r="176" spans="1:20" s="13" customFormat="1" ht="20.25">
      <c r="A176" s="106"/>
      <c r="B176" s="89" t="s">
        <v>305</v>
      </c>
      <c r="C176" s="38"/>
      <c r="D176" s="103"/>
      <c r="E176" s="37"/>
      <c r="F176" s="15"/>
      <c r="G176" s="15"/>
      <c r="H176" s="15"/>
      <c r="I176" s="15"/>
      <c r="J176" s="15"/>
      <c r="K176" s="15"/>
      <c r="L176" s="15"/>
      <c r="M176" s="15"/>
      <c r="N176" s="15"/>
      <c r="O176" s="15"/>
      <c r="P176" s="15"/>
      <c r="Q176" s="15"/>
      <c r="R176" s="67"/>
      <c r="S176" s="68"/>
      <c r="T176" s="28"/>
    </row>
    <row r="177" spans="1:20" s="13" customFormat="1" ht="20.25">
      <c r="A177" s="106"/>
      <c r="B177" s="90" t="s">
        <v>265</v>
      </c>
      <c r="C177" s="92">
        <f>D177*E177</f>
        <v>375</v>
      </c>
      <c r="D177" s="12">
        <f>D173</f>
        <v>10</v>
      </c>
      <c r="E177" s="37">
        <f>F177*$E$722+G177*$F$722+H177*$G$722+I177*$H$722+J177*$I$722+K177*$J$722+L177*$K$722+M177*$L$722+N177*$M$722+O177*$N$722+P177*$O$722</f>
        <v>37.5</v>
      </c>
      <c r="F177" s="15">
        <f t="shared" ref="F177:J177" si="37">F173*5</f>
        <v>0</v>
      </c>
      <c r="G177" s="15">
        <f t="shared" si="37"/>
        <v>0</v>
      </c>
      <c r="H177" s="15">
        <f t="shared" si="37"/>
        <v>0</v>
      </c>
      <c r="I177" s="15">
        <f t="shared" si="37"/>
        <v>0</v>
      </c>
      <c r="J177" s="15">
        <f t="shared" si="37"/>
        <v>0</v>
      </c>
      <c r="K177" s="15">
        <f>K173*5</f>
        <v>15</v>
      </c>
      <c r="L177" s="15">
        <f t="shared" ref="L177:P177" si="38">L173*5</f>
        <v>0</v>
      </c>
      <c r="M177" s="15">
        <f t="shared" si="38"/>
        <v>0</v>
      </c>
      <c r="N177" s="15">
        <f t="shared" si="38"/>
        <v>0</v>
      </c>
      <c r="O177" s="15">
        <f t="shared" si="38"/>
        <v>0</v>
      </c>
      <c r="P177" s="15">
        <f t="shared" si="38"/>
        <v>0</v>
      </c>
      <c r="Q177" s="15"/>
      <c r="R177" s="67"/>
      <c r="S177" s="68"/>
      <c r="T177" s="28"/>
    </row>
    <row r="178" spans="1:20" s="13" customFormat="1" ht="20.25">
      <c r="A178" s="106"/>
      <c r="B178" s="90" t="s">
        <v>358</v>
      </c>
      <c r="C178" s="92">
        <f>D178*E178</f>
        <v>125</v>
      </c>
      <c r="D178" s="12">
        <f>D174</f>
        <v>2</v>
      </c>
      <c r="E178" s="37">
        <f>F178*$E$722+G178*$F$722+H178*$G$722+I178*$H$722+J178*$I$722+K178*$J$722+L178*$K$722+M178*$L$722+N178*$M$722+O178*$N$722+P178*$O$722</f>
        <v>62.5</v>
      </c>
      <c r="F178" s="15"/>
      <c r="G178" s="15"/>
      <c r="H178" s="15"/>
      <c r="I178" s="15"/>
      <c r="J178" s="15"/>
      <c r="K178" s="15">
        <f>K174*5</f>
        <v>25</v>
      </c>
      <c r="L178" s="15"/>
      <c r="M178" s="15"/>
      <c r="N178" s="15"/>
      <c r="O178" s="15"/>
      <c r="P178" s="15"/>
      <c r="Q178" s="15"/>
      <c r="R178" s="67"/>
      <c r="S178" s="68"/>
      <c r="T178" s="28"/>
    </row>
    <row r="179" spans="1:20" s="13" customFormat="1" ht="20.25">
      <c r="A179" s="106"/>
      <c r="B179" s="41" t="s">
        <v>262</v>
      </c>
      <c r="C179" s="93">
        <f>C177+C178</f>
        <v>500</v>
      </c>
      <c r="D179" s="46" t="s">
        <v>307</v>
      </c>
      <c r="E179" s="37"/>
      <c r="F179" s="15"/>
      <c r="G179" s="15"/>
      <c r="H179" s="15"/>
      <c r="I179" s="15"/>
      <c r="J179" s="15"/>
      <c r="K179" s="15"/>
      <c r="L179" s="15"/>
      <c r="M179" s="15"/>
      <c r="N179" s="15"/>
      <c r="O179" s="15"/>
      <c r="P179" s="15"/>
      <c r="Q179" s="15"/>
      <c r="R179" s="67"/>
      <c r="S179" s="68"/>
      <c r="T179" s="28"/>
    </row>
    <row r="180" spans="1:20" s="13" customFormat="1" ht="20.25">
      <c r="A180" s="104"/>
      <c r="B180" s="89" t="s">
        <v>255</v>
      </c>
      <c r="C180" s="38"/>
      <c r="D180" s="91"/>
      <c r="E180" s="37"/>
      <c r="F180" s="15"/>
      <c r="G180" s="15"/>
      <c r="H180" s="15"/>
      <c r="I180" s="15"/>
      <c r="J180" s="15"/>
      <c r="K180" s="15"/>
      <c r="L180" s="15"/>
      <c r="M180" s="15"/>
      <c r="N180" s="15"/>
      <c r="O180" s="15"/>
      <c r="P180" s="15"/>
      <c r="Q180" s="15"/>
      <c r="R180" s="67"/>
      <c r="S180" s="68"/>
      <c r="T180" s="28"/>
    </row>
    <row r="181" spans="1:20" s="13" customFormat="1" ht="20.25">
      <c r="A181" s="104"/>
      <c r="B181" s="90" t="s">
        <v>265</v>
      </c>
      <c r="C181" s="92">
        <f>D181*E181</f>
        <v>50</v>
      </c>
      <c r="D181" s="12">
        <f>D167</f>
        <v>10</v>
      </c>
      <c r="E181" s="37">
        <f>F181*$E$722+G181*$F$722+H181*$G$722+I181*$H$722+J181*$I$722+K181*$J$722+L181*$K$722+M181*$L$722+N181*$M$722+O181*$N$722+P181*$O$722</f>
        <v>5</v>
      </c>
      <c r="F181" s="15"/>
      <c r="G181" s="15"/>
      <c r="H181" s="15"/>
      <c r="I181" s="15"/>
      <c r="J181" s="15"/>
      <c r="K181" s="15">
        <v>2</v>
      </c>
      <c r="L181" s="15"/>
      <c r="M181" s="15"/>
      <c r="N181" s="15"/>
      <c r="O181" s="15"/>
      <c r="P181" s="15"/>
      <c r="Q181" s="15"/>
      <c r="R181" s="67"/>
      <c r="S181" s="68"/>
      <c r="T181" s="28"/>
    </row>
    <row r="182" spans="1:20" s="13" customFormat="1" ht="20.25">
      <c r="A182" s="104"/>
      <c r="B182" s="90" t="s">
        <v>358</v>
      </c>
      <c r="C182" s="92">
        <f>D182*E182</f>
        <v>25</v>
      </c>
      <c r="D182" s="12">
        <f>D178</f>
        <v>2</v>
      </c>
      <c r="E182" s="37">
        <f>F182*$E$722+G182*$F$722+H182*$G$722+I182*$H$722+J182*$I$722+K182*$J$722+L182*$K$722+M182*$L$722+N182*$M$722+O182*$N$722+P182*$O$722</f>
        <v>12.5</v>
      </c>
      <c r="F182" s="15"/>
      <c r="G182" s="15"/>
      <c r="H182" s="15"/>
      <c r="I182" s="15"/>
      <c r="J182" s="15"/>
      <c r="K182" s="15">
        <v>5</v>
      </c>
      <c r="L182" s="15"/>
      <c r="M182" s="15"/>
      <c r="N182" s="15"/>
      <c r="O182" s="15"/>
      <c r="P182" s="15"/>
      <c r="Q182" s="15"/>
      <c r="R182" s="67"/>
      <c r="S182" s="68"/>
      <c r="T182" s="28"/>
    </row>
    <row r="183" spans="1:20" s="13" customFormat="1" ht="20.25">
      <c r="A183" s="104"/>
      <c r="B183" s="94" t="s">
        <v>381</v>
      </c>
      <c r="C183" s="92">
        <f t="shared" ref="C183" si="39">D183*E183</f>
        <v>75</v>
      </c>
      <c r="D183" s="12">
        <f>25*D168</f>
        <v>50</v>
      </c>
      <c r="E183" s="37">
        <v>1.5</v>
      </c>
      <c r="F183" s="15"/>
      <c r="G183" s="15"/>
      <c r="H183" s="15"/>
      <c r="I183" s="15"/>
      <c r="J183" s="15"/>
      <c r="K183" s="15"/>
      <c r="L183" s="15"/>
      <c r="M183" s="15"/>
      <c r="N183" s="15"/>
      <c r="O183" s="15"/>
      <c r="P183" s="15"/>
      <c r="Q183" s="15"/>
      <c r="R183" s="67"/>
      <c r="S183" s="68"/>
      <c r="T183" s="28"/>
    </row>
    <row r="184" spans="1:20" s="13" customFormat="1" ht="20.25">
      <c r="A184" s="104"/>
      <c r="B184" s="41" t="s">
        <v>262</v>
      </c>
      <c r="C184" s="93">
        <f>C181+C183+C182</f>
        <v>150</v>
      </c>
      <c r="D184" s="46" t="s">
        <v>263</v>
      </c>
      <c r="E184" s="37"/>
      <c r="F184" s="15"/>
      <c r="G184" s="15"/>
      <c r="H184" s="15"/>
      <c r="I184" s="15"/>
      <c r="J184" s="15"/>
      <c r="K184" s="15"/>
      <c r="L184" s="15"/>
      <c r="M184" s="15"/>
      <c r="N184" s="15"/>
      <c r="O184" s="15"/>
      <c r="P184" s="15"/>
      <c r="Q184" s="15"/>
      <c r="R184" s="67"/>
      <c r="S184" s="68"/>
      <c r="T184" s="28"/>
    </row>
    <row r="185" spans="1:20" s="10" customFormat="1" ht="20.25" customHeight="1">
      <c r="A185" s="31">
        <v>7</v>
      </c>
      <c r="B185" s="42" t="s">
        <v>60</v>
      </c>
      <c r="C185" s="35"/>
      <c r="D185" s="9"/>
      <c r="E185" s="34"/>
      <c r="F185" s="9"/>
      <c r="G185" s="9"/>
      <c r="H185" s="9"/>
      <c r="I185" s="9"/>
      <c r="J185" s="9"/>
      <c r="K185" s="9"/>
      <c r="L185" s="9"/>
      <c r="M185" s="9"/>
      <c r="N185" s="9"/>
      <c r="O185" s="9"/>
      <c r="P185" s="9"/>
      <c r="Q185" s="9"/>
      <c r="R185" s="63"/>
      <c r="S185" s="64"/>
      <c r="T185" s="43"/>
    </row>
    <row r="186" spans="1:20" s="13" customFormat="1" ht="20.25">
      <c r="A186" s="11">
        <v>1</v>
      </c>
      <c r="B186" s="39" t="s">
        <v>61</v>
      </c>
      <c r="C186" s="36">
        <f>D186*E186</f>
        <v>-4</v>
      </c>
      <c r="D186" s="12">
        <v>1</v>
      </c>
      <c r="E186" s="37">
        <f>F186*$E$722+G186*$F$722+H186*$G$722+I186*$H$722+J186*$I$722+K186*$J$722+L186*$K$722+M186*$L$722+N186*$M$722+O186*$N$722+P186*$O$722+Q186*$P$722+R186*S186</f>
        <v>-4</v>
      </c>
      <c r="F186" s="12"/>
      <c r="G186" s="12">
        <v>-4</v>
      </c>
      <c r="H186" s="12"/>
      <c r="I186" s="12"/>
      <c r="J186" s="12"/>
      <c r="K186" s="12"/>
      <c r="L186" s="12"/>
      <c r="M186" s="12"/>
      <c r="N186" s="12"/>
      <c r="O186" s="12"/>
      <c r="P186" s="12"/>
      <c r="Q186" s="12"/>
      <c r="R186" s="65"/>
      <c r="S186" s="66"/>
      <c r="T186" s="27"/>
    </row>
    <row r="187" spans="1:20" s="13" customFormat="1" ht="20.25">
      <c r="A187" s="11">
        <v>1</v>
      </c>
      <c r="B187" s="39" t="s">
        <v>230</v>
      </c>
      <c r="C187" s="36">
        <f t="shared" ref="C187:C188" si="40">D187*E187</f>
        <v>14</v>
      </c>
      <c r="D187" s="12">
        <v>2</v>
      </c>
      <c r="E187" s="37">
        <f>F187*$E$722+G187*$F$722+H187*$G$722+I187*$H$722+J187*$I$722+K187*$J$722+L187*$K$722+M187*$L$722+N187*$M$722+O187*$N$722+P187*$O$722</f>
        <v>7</v>
      </c>
      <c r="F187" s="12">
        <v>7</v>
      </c>
      <c r="G187" s="12"/>
      <c r="H187" s="12"/>
      <c r="I187" s="12"/>
      <c r="J187" s="12"/>
      <c r="K187" s="12"/>
      <c r="L187" s="12"/>
      <c r="M187" s="12"/>
      <c r="N187" s="12"/>
      <c r="O187" s="12"/>
      <c r="P187" s="12"/>
      <c r="Q187" s="12"/>
      <c r="R187" s="65"/>
      <c r="S187" s="73"/>
      <c r="T187" s="75"/>
    </row>
    <row r="188" spans="1:20" s="13" customFormat="1" ht="20.25">
      <c r="A188" s="11">
        <v>1</v>
      </c>
      <c r="B188" s="39" t="s">
        <v>229</v>
      </c>
      <c r="C188" s="36">
        <f t="shared" si="40"/>
        <v>15</v>
      </c>
      <c r="D188" s="12">
        <v>1</v>
      </c>
      <c r="E188" s="37">
        <f>F188*$E$722+G188*$F$722+H188*$G$722+I188*$H$722+J188*$I$722+K188*$J$722+L188*$K$722+M188*$L$722+N188*$M$722+O188*$N$722+P188*$O$722</f>
        <v>15</v>
      </c>
      <c r="F188" s="12">
        <v>18</v>
      </c>
      <c r="G188" s="12"/>
      <c r="H188" s="12">
        <v>-3</v>
      </c>
      <c r="I188" s="12"/>
      <c r="J188" s="12"/>
      <c r="K188" s="12"/>
      <c r="L188" s="12"/>
      <c r="M188" s="12"/>
      <c r="N188" s="12"/>
      <c r="O188" s="12"/>
      <c r="P188" s="12"/>
      <c r="Q188" s="12"/>
      <c r="R188" s="65"/>
      <c r="S188" s="73"/>
      <c r="T188" s="75"/>
    </row>
    <row r="189" spans="1:20" s="13" customFormat="1" ht="20.25">
      <c r="A189" s="11"/>
      <c r="B189" s="40" t="s">
        <v>19</v>
      </c>
      <c r="C189" s="44">
        <f>SUM(C186:C188)</f>
        <v>25</v>
      </c>
      <c r="D189" s="46" t="s">
        <v>33</v>
      </c>
      <c r="E189" s="37"/>
      <c r="F189" s="12"/>
      <c r="G189" s="12"/>
      <c r="H189" s="12"/>
      <c r="I189" s="12"/>
      <c r="J189" s="12"/>
      <c r="K189" s="12"/>
      <c r="L189" s="12"/>
      <c r="M189" s="12"/>
      <c r="N189" s="12"/>
      <c r="O189" s="12"/>
      <c r="P189" s="12"/>
      <c r="Q189" s="12"/>
      <c r="R189" s="65"/>
      <c r="S189" s="66"/>
      <c r="T189" s="76"/>
    </row>
    <row r="190" spans="1:20" s="13" customFormat="1" ht="20.25">
      <c r="A190" s="11">
        <v>2</v>
      </c>
      <c r="B190" s="39" t="s">
        <v>62</v>
      </c>
      <c r="C190" s="36">
        <f>D190*E190</f>
        <v>-8</v>
      </c>
      <c r="D190" s="12">
        <v>1</v>
      </c>
      <c r="E190" s="37">
        <f>F190*$E$722+G190*$F$722+H190*$G$722+I190*$H$722+J190*$I$722+K190*$J$722+L190*$K$722+M190*$L$722+N190*$M$722+O190*$N$722+P190*$O$722+Q190*$P$722+R190*S190</f>
        <v>-8</v>
      </c>
      <c r="F190" s="12"/>
      <c r="G190" s="12">
        <v>-8</v>
      </c>
      <c r="H190" s="12"/>
      <c r="I190" s="12"/>
      <c r="J190" s="12"/>
      <c r="K190" s="12"/>
      <c r="L190" s="12"/>
      <c r="M190" s="12"/>
      <c r="N190" s="12"/>
      <c r="O190" s="12"/>
      <c r="P190" s="12"/>
      <c r="Q190" s="12"/>
      <c r="R190" s="65"/>
      <c r="S190" s="66"/>
      <c r="T190" s="27"/>
    </row>
    <row r="191" spans="1:20" s="13" customFormat="1" ht="20.25">
      <c r="A191" s="11">
        <v>2</v>
      </c>
      <c r="B191" s="39" t="str">
        <f>B187</f>
        <v>Дрон-техник</v>
      </c>
      <c r="C191" s="36">
        <f t="shared" ref="C191:C192" si="41">D191*E191</f>
        <v>63</v>
      </c>
      <c r="D191" s="12">
        <v>9</v>
      </c>
      <c r="E191" s="37">
        <f>F191*$E$722+G191*$F$722+H191*$G$722+I191*$H$722+J191*$I$722+K191*$J$722+L191*$K$722+M191*$L$722+N191*$M$722+O191*$N$722+P191*$O$722</f>
        <v>7</v>
      </c>
      <c r="F191" s="12">
        <f>F187</f>
        <v>7</v>
      </c>
      <c r="G191" s="12">
        <f t="shared" ref="G191:Q192" si="42">G187</f>
        <v>0</v>
      </c>
      <c r="H191" s="12">
        <f t="shared" si="42"/>
        <v>0</v>
      </c>
      <c r="I191" s="12">
        <f t="shared" si="42"/>
        <v>0</v>
      </c>
      <c r="J191" s="12">
        <f t="shared" si="42"/>
        <v>0</v>
      </c>
      <c r="K191" s="12">
        <f t="shared" si="42"/>
        <v>0</v>
      </c>
      <c r="L191" s="12">
        <f t="shared" si="42"/>
        <v>0</v>
      </c>
      <c r="M191" s="12">
        <f t="shared" si="42"/>
        <v>0</v>
      </c>
      <c r="N191" s="12">
        <f t="shared" si="42"/>
        <v>0</v>
      </c>
      <c r="O191" s="12">
        <f t="shared" si="42"/>
        <v>0</v>
      </c>
      <c r="P191" s="12">
        <f t="shared" si="42"/>
        <v>0</v>
      </c>
      <c r="Q191" s="12">
        <f t="shared" si="42"/>
        <v>0</v>
      </c>
      <c r="R191" s="65"/>
      <c r="S191" s="73"/>
      <c r="T191" s="75"/>
    </row>
    <row r="192" spans="1:20" s="13" customFormat="1" ht="20.25">
      <c r="A192" s="11">
        <v>2</v>
      </c>
      <c r="B192" s="39" t="str">
        <f>B188</f>
        <v>Дрон-энергетик</v>
      </c>
      <c r="C192" s="36">
        <f t="shared" si="41"/>
        <v>45</v>
      </c>
      <c r="D192" s="12">
        <v>3</v>
      </c>
      <c r="E192" s="37">
        <f>F192*$E$722+G192*$F$722+H192*$G$722+I192*$H$722+J192*$I$722+K192*$J$722+L192*$K$722+M192*$L$722+N192*$M$722+O192*$N$722+P192*$O$722</f>
        <v>15</v>
      </c>
      <c r="F192" s="12">
        <f>F188</f>
        <v>18</v>
      </c>
      <c r="G192" s="12">
        <f t="shared" si="42"/>
        <v>0</v>
      </c>
      <c r="H192" s="12">
        <f t="shared" si="42"/>
        <v>-3</v>
      </c>
      <c r="I192" s="12">
        <f t="shared" si="42"/>
        <v>0</v>
      </c>
      <c r="J192" s="12">
        <f t="shared" si="42"/>
        <v>0</v>
      </c>
      <c r="K192" s="12">
        <f t="shared" si="42"/>
        <v>0</v>
      </c>
      <c r="L192" s="12">
        <f t="shared" si="42"/>
        <v>0</v>
      </c>
      <c r="M192" s="12">
        <f t="shared" si="42"/>
        <v>0</v>
      </c>
      <c r="N192" s="12">
        <f t="shared" si="42"/>
        <v>0</v>
      </c>
      <c r="O192" s="12">
        <f t="shared" si="42"/>
        <v>0</v>
      </c>
      <c r="P192" s="12">
        <f t="shared" si="42"/>
        <v>0</v>
      </c>
      <c r="Q192" s="12">
        <f t="shared" si="42"/>
        <v>0</v>
      </c>
      <c r="R192" s="65"/>
      <c r="S192" s="73"/>
      <c r="T192" s="75"/>
    </row>
    <row r="193" spans="1:20" s="13" customFormat="1" ht="20.25">
      <c r="A193" s="11"/>
      <c r="B193" s="40" t="s">
        <v>20</v>
      </c>
      <c r="C193" s="44">
        <f>SUM(C190:C192)</f>
        <v>100</v>
      </c>
      <c r="D193" s="46" t="s">
        <v>34</v>
      </c>
      <c r="E193" s="37"/>
      <c r="F193" s="12"/>
      <c r="G193" s="12"/>
      <c r="H193" s="12"/>
      <c r="I193" s="12"/>
      <c r="J193" s="12"/>
      <c r="K193" s="12"/>
      <c r="L193" s="12"/>
      <c r="M193" s="12"/>
      <c r="N193" s="12"/>
      <c r="O193" s="12"/>
      <c r="P193" s="12"/>
      <c r="Q193" s="12"/>
      <c r="R193" s="65"/>
      <c r="S193" s="66"/>
      <c r="T193" s="76"/>
    </row>
    <row r="194" spans="1:20" s="13" customFormat="1" ht="20.25">
      <c r="A194" s="11">
        <v>3</v>
      </c>
      <c r="B194" s="39" t="s">
        <v>62</v>
      </c>
      <c r="C194" s="36">
        <f>D194*E194</f>
        <v>-20</v>
      </c>
      <c r="D194" s="12">
        <v>1</v>
      </c>
      <c r="E194" s="37">
        <f>F194*$E$722+G194*$F$722+H194*$G$722+I194*$H$722+J194*$I$722+K194*$J$722+L194*$K$722+M194*$L$722+N194*$M$722+O194*$N$722+P194*$O$722+Q194*$P$722+R194*S194</f>
        <v>-20</v>
      </c>
      <c r="F194" s="12"/>
      <c r="G194" s="12">
        <v>-20</v>
      </c>
      <c r="H194" s="12"/>
      <c r="I194" s="12"/>
      <c r="J194" s="12"/>
      <c r="K194" s="12"/>
      <c r="L194" s="12"/>
      <c r="M194" s="12"/>
      <c r="N194" s="12"/>
      <c r="O194" s="12"/>
      <c r="P194" s="12"/>
      <c r="Q194" s="12"/>
      <c r="R194" s="65"/>
      <c r="S194" s="66"/>
      <c r="T194" s="27"/>
    </row>
    <row r="195" spans="1:20" s="13" customFormat="1" ht="20.25">
      <c r="A195" s="11">
        <v>3</v>
      </c>
      <c r="B195" s="39" t="str">
        <f>B187</f>
        <v>Дрон-техник</v>
      </c>
      <c r="C195" s="36">
        <f t="shared" ref="C195:C196" si="43">D195*E195</f>
        <v>119</v>
      </c>
      <c r="D195" s="12">
        <v>17</v>
      </c>
      <c r="E195" s="37">
        <f>F195*$E$722+G195*$F$722+H195*$G$722+I195*$H$722+J195*$I$722+K195*$J$722+L195*$K$722+M195*$L$722+N195*$M$722+O195*$N$722+P195*$O$722</f>
        <v>7</v>
      </c>
      <c r="F195" s="12">
        <f>F187</f>
        <v>7</v>
      </c>
      <c r="G195" s="12">
        <f t="shared" ref="G195:Q196" si="44">G187</f>
        <v>0</v>
      </c>
      <c r="H195" s="12">
        <f t="shared" si="44"/>
        <v>0</v>
      </c>
      <c r="I195" s="12">
        <f t="shared" si="44"/>
        <v>0</v>
      </c>
      <c r="J195" s="12">
        <f t="shared" si="44"/>
        <v>0</v>
      </c>
      <c r="K195" s="12">
        <f t="shared" si="44"/>
        <v>0</v>
      </c>
      <c r="L195" s="12">
        <f t="shared" si="44"/>
        <v>0</v>
      </c>
      <c r="M195" s="12">
        <f t="shared" si="44"/>
        <v>0</v>
      </c>
      <c r="N195" s="12">
        <f t="shared" si="44"/>
        <v>0</v>
      </c>
      <c r="O195" s="12">
        <f t="shared" si="44"/>
        <v>0</v>
      </c>
      <c r="P195" s="12">
        <f t="shared" si="44"/>
        <v>0</v>
      </c>
      <c r="Q195" s="12">
        <f t="shared" si="44"/>
        <v>0</v>
      </c>
      <c r="R195" s="65"/>
      <c r="S195" s="73"/>
      <c r="T195" s="75"/>
    </row>
    <row r="196" spans="1:20" s="13" customFormat="1" ht="20.25">
      <c r="A196" s="11">
        <v>3</v>
      </c>
      <c r="B196" s="39" t="str">
        <f>B188</f>
        <v>Дрон-энергетик</v>
      </c>
      <c r="C196" s="36">
        <f t="shared" si="43"/>
        <v>150</v>
      </c>
      <c r="D196" s="12">
        <v>10</v>
      </c>
      <c r="E196" s="37">
        <f>F196*$E$722+G196*$F$722+H196*$G$722+I196*$H$722+J196*$I$722+K196*$J$722+L196*$K$722+M196*$L$722+N196*$M$722+O196*$N$722+P196*$O$722</f>
        <v>15</v>
      </c>
      <c r="F196" s="12">
        <f>F188</f>
        <v>18</v>
      </c>
      <c r="G196" s="12">
        <f t="shared" si="44"/>
        <v>0</v>
      </c>
      <c r="H196" s="12">
        <f t="shared" si="44"/>
        <v>-3</v>
      </c>
      <c r="I196" s="12">
        <f t="shared" si="44"/>
        <v>0</v>
      </c>
      <c r="J196" s="12">
        <f t="shared" si="44"/>
        <v>0</v>
      </c>
      <c r="K196" s="12">
        <f t="shared" si="44"/>
        <v>0</v>
      </c>
      <c r="L196" s="12">
        <f t="shared" si="44"/>
        <v>0</v>
      </c>
      <c r="M196" s="12">
        <f t="shared" si="44"/>
        <v>0</v>
      </c>
      <c r="N196" s="12">
        <f t="shared" si="44"/>
        <v>0</v>
      </c>
      <c r="O196" s="12">
        <f t="shared" si="44"/>
        <v>0</v>
      </c>
      <c r="P196" s="12">
        <f t="shared" si="44"/>
        <v>0</v>
      </c>
      <c r="Q196" s="12">
        <f t="shared" si="44"/>
        <v>0</v>
      </c>
      <c r="R196" s="65"/>
      <c r="S196" s="73"/>
      <c r="T196" s="75"/>
    </row>
    <row r="197" spans="1:20" s="13" customFormat="1" ht="20.25">
      <c r="A197" s="14"/>
      <c r="B197" s="41" t="s">
        <v>21</v>
      </c>
      <c r="C197" s="38">
        <f>SUM(C194:C196)</f>
        <v>249</v>
      </c>
      <c r="D197" s="46" t="s">
        <v>35</v>
      </c>
      <c r="E197" s="37"/>
      <c r="F197" s="15"/>
      <c r="G197" s="15"/>
      <c r="H197" s="15"/>
      <c r="I197" s="15"/>
      <c r="J197" s="15"/>
      <c r="K197" s="15"/>
      <c r="L197" s="15"/>
      <c r="M197" s="15"/>
      <c r="N197" s="15"/>
      <c r="O197" s="15"/>
      <c r="P197" s="15"/>
      <c r="Q197" s="15"/>
      <c r="R197" s="67"/>
      <c r="S197" s="66"/>
      <c r="T197" s="76"/>
    </row>
    <row r="198" spans="1:20" s="13" customFormat="1" ht="20.25">
      <c r="A198" s="106"/>
      <c r="B198" s="89" t="s">
        <v>304</v>
      </c>
      <c r="C198" s="38"/>
      <c r="D198" s="91"/>
      <c r="E198" s="37"/>
      <c r="F198" s="15"/>
      <c r="G198" s="15"/>
      <c r="H198" s="15"/>
      <c r="I198" s="15"/>
      <c r="J198" s="15"/>
      <c r="K198" s="15"/>
      <c r="L198" s="15"/>
      <c r="M198" s="15"/>
      <c r="N198" s="15"/>
      <c r="O198" s="15"/>
      <c r="P198" s="15"/>
      <c r="Q198" s="15"/>
      <c r="R198" s="67"/>
      <c r="S198" s="68"/>
      <c r="T198" s="28"/>
    </row>
    <row r="199" spans="1:20" s="13" customFormat="1" ht="20.25">
      <c r="A199" s="106"/>
      <c r="B199" s="90" t="s">
        <v>266</v>
      </c>
      <c r="C199" s="92">
        <f>D199*E199</f>
        <v>42.5</v>
      </c>
      <c r="D199" s="12">
        <v>17</v>
      </c>
      <c r="E199" s="37">
        <f>F199*$E$722+G199*$F$722+H199*$G$722+I199*$H$722+J199*$I$722+K199*$J$722+L199*$K$722+M199*$L$722+N199*$M$722+O199*$N$722+P199*$O$722</f>
        <v>2.5</v>
      </c>
      <c r="F199" s="15">
        <v>2.5</v>
      </c>
      <c r="G199" s="15"/>
      <c r="H199" s="15"/>
      <c r="I199" s="15"/>
      <c r="J199" s="15"/>
      <c r="K199" s="15"/>
      <c r="L199" s="15"/>
      <c r="M199" s="15"/>
      <c r="N199" s="15"/>
      <c r="O199" s="15"/>
      <c r="P199" s="15"/>
      <c r="Q199" s="15"/>
      <c r="R199" s="67"/>
      <c r="S199" s="68"/>
      <c r="T199" s="28"/>
    </row>
    <row r="200" spans="1:20" s="13" customFormat="1" ht="20.25">
      <c r="A200" s="106"/>
      <c r="B200" s="90" t="s">
        <v>267</v>
      </c>
      <c r="C200" s="92">
        <f>D200*E200</f>
        <v>60</v>
      </c>
      <c r="D200" s="12">
        <v>10</v>
      </c>
      <c r="E200" s="37">
        <f>F200*$E$722+G200*$F$722+H200*$G$722+I200*$H$722+J200*$I$722+K200*$J$722+L200*$K$722+M200*$L$722+N200*$M$722+O200*$N$722+P200*$O$722</f>
        <v>6</v>
      </c>
      <c r="F200" s="15">
        <v>6</v>
      </c>
      <c r="G200" s="15"/>
      <c r="H200" s="15"/>
      <c r="I200" s="15"/>
      <c r="J200" s="15"/>
      <c r="K200" s="15"/>
      <c r="L200" s="15"/>
      <c r="M200" s="15"/>
      <c r="N200" s="15"/>
      <c r="O200" s="15"/>
      <c r="P200" s="15"/>
      <c r="Q200" s="15"/>
      <c r="R200" s="67"/>
      <c r="S200" s="68"/>
      <c r="T200" s="28"/>
    </row>
    <row r="201" spans="1:20" s="13" customFormat="1" ht="20.25">
      <c r="A201" s="106"/>
      <c r="B201" s="41" t="s">
        <v>262</v>
      </c>
      <c r="C201" s="93">
        <f>C199+C200</f>
        <v>102.5</v>
      </c>
      <c r="D201" s="46" t="s">
        <v>306</v>
      </c>
      <c r="E201" s="37"/>
      <c r="F201" s="15"/>
      <c r="G201" s="15"/>
      <c r="H201" s="15"/>
      <c r="I201" s="15"/>
      <c r="J201" s="15"/>
      <c r="K201" s="15"/>
      <c r="L201" s="15"/>
      <c r="M201" s="15"/>
      <c r="N201" s="15"/>
      <c r="O201" s="15"/>
      <c r="P201" s="15"/>
      <c r="Q201" s="15"/>
      <c r="R201" s="67"/>
      <c r="S201" s="68"/>
      <c r="T201" s="28"/>
    </row>
    <row r="202" spans="1:20" s="13" customFormat="1" ht="20.25">
      <c r="A202" s="106"/>
      <c r="B202" s="89" t="s">
        <v>305</v>
      </c>
      <c r="C202" s="38"/>
      <c r="D202" s="103"/>
      <c r="E202" s="37"/>
      <c r="F202" s="15"/>
      <c r="G202" s="15"/>
      <c r="H202" s="15"/>
      <c r="I202" s="15"/>
      <c r="J202" s="15"/>
      <c r="K202" s="15"/>
      <c r="L202" s="15"/>
      <c r="M202" s="15"/>
      <c r="N202" s="15"/>
      <c r="O202" s="15"/>
      <c r="P202" s="15"/>
      <c r="Q202" s="15"/>
      <c r="R202" s="67"/>
      <c r="S202" s="68"/>
      <c r="T202" s="28"/>
    </row>
    <row r="203" spans="1:20" s="13" customFormat="1" ht="20.25">
      <c r="A203" s="106"/>
      <c r="B203" s="90" t="s">
        <v>266</v>
      </c>
      <c r="C203" s="92">
        <f>D203*E203</f>
        <v>212.5</v>
      </c>
      <c r="D203" s="12">
        <f>D199</f>
        <v>17</v>
      </c>
      <c r="E203" s="37">
        <f>F203*$E$722+G203*$F$722+H203*$G$722+I203*$H$722+J203*$I$722+K203*$J$722+L203*$K$722+M203*$L$722+N203*$M$722+O203*$N$722+P203*$O$722</f>
        <v>12.5</v>
      </c>
      <c r="F203" s="15">
        <f t="shared" ref="F203:J204" si="45">F199*5</f>
        <v>12.5</v>
      </c>
      <c r="G203" s="15">
        <f t="shared" si="45"/>
        <v>0</v>
      </c>
      <c r="H203" s="15">
        <f t="shared" si="45"/>
        <v>0</v>
      </c>
      <c r="I203" s="15">
        <f t="shared" si="45"/>
        <v>0</v>
      </c>
      <c r="J203" s="15">
        <f t="shared" si="45"/>
        <v>0</v>
      </c>
      <c r="K203" s="15">
        <f>K199*5</f>
        <v>0</v>
      </c>
      <c r="L203" s="15">
        <f t="shared" ref="L203:P204" si="46">L199*5</f>
        <v>0</v>
      </c>
      <c r="M203" s="15">
        <f t="shared" si="46"/>
        <v>0</v>
      </c>
      <c r="N203" s="15">
        <f t="shared" si="46"/>
        <v>0</v>
      </c>
      <c r="O203" s="15">
        <f t="shared" si="46"/>
        <v>0</v>
      </c>
      <c r="P203" s="15">
        <f t="shared" si="46"/>
        <v>0</v>
      </c>
      <c r="Q203" s="15"/>
      <c r="R203" s="67"/>
      <c r="S203" s="68"/>
      <c r="T203" s="28"/>
    </row>
    <row r="204" spans="1:20" s="13" customFormat="1" ht="20.25">
      <c r="A204" s="106"/>
      <c r="B204" s="90" t="s">
        <v>267</v>
      </c>
      <c r="C204" s="92">
        <f>D204*E204</f>
        <v>300</v>
      </c>
      <c r="D204" s="12">
        <f>D200</f>
        <v>10</v>
      </c>
      <c r="E204" s="37">
        <f>F204*$E$722+G204*$F$722+H204*$G$722+I204*$H$722+J204*$I$722+K204*$J$722+L204*$K$722+M204*$L$722+N204*$M$722+O204*$N$722+P204*$O$722</f>
        <v>30</v>
      </c>
      <c r="F204" s="15">
        <f t="shared" si="45"/>
        <v>30</v>
      </c>
      <c r="G204" s="15">
        <f t="shared" si="45"/>
        <v>0</v>
      </c>
      <c r="H204" s="15">
        <f t="shared" si="45"/>
        <v>0</v>
      </c>
      <c r="I204" s="15">
        <f t="shared" si="45"/>
        <v>0</v>
      </c>
      <c r="J204" s="15">
        <f t="shared" si="45"/>
        <v>0</v>
      </c>
      <c r="K204" s="15">
        <f>K200*5</f>
        <v>0</v>
      </c>
      <c r="L204" s="15">
        <f t="shared" si="46"/>
        <v>0</v>
      </c>
      <c r="M204" s="15">
        <f t="shared" si="46"/>
        <v>0</v>
      </c>
      <c r="N204" s="15">
        <f t="shared" si="46"/>
        <v>0</v>
      </c>
      <c r="O204" s="15">
        <f t="shared" si="46"/>
        <v>0</v>
      </c>
      <c r="P204" s="15">
        <f t="shared" si="46"/>
        <v>0</v>
      </c>
      <c r="Q204" s="15"/>
      <c r="R204" s="67"/>
      <c r="S204" s="68"/>
      <c r="T204" s="28"/>
    </row>
    <row r="205" spans="1:20" s="13" customFormat="1" ht="20.25">
      <c r="A205" s="106"/>
      <c r="B205" s="41" t="s">
        <v>262</v>
      </c>
      <c r="C205" s="93">
        <f>C203+C204</f>
        <v>512.5</v>
      </c>
      <c r="D205" s="46" t="s">
        <v>307</v>
      </c>
      <c r="E205" s="37"/>
      <c r="F205" s="15"/>
      <c r="G205" s="15"/>
      <c r="H205" s="15"/>
      <c r="I205" s="15"/>
      <c r="J205" s="15"/>
      <c r="K205" s="15"/>
      <c r="L205" s="15"/>
      <c r="M205" s="15"/>
      <c r="N205" s="15"/>
      <c r="O205" s="15"/>
      <c r="P205" s="15"/>
      <c r="Q205" s="15"/>
      <c r="R205" s="67"/>
      <c r="S205" s="68"/>
      <c r="T205" s="28"/>
    </row>
    <row r="206" spans="1:20" s="13" customFormat="1" ht="20.25">
      <c r="A206" s="104"/>
      <c r="B206" s="89" t="s">
        <v>255</v>
      </c>
      <c r="C206" s="38"/>
      <c r="D206" s="91"/>
      <c r="E206" s="37"/>
      <c r="F206" s="15"/>
      <c r="G206" s="15"/>
      <c r="H206" s="15"/>
      <c r="I206" s="15"/>
      <c r="J206" s="15"/>
      <c r="K206" s="15"/>
      <c r="L206" s="15"/>
      <c r="M206" s="15"/>
      <c r="N206" s="15"/>
      <c r="O206" s="15"/>
      <c r="P206" s="15"/>
      <c r="Q206" s="15"/>
      <c r="R206" s="67"/>
      <c r="S206" s="66"/>
      <c r="T206" s="76"/>
    </row>
    <row r="207" spans="1:20" s="13" customFormat="1" ht="20.25">
      <c r="A207" s="104"/>
      <c r="B207" s="90" t="s">
        <v>266</v>
      </c>
      <c r="C207" s="92">
        <f>D207*E207</f>
        <v>59.5</v>
      </c>
      <c r="D207" s="12">
        <f>D195</f>
        <v>17</v>
      </c>
      <c r="E207" s="37">
        <f>F207*$E$722+G207*$F$722+H207*$G$722+I207*$H$722+J207*$I$722+K207*$J$722+L207*$K$722+M207*$L$722+N207*$M$722+O207*$N$722+P207*$O$722</f>
        <v>3.5</v>
      </c>
      <c r="F207" s="15">
        <v>3.5</v>
      </c>
      <c r="G207" s="15"/>
      <c r="H207" s="15"/>
      <c r="I207" s="15"/>
      <c r="J207" s="15"/>
      <c r="K207" s="15"/>
      <c r="L207" s="15"/>
      <c r="M207" s="15"/>
      <c r="N207" s="15"/>
      <c r="O207" s="15"/>
      <c r="P207" s="15"/>
      <c r="Q207" s="15"/>
      <c r="R207" s="67"/>
      <c r="S207" s="66"/>
      <c r="T207" s="76"/>
    </row>
    <row r="208" spans="1:20" s="13" customFormat="1" ht="20.25">
      <c r="A208" s="104"/>
      <c r="B208" s="90" t="s">
        <v>267</v>
      </c>
      <c r="C208" s="92">
        <f>D208*E208</f>
        <v>90</v>
      </c>
      <c r="D208" s="12">
        <f>D196</f>
        <v>10</v>
      </c>
      <c r="E208" s="37">
        <f>F208*$E$722+G208*$F$722+H208*$G$722+I208*$H$722+J208*$I$722+K208*$J$722+L208*$K$722+M208*$L$722+N208*$M$722+O208*$N$722+P208*$O$722</f>
        <v>9</v>
      </c>
      <c r="F208" s="15">
        <v>9</v>
      </c>
      <c r="G208" s="15"/>
      <c r="H208" s="15"/>
      <c r="I208" s="15"/>
      <c r="J208" s="15"/>
      <c r="K208" s="15"/>
      <c r="L208" s="15"/>
      <c r="M208" s="15"/>
      <c r="N208" s="15"/>
      <c r="O208" s="15"/>
      <c r="P208" s="15"/>
      <c r="Q208" s="15"/>
      <c r="R208" s="67"/>
      <c r="S208" s="66"/>
      <c r="T208" s="76"/>
    </row>
    <row r="209" spans="1:20" s="13" customFormat="1" ht="20.25">
      <c r="A209" s="104"/>
      <c r="B209" s="41" t="s">
        <v>262</v>
      </c>
      <c r="C209" s="93">
        <f>C207+C208</f>
        <v>149.5</v>
      </c>
      <c r="D209" s="46" t="s">
        <v>263</v>
      </c>
      <c r="E209" s="37"/>
      <c r="F209" s="15"/>
      <c r="G209" s="15"/>
      <c r="H209" s="15"/>
      <c r="I209" s="15"/>
      <c r="J209" s="15"/>
      <c r="K209" s="15"/>
      <c r="L209" s="15"/>
      <c r="M209" s="15"/>
      <c r="N209" s="15"/>
      <c r="O209" s="15"/>
      <c r="P209" s="15"/>
      <c r="Q209" s="15"/>
      <c r="R209" s="67"/>
      <c r="S209" s="66"/>
      <c r="T209" s="76"/>
    </row>
    <row r="210" spans="1:20" s="10" customFormat="1" ht="20.25" customHeight="1">
      <c r="A210" s="31">
        <v>8</v>
      </c>
      <c r="B210" s="42" t="s">
        <v>65</v>
      </c>
      <c r="C210" s="35"/>
      <c r="D210" s="9"/>
      <c r="E210" s="34"/>
      <c r="F210" s="9"/>
      <c r="G210" s="9"/>
      <c r="H210" s="9"/>
      <c r="I210" s="9"/>
      <c r="J210" s="9"/>
      <c r="K210" s="9"/>
      <c r="L210" s="9"/>
      <c r="M210" s="9"/>
      <c r="N210" s="9"/>
      <c r="O210" s="9"/>
      <c r="P210" s="9"/>
      <c r="Q210" s="9"/>
      <c r="R210" s="63"/>
      <c r="S210" s="64"/>
      <c r="T210" s="43"/>
    </row>
    <row r="211" spans="1:20" s="13" customFormat="1" ht="20.25">
      <c r="A211" s="11">
        <v>1</v>
      </c>
      <c r="B211" s="47" t="s">
        <v>66</v>
      </c>
      <c r="C211" s="36">
        <f>D211*E211</f>
        <v>-4</v>
      </c>
      <c r="D211" s="12">
        <v>1</v>
      </c>
      <c r="E211" s="37">
        <f>F211*$E$722+G211*$F$722+H211*$G$722+I211*$H$722+J211*$I$722+K211*$J$722+L211*$K$722+M211*$L$722+N211*$M$722+O211*$N$722+P211*$O$722+Q211*$P$722+R211*S211</f>
        <v>-4</v>
      </c>
      <c r="F211" s="12"/>
      <c r="G211" s="12">
        <v>-4</v>
      </c>
      <c r="H211" s="12"/>
      <c r="I211" s="12"/>
      <c r="J211" s="12"/>
      <c r="K211" s="12"/>
      <c r="L211" s="12"/>
      <c r="M211" s="12"/>
      <c r="N211" s="12"/>
      <c r="O211" s="12"/>
      <c r="P211" s="12"/>
      <c r="Q211" s="12"/>
      <c r="R211" s="65"/>
      <c r="S211" s="66"/>
      <c r="T211" s="27"/>
    </row>
    <row r="212" spans="1:20" s="13" customFormat="1" ht="20.25">
      <c r="A212" s="11">
        <v>1</v>
      </c>
      <c r="B212" s="47" t="s">
        <v>230</v>
      </c>
      <c r="C212" s="36">
        <f t="shared" ref="C212:C213" si="47">D212*E212</f>
        <v>14</v>
      </c>
      <c r="D212" s="12">
        <v>2</v>
      </c>
      <c r="E212" s="37">
        <f>F212*$E$722+G212*$F$722+H212*$G$722+I212*$H$722+J212*$I$722+K212*$J$722+L212*$K$722+M212*$L$722+N212*$M$722+O212*$N$722+P212*$O$722</f>
        <v>7</v>
      </c>
      <c r="F212" s="12">
        <v>7</v>
      </c>
      <c r="G212" s="12"/>
      <c r="H212" s="12"/>
      <c r="I212" s="12"/>
      <c r="J212" s="12"/>
      <c r="K212" s="12"/>
      <c r="L212" s="12"/>
      <c r="M212" s="12"/>
      <c r="N212" s="12"/>
      <c r="O212" s="12"/>
      <c r="P212" s="12"/>
      <c r="Q212" s="12"/>
      <c r="R212" s="65"/>
      <c r="S212" s="73"/>
      <c r="T212" s="75"/>
    </row>
    <row r="213" spans="1:20" s="13" customFormat="1" ht="20.25">
      <c r="A213" s="11">
        <v>1</v>
      </c>
      <c r="B213" s="39" t="s">
        <v>229</v>
      </c>
      <c r="C213" s="36">
        <f t="shared" si="47"/>
        <v>15</v>
      </c>
      <c r="D213" s="12">
        <v>1</v>
      </c>
      <c r="E213" s="37">
        <f>F213*$E$722+G213*$F$722+H213*$G$722+I213*$H$722+J213*$I$722+K213*$J$722+L213*$K$722+M213*$L$722+N213*$M$722+O213*$N$722+P213*$O$722</f>
        <v>15</v>
      </c>
      <c r="F213" s="12">
        <v>18</v>
      </c>
      <c r="G213" s="12"/>
      <c r="H213" s="12">
        <v>-3</v>
      </c>
      <c r="I213" s="12"/>
      <c r="J213" s="12"/>
      <c r="K213" s="12"/>
      <c r="L213" s="12"/>
      <c r="M213" s="12"/>
      <c r="N213" s="12"/>
      <c r="O213" s="12"/>
      <c r="P213" s="12"/>
      <c r="Q213" s="12"/>
      <c r="R213" s="65"/>
      <c r="S213" s="73"/>
      <c r="T213" s="75"/>
    </row>
    <row r="214" spans="1:20" s="13" customFormat="1" ht="20.25">
      <c r="A214" s="11"/>
      <c r="B214" s="40" t="s">
        <v>19</v>
      </c>
      <c r="C214" s="44">
        <f>SUM(C211:C213)</f>
        <v>25</v>
      </c>
      <c r="D214" s="46" t="s">
        <v>33</v>
      </c>
      <c r="E214" s="37"/>
      <c r="F214" s="12"/>
      <c r="G214" s="12"/>
      <c r="H214" s="12"/>
      <c r="I214" s="12"/>
      <c r="J214" s="12"/>
      <c r="K214" s="12"/>
      <c r="L214" s="12"/>
      <c r="M214" s="12"/>
      <c r="N214" s="12"/>
      <c r="O214" s="12"/>
      <c r="P214" s="12"/>
      <c r="Q214" s="12"/>
      <c r="R214" s="65"/>
      <c r="S214" s="66"/>
      <c r="T214" s="76"/>
    </row>
    <row r="215" spans="1:20" s="13" customFormat="1" ht="20.25">
      <c r="A215" s="11">
        <v>2</v>
      </c>
      <c r="B215" s="39" t="s">
        <v>67</v>
      </c>
      <c r="C215" s="36">
        <f>D215*E215</f>
        <v>-8</v>
      </c>
      <c r="D215" s="12">
        <v>1</v>
      </c>
      <c r="E215" s="37">
        <f>F215*$E$722+G215*$F$722+H215*$G$722+I215*$H$722+J215*$I$722+K215*$J$722+L215*$K$722+M215*$L$722+N215*$M$722+O215*$N$722+P215*$O$722+Q215*$P$722+R215*S215</f>
        <v>-8</v>
      </c>
      <c r="F215" s="12"/>
      <c r="G215" s="12">
        <v>-8</v>
      </c>
      <c r="H215" s="12"/>
      <c r="I215" s="12"/>
      <c r="J215" s="12"/>
      <c r="K215" s="12"/>
      <c r="L215" s="12"/>
      <c r="M215" s="12"/>
      <c r="N215" s="12"/>
      <c r="O215" s="12"/>
      <c r="P215" s="12"/>
      <c r="Q215" s="12"/>
      <c r="R215" s="65"/>
      <c r="S215" s="66"/>
      <c r="T215" s="27"/>
    </row>
    <row r="216" spans="1:20" s="13" customFormat="1" ht="20.25">
      <c r="A216" s="11">
        <v>2</v>
      </c>
      <c r="B216" s="39" t="str">
        <f>B212</f>
        <v>Дрон-техник</v>
      </c>
      <c r="C216" s="36">
        <f t="shared" ref="C216:C217" si="48">D216*E216</f>
        <v>63</v>
      </c>
      <c r="D216" s="12">
        <v>9</v>
      </c>
      <c r="E216" s="37">
        <f>F216*$E$722+G216*$F$722+H216*$G$722+I216*$H$722+J216*$I$722+K216*$J$722+L216*$K$722+M216*$L$722+N216*$M$722+O216*$N$722+P216*$O$722</f>
        <v>7</v>
      </c>
      <c r="F216" s="12">
        <f>F212</f>
        <v>7</v>
      </c>
      <c r="G216" s="12">
        <f t="shared" ref="G216:Q217" si="49">G212</f>
        <v>0</v>
      </c>
      <c r="H216" s="12">
        <f t="shared" si="49"/>
        <v>0</v>
      </c>
      <c r="I216" s="12">
        <f t="shared" si="49"/>
        <v>0</v>
      </c>
      <c r="J216" s="12">
        <f t="shared" si="49"/>
        <v>0</v>
      </c>
      <c r="K216" s="12">
        <f t="shared" si="49"/>
        <v>0</v>
      </c>
      <c r="L216" s="12">
        <f t="shared" si="49"/>
        <v>0</v>
      </c>
      <c r="M216" s="12">
        <f t="shared" si="49"/>
        <v>0</v>
      </c>
      <c r="N216" s="12">
        <f t="shared" si="49"/>
        <v>0</v>
      </c>
      <c r="O216" s="12">
        <f t="shared" si="49"/>
        <v>0</v>
      </c>
      <c r="P216" s="12">
        <f t="shared" si="49"/>
        <v>0</v>
      </c>
      <c r="Q216" s="12">
        <f t="shared" si="49"/>
        <v>0</v>
      </c>
      <c r="R216" s="65"/>
      <c r="S216" s="73"/>
      <c r="T216" s="75"/>
    </row>
    <row r="217" spans="1:20" s="13" customFormat="1" ht="20.25">
      <c r="A217" s="11">
        <v>2</v>
      </c>
      <c r="B217" s="39" t="str">
        <f>B213</f>
        <v>Дрон-энергетик</v>
      </c>
      <c r="C217" s="36">
        <f t="shared" si="48"/>
        <v>45</v>
      </c>
      <c r="D217" s="12">
        <v>3</v>
      </c>
      <c r="E217" s="37">
        <f>F217*$E$722+G217*$F$722+H217*$G$722+I217*$H$722+J217*$I$722+K217*$J$722+L217*$K$722+M217*$L$722+N217*$M$722+O217*$N$722+P217*$O$722</f>
        <v>15</v>
      </c>
      <c r="F217" s="12">
        <f>F213</f>
        <v>18</v>
      </c>
      <c r="G217" s="12">
        <f t="shared" si="49"/>
        <v>0</v>
      </c>
      <c r="H217" s="12">
        <f t="shared" si="49"/>
        <v>-3</v>
      </c>
      <c r="I217" s="12">
        <f t="shared" si="49"/>
        <v>0</v>
      </c>
      <c r="J217" s="12">
        <f t="shared" si="49"/>
        <v>0</v>
      </c>
      <c r="K217" s="12">
        <f t="shared" si="49"/>
        <v>0</v>
      </c>
      <c r="L217" s="12">
        <f t="shared" si="49"/>
        <v>0</v>
      </c>
      <c r="M217" s="12">
        <f t="shared" si="49"/>
        <v>0</v>
      </c>
      <c r="N217" s="12">
        <f t="shared" si="49"/>
        <v>0</v>
      </c>
      <c r="O217" s="12">
        <f t="shared" si="49"/>
        <v>0</v>
      </c>
      <c r="P217" s="12">
        <f t="shared" si="49"/>
        <v>0</v>
      </c>
      <c r="Q217" s="12">
        <f t="shared" si="49"/>
        <v>0</v>
      </c>
      <c r="R217" s="65"/>
      <c r="S217" s="73"/>
      <c r="T217" s="75"/>
    </row>
    <row r="218" spans="1:20" s="13" customFormat="1" ht="20.25">
      <c r="A218" s="11"/>
      <c r="B218" s="40" t="s">
        <v>20</v>
      </c>
      <c r="C218" s="44">
        <f>SUM(C215:C217)</f>
        <v>100</v>
      </c>
      <c r="D218" s="46" t="s">
        <v>34</v>
      </c>
      <c r="E218" s="37"/>
      <c r="F218" s="12"/>
      <c r="G218" s="12"/>
      <c r="H218" s="12"/>
      <c r="I218" s="12"/>
      <c r="J218" s="12"/>
      <c r="K218" s="12"/>
      <c r="L218" s="12"/>
      <c r="M218" s="12"/>
      <c r="N218" s="12"/>
      <c r="O218" s="12"/>
      <c r="P218" s="12"/>
      <c r="Q218" s="12"/>
      <c r="R218" s="65"/>
      <c r="S218" s="66"/>
      <c r="T218" s="76"/>
    </row>
    <row r="219" spans="1:20" s="13" customFormat="1" ht="20.25">
      <c r="A219" s="11">
        <v>3</v>
      </c>
      <c r="B219" s="39" t="s">
        <v>67</v>
      </c>
      <c r="C219" s="36">
        <f>D219*E219</f>
        <v>-20</v>
      </c>
      <c r="D219" s="12">
        <v>1</v>
      </c>
      <c r="E219" s="37">
        <f>F219*$E$722+G219*$F$722+H219*$G$722+I219*$H$722+J219*$I$722+K219*$J$722+L219*$K$722+M219*$L$722+N219*$M$722+O219*$N$722+P219*$O$722+Q219*$P$722+R219*S219</f>
        <v>-20</v>
      </c>
      <c r="F219" s="12"/>
      <c r="G219" s="12">
        <v>-20</v>
      </c>
      <c r="H219" s="12"/>
      <c r="I219" s="12"/>
      <c r="J219" s="12"/>
      <c r="K219" s="12"/>
      <c r="L219" s="12"/>
      <c r="M219" s="12"/>
      <c r="N219" s="12"/>
      <c r="O219" s="12"/>
      <c r="P219" s="12"/>
      <c r="Q219" s="12"/>
      <c r="R219" s="65"/>
      <c r="S219" s="66"/>
      <c r="T219" s="27"/>
    </row>
    <row r="220" spans="1:20" s="13" customFormat="1" ht="20.25">
      <c r="A220" s="11">
        <v>3</v>
      </c>
      <c r="B220" s="39" t="str">
        <f>B212</f>
        <v>Дрон-техник</v>
      </c>
      <c r="C220" s="36">
        <f t="shared" ref="C220:C221" si="50">D220*E220</f>
        <v>119</v>
      </c>
      <c r="D220" s="12">
        <v>17</v>
      </c>
      <c r="E220" s="37">
        <f>F220*$E$722+G220*$F$722+H220*$G$722+I220*$H$722+J220*$I$722+K220*$J$722+L220*$K$722+M220*$L$722+N220*$M$722+O220*$N$722+P220*$O$722</f>
        <v>7</v>
      </c>
      <c r="F220" s="12">
        <f>F212</f>
        <v>7</v>
      </c>
      <c r="G220" s="12">
        <f t="shared" ref="G220:Q221" si="51">G212</f>
        <v>0</v>
      </c>
      <c r="H220" s="12">
        <f t="shared" si="51"/>
        <v>0</v>
      </c>
      <c r="I220" s="12">
        <f t="shared" si="51"/>
        <v>0</v>
      </c>
      <c r="J220" s="12">
        <f t="shared" si="51"/>
        <v>0</v>
      </c>
      <c r="K220" s="12">
        <f t="shared" si="51"/>
        <v>0</v>
      </c>
      <c r="L220" s="12">
        <f t="shared" si="51"/>
        <v>0</v>
      </c>
      <c r="M220" s="12">
        <f t="shared" si="51"/>
        <v>0</v>
      </c>
      <c r="N220" s="12">
        <f t="shared" si="51"/>
        <v>0</v>
      </c>
      <c r="O220" s="12">
        <f t="shared" si="51"/>
        <v>0</v>
      </c>
      <c r="P220" s="12">
        <f t="shared" si="51"/>
        <v>0</v>
      </c>
      <c r="Q220" s="12">
        <f t="shared" si="51"/>
        <v>0</v>
      </c>
      <c r="R220" s="65"/>
      <c r="S220" s="73"/>
      <c r="T220" s="75"/>
    </row>
    <row r="221" spans="1:20" s="13" customFormat="1" ht="20.25">
      <c r="A221" s="11">
        <v>3</v>
      </c>
      <c r="B221" s="39" t="str">
        <f>B213</f>
        <v>Дрон-энергетик</v>
      </c>
      <c r="C221" s="36">
        <f t="shared" si="50"/>
        <v>150</v>
      </c>
      <c r="D221" s="12">
        <v>10</v>
      </c>
      <c r="E221" s="37">
        <f>F221*$E$722+G221*$F$722+H221*$G$722+I221*$H$722+J221*$I$722+K221*$J$722+L221*$K$722+M221*$L$722+N221*$M$722+O221*$N$722+P221*$O$722</f>
        <v>15</v>
      </c>
      <c r="F221" s="12">
        <f>F213</f>
        <v>18</v>
      </c>
      <c r="G221" s="12">
        <f t="shared" si="51"/>
        <v>0</v>
      </c>
      <c r="H221" s="12">
        <f t="shared" si="51"/>
        <v>-3</v>
      </c>
      <c r="I221" s="12">
        <f t="shared" si="51"/>
        <v>0</v>
      </c>
      <c r="J221" s="12">
        <f t="shared" si="51"/>
        <v>0</v>
      </c>
      <c r="K221" s="12">
        <f t="shared" si="51"/>
        <v>0</v>
      </c>
      <c r="L221" s="12">
        <f t="shared" si="51"/>
        <v>0</v>
      </c>
      <c r="M221" s="12">
        <f t="shared" si="51"/>
        <v>0</v>
      </c>
      <c r="N221" s="12">
        <f t="shared" si="51"/>
        <v>0</v>
      </c>
      <c r="O221" s="12">
        <f t="shared" si="51"/>
        <v>0</v>
      </c>
      <c r="P221" s="12">
        <f t="shared" si="51"/>
        <v>0</v>
      </c>
      <c r="Q221" s="12">
        <f t="shared" si="51"/>
        <v>0</v>
      </c>
      <c r="R221" s="65"/>
      <c r="S221" s="73"/>
      <c r="T221" s="75"/>
    </row>
    <row r="222" spans="1:20" s="13" customFormat="1" ht="20.25">
      <c r="A222" s="14"/>
      <c r="B222" s="41" t="s">
        <v>21</v>
      </c>
      <c r="C222" s="38">
        <f>SUM(C219:C221)</f>
        <v>249</v>
      </c>
      <c r="D222" s="46" t="s">
        <v>35</v>
      </c>
      <c r="E222" s="37"/>
      <c r="F222" s="15"/>
      <c r="G222" s="15"/>
      <c r="H222" s="15"/>
      <c r="I222" s="15"/>
      <c r="J222" s="15"/>
      <c r="K222" s="15"/>
      <c r="L222" s="15"/>
      <c r="M222" s="15"/>
      <c r="N222" s="15"/>
      <c r="O222" s="15"/>
      <c r="P222" s="15"/>
      <c r="Q222" s="15"/>
      <c r="R222" s="67"/>
      <c r="S222" s="66"/>
      <c r="T222" s="76"/>
    </row>
    <row r="223" spans="1:20" s="13" customFormat="1" ht="20.25">
      <c r="A223" s="106"/>
      <c r="B223" s="89" t="s">
        <v>304</v>
      </c>
      <c r="C223" s="38"/>
      <c r="D223" s="91"/>
      <c r="E223" s="37"/>
      <c r="F223" s="15"/>
      <c r="G223" s="15"/>
      <c r="H223" s="15"/>
      <c r="I223" s="15"/>
      <c r="J223" s="15"/>
      <c r="K223" s="15"/>
      <c r="L223" s="15"/>
      <c r="M223" s="15"/>
      <c r="N223" s="15"/>
      <c r="O223" s="15"/>
      <c r="P223" s="15"/>
      <c r="Q223" s="15"/>
      <c r="R223" s="67"/>
      <c r="S223" s="68"/>
      <c r="T223" s="28"/>
    </row>
    <row r="224" spans="1:20" s="13" customFormat="1" ht="20.25">
      <c r="A224" s="106"/>
      <c r="B224" s="90" t="s">
        <v>266</v>
      </c>
      <c r="C224" s="92">
        <f>D224*E224</f>
        <v>42.5</v>
      </c>
      <c r="D224" s="12">
        <v>17</v>
      </c>
      <c r="E224" s="37">
        <f>F224*$E$722+G224*$F$722+H224*$G$722+I224*$H$722+J224*$I$722+K224*$J$722+L224*$K$722+M224*$L$722+N224*$M$722+O224*$N$722+P224*$O$722</f>
        <v>2.5</v>
      </c>
      <c r="F224" s="15">
        <v>2.5</v>
      </c>
      <c r="G224" s="15"/>
      <c r="H224" s="15"/>
      <c r="I224" s="15"/>
      <c r="J224" s="15"/>
      <c r="K224" s="15"/>
      <c r="L224" s="15"/>
      <c r="M224" s="15"/>
      <c r="N224" s="15"/>
      <c r="O224" s="15"/>
      <c r="P224" s="15"/>
      <c r="Q224" s="15"/>
      <c r="R224" s="67"/>
      <c r="S224" s="68"/>
      <c r="T224" s="28"/>
    </row>
    <row r="225" spans="1:20" s="13" customFormat="1" ht="20.25">
      <c r="A225" s="106"/>
      <c r="B225" s="90" t="s">
        <v>267</v>
      </c>
      <c r="C225" s="92">
        <f>D225*E225</f>
        <v>60</v>
      </c>
      <c r="D225" s="12">
        <v>10</v>
      </c>
      <c r="E225" s="37">
        <f>F225*$E$722+G225*$F$722+H225*$G$722+I225*$H$722+J225*$I$722+K225*$J$722+L225*$K$722+M225*$L$722+N225*$M$722+O225*$N$722+P225*$O$722</f>
        <v>6</v>
      </c>
      <c r="F225" s="15">
        <v>6</v>
      </c>
      <c r="G225" s="15"/>
      <c r="H225" s="15"/>
      <c r="I225" s="15"/>
      <c r="J225" s="15"/>
      <c r="K225" s="15"/>
      <c r="L225" s="15"/>
      <c r="M225" s="15"/>
      <c r="N225" s="15"/>
      <c r="O225" s="15"/>
      <c r="P225" s="15"/>
      <c r="Q225" s="15"/>
      <c r="R225" s="67"/>
      <c r="S225" s="68"/>
      <c r="T225" s="28"/>
    </row>
    <row r="226" spans="1:20" s="13" customFormat="1" ht="20.25">
      <c r="A226" s="106"/>
      <c r="B226" s="41" t="s">
        <v>262</v>
      </c>
      <c r="C226" s="93">
        <f>C224+C225</f>
        <v>102.5</v>
      </c>
      <c r="D226" s="46" t="s">
        <v>306</v>
      </c>
      <c r="E226" s="37"/>
      <c r="F226" s="15"/>
      <c r="G226" s="15"/>
      <c r="H226" s="15"/>
      <c r="I226" s="15"/>
      <c r="J226" s="15"/>
      <c r="K226" s="15"/>
      <c r="L226" s="15"/>
      <c r="M226" s="15"/>
      <c r="N226" s="15"/>
      <c r="O226" s="15"/>
      <c r="P226" s="15"/>
      <c r="Q226" s="15"/>
      <c r="R226" s="67"/>
      <c r="S226" s="68"/>
      <c r="T226" s="28"/>
    </row>
    <row r="227" spans="1:20" s="13" customFormat="1" ht="20.25">
      <c r="A227" s="106"/>
      <c r="B227" s="89" t="s">
        <v>305</v>
      </c>
      <c r="C227" s="38"/>
      <c r="D227" s="103"/>
      <c r="E227" s="37"/>
      <c r="F227" s="15"/>
      <c r="G227" s="15"/>
      <c r="H227" s="15"/>
      <c r="I227" s="15"/>
      <c r="J227" s="15"/>
      <c r="K227" s="15"/>
      <c r="L227" s="15"/>
      <c r="M227" s="15"/>
      <c r="N227" s="15"/>
      <c r="O227" s="15"/>
      <c r="P227" s="15"/>
      <c r="Q227" s="15"/>
      <c r="R227" s="67"/>
      <c r="S227" s="68"/>
      <c r="T227" s="28"/>
    </row>
    <row r="228" spans="1:20" s="13" customFormat="1" ht="20.25">
      <c r="A228" s="106"/>
      <c r="B228" s="90" t="s">
        <v>266</v>
      </c>
      <c r="C228" s="92">
        <f>D228*E228</f>
        <v>212.5</v>
      </c>
      <c r="D228" s="12">
        <f>D224</f>
        <v>17</v>
      </c>
      <c r="E228" s="37">
        <f>F228*$E$722+G228*$F$722+H228*$G$722+I228*$H$722+J228*$I$722+K228*$J$722+L228*$K$722+M228*$L$722+N228*$M$722+O228*$N$722+P228*$O$722</f>
        <v>12.5</v>
      </c>
      <c r="F228" s="15">
        <f t="shared" ref="F228:J229" si="52">F224*5</f>
        <v>12.5</v>
      </c>
      <c r="G228" s="15">
        <f t="shared" si="52"/>
        <v>0</v>
      </c>
      <c r="H228" s="15">
        <f t="shared" si="52"/>
        <v>0</v>
      </c>
      <c r="I228" s="15">
        <f t="shared" si="52"/>
        <v>0</v>
      </c>
      <c r="J228" s="15">
        <f t="shared" si="52"/>
        <v>0</v>
      </c>
      <c r="K228" s="15">
        <f>K224*5</f>
        <v>0</v>
      </c>
      <c r="L228" s="15">
        <f t="shared" ref="L228:P229" si="53">L224*5</f>
        <v>0</v>
      </c>
      <c r="M228" s="15">
        <f t="shared" si="53"/>
        <v>0</v>
      </c>
      <c r="N228" s="15">
        <f t="shared" si="53"/>
        <v>0</v>
      </c>
      <c r="O228" s="15">
        <f t="shared" si="53"/>
        <v>0</v>
      </c>
      <c r="P228" s="15">
        <f t="shared" si="53"/>
        <v>0</v>
      </c>
      <c r="Q228" s="15"/>
      <c r="R228" s="67"/>
      <c r="S228" s="68"/>
      <c r="T228" s="28"/>
    </row>
    <row r="229" spans="1:20" s="13" customFormat="1" ht="20.25">
      <c r="A229" s="106"/>
      <c r="B229" s="90" t="s">
        <v>267</v>
      </c>
      <c r="C229" s="92">
        <f>D229*E229</f>
        <v>300</v>
      </c>
      <c r="D229" s="12">
        <f>D225</f>
        <v>10</v>
      </c>
      <c r="E229" s="37">
        <f>F229*$E$722+G229*$F$722+H229*$G$722+I229*$H$722+J229*$I$722+K229*$J$722+L229*$K$722+M229*$L$722+N229*$M$722+O229*$N$722+P229*$O$722</f>
        <v>30</v>
      </c>
      <c r="F229" s="15">
        <f t="shared" si="52"/>
        <v>30</v>
      </c>
      <c r="G229" s="15">
        <f t="shared" si="52"/>
        <v>0</v>
      </c>
      <c r="H229" s="15">
        <f t="shared" si="52"/>
        <v>0</v>
      </c>
      <c r="I229" s="15">
        <f t="shared" si="52"/>
        <v>0</v>
      </c>
      <c r="J229" s="15">
        <f t="shared" si="52"/>
        <v>0</v>
      </c>
      <c r="K229" s="15">
        <f>K225*5</f>
        <v>0</v>
      </c>
      <c r="L229" s="15">
        <f t="shared" si="53"/>
        <v>0</v>
      </c>
      <c r="M229" s="15">
        <f t="shared" si="53"/>
        <v>0</v>
      </c>
      <c r="N229" s="15">
        <f t="shared" si="53"/>
        <v>0</v>
      </c>
      <c r="O229" s="15">
        <f t="shared" si="53"/>
        <v>0</v>
      </c>
      <c r="P229" s="15">
        <f t="shared" si="53"/>
        <v>0</v>
      </c>
      <c r="Q229" s="15"/>
      <c r="R229" s="67"/>
      <c r="S229" s="68"/>
      <c r="T229" s="28"/>
    </row>
    <row r="230" spans="1:20" s="13" customFormat="1" ht="20.25">
      <c r="A230" s="106"/>
      <c r="B230" s="41" t="s">
        <v>262</v>
      </c>
      <c r="C230" s="93">
        <f>C228+C229</f>
        <v>512.5</v>
      </c>
      <c r="D230" s="46" t="s">
        <v>307</v>
      </c>
      <c r="E230" s="37"/>
      <c r="F230" s="15"/>
      <c r="G230" s="15"/>
      <c r="H230" s="15"/>
      <c r="I230" s="15"/>
      <c r="J230" s="15"/>
      <c r="K230" s="15"/>
      <c r="L230" s="15"/>
      <c r="M230" s="15"/>
      <c r="N230" s="15"/>
      <c r="O230" s="15"/>
      <c r="P230" s="15"/>
      <c r="Q230" s="15"/>
      <c r="R230" s="67"/>
      <c r="S230" s="68"/>
      <c r="T230" s="28"/>
    </row>
    <row r="231" spans="1:20" s="13" customFormat="1" ht="20.25">
      <c r="A231" s="104"/>
      <c r="B231" s="89" t="s">
        <v>255</v>
      </c>
      <c r="C231" s="38"/>
      <c r="D231" s="91"/>
      <c r="E231" s="37"/>
      <c r="F231" s="15"/>
      <c r="G231" s="15"/>
      <c r="H231" s="15"/>
      <c r="I231" s="15"/>
      <c r="J231" s="15"/>
      <c r="K231" s="15"/>
      <c r="L231" s="15"/>
      <c r="M231" s="15"/>
      <c r="N231" s="15"/>
      <c r="O231" s="15"/>
      <c r="P231" s="15"/>
      <c r="Q231" s="15"/>
      <c r="R231" s="67"/>
      <c r="S231" s="66"/>
      <c r="T231" s="76"/>
    </row>
    <row r="232" spans="1:20" s="13" customFormat="1" ht="20.25">
      <c r="A232" s="104"/>
      <c r="B232" s="90" t="s">
        <v>266</v>
      </c>
      <c r="C232" s="92">
        <f>D232*E232</f>
        <v>59.5</v>
      </c>
      <c r="D232" s="12">
        <f>D220</f>
        <v>17</v>
      </c>
      <c r="E232" s="37">
        <f>F232*$E$722+G232*$F$722+H232*$G$722+I232*$H$722+J232*$I$722+K232*$J$722+L232*$K$722+M232*$L$722+N232*$M$722+O232*$N$722+P232*$O$722</f>
        <v>3.5</v>
      </c>
      <c r="F232" s="15">
        <v>3.5</v>
      </c>
      <c r="G232" s="15"/>
      <c r="H232" s="15"/>
      <c r="I232" s="15"/>
      <c r="J232" s="15"/>
      <c r="K232" s="15"/>
      <c r="L232" s="15"/>
      <c r="M232" s="15"/>
      <c r="N232" s="15"/>
      <c r="O232" s="15"/>
      <c r="P232" s="15"/>
      <c r="Q232" s="15"/>
      <c r="R232" s="67"/>
      <c r="S232" s="66"/>
      <c r="T232" s="76"/>
    </row>
    <row r="233" spans="1:20" s="13" customFormat="1" ht="20.25">
      <c r="A233" s="104"/>
      <c r="B233" s="90" t="s">
        <v>267</v>
      </c>
      <c r="C233" s="92">
        <f>D233*E233</f>
        <v>90</v>
      </c>
      <c r="D233" s="12">
        <f>D221</f>
        <v>10</v>
      </c>
      <c r="E233" s="37">
        <f>F233*$E$722+G233*$F$722+H233*$G$722+I233*$H$722+J233*$I$722+K233*$J$722+L233*$K$722+M233*$L$722+N233*$M$722+O233*$N$722+P233*$O$722</f>
        <v>9</v>
      </c>
      <c r="F233" s="15">
        <v>9</v>
      </c>
      <c r="G233" s="15"/>
      <c r="H233" s="15"/>
      <c r="I233" s="15"/>
      <c r="J233" s="15"/>
      <c r="K233" s="15"/>
      <c r="L233" s="15"/>
      <c r="M233" s="15"/>
      <c r="N233" s="15"/>
      <c r="O233" s="15"/>
      <c r="P233" s="15"/>
      <c r="Q233" s="15"/>
      <c r="R233" s="67"/>
      <c r="S233" s="66"/>
      <c r="T233" s="76"/>
    </row>
    <row r="234" spans="1:20" s="13" customFormat="1" ht="20.25">
      <c r="A234" s="104"/>
      <c r="B234" s="41" t="s">
        <v>262</v>
      </c>
      <c r="C234" s="93">
        <f>C232+C233</f>
        <v>149.5</v>
      </c>
      <c r="D234" s="46" t="s">
        <v>263</v>
      </c>
      <c r="E234" s="37"/>
      <c r="F234" s="15"/>
      <c r="G234" s="15"/>
      <c r="H234" s="15"/>
      <c r="I234" s="15"/>
      <c r="J234" s="15"/>
      <c r="K234" s="15"/>
      <c r="L234" s="15"/>
      <c r="M234" s="15"/>
      <c r="N234" s="15"/>
      <c r="O234" s="15"/>
      <c r="P234" s="15"/>
      <c r="Q234" s="15"/>
      <c r="R234" s="67"/>
      <c r="S234" s="66"/>
      <c r="T234" s="76"/>
    </row>
    <row r="235" spans="1:20" s="10" customFormat="1" ht="20.25" customHeight="1">
      <c r="A235" s="31">
        <v>9</v>
      </c>
      <c r="B235" s="42" t="s">
        <v>68</v>
      </c>
      <c r="C235" s="35"/>
      <c r="D235" s="45" t="s">
        <v>131</v>
      </c>
      <c r="E235" s="34"/>
      <c r="F235" s="9"/>
      <c r="G235" s="9"/>
      <c r="H235" s="9"/>
      <c r="I235" s="9"/>
      <c r="J235" s="9"/>
      <c r="K235" s="9"/>
      <c r="L235" s="9"/>
      <c r="M235" s="9"/>
      <c r="N235" s="9"/>
      <c r="O235" s="9"/>
      <c r="P235" s="9"/>
      <c r="Q235" s="9"/>
      <c r="R235" s="63"/>
      <c r="S235" s="64"/>
      <c r="T235" s="43"/>
    </row>
    <row r="236" spans="1:20" s="13" customFormat="1" ht="33.75" customHeight="1">
      <c r="A236" s="57">
        <v>1</v>
      </c>
      <c r="B236" s="39" t="s">
        <v>69</v>
      </c>
      <c r="C236" s="36">
        <f>D236*E236</f>
        <v>-7</v>
      </c>
      <c r="D236" s="12">
        <v>1</v>
      </c>
      <c r="E236" s="37">
        <f>F236*$E$722+G236*$F$722+H236*$G$722+I236*$H$722+J236*$I$722+K236*$J$722+L236*$K$722+M236*$L$722+N236*$M$722+O236*$N$722+P236*$O$722+Q236*$P$722+R236*S236</f>
        <v>-7</v>
      </c>
      <c r="F236" s="12">
        <v>-5</v>
      </c>
      <c r="G236" s="12">
        <v>-2</v>
      </c>
      <c r="H236" s="12"/>
      <c r="I236" s="12"/>
      <c r="J236" s="12"/>
      <c r="K236" s="12"/>
      <c r="L236" s="12"/>
      <c r="M236" s="12"/>
      <c r="N236" s="12"/>
      <c r="O236" s="12"/>
      <c r="P236" s="12"/>
      <c r="Q236" s="12"/>
      <c r="R236" s="65"/>
      <c r="S236" s="66"/>
      <c r="T236" s="27"/>
    </row>
    <row r="237" spans="1:20" s="13" customFormat="1" ht="33" customHeight="1">
      <c r="A237" s="57">
        <v>1</v>
      </c>
      <c r="B237" s="39" t="s">
        <v>231</v>
      </c>
      <c r="C237" s="36">
        <f t="shared" ref="C237:C240" si="54">D237*E237</f>
        <v>14.5</v>
      </c>
      <c r="D237" s="12">
        <v>1</v>
      </c>
      <c r="E237" s="37">
        <f>F237*$E$722+G237*$F$722+H237*$G$722+I237*$H$722+J237*$I$722+K237*$J$722+L237*$K$722+M237*$L$722+N237*$M$722+O237*$N$722+P237*$O$722</f>
        <v>14.5</v>
      </c>
      <c r="F237" s="12"/>
      <c r="G237" s="12"/>
      <c r="H237" s="12">
        <v>-3</v>
      </c>
      <c r="I237" s="12"/>
      <c r="J237" s="12"/>
      <c r="K237" s="12">
        <v>7</v>
      </c>
      <c r="L237" s="12"/>
      <c r="M237" s="12"/>
      <c r="N237" s="12"/>
      <c r="O237" s="12"/>
      <c r="P237" s="12"/>
      <c r="Q237" s="12"/>
      <c r="R237" s="65"/>
      <c r="S237" s="73"/>
      <c r="T237" s="75"/>
    </row>
    <row r="238" spans="1:20" s="13" customFormat="1" ht="34.5" customHeight="1">
      <c r="A238" s="57">
        <v>1</v>
      </c>
      <c r="B238" s="39" t="s">
        <v>232</v>
      </c>
      <c r="C238" s="36">
        <f t="shared" si="54"/>
        <v>0</v>
      </c>
      <c r="D238" s="12">
        <v>0</v>
      </c>
      <c r="E238" s="37">
        <f>F238*$E$722+G238*$F$722+H238*$G$722+I238*$H$722+J238*$I$722+K238*$J$722+L238*$K$722+M238*$L$722+N238*$M$722+O238*$N$722+P238*$O$722</f>
        <v>19.5</v>
      </c>
      <c r="F238" s="12"/>
      <c r="G238" s="12"/>
      <c r="H238" s="12">
        <v>-3</v>
      </c>
      <c r="I238" s="12"/>
      <c r="J238" s="12"/>
      <c r="K238" s="12">
        <v>9</v>
      </c>
      <c r="L238" s="12"/>
      <c r="M238" s="12"/>
      <c r="N238" s="12"/>
      <c r="O238" s="12"/>
      <c r="P238" s="12"/>
      <c r="Q238" s="12"/>
      <c r="R238" s="65"/>
      <c r="S238" s="73"/>
      <c r="T238" s="75"/>
    </row>
    <row r="239" spans="1:20" s="13" customFormat="1" ht="33" customHeight="1">
      <c r="A239" s="57">
        <v>1</v>
      </c>
      <c r="B239" s="39" t="s">
        <v>233</v>
      </c>
      <c r="C239" s="36">
        <f t="shared" si="54"/>
        <v>130.5</v>
      </c>
      <c r="D239" s="12">
        <v>9</v>
      </c>
      <c r="E239" s="37">
        <f>E237</f>
        <v>14.5</v>
      </c>
      <c r="F239" s="12"/>
      <c r="G239" s="12"/>
      <c r="H239" s="12"/>
      <c r="I239" s="12"/>
      <c r="J239" s="12"/>
      <c r="K239" s="12"/>
      <c r="L239" s="12"/>
      <c r="M239" s="12"/>
      <c r="N239" s="12"/>
      <c r="O239" s="12"/>
      <c r="P239" s="12"/>
      <c r="Q239" s="12"/>
      <c r="R239" s="65"/>
      <c r="S239" s="73"/>
      <c r="T239" s="75"/>
    </row>
    <row r="240" spans="1:20" s="13" customFormat="1" ht="33" customHeight="1">
      <c r="A240" s="57">
        <v>1</v>
      </c>
      <c r="B240" s="39" t="s">
        <v>234</v>
      </c>
      <c r="C240" s="36">
        <f t="shared" si="54"/>
        <v>58.5</v>
      </c>
      <c r="D240" s="12">
        <v>3</v>
      </c>
      <c r="E240" s="37">
        <f>E238</f>
        <v>19.5</v>
      </c>
      <c r="F240" s="12"/>
      <c r="G240" s="12"/>
      <c r="H240" s="12"/>
      <c r="I240" s="12"/>
      <c r="J240" s="12"/>
      <c r="K240" s="12"/>
      <c r="L240" s="12"/>
      <c r="M240" s="12"/>
      <c r="N240" s="12"/>
      <c r="O240" s="12"/>
      <c r="P240" s="12"/>
      <c r="Q240" s="12"/>
      <c r="R240" s="65"/>
      <c r="S240" s="73"/>
      <c r="T240" s="75"/>
    </row>
    <row r="241" spans="1:20" s="13" customFormat="1" ht="20.25">
      <c r="A241" s="57"/>
      <c r="B241" s="40" t="s">
        <v>19</v>
      </c>
      <c r="C241" s="44">
        <f>SUM(C236:C240)</f>
        <v>196.5</v>
      </c>
      <c r="D241" s="46" t="s">
        <v>204</v>
      </c>
      <c r="E241" s="37"/>
      <c r="F241" s="12"/>
      <c r="G241" s="12"/>
      <c r="H241" s="12"/>
      <c r="I241" s="12"/>
      <c r="J241" s="12"/>
      <c r="K241" s="12"/>
      <c r="L241" s="12"/>
      <c r="M241" s="12"/>
      <c r="N241" s="12"/>
      <c r="O241" s="12"/>
      <c r="P241" s="12"/>
      <c r="Q241" s="12"/>
      <c r="R241" s="65"/>
      <c r="S241" s="66"/>
      <c r="T241" s="76"/>
    </row>
    <row r="242" spans="1:20" s="13" customFormat="1" ht="33.75" customHeight="1">
      <c r="A242" s="57">
        <v>2</v>
      </c>
      <c r="B242" s="39" t="s">
        <v>69</v>
      </c>
      <c r="C242" s="36">
        <f>D242*E242</f>
        <v>-50</v>
      </c>
      <c r="D242" s="12">
        <v>1</v>
      </c>
      <c r="E242" s="37">
        <f>F242*$E$722+G242*$F$722+H242*$G$722+I242*$H$722+J242*$I$722+K242*$J$722+L242*$K$722+M242*$L$722+N242*$M$722+O242*$N$722+P242*$O$722+Q242*$P$722+R242*S242</f>
        <v>-50</v>
      </c>
      <c r="F242" s="12">
        <v>-25</v>
      </c>
      <c r="G242" s="12">
        <v>-25</v>
      </c>
      <c r="H242" s="12"/>
      <c r="I242" s="12"/>
      <c r="J242" s="12"/>
      <c r="K242" s="12"/>
      <c r="L242" s="12"/>
      <c r="M242" s="12"/>
      <c r="N242" s="12"/>
      <c r="O242" s="12"/>
      <c r="P242" s="12"/>
      <c r="Q242" s="12"/>
      <c r="R242" s="65"/>
      <c r="S242" s="66"/>
      <c r="T242" s="27"/>
    </row>
    <row r="243" spans="1:20" s="13" customFormat="1" ht="31.5">
      <c r="A243" s="57">
        <v>2</v>
      </c>
      <c r="B243" s="39" t="str">
        <f>B237</f>
        <v>Дрон научно-исследовательского комплекса «Белая Меза»</v>
      </c>
      <c r="C243" s="36">
        <f t="shared" ref="C243:C248" si="55">D243*E243</f>
        <v>43.5</v>
      </c>
      <c r="D243" s="12">
        <v>3</v>
      </c>
      <c r="E243" s="37">
        <f>F243*$E$722+G243*$F$722+H243*$G$722+I243*$H$722+J243*$I$722+K243*$J$722+L243*$K$722+M243*$L$722+N243*$M$722+O243*$N$722+P243*$O$722</f>
        <v>14.5</v>
      </c>
      <c r="F243" s="12">
        <f>F237</f>
        <v>0</v>
      </c>
      <c r="G243" s="12">
        <f t="shared" ref="G243:Q244" si="56">G237</f>
        <v>0</v>
      </c>
      <c r="H243" s="12">
        <f t="shared" si="56"/>
        <v>-3</v>
      </c>
      <c r="I243" s="12">
        <f t="shared" si="56"/>
        <v>0</v>
      </c>
      <c r="J243" s="12">
        <f t="shared" si="56"/>
        <v>0</v>
      </c>
      <c r="K243" s="12">
        <f t="shared" si="56"/>
        <v>7</v>
      </c>
      <c r="L243" s="12">
        <f t="shared" si="56"/>
        <v>0</v>
      </c>
      <c r="M243" s="12">
        <f t="shared" si="56"/>
        <v>0</v>
      </c>
      <c r="N243" s="12">
        <f t="shared" si="56"/>
        <v>0</v>
      </c>
      <c r="O243" s="12">
        <f t="shared" si="56"/>
        <v>0</v>
      </c>
      <c r="P243" s="12">
        <f t="shared" si="56"/>
        <v>0</v>
      </c>
      <c r="Q243" s="12">
        <f t="shared" si="56"/>
        <v>0</v>
      </c>
      <c r="R243" s="65"/>
      <c r="S243" s="73"/>
      <c r="T243" s="75"/>
    </row>
    <row r="244" spans="1:20" s="13" customFormat="1" ht="31.5" customHeight="1">
      <c r="A244" s="57">
        <v>2</v>
      </c>
      <c r="B244" s="39" t="str">
        <f>B238</f>
        <v>Исследовательский Дрон научно-исследовательского комплекса «Белая Меза»</v>
      </c>
      <c r="C244" s="36">
        <f t="shared" si="55"/>
        <v>19.5</v>
      </c>
      <c r="D244" s="12">
        <v>1</v>
      </c>
      <c r="E244" s="37">
        <f>F244*$E$722+G244*$F$722+H244*$G$722+I244*$H$722+J244*$I$722+K244*$J$722+L244*$K$722+M244*$L$722+N244*$M$722+O244*$N$722+P244*$O$722</f>
        <v>19.5</v>
      </c>
      <c r="F244" s="12">
        <f>F238</f>
        <v>0</v>
      </c>
      <c r="G244" s="12">
        <f t="shared" si="56"/>
        <v>0</v>
      </c>
      <c r="H244" s="12">
        <f t="shared" si="56"/>
        <v>-3</v>
      </c>
      <c r="I244" s="12">
        <f t="shared" si="56"/>
        <v>0</v>
      </c>
      <c r="J244" s="12">
        <f t="shared" si="56"/>
        <v>0</v>
      </c>
      <c r="K244" s="12">
        <f t="shared" si="56"/>
        <v>9</v>
      </c>
      <c r="L244" s="12">
        <f t="shared" si="56"/>
        <v>0</v>
      </c>
      <c r="M244" s="12">
        <f t="shared" si="56"/>
        <v>0</v>
      </c>
      <c r="N244" s="12">
        <f t="shared" si="56"/>
        <v>0</v>
      </c>
      <c r="O244" s="12">
        <f t="shared" si="56"/>
        <v>0</v>
      </c>
      <c r="P244" s="12">
        <f t="shared" si="56"/>
        <v>0</v>
      </c>
      <c r="Q244" s="12">
        <f t="shared" si="56"/>
        <v>0</v>
      </c>
      <c r="R244" s="65"/>
      <c r="S244" s="73"/>
      <c r="T244" s="75"/>
    </row>
    <row r="245" spans="1:20" s="13" customFormat="1" ht="20.25">
      <c r="A245" s="57">
        <v>2</v>
      </c>
      <c r="B245" s="84" t="s">
        <v>363</v>
      </c>
      <c r="C245" s="36">
        <f t="shared" si="55"/>
        <v>22</v>
      </c>
      <c r="D245" s="12">
        <v>1</v>
      </c>
      <c r="E245" s="37">
        <f>F245*$E$722+G245*$F$722+H245*$G$722+I245*$H$722+J245*$I$722+K245*$J$722+L245*$K$722+M245*$L$722+N245*$M$722+O245*$N$722+P245*$O$722</f>
        <v>22</v>
      </c>
      <c r="F245" s="12"/>
      <c r="G245" s="12"/>
      <c r="H245" s="12">
        <v>-3</v>
      </c>
      <c r="I245" s="12"/>
      <c r="J245" s="12"/>
      <c r="K245" s="12">
        <v>10</v>
      </c>
      <c r="L245" s="12"/>
      <c r="M245" s="12"/>
      <c r="N245" s="12"/>
      <c r="O245" s="12"/>
      <c r="P245" s="12"/>
      <c r="Q245" s="12"/>
      <c r="R245" s="65"/>
      <c r="S245" s="73"/>
      <c r="T245" s="75"/>
    </row>
    <row r="246" spans="1:20" s="13" customFormat="1" ht="31.5">
      <c r="A246" s="57">
        <v>2</v>
      </c>
      <c r="B246" s="39" t="s">
        <v>233</v>
      </c>
      <c r="C246" s="36">
        <f t="shared" si="55"/>
        <v>130.5</v>
      </c>
      <c r="D246" s="12">
        <f>D239</f>
        <v>9</v>
      </c>
      <c r="E246" s="37">
        <f>E243</f>
        <v>14.5</v>
      </c>
      <c r="F246" s="12"/>
      <c r="G246" s="12"/>
      <c r="H246" s="12"/>
      <c r="I246" s="12"/>
      <c r="J246" s="12"/>
      <c r="K246" s="12"/>
      <c r="L246" s="12"/>
      <c r="M246" s="12"/>
      <c r="N246" s="12"/>
      <c r="O246" s="12"/>
      <c r="P246" s="12"/>
      <c r="Q246" s="12"/>
      <c r="R246" s="65"/>
      <c r="S246" s="73"/>
      <c r="T246" s="75"/>
    </row>
    <row r="247" spans="1:20" s="13" customFormat="1" ht="47.25">
      <c r="A247" s="57">
        <v>2</v>
      </c>
      <c r="B247" s="39" t="s">
        <v>234</v>
      </c>
      <c r="C247" s="36">
        <f t="shared" si="55"/>
        <v>58.5</v>
      </c>
      <c r="D247" s="12">
        <f>D240</f>
        <v>3</v>
      </c>
      <c r="E247" s="37">
        <f>E244</f>
        <v>19.5</v>
      </c>
      <c r="F247" s="12"/>
      <c r="G247" s="12"/>
      <c r="H247" s="12"/>
      <c r="I247" s="12"/>
      <c r="J247" s="12"/>
      <c r="K247" s="12"/>
      <c r="L247" s="12"/>
      <c r="M247" s="12"/>
      <c r="N247" s="12"/>
      <c r="O247" s="12"/>
      <c r="P247" s="12"/>
      <c r="Q247" s="12"/>
      <c r="R247" s="65"/>
      <c r="S247" s="73"/>
      <c r="T247" s="75"/>
    </row>
    <row r="248" spans="1:20" s="13" customFormat="1" ht="31.5" customHeight="1">
      <c r="A248" s="57">
        <v>2</v>
      </c>
      <c r="B248" s="39" t="s">
        <v>364</v>
      </c>
      <c r="C248" s="36">
        <f t="shared" si="55"/>
        <v>100</v>
      </c>
      <c r="D248" s="12">
        <v>20</v>
      </c>
      <c r="E248" s="37">
        <f>D743</f>
        <v>5</v>
      </c>
      <c r="F248" s="12"/>
      <c r="G248" s="12"/>
      <c r="H248" s="12"/>
      <c r="I248" s="12"/>
      <c r="J248" s="12"/>
      <c r="K248" s="12"/>
      <c r="L248" s="12"/>
      <c r="M248" s="12"/>
      <c r="N248" s="12"/>
      <c r="O248" s="12"/>
      <c r="P248" s="12"/>
      <c r="Q248" s="12"/>
      <c r="R248" s="65"/>
      <c r="S248" s="66"/>
      <c r="T248" s="76"/>
    </row>
    <row r="249" spans="1:20" s="13" customFormat="1" ht="20.25">
      <c r="A249" s="57"/>
      <c r="B249" s="40" t="s">
        <v>20</v>
      </c>
      <c r="C249" s="44">
        <f>SUM(C242:C248)</f>
        <v>324</v>
      </c>
      <c r="D249" s="46" t="s">
        <v>166</v>
      </c>
      <c r="E249" s="37"/>
      <c r="F249" s="12"/>
      <c r="G249" s="12"/>
      <c r="H249" s="12"/>
      <c r="I249" s="12"/>
      <c r="J249" s="12"/>
      <c r="K249" s="12"/>
      <c r="L249" s="12"/>
      <c r="M249" s="12"/>
      <c r="N249" s="12"/>
      <c r="O249" s="12"/>
      <c r="P249" s="12"/>
      <c r="Q249" s="12"/>
      <c r="R249" s="65"/>
      <c r="S249" s="66"/>
      <c r="T249" s="27"/>
    </row>
    <row r="250" spans="1:20" s="13" customFormat="1" ht="20.25">
      <c r="A250" s="106"/>
      <c r="B250" s="89" t="s">
        <v>304</v>
      </c>
      <c r="C250" s="38"/>
      <c r="D250" s="91"/>
      <c r="E250" s="37"/>
      <c r="F250" s="15"/>
      <c r="G250" s="15"/>
      <c r="H250" s="15"/>
      <c r="I250" s="15"/>
      <c r="J250" s="15"/>
      <c r="K250" s="15"/>
      <c r="L250" s="15"/>
      <c r="M250" s="15"/>
      <c r="N250" s="15"/>
      <c r="O250" s="15"/>
      <c r="P250" s="15"/>
      <c r="Q250" s="15"/>
      <c r="R250" s="67"/>
      <c r="S250" s="68"/>
      <c r="T250" s="28"/>
    </row>
    <row r="251" spans="1:20" s="13" customFormat="1" ht="20.25">
      <c r="A251" s="106"/>
      <c r="B251" s="90" t="s">
        <v>268</v>
      </c>
      <c r="C251" s="92">
        <f>D251*E251</f>
        <v>60</v>
      </c>
      <c r="D251" s="12">
        <v>12</v>
      </c>
      <c r="E251" s="37">
        <f>F251*$E$722+G251*$F$722+H251*$G$722+I251*$H$722+J251*$I$722+K251*$J$722+L251*$K$722+M251*$L$722+N251*$M$722+O251*$N$722+P251*$O$722</f>
        <v>5</v>
      </c>
      <c r="F251" s="15"/>
      <c r="G251" s="15"/>
      <c r="H251" s="15"/>
      <c r="I251" s="15"/>
      <c r="J251" s="15"/>
      <c r="K251" s="15">
        <v>2</v>
      </c>
      <c r="L251" s="15"/>
      <c r="M251" s="15"/>
      <c r="N251" s="15"/>
      <c r="O251" s="15"/>
      <c r="P251" s="15"/>
      <c r="Q251" s="15"/>
      <c r="R251" s="67"/>
      <c r="S251" s="68"/>
      <c r="T251" s="28"/>
    </row>
    <row r="252" spans="1:20" s="13" customFormat="1" ht="20.25">
      <c r="A252" s="106"/>
      <c r="B252" s="90" t="s">
        <v>269</v>
      </c>
      <c r="C252" s="92">
        <f>D252*E252</f>
        <v>30</v>
      </c>
      <c r="D252" s="12">
        <v>4</v>
      </c>
      <c r="E252" s="37">
        <f>F252*$E$722+G252*$F$722+H252*$G$722+I252*$H$722+J252*$I$722+K252*$J$722+L252*$K$722+M252*$L$722+N252*$M$722+O252*$N$722+P252*$O$722</f>
        <v>7.5</v>
      </c>
      <c r="F252" s="15"/>
      <c r="G252" s="15"/>
      <c r="H252" s="15"/>
      <c r="I252" s="15"/>
      <c r="J252" s="15"/>
      <c r="K252" s="15">
        <v>3</v>
      </c>
      <c r="L252" s="15"/>
      <c r="M252" s="15"/>
      <c r="N252" s="15"/>
      <c r="O252" s="15"/>
      <c r="P252" s="15"/>
      <c r="Q252" s="15"/>
      <c r="R252" s="67"/>
      <c r="S252" s="68"/>
      <c r="T252" s="28"/>
    </row>
    <row r="253" spans="1:20" s="13" customFormat="1" ht="20.25">
      <c r="A253" s="106"/>
      <c r="B253" s="90" t="s">
        <v>370</v>
      </c>
      <c r="C253" s="92">
        <f>D253*E253</f>
        <v>15</v>
      </c>
      <c r="D253" s="12">
        <v>1</v>
      </c>
      <c r="E253" s="37">
        <f>F253*$E$722+G253*$F$722+H253*$G$722+I253*$H$722+J253*$I$722+K253*$J$722+L253*$K$722+M253*$L$722+N253*$M$722+O253*$N$722+P253*$O$722</f>
        <v>15</v>
      </c>
      <c r="F253" s="15"/>
      <c r="G253" s="15"/>
      <c r="H253" s="15"/>
      <c r="I253" s="15"/>
      <c r="J253" s="15"/>
      <c r="K253" s="15">
        <v>6</v>
      </c>
      <c r="L253" s="15"/>
      <c r="M253" s="15"/>
      <c r="N253" s="15"/>
      <c r="O253" s="15"/>
      <c r="P253" s="15"/>
      <c r="Q253" s="15"/>
      <c r="R253" s="67"/>
      <c r="S253" s="68"/>
      <c r="T253" s="28"/>
    </row>
    <row r="254" spans="1:20" s="13" customFormat="1" ht="20.25">
      <c r="A254" s="107" t="s">
        <v>13</v>
      </c>
      <c r="B254" s="41" t="s">
        <v>262</v>
      </c>
      <c r="C254" s="93">
        <f>SUM(C251:C253)</f>
        <v>105</v>
      </c>
      <c r="D254" s="46" t="s">
        <v>306</v>
      </c>
      <c r="E254" s="37"/>
      <c r="F254" s="15"/>
      <c r="G254" s="15"/>
      <c r="H254" s="15"/>
      <c r="I254" s="15"/>
      <c r="J254" s="15"/>
      <c r="K254" s="15"/>
      <c r="L254" s="15"/>
      <c r="M254" s="15"/>
      <c r="N254" s="15"/>
      <c r="O254" s="15"/>
      <c r="P254" s="15"/>
      <c r="Q254" s="15"/>
      <c r="R254" s="67"/>
      <c r="S254" s="68"/>
      <c r="T254" s="28"/>
    </row>
    <row r="255" spans="1:20" s="13" customFormat="1" ht="20.25">
      <c r="A255" s="106"/>
      <c r="B255" s="89" t="s">
        <v>305</v>
      </c>
      <c r="C255" s="38"/>
      <c r="D255" s="103"/>
      <c r="E255" s="37"/>
      <c r="F255" s="15"/>
      <c r="G255" s="15"/>
      <c r="H255" s="15"/>
      <c r="I255" s="15"/>
      <c r="J255" s="15"/>
      <c r="K255" s="15"/>
      <c r="L255" s="15"/>
      <c r="M255" s="15"/>
      <c r="N255" s="15"/>
      <c r="O255" s="15"/>
      <c r="P255" s="15"/>
      <c r="Q255" s="15"/>
      <c r="R255" s="67"/>
      <c r="S255" s="68"/>
      <c r="T255" s="28"/>
    </row>
    <row r="256" spans="1:20" s="13" customFormat="1" ht="20.25">
      <c r="A256" s="106"/>
      <c r="B256" s="90" t="s">
        <v>268</v>
      </c>
      <c r="C256" s="92">
        <f>D256*E256</f>
        <v>300</v>
      </c>
      <c r="D256" s="12">
        <f>D251</f>
        <v>12</v>
      </c>
      <c r="E256" s="37">
        <f>F256*$E$722+G256*$F$722+H256*$G$722+I256*$H$722+J256*$I$722+K256*$J$722+L256*$K$722+M256*$L$722+N256*$M$722+O256*$N$722+P256*$O$722</f>
        <v>25</v>
      </c>
      <c r="F256" s="15">
        <f t="shared" ref="F256:P256" si="57">F251*5</f>
        <v>0</v>
      </c>
      <c r="G256" s="15">
        <f t="shared" si="57"/>
        <v>0</v>
      </c>
      <c r="H256" s="15">
        <f t="shared" si="57"/>
        <v>0</v>
      </c>
      <c r="I256" s="15">
        <f t="shared" si="57"/>
        <v>0</v>
      </c>
      <c r="J256" s="15">
        <f t="shared" si="57"/>
        <v>0</v>
      </c>
      <c r="K256" s="15">
        <f t="shared" si="57"/>
        <v>10</v>
      </c>
      <c r="L256" s="15">
        <f t="shared" si="57"/>
        <v>0</v>
      </c>
      <c r="M256" s="15">
        <f t="shared" si="57"/>
        <v>0</v>
      </c>
      <c r="N256" s="15">
        <f t="shared" si="57"/>
        <v>0</v>
      </c>
      <c r="O256" s="15">
        <f t="shared" si="57"/>
        <v>0</v>
      </c>
      <c r="P256" s="15">
        <f t="shared" si="57"/>
        <v>0</v>
      </c>
      <c r="Q256" s="15"/>
      <c r="R256" s="67"/>
      <c r="S256" s="68"/>
      <c r="T256" s="28"/>
    </row>
    <row r="257" spans="1:20" s="13" customFormat="1" ht="20.25">
      <c r="A257" s="106"/>
      <c r="B257" s="90" t="s">
        <v>269</v>
      </c>
      <c r="C257" s="92">
        <f>D257*E257</f>
        <v>150</v>
      </c>
      <c r="D257" s="12">
        <f>D252</f>
        <v>4</v>
      </c>
      <c r="E257" s="37">
        <f>F257*$E$722+G257*$F$722+H257*$G$722+I257*$H$722+J257*$I$722+K257*$J$722+L257*$K$722+M257*$L$722+N257*$M$722+O257*$N$722+P257*$O$722</f>
        <v>37.5</v>
      </c>
      <c r="F257" s="15">
        <f t="shared" ref="F257:P257" si="58">F252*5</f>
        <v>0</v>
      </c>
      <c r="G257" s="15">
        <f t="shared" si="58"/>
        <v>0</v>
      </c>
      <c r="H257" s="15">
        <f t="shared" si="58"/>
        <v>0</v>
      </c>
      <c r="I257" s="15">
        <f t="shared" si="58"/>
        <v>0</v>
      </c>
      <c r="J257" s="15">
        <f t="shared" si="58"/>
        <v>0</v>
      </c>
      <c r="K257" s="15">
        <f t="shared" si="58"/>
        <v>15</v>
      </c>
      <c r="L257" s="15">
        <f t="shared" si="58"/>
        <v>0</v>
      </c>
      <c r="M257" s="15">
        <f t="shared" si="58"/>
        <v>0</v>
      </c>
      <c r="N257" s="15">
        <f t="shared" si="58"/>
        <v>0</v>
      </c>
      <c r="O257" s="15">
        <f t="shared" si="58"/>
        <v>0</v>
      </c>
      <c r="P257" s="15">
        <f t="shared" si="58"/>
        <v>0</v>
      </c>
      <c r="Q257" s="15"/>
      <c r="R257" s="67"/>
      <c r="S257" s="68"/>
      <c r="T257" s="28"/>
    </row>
    <row r="258" spans="1:20" s="13" customFormat="1" ht="20.25">
      <c r="A258" s="106"/>
      <c r="B258" s="90" t="s">
        <v>370</v>
      </c>
      <c r="C258" s="92">
        <f>D258*E258</f>
        <v>75</v>
      </c>
      <c r="D258" s="12">
        <v>1</v>
      </c>
      <c r="E258" s="37">
        <f>F258*$E$722+G258*$F$722+H258*$G$722+I258*$H$722+J258*$I$722+K258*$J$722+L258*$K$722+M258*$L$722+N258*$M$722+O258*$N$722+P258*$O$722</f>
        <v>75</v>
      </c>
      <c r="F258" s="15"/>
      <c r="G258" s="15"/>
      <c r="H258" s="15"/>
      <c r="I258" s="15"/>
      <c r="J258" s="15"/>
      <c r="K258" s="15">
        <f>K253*5</f>
        <v>30</v>
      </c>
      <c r="L258" s="15"/>
      <c r="M258" s="15"/>
      <c r="N258" s="15"/>
      <c r="O258" s="15"/>
      <c r="P258" s="15"/>
      <c r="Q258" s="15"/>
      <c r="R258" s="67"/>
      <c r="S258" s="68"/>
      <c r="T258" s="28"/>
    </row>
    <row r="259" spans="1:20" s="13" customFormat="1" ht="20.25">
      <c r="A259" s="106"/>
      <c r="B259" s="41" t="s">
        <v>262</v>
      </c>
      <c r="C259" s="93">
        <f>SUM(C256:C258)</f>
        <v>525</v>
      </c>
      <c r="D259" s="46" t="s">
        <v>307</v>
      </c>
      <c r="E259" s="37"/>
      <c r="F259" s="15"/>
      <c r="G259" s="15"/>
      <c r="H259" s="15"/>
      <c r="I259" s="15"/>
      <c r="J259" s="15"/>
      <c r="K259" s="15"/>
      <c r="L259" s="15"/>
      <c r="M259" s="15"/>
      <c r="N259" s="15"/>
      <c r="O259" s="15"/>
      <c r="P259" s="15"/>
      <c r="Q259" s="15"/>
      <c r="R259" s="67"/>
      <c r="S259" s="68"/>
      <c r="T259" s="28"/>
    </row>
    <row r="260" spans="1:20" s="13" customFormat="1" ht="20.25">
      <c r="A260" s="104"/>
      <c r="B260" s="89" t="s">
        <v>255</v>
      </c>
      <c r="C260" s="38"/>
      <c r="D260" s="91"/>
      <c r="E260" s="37"/>
      <c r="F260" s="12"/>
      <c r="G260" s="12"/>
      <c r="H260" s="12"/>
      <c r="I260" s="12"/>
      <c r="J260" s="12"/>
      <c r="K260" s="12"/>
      <c r="L260" s="12"/>
      <c r="M260" s="12"/>
      <c r="N260" s="12"/>
      <c r="O260" s="12"/>
      <c r="P260" s="12"/>
      <c r="Q260" s="12"/>
      <c r="R260" s="65"/>
      <c r="S260" s="66"/>
      <c r="T260" s="27"/>
    </row>
    <row r="261" spans="1:20" s="13" customFormat="1" ht="20.25">
      <c r="A261" s="104"/>
      <c r="B261" s="90" t="s">
        <v>268</v>
      </c>
      <c r="C261" s="92">
        <f>D261*E261</f>
        <v>105</v>
      </c>
      <c r="D261" s="12">
        <f>D243+D246</f>
        <v>12</v>
      </c>
      <c r="E261" s="37">
        <f>F261*$E$722+G261*$F$722+H261*$G$722+I261*$H$722+J261*$I$722+K261*$J$722+L261*$K$722+M261*$L$722+N261*$M$722+O261*$N$722+P261*$O$722</f>
        <v>8.75</v>
      </c>
      <c r="F261" s="12"/>
      <c r="G261" s="12"/>
      <c r="H261" s="12"/>
      <c r="I261" s="12"/>
      <c r="J261" s="12"/>
      <c r="K261" s="12">
        <v>3.5</v>
      </c>
      <c r="L261" s="12"/>
      <c r="M261" s="12"/>
      <c r="N261" s="12"/>
      <c r="O261" s="12"/>
      <c r="P261" s="12"/>
      <c r="Q261" s="12"/>
      <c r="R261" s="65"/>
      <c r="S261" s="66"/>
      <c r="T261" s="27"/>
    </row>
    <row r="262" spans="1:20" s="13" customFormat="1" ht="20.25">
      <c r="A262" s="104"/>
      <c r="B262" s="90" t="s">
        <v>269</v>
      </c>
      <c r="C262" s="92">
        <f>D262*E262</f>
        <v>45</v>
      </c>
      <c r="D262" s="12">
        <f>D244+D247</f>
        <v>4</v>
      </c>
      <c r="E262" s="37">
        <f>F262*$E$722+G262*$F$722+H262*$G$722+I262*$H$722+J262*$I$722+K262*$J$722+L262*$K$722+M262*$L$722+N262*$M$722+O262*$N$722+P262*$O$722</f>
        <v>11.25</v>
      </c>
      <c r="F262" s="12"/>
      <c r="G262" s="12"/>
      <c r="H262" s="12"/>
      <c r="I262" s="12"/>
      <c r="J262" s="12"/>
      <c r="K262" s="12">
        <v>4.5</v>
      </c>
      <c r="L262" s="12"/>
      <c r="M262" s="12"/>
      <c r="N262" s="12"/>
      <c r="O262" s="12"/>
      <c r="P262" s="12"/>
      <c r="Q262" s="12"/>
      <c r="R262" s="65"/>
      <c r="S262" s="66"/>
      <c r="T262" s="27"/>
    </row>
    <row r="263" spans="1:20" s="13" customFormat="1" ht="20.25">
      <c r="A263" s="104"/>
      <c r="B263" s="90" t="s">
        <v>370</v>
      </c>
      <c r="C263" s="92">
        <f>D263*E263</f>
        <v>12.5</v>
      </c>
      <c r="D263" s="12">
        <v>1</v>
      </c>
      <c r="E263" s="37">
        <f>F263*$E$722+G263*$F$722+H263*$G$722+I263*$H$722+J263*$I$722+K263*$J$722+L263*$K$722+M263*$L$722+N263*$M$722+O263*$N$722+P263*$O$722</f>
        <v>12.5</v>
      </c>
      <c r="F263" s="12"/>
      <c r="G263" s="12"/>
      <c r="H263" s="12"/>
      <c r="I263" s="12"/>
      <c r="J263" s="12"/>
      <c r="K263" s="12">
        <v>5</v>
      </c>
      <c r="L263" s="12"/>
      <c r="M263" s="12"/>
      <c r="N263" s="12"/>
      <c r="O263" s="12"/>
      <c r="P263" s="12"/>
      <c r="Q263" s="12"/>
      <c r="R263" s="65"/>
      <c r="S263" s="66"/>
      <c r="T263" s="27"/>
    </row>
    <row r="264" spans="1:20" s="13" customFormat="1" ht="20.25">
      <c r="A264" s="104"/>
      <c r="B264" s="41" t="s">
        <v>262</v>
      </c>
      <c r="C264" s="93">
        <f>C261+C262+C263</f>
        <v>162.5</v>
      </c>
      <c r="D264" s="46" t="s">
        <v>263</v>
      </c>
      <c r="E264" s="37"/>
      <c r="F264" s="12"/>
      <c r="G264" s="12"/>
      <c r="H264" s="12"/>
      <c r="I264" s="12"/>
      <c r="J264" s="12"/>
      <c r="K264" s="12"/>
      <c r="L264" s="12"/>
      <c r="M264" s="12"/>
      <c r="N264" s="12"/>
      <c r="O264" s="12"/>
      <c r="P264" s="12"/>
      <c r="Q264" s="12"/>
      <c r="R264" s="65"/>
      <c r="S264" s="66"/>
      <c r="T264" s="27"/>
    </row>
    <row r="265" spans="1:20" s="10" customFormat="1" ht="20.25" customHeight="1">
      <c r="A265" s="31">
        <v>10</v>
      </c>
      <c r="B265" s="42" t="s">
        <v>73</v>
      </c>
      <c r="C265" s="35"/>
      <c r="D265" s="9"/>
      <c r="E265" s="34"/>
      <c r="F265" s="9"/>
      <c r="G265" s="9"/>
      <c r="H265" s="9"/>
      <c r="I265" s="9"/>
      <c r="J265" s="9"/>
      <c r="K265" s="9"/>
      <c r="L265" s="9"/>
      <c r="M265" s="9"/>
      <c r="N265" s="9"/>
      <c r="O265" s="9"/>
      <c r="P265" s="9"/>
      <c r="Q265" s="9"/>
      <c r="R265" s="63"/>
      <c r="S265" s="64"/>
      <c r="T265" s="43"/>
    </row>
    <row r="266" spans="1:20" s="13" customFormat="1" ht="20.25">
      <c r="A266" s="57">
        <v>1</v>
      </c>
      <c r="B266" s="39" t="s">
        <v>74</v>
      </c>
      <c r="C266" s="36">
        <f>D266*E266</f>
        <v>-6</v>
      </c>
      <c r="D266" s="12">
        <v>1</v>
      </c>
      <c r="E266" s="37">
        <f>F266*$E$722+G266*$F$722+H266*$G$722+I266*$H$722+J266*$I$722+K266*$J$722+L266*$K$722+M266*$L$722+N266*$M$722+O266*$N$722+P266*$O$722+Q266*$P$722+R266*S266</f>
        <v>-6</v>
      </c>
      <c r="F266" s="12">
        <v>1</v>
      </c>
      <c r="G266" s="12">
        <v>-7</v>
      </c>
      <c r="H266" s="12"/>
      <c r="I266" s="12"/>
      <c r="J266" s="12"/>
      <c r="K266" s="12"/>
      <c r="L266" s="12"/>
      <c r="M266" s="12"/>
      <c r="N266" s="12"/>
      <c r="O266" s="12"/>
      <c r="P266" s="12"/>
      <c r="Q266" s="12"/>
      <c r="R266" s="65"/>
      <c r="S266" s="66"/>
      <c r="T266" s="27"/>
    </row>
    <row r="267" spans="1:20" s="13" customFormat="1" ht="20.25">
      <c r="A267" s="57">
        <v>1</v>
      </c>
      <c r="B267" s="39" t="s">
        <v>230</v>
      </c>
      <c r="C267" s="36">
        <f t="shared" ref="C267:C269" si="59">D267*E267</f>
        <v>63</v>
      </c>
      <c r="D267" s="12">
        <v>9</v>
      </c>
      <c r="E267" s="37">
        <f>F267*$E$722+G267*$F$722+H267*$G$722+I267*$H$722+J267*$I$722+K267*$J$722+L267*$K$722+M267*$L$722+N267*$M$722+O267*$N$722+P267*$O$722</f>
        <v>7</v>
      </c>
      <c r="F267" s="12">
        <v>7</v>
      </c>
      <c r="G267" s="12"/>
      <c r="H267" s="12"/>
      <c r="I267" s="12"/>
      <c r="J267" s="12"/>
      <c r="K267" s="12"/>
      <c r="L267" s="12"/>
      <c r="M267" s="12"/>
      <c r="N267" s="12"/>
      <c r="O267" s="12"/>
      <c r="P267" s="12"/>
      <c r="Q267" s="12"/>
      <c r="R267" s="65"/>
      <c r="S267" s="73"/>
      <c r="T267" s="75"/>
    </row>
    <row r="268" spans="1:20" s="13" customFormat="1" ht="20.25">
      <c r="A268" s="57">
        <v>1</v>
      </c>
      <c r="B268" s="39" t="s">
        <v>229</v>
      </c>
      <c r="C268" s="36">
        <f t="shared" si="59"/>
        <v>45</v>
      </c>
      <c r="D268" s="12">
        <v>3</v>
      </c>
      <c r="E268" s="37">
        <f>F268*$E$722+G268*$F$722+H268*$G$722+I268*$H$722+J268*$I$722+K268*$J$722+L268*$K$722+M268*$L$722+N268*$M$722+O268*$N$722+P268*$O$722</f>
        <v>15</v>
      </c>
      <c r="F268" s="12">
        <v>18</v>
      </c>
      <c r="G268" s="12"/>
      <c r="H268" s="12">
        <v>-3</v>
      </c>
      <c r="I268" s="12"/>
      <c r="J268" s="12"/>
      <c r="K268" s="12"/>
      <c r="L268" s="12"/>
      <c r="M268" s="12"/>
      <c r="N268" s="12"/>
      <c r="O268" s="12"/>
      <c r="P268" s="12"/>
      <c r="Q268" s="12"/>
      <c r="R268" s="65"/>
      <c r="S268" s="73"/>
      <c r="T268" s="75"/>
    </row>
    <row r="269" spans="1:20" s="13" customFormat="1" ht="21" customHeight="1">
      <c r="A269" s="57">
        <v>1</v>
      </c>
      <c r="B269" s="39" t="s">
        <v>154</v>
      </c>
      <c r="C269" s="36">
        <f t="shared" si="59"/>
        <v>98.81</v>
      </c>
      <c r="D269" s="12">
        <v>1</v>
      </c>
      <c r="E269" s="37">
        <f>F269*$E$722+G269*$F$722+H269*$G$722+I269*$H$722+J269*$I$722+K269*$J$722+L269*$K$722+M269*$L$722+N269*$M$722+O269*$N$722+P269*$O$722+Q269*$P$722+R269*S269</f>
        <v>98.81</v>
      </c>
      <c r="F269" s="12">
        <v>98.81</v>
      </c>
      <c r="G269" s="12"/>
      <c r="H269" s="12"/>
      <c r="I269" s="12"/>
      <c r="J269" s="12"/>
      <c r="K269" s="12"/>
      <c r="L269" s="12"/>
      <c r="M269" s="12"/>
      <c r="N269" s="12"/>
      <c r="O269" s="12"/>
      <c r="P269" s="12"/>
      <c r="Q269" s="12"/>
      <c r="R269" s="65"/>
      <c r="S269" s="66"/>
      <c r="T269" s="76"/>
    </row>
    <row r="270" spans="1:20" s="13" customFormat="1" ht="20.25">
      <c r="A270" s="57"/>
      <c r="B270" s="40" t="s">
        <v>19</v>
      </c>
      <c r="C270" s="44">
        <f>SUM(C266:C269)</f>
        <v>200.81</v>
      </c>
      <c r="D270" s="46" t="s">
        <v>204</v>
      </c>
      <c r="E270" s="37"/>
      <c r="F270" s="12"/>
      <c r="G270" s="12"/>
      <c r="H270" s="12"/>
      <c r="I270" s="12"/>
      <c r="J270" s="12"/>
      <c r="K270" s="12"/>
      <c r="L270" s="12"/>
      <c r="M270" s="12"/>
      <c r="N270" s="12"/>
      <c r="O270" s="12"/>
      <c r="P270" s="12"/>
      <c r="Q270" s="12"/>
      <c r="R270" s="65"/>
      <c r="S270" s="66"/>
      <c r="T270" s="27"/>
    </row>
    <row r="271" spans="1:20" s="13" customFormat="1" ht="20.25">
      <c r="A271" s="106"/>
      <c r="B271" s="89" t="s">
        <v>304</v>
      </c>
      <c r="C271" s="38"/>
      <c r="D271" s="91"/>
      <c r="E271" s="37"/>
      <c r="F271" s="15"/>
      <c r="G271" s="15"/>
      <c r="H271" s="15"/>
      <c r="I271" s="15"/>
      <c r="J271" s="15"/>
      <c r="K271" s="15"/>
      <c r="L271" s="15"/>
      <c r="M271" s="15"/>
      <c r="N271" s="15"/>
      <c r="O271" s="15"/>
      <c r="P271" s="15"/>
      <c r="Q271" s="15"/>
      <c r="R271" s="67"/>
      <c r="S271" s="68"/>
      <c r="T271" s="28"/>
    </row>
    <row r="272" spans="1:20" s="13" customFormat="1" ht="20.25">
      <c r="A272" s="106"/>
      <c r="B272" s="90" t="s">
        <v>403</v>
      </c>
      <c r="C272" s="92">
        <f>D272*E272</f>
        <v>70</v>
      </c>
      <c r="D272" s="12">
        <f>D267+D281</f>
        <v>14</v>
      </c>
      <c r="E272" s="37">
        <f>F272*$E$722+G272*$F$722+H272*$G$722+I272*$H$722+J272*$I$722+K272*$J$722+L272*$K$722+M272*$L$722+N272*$M$722+O272*$N$722+P272*$O$722</f>
        <v>5</v>
      </c>
      <c r="F272" s="15">
        <v>5</v>
      </c>
      <c r="G272" s="15"/>
      <c r="H272" s="15"/>
      <c r="I272" s="15"/>
      <c r="J272" s="15"/>
      <c r="K272" s="15"/>
      <c r="L272" s="15"/>
      <c r="M272" s="15"/>
      <c r="N272" s="15"/>
      <c r="O272" s="15"/>
      <c r="P272" s="15"/>
      <c r="Q272" s="15"/>
      <c r="R272" s="67"/>
      <c r="S272" s="68"/>
      <c r="T272" s="28"/>
    </row>
    <row r="273" spans="1:20" s="13" customFormat="1" ht="20.25">
      <c r="A273" s="106"/>
      <c r="B273" s="90" t="s">
        <v>405</v>
      </c>
      <c r="C273" s="92">
        <f>D273*E273</f>
        <v>32.5</v>
      </c>
      <c r="D273" s="12">
        <f>D268+D283</f>
        <v>5</v>
      </c>
      <c r="E273" s="37">
        <f>F273*$E$722+G273*$F$722+H273*$G$722+I273*$H$722+J273*$I$722+K273*$J$722+L273*$K$722+M273*$L$722+N273*$M$722+O273*$N$722+P273*$O$722</f>
        <v>6.5</v>
      </c>
      <c r="F273" s="15">
        <v>6.5</v>
      </c>
      <c r="G273" s="15"/>
      <c r="H273" s="15"/>
      <c r="I273" s="15"/>
      <c r="J273" s="15"/>
      <c r="K273" s="15"/>
      <c r="L273" s="15"/>
      <c r="M273" s="15"/>
      <c r="N273" s="15"/>
      <c r="O273" s="15"/>
      <c r="P273" s="15"/>
      <c r="Q273" s="15"/>
      <c r="R273" s="67"/>
      <c r="S273" s="68"/>
      <c r="T273" s="28"/>
    </row>
    <row r="274" spans="1:20" s="13" customFormat="1" ht="20.25">
      <c r="A274" s="107" t="s">
        <v>13</v>
      </c>
      <c r="B274" s="41" t="s">
        <v>262</v>
      </c>
      <c r="C274" s="93">
        <f>SUM(C272:C273)</f>
        <v>102.5</v>
      </c>
      <c r="D274" s="46" t="s">
        <v>306</v>
      </c>
      <c r="E274" s="37"/>
      <c r="F274" s="15"/>
      <c r="G274" s="15"/>
      <c r="H274" s="15"/>
      <c r="I274" s="15"/>
      <c r="J274" s="15"/>
      <c r="K274" s="15"/>
      <c r="L274" s="15"/>
      <c r="M274" s="15"/>
      <c r="N274" s="15"/>
      <c r="O274" s="15"/>
      <c r="P274" s="15"/>
      <c r="Q274" s="15"/>
      <c r="R274" s="67"/>
      <c r="S274" s="68"/>
      <c r="T274" s="28"/>
    </row>
    <row r="275" spans="1:20" s="13" customFormat="1" ht="20.25">
      <c r="A275" s="106"/>
      <c r="B275" s="89" t="s">
        <v>305</v>
      </c>
      <c r="C275" s="38"/>
      <c r="D275" s="103"/>
      <c r="E275" s="37"/>
      <c r="F275" s="15"/>
      <c r="G275" s="15"/>
      <c r="H275" s="15"/>
      <c r="I275" s="15"/>
      <c r="J275" s="15"/>
      <c r="K275" s="15"/>
      <c r="L275" s="15"/>
      <c r="M275" s="15"/>
      <c r="N275" s="15"/>
      <c r="O275" s="15"/>
      <c r="P275" s="15"/>
      <c r="Q275" s="15"/>
      <c r="R275" s="67"/>
      <c r="S275" s="68"/>
      <c r="T275" s="28"/>
    </row>
    <row r="276" spans="1:20" s="13" customFormat="1" ht="20.25">
      <c r="A276" s="106"/>
      <c r="B276" s="90" t="s">
        <v>403</v>
      </c>
      <c r="C276" s="92">
        <f>D276*E276</f>
        <v>350</v>
      </c>
      <c r="D276" s="12">
        <f>D272</f>
        <v>14</v>
      </c>
      <c r="E276" s="37">
        <f>F276*$E$722+G276*$F$722+H276*$G$722+I276*$H$722+J276*$I$722+K276*$J$722+L276*$K$722+M276*$L$722+N276*$M$722+O276*$N$722+P276*$O$722</f>
        <v>25</v>
      </c>
      <c r="F276" s="15">
        <f t="shared" ref="F276:J277" si="60">F272*5</f>
        <v>25</v>
      </c>
      <c r="G276" s="15">
        <f t="shared" si="60"/>
        <v>0</v>
      </c>
      <c r="H276" s="15">
        <f t="shared" si="60"/>
        <v>0</v>
      </c>
      <c r="I276" s="15">
        <f t="shared" si="60"/>
        <v>0</v>
      </c>
      <c r="J276" s="15">
        <f t="shared" si="60"/>
        <v>0</v>
      </c>
      <c r="K276" s="15">
        <f>K272*5</f>
        <v>0</v>
      </c>
      <c r="L276" s="15">
        <f t="shared" ref="L276:P277" si="61">L272*5</f>
        <v>0</v>
      </c>
      <c r="M276" s="15">
        <f t="shared" si="61"/>
        <v>0</v>
      </c>
      <c r="N276" s="15">
        <f t="shared" si="61"/>
        <v>0</v>
      </c>
      <c r="O276" s="15">
        <f t="shared" si="61"/>
        <v>0</v>
      </c>
      <c r="P276" s="15">
        <f t="shared" si="61"/>
        <v>0</v>
      </c>
      <c r="Q276" s="15"/>
      <c r="R276" s="67"/>
      <c r="S276" s="68"/>
      <c r="T276" s="28"/>
    </row>
    <row r="277" spans="1:20" s="13" customFormat="1" ht="20.25">
      <c r="A277" s="106"/>
      <c r="B277" s="90" t="s">
        <v>405</v>
      </c>
      <c r="C277" s="92">
        <f>D277*E277</f>
        <v>162.5</v>
      </c>
      <c r="D277" s="12">
        <f>D273</f>
        <v>5</v>
      </c>
      <c r="E277" s="37">
        <f>F277*$E$722+G277*$F$722+H277*$G$722+I277*$H$722+J277*$I$722+K277*$J$722+L277*$K$722+M277*$L$722+N277*$M$722+O277*$N$722+P277*$O$722</f>
        <v>32.5</v>
      </c>
      <c r="F277" s="15">
        <f t="shared" si="60"/>
        <v>32.5</v>
      </c>
      <c r="G277" s="15">
        <f t="shared" si="60"/>
        <v>0</v>
      </c>
      <c r="H277" s="15">
        <f t="shared" si="60"/>
        <v>0</v>
      </c>
      <c r="I277" s="15">
        <f t="shared" si="60"/>
        <v>0</v>
      </c>
      <c r="J277" s="15">
        <f t="shared" si="60"/>
        <v>0</v>
      </c>
      <c r="K277" s="15">
        <f>K273*5</f>
        <v>0</v>
      </c>
      <c r="L277" s="15">
        <f t="shared" si="61"/>
        <v>0</v>
      </c>
      <c r="M277" s="15">
        <f t="shared" si="61"/>
        <v>0</v>
      </c>
      <c r="N277" s="15">
        <f t="shared" si="61"/>
        <v>0</v>
      </c>
      <c r="O277" s="15">
        <f t="shared" si="61"/>
        <v>0</v>
      </c>
      <c r="P277" s="15">
        <f t="shared" si="61"/>
        <v>0</v>
      </c>
      <c r="Q277" s="15"/>
      <c r="R277" s="67"/>
      <c r="S277" s="68"/>
      <c r="T277" s="28"/>
    </row>
    <row r="278" spans="1:20" s="13" customFormat="1" ht="20.25">
      <c r="A278" s="106"/>
      <c r="B278" s="41" t="s">
        <v>262</v>
      </c>
      <c r="C278" s="93">
        <f>SUM(C276:C277)</f>
        <v>512.5</v>
      </c>
      <c r="D278" s="46" t="s">
        <v>307</v>
      </c>
      <c r="E278" s="37"/>
      <c r="F278" s="15"/>
      <c r="G278" s="15"/>
      <c r="H278" s="15"/>
      <c r="I278" s="15"/>
      <c r="J278" s="15"/>
      <c r="K278" s="15"/>
      <c r="L278" s="15"/>
      <c r="M278" s="15"/>
      <c r="N278" s="15"/>
      <c r="O278" s="15"/>
      <c r="P278" s="15"/>
      <c r="Q278" s="15"/>
      <c r="R278" s="67"/>
      <c r="S278" s="68"/>
      <c r="T278" s="28"/>
    </row>
    <row r="279" spans="1:20" s="13" customFormat="1" ht="20.25">
      <c r="A279" s="104"/>
      <c r="B279" s="89" t="s">
        <v>255</v>
      </c>
      <c r="C279" s="38"/>
      <c r="D279" s="91"/>
      <c r="E279" s="37"/>
      <c r="F279" s="12"/>
      <c r="G279" s="12"/>
      <c r="H279" s="12"/>
      <c r="I279" s="12"/>
      <c r="J279" s="12"/>
      <c r="K279" s="12"/>
      <c r="L279" s="12"/>
      <c r="M279" s="12"/>
      <c r="N279" s="12"/>
      <c r="O279" s="12"/>
      <c r="P279" s="12"/>
      <c r="Q279" s="12"/>
      <c r="R279" s="65"/>
      <c r="S279" s="66"/>
      <c r="T279" s="27"/>
    </row>
    <row r="280" spans="1:20" s="13" customFormat="1" ht="20.25">
      <c r="A280" s="104"/>
      <c r="B280" s="90" t="s">
        <v>403</v>
      </c>
      <c r="C280" s="92">
        <f>D280*E280</f>
        <v>28.8</v>
      </c>
      <c r="D280" s="12">
        <f>D267</f>
        <v>9</v>
      </c>
      <c r="E280" s="37">
        <f>F280*$E$722+G280*$F$722+H280*$G$722+I280*$H$722+J280*$I$722+K280*$J$722+L280*$K$722+M280*$L$722+N280*$M$722+O280*$N$722+P280*$O$722</f>
        <v>3.2</v>
      </c>
      <c r="F280" s="12">
        <v>3.2</v>
      </c>
      <c r="G280" s="12"/>
      <c r="H280" s="12"/>
      <c r="I280" s="12"/>
      <c r="J280" s="12"/>
      <c r="K280" s="12"/>
      <c r="L280" s="12"/>
      <c r="M280" s="12"/>
      <c r="N280" s="12"/>
      <c r="O280" s="12"/>
      <c r="P280" s="12"/>
      <c r="Q280" s="12"/>
      <c r="R280" s="67"/>
      <c r="S280" s="79"/>
      <c r="T280" s="28"/>
    </row>
    <row r="281" spans="1:20" s="13" customFormat="1" ht="20.25">
      <c r="A281" s="104"/>
      <c r="B281" s="90" t="s">
        <v>404</v>
      </c>
      <c r="C281" s="92">
        <f>D281*E281</f>
        <v>51</v>
      </c>
      <c r="D281" s="12">
        <v>5</v>
      </c>
      <c r="E281" s="37">
        <f>F281*$E$722+G281*$F$722+H281*$G$722+I281*$H$722+J281*$I$722+K281*$J$722+L281*$K$722+M281*$L$722+N281*$M$722+O281*$N$722+P281*$O$722</f>
        <v>10.199999999999999</v>
      </c>
      <c r="F281" s="12">
        <f>F267+F280</f>
        <v>10.199999999999999</v>
      </c>
      <c r="G281" s="12"/>
      <c r="H281" s="12"/>
      <c r="I281" s="12"/>
      <c r="J281" s="12"/>
      <c r="K281" s="12"/>
      <c r="L281" s="12"/>
      <c r="M281" s="12"/>
      <c r="N281" s="12"/>
      <c r="O281" s="12"/>
      <c r="P281" s="12"/>
      <c r="Q281" s="12"/>
      <c r="R281" s="67"/>
      <c r="S281" s="68"/>
      <c r="T281" s="75"/>
    </row>
    <row r="282" spans="1:20" s="13" customFormat="1" ht="20.25">
      <c r="A282" s="104"/>
      <c r="B282" s="90" t="s">
        <v>405</v>
      </c>
      <c r="C282" s="92">
        <f>D282*E282</f>
        <v>24</v>
      </c>
      <c r="D282" s="12">
        <f>D268</f>
        <v>3</v>
      </c>
      <c r="E282" s="37">
        <f>F282*$E$722+G282*$F$722+H282*$G$722+I282*$H$722+J282*$I$722+K282*$J$722+L282*$K$722+M282*$L$722+N282*$M$722+O282*$N$722+P282*$O$722</f>
        <v>8</v>
      </c>
      <c r="F282" s="12">
        <v>8</v>
      </c>
      <c r="G282" s="12"/>
      <c r="H282" s="12"/>
      <c r="I282" s="12"/>
      <c r="J282" s="12"/>
      <c r="K282" s="12"/>
      <c r="L282" s="12"/>
      <c r="M282" s="12"/>
      <c r="N282" s="12"/>
      <c r="O282" s="12"/>
      <c r="P282" s="12"/>
      <c r="Q282" s="12"/>
      <c r="R282" s="67"/>
      <c r="S282" s="79"/>
      <c r="T282" s="28"/>
    </row>
    <row r="283" spans="1:20" s="13" customFormat="1" ht="20.25">
      <c r="A283" s="104"/>
      <c r="B283" s="90" t="s">
        <v>406</v>
      </c>
      <c r="C283" s="92">
        <f>D283*E283</f>
        <v>46</v>
      </c>
      <c r="D283" s="12">
        <v>2</v>
      </c>
      <c r="E283" s="37">
        <f>F283*$E$722+G283*$F$722+H283*$G$722+I283*$H$722+J283*$I$722+K283*$J$722+L283*$K$722+M283*$L$722+N283*$M$722+O283*$N$722+P283*$O$722</f>
        <v>23</v>
      </c>
      <c r="F283" s="12">
        <f>F268+F282</f>
        <v>26</v>
      </c>
      <c r="G283" s="12"/>
      <c r="H283" s="12">
        <f>H268</f>
        <v>-3</v>
      </c>
      <c r="I283" s="12"/>
      <c r="J283" s="12"/>
      <c r="K283" s="12"/>
      <c r="L283" s="12"/>
      <c r="M283" s="12"/>
      <c r="N283" s="12"/>
      <c r="O283" s="12"/>
      <c r="P283" s="12"/>
      <c r="Q283" s="12"/>
      <c r="R283" s="67"/>
      <c r="S283" s="68"/>
      <c r="T283" s="75"/>
    </row>
    <row r="284" spans="1:20" s="13" customFormat="1" ht="20.25">
      <c r="A284" s="104"/>
      <c r="B284" s="41" t="s">
        <v>262</v>
      </c>
      <c r="C284" s="93">
        <f>C280+C281+C282+C283</f>
        <v>149.80000000000001</v>
      </c>
      <c r="D284" s="46" t="s">
        <v>263</v>
      </c>
      <c r="E284" s="37"/>
      <c r="F284" s="12"/>
      <c r="G284" s="12"/>
      <c r="H284" s="12"/>
      <c r="I284" s="12"/>
      <c r="J284" s="12"/>
      <c r="K284" s="12"/>
      <c r="L284" s="12"/>
      <c r="M284" s="12"/>
      <c r="N284" s="12"/>
      <c r="O284" s="12"/>
      <c r="P284" s="12"/>
      <c r="Q284" s="12"/>
      <c r="R284" s="65"/>
      <c r="S284" s="66"/>
      <c r="T284" s="76"/>
    </row>
    <row r="285" spans="1:20" s="10" customFormat="1" ht="20.25" customHeight="1">
      <c r="A285" s="31">
        <v>11</v>
      </c>
      <c r="B285" s="42" t="s">
        <v>76</v>
      </c>
      <c r="C285" s="35"/>
      <c r="D285" s="45" t="s">
        <v>131</v>
      </c>
      <c r="E285" s="34"/>
      <c r="F285" s="9"/>
      <c r="G285" s="9"/>
      <c r="H285" s="9"/>
      <c r="I285" s="9"/>
      <c r="J285" s="9"/>
      <c r="K285" s="9"/>
      <c r="L285" s="9"/>
      <c r="M285" s="9"/>
      <c r="N285" s="9"/>
      <c r="O285" s="9"/>
      <c r="P285" s="9"/>
      <c r="Q285" s="9"/>
      <c r="R285" s="63"/>
      <c r="S285" s="64"/>
      <c r="T285" s="43"/>
    </row>
    <row r="286" spans="1:20" s="13" customFormat="1" ht="20.25">
      <c r="A286" s="11">
        <v>1</v>
      </c>
      <c r="B286" s="39" t="s">
        <v>77</v>
      </c>
      <c r="C286" s="36">
        <f>D286*E286</f>
        <v>-4</v>
      </c>
      <c r="D286" s="12">
        <v>1</v>
      </c>
      <c r="E286" s="37">
        <f>F286*$E$722+G286*$F$722+H286*$G$722+I286*$H$722+J286*$I$722+K286*$J$722+L286*$K$722+M286*$L$722+N286*$M$722+O286*$N$722+P286*$O$722+Q286*$P$722+R286*S286</f>
        <v>-4</v>
      </c>
      <c r="F286" s="12">
        <v>-2</v>
      </c>
      <c r="G286" s="12">
        <v>-2</v>
      </c>
      <c r="H286" s="12"/>
      <c r="I286" s="12"/>
      <c r="J286" s="12"/>
      <c r="K286" s="12"/>
      <c r="L286" s="12"/>
      <c r="M286" s="12"/>
      <c r="N286" s="12"/>
      <c r="O286" s="12"/>
      <c r="P286" s="12"/>
      <c r="Q286" s="12"/>
      <c r="R286" s="65"/>
      <c r="S286" s="66"/>
      <c r="T286" s="27"/>
    </row>
    <row r="287" spans="1:20" s="13" customFormat="1" ht="20.25">
      <c r="A287" s="11">
        <v>1</v>
      </c>
      <c r="B287" s="39" t="s">
        <v>236</v>
      </c>
      <c r="C287" s="36">
        <f t="shared" ref="C287:C288" si="62">D287*E287</f>
        <v>14</v>
      </c>
      <c r="D287" s="12">
        <v>2</v>
      </c>
      <c r="E287" s="37">
        <f>F287*$E$722+G287*$F$722+H287*$G$722+I287*$H$722+J287*$I$722+K287*$J$722+L287*$K$722+M287*$L$722+N287*$M$722+O287*$N$722+P287*$O$722</f>
        <v>7</v>
      </c>
      <c r="F287" s="12"/>
      <c r="G287" s="12"/>
      <c r="H287" s="12">
        <v>7</v>
      </c>
      <c r="I287" s="12"/>
      <c r="J287" s="12"/>
      <c r="K287" s="12"/>
      <c r="L287" s="12"/>
      <c r="M287" s="12"/>
      <c r="N287" s="12"/>
      <c r="O287" s="12"/>
      <c r="P287" s="12"/>
      <c r="Q287" s="12"/>
      <c r="R287" s="65"/>
      <c r="S287" s="73"/>
      <c r="T287" s="75"/>
    </row>
    <row r="288" spans="1:20" s="13" customFormat="1" ht="20.25">
      <c r="A288" s="11">
        <v>1</v>
      </c>
      <c r="B288" s="39" t="s">
        <v>235</v>
      </c>
      <c r="C288" s="36">
        <f t="shared" si="62"/>
        <v>15</v>
      </c>
      <c r="D288" s="12">
        <v>1</v>
      </c>
      <c r="E288" s="37">
        <f>F288*$E$722+G288*$F$722+H288*$G$722+I288*$H$722+J288*$I$722+K288*$J$722+L288*$K$722+M288*$L$722+N288*$M$722+O288*$N$722+P288*$O$722</f>
        <v>15</v>
      </c>
      <c r="F288" s="12"/>
      <c r="G288" s="12"/>
      <c r="H288" s="12">
        <v>15</v>
      </c>
      <c r="I288" s="12"/>
      <c r="J288" s="12"/>
      <c r="K288" s="12"/>
      <c r="L288" s="12"/>
      <c r="M288" s="12"/>
      <c r="N288" s="12"/>
      <c r="O288" s="12"/>
      <c r="P288" s="12"/>
      <c r="Q288" s="12"/>
      <c r="R288" s="65"/>
      <c r="S288" s="73"/>
      <c r="T288" s="75"/>
    </row>
    <row r="289" spans="1:20" s="13" customFormat="1" ht="20.25">
      <c r="A289" s="11"/>
      <c r="B289" s="40" t="s">
        <v>19</v>
      </c>
      <c r="C289" s="44">
        <f>C286+C287+C288</f>
        <v>25</v>
      </c>
      <c r="D289" s="46" t="s">
        <v>33</v>
      </c>
      <c r="E289" s="37"/>
      <c r="F289" s="12"/>
      <c r="G289" s="12"/>
      <c r="H289" s="12"/>
      <c r="I289" s="12"/>
      <c r="J289" s="12"/>
      <c r="K289" s="12"/>
      <c r="L289" s="12"/>
      <c r="M289" s="12"/>
      <c r="N289" s="12"/>
      <c r="O289" s="12"/>
      <c r="P289" s="12"/>
      <c r="Q289" s="12"/>
      <c r="R289" s="65"/>
      <c r="S289" s="66"/>
      <c r="T289" s="76"/>
    </row>
    <row r="290" spans="1:20" s="13" customFormat="1" ht="20.25">
      <c r="A290" s="11">
        <v>2</v>
      </c>
      <c r="B290" s="39" t="s">
        <v>77</v>
      </c>
      <c r="C290" s="36">
        <f>D290*E290</f>
        <v>-13</v>
      </c>
      <c r="D290" s="12">
        <v>1</v>
      </c>
      <c r="E290" s="37">
        <f>F290*$E$722+G290*$F$722+H290*$G$722+I290*$H$722+J290*$I$722+K290*$J$722+L290*$K$722+M290*$L$722+N290*$M$722+O290*$N$722+P290*$O$722+Q290*$P$722+R290*S290</f>
        <v>-13</v>
      </c>
      <c r="F290" s="12">
        <v>-8</v>
      </c>
      <c r="G290" s="12">
        <v>-5</v>
      </c>
      <c r="H290" s="12"/>
      <c r="I290" s="12"/>
      <c r="J290" s="12"/>
      <c r="K290" s="12"/>
      <c r="L290" s="12"/>
      <c r="M290" s="12"/>
      <c r="N290" s="12"/>
      <c r="O290" s="12"/>
      <c r="P290" s="12"/>
      <c r="Q290" s="12"/>
      <c r="R290" s="65"/>
      <c r="S290" s="66"/>
      <c r="T290" s="27"/>
    </row>
    <row r="291" spans="1:20" s="13" customFormat="1" ht="20.25">
      <c r="A291" s="11">
        <v>2</v>
      </c>
      <c r="B291" s="39" t="str">
        <f>B287</f>
        <v>Дрон-разводчик</v>
      </c>
      <c r="C291" s="36">
        <f t="shared" ref="C291:C293" si="63">D291*E291</f>
        <v>42</v>
      </c>
      <c r="D291" s="12">
        <v>6</v>
      </c>
      <c r="E291" s="37">
        <f>F291*$E$722+G291*$F$722+H291*$G$722+I291*$H$722+J291*$I$722+K291*$J$722+L291*$K$722+M291*$L$722+N291*$M$722+O291*$N$722+P291*$O$722</f>
        <v>7</v>
      </c>
      <c r="F291" s="12">
        <f>F287</f>
        <v>0</v>
      </c>
      <c r="G291" s="12">
        <f t="shared" ref="G291:Q292" si="64">G287</f>
        <v>0</v>
      </c>
      <c r="H291" s="12">
        <f t="shared" si="64"/>
        <v>7</v>
      </c>
      <c r="I291" s="12">
        <f t="shared" si="64"/>
        <v>0</v>
      </c>
      <c r="J291" s="12">
        <f t="shared" si="64"/>
        <v>0</v>
      </c>
      <c r="K291" s="12">
        <f t="shared" si="64"/>
        <v>0</v>
      </c>
      <c r="L291" s="12">
        <f t="shared" si="64"/>
        <v>0</v>
      </c>
      <c r="M291" s="12">
        <f t="shared" si="64"/>
        <v>0</v>
      </c>
      <c r="N291" s="12">
        <f t="shared" si="64"/>
        <v>0</v>
      </c>
      <c r="O291" s="12">
        <f t="shared" si="64"/>
        <v>0</v>
      </c>
      <c r="P291" s="12">
        <f t="shared" si="64"/>
        <v>0</v>
      </c>
      <c r="Q291" s="12">
        <f t="shared" si="64"/>
        <v>0</v>
      </c>
      <c r="R291" s="65"/>
      <c r="S291" s="79"/>
      <c r="T291" s="75"/>
    </row>
    <row r="292" spans="1:20" s="13" customFormat="1" ht="20.25">
      <c r="A292" s="11">
        <v>2</v>
      </c>
      <c r="B292" s="39" t="str">
        <f>B288</f>
        <v>Дрон-селекционер</v>
      </c>
      <c r="C292" s="36">
        <f t="shared" si="63"/>
        <v>30</v>
      </c>
      <c r="D292" s="12">
        <v>2</v>
      </c>
      <c r="E292" s="37">
        <f>F292*$E$722+G292*$F$722+H292*$G$722+I292*$H$722+J292*$I$722+K292*$J$722+L292*$K$722+M292*$L$722+N292*$M$722+O292*$N$722+P292*$O$722</f>
        <v>15</v>
      </c>
      <c r="F292" s="12">
        <f>F288</f>
        <v>0</v>
      </c>
      <c r="G292" s="12">
        <f t="shared" si="64"/>
        <v>0</v>
      </c>
      <c r="H292" s="12">
        <f t="shared" si="64"/>
        <v>15</v>
      </c>
      <c r="I292" s="12">
        <f t="shared" si="64"/>
        <v>0</v>
      </c>
      <c r="J292" s="12">
        <f t="shared" si="64"/>
        <v>0</v>
      </c>
      <c r="K292" s="12">
        <f t="shared" si="64"/>
        <v>0</v>
      </c>
      <c r="L292" s="12">
        <f t="shared" si="64"/>
        <v>0</v>
      </c>
      <c r="M292" s="12">
        <f t="shared" si="64"/>
        <v>0</v>
      </c>
      <c r="N292" s="12">
        <f t="shared" si="64"/>
        <v>0</v>
      </c>
      <c r="O292" s="12">
        <f t="shared" si="64"/>
        <v>0</v>
      </c>
      <c r="P292" s="12">
        <f t="shared" si="64"/>
        <v>0</v>
      </c>
      <c r="Q292" s="12">
        <f t="shared" si="64"/>
        <v>0</v>
      </c>
      <c r="R292" s="65"/>
      <c r="S292" s="79"/>
      <c r="T292" s="75"/>
    </row>
    <row r="293" spans="1:20" s="13" customFormat="1" ht="20.25">
      <c r="A293" s="11">
        <v>2</v>
      </c>
      <c r="B293" s="39" t="s">
        <v>365</v>
      </c>
      <c r="C293" s="36">
        <f t="shared" si="63"/>
        <v>40</v>
      </c>
      <c r="D293" s="12">
        <f>10*D292</f>
        <v>20</v>
      </c>
      <c r="E293" s="37">
        <f>D734</f>
        <v>2</v>
      </c>
      <c r="F293" s="12"/>
      <c r="G293" s="12"/>
      <c r="H293" s="12"/>
      <c r="I293" s="12"/>
      <c r="J293" s="12"/>
      <c r="K293" s="12"/>
      <c r="L293" s="12"/>
      <c r="M293" s="12"/>
      <c r="N293" s="12"/>
      <c r="O293" s="12"/>
      <c r="P293" s="12"/>
      <c r="Q293" s="12"/>
      <c r="R293" s="65"/>
      <c r="S293" s="66"/>
      <c r="T293" s="76"/>
    </row>
    <row r="294" spans="1:20" s="13" customFormat="1" ht="20.25">
      <c r="A294" s="48" t="s">
        <v>13</v>
      </c>
      <c r="B294" s="40" t="s">
        <v>20</v>
      </c>
      <c r="C294" s="44">
        <f>C290+C291+C292+C293</f>
        <v>99</v>
      </c>
      <c r="D294" s="46" t="s">
        <v>34</v>
      </c>
      <c r="E294" s="37"/>
      <c r="F294" s="12"/>
      <c r="G294" s="12"/>
      <c r="H294" s="12"/>
      <c r="I294" s="12"/>
      <c r="J294" s="12"/>
      <c r="K294" s="12"/>
      <c r="L294" s="12"/>
      <c r="M294" s="12"/>
      <c r="N294" s="12"/>
      <c r="O294" s="12"/>
      <c r="P294" s="12"/>
      <c r="Q294" s="12"/>
      <c r="R294" s="65"/>
      <c r="S294" s="66"/>
      <c r="T294" s="27"/>
    </row>
    <row r="295" spans="1:20" s="13" customFormat="1" ht="20.25">
      <c r="A295" s="11">
        <v>3</v>
      </c>
      <c r="B295" s="39" t="s">
        <v>77</v>
      </c>
      <c r="C295" s="36">
        <f>D295*E295</f>
        <v>-30</v>
      </c>
      <c r="D295" s="12">
        <v>1</v>
      </c>
      <c r="E295" s="37">
        <f>F295*$E$722+G295*$F$722+H295*$G$722+I295*$H$722+J295*$I$722+K295*$J$722+L295*$K$722+M295*$L$722+N295*$M$722+O295*$N$722+P295*$O$722+Q295*$P$722+R295*S295</f>
        <v>-30</v>
      </c>
      <c r="F295" s="12">
        <v>-15</v>
      </c>
      <c r="G295" s="12">
        <v>-15</v>
      </c>
      <c r="H295" s="12"/>
      <c r="I295" s="12"/>
      <c r="J295" s="12"/>
      <c r="K295" s="12"/>
      <c r="L295" s="12"/>
      <c r="M295" s="12"/>
      <c r="N295" s="12"/>
      <c r="O295" s="12"/>
      <c r="P295" s="12"/>
      <c r="Q295" s="12"/>
      <c r="R295" s="65"/>
      <c r="S295" s="66"/>
      <c r="T295" s="27"/>
    </row>
    <row r="296" spans="1:20" s="13" customFormat="1" ht="20.25">
      <c r="A296" s="11">
        <v>3</v>
      </c>
      <c r="B296" s="39" t="str">
        <f>B287</f>
        <v>Дрон-разводчик</v>
      </c>
      <c r="C296" s="36">
        <f t="shared" ref="C296:C298" si="65">D296*E296</f>
        <v>105</v>
      </c>
      <c r="D296" s="12">
        <v>15</v>
      </c>
      <c r="E296" s="37">
        <f>F296*$E$722+G296*$F$722+H296*$G$722+I296*$H$722+J296*$I$722+K296*$J$722+L296*$K$722+M296*$L$722+N296*$M$722+O296*$N$722+P296*$O$722</f>
        <v>7</v>
      </c>
      <c r="F296" s="12">
        <f>F287</f>
        <v>0</v>
      </c>
      <c r="G296" s="12">
        <f t="shared" ref="G296:Q297" si="66">G287</f>
        <v>0</v>
      </c>
      <c r="H296" s="12">
        <f t="shared" si="66"/>
        <v>7</v>
      </c>
      <c r="I296" s="12">
        <f t="shared" si="66"/>
        <v>0</v>
      </c>
      <c r="J296" s="12">
        <f t="shared" si="66"/>
        <v>0</v>
      </c>
      <c r="K296" s="12">
        <f t="shared" si="66"/>
        <v>0</v>
      </c>
      <c r="L296" s="12">
        <f t="shared" si="66"/>
        <v>0</v>
      </c>
      <c r="M296" s="12">
        <f t="shared" si="66"/>
        <v>0</v>
      </c>
      <c r="N296" s="12">
        <f t="shared" si="66"/>
        <v>0</v>
      </c>
      <c r="O296" s="12">
        <f t="shared" si="66"/>
        <v>0</v>
      </c>
      <c r="P296" s="12">
        <f t="shared" si="66"/>
        <v>0</v>
      </c>
      <c r="Q296" s="12">
        <f t="shared" si="66"/>
        <v>0</v>
      </c>
      <c r="R296" s="65"/>
      <c r="S296" s="79"/>
      <c r="T296" s="75"/>
    </row>
    <row r="297" spans="1:20" s="13" customFormat="1" ht="20.25">
      <c r="A297" s="11">
        <v>3</v>
      </c>
      <c r="B297" s="39" t="str">
        <f>B288</f>
        <v>Дрон-селекционер</v>
      </c>
      <c r="C297" s="36">
        <f t="shared" si="65"/>
        <v>75</v>
      </c>
      <c r="D297" s="12">
        <v>5</v>
      </c>
      <c r="E297" s="37">
        <f>F297*$E$722+G297*$F$722+H297*$G$722+I297*$H$722+J297*$I$722+K297*$J$722+L297*$K$722+M297*$L$722+N297*$M$722+O297*$N$722+P297*$O$722</f>
        <v>15</v>
      </c>
      <c r="F297" s="12">
        <f>F288</f>
        <v>0</v>
      </c>
      <c r="G297" s="12">
        <f t="shared" si="66"/>
        <v>0</v>
      </c>
      <c r="H297" s="12">
        <f t="shared" si="66"/>
        <v>15</v>
      </c>
      <c r="I297" s="12">
        <f t="shared" si="66"/>
        <v>0</v>
      </c>
      <c r="J297" s="12">
        <f t="shared" si="66"/>
        <v>0</v>
      </c>
      <c r="K297" s="12">
        <f t="shared" si="66"/>
        <v>0</v>
      </c>
      <c r="L297" s="12">
        <f t="shared" si="66"/>
        <v>0</v>
      </c>
      <c r="M297" s="12">
        <f t="shared" si="66"/>
        <v>0</v>
      </c>
      <c r="N297" s="12">
        <f t="shared" si="66"/>
        <v>0</v>
      </c>
      <c r="O297" s="12">
        <f t="shared" si="66"/>
        <v>0</v>
      </c>
      <c r="P297" s="12">
        <f t="shared" si="66"/>
        <v>0</v>
      </c>
      <c r="Q297" s="12">
        <f t="shared" si="66"/>
        <v>0</v>
      </c>
      <c r="R297" s="65"/>
      <c r="S297" s="79"/>
      <c r="T297" s="75"/>
    </row>
    <row r="298" spans="1:20" s="13" customFormat="1" ht="20.25">
      <c r="A298" s="11">
        <v>3</v>
      </c>
      <c r="B298" s="39" t="s">
        <v>365</v>
      </c>
      <c r="C298" s="36">
        <f t="shared" si="65"/>
        <v>100</v>
      </c>
      <c r="D298" s="12">
        <f>10*D297</f>
        <v>50</v>
      </c>
      <c r="E298" s="37">
        <f>D734</f>
        <v>2</v>
      </c>
      <c r="F298" s="12"/>
      <c r="G298" s="12"/>
      <c r="H298" s="12"/>
      <c r="I298" s="12"/>
      <c r="J298" s="12"/>
      <c r="K298" s="12"/>
      <c r="L298" s="12"/>
      <c r="M298" s="12"/>
      <c r="N298" s="12"/>
      <c r="O298" s="12"/>
      <c r="P298" s="12"/>
      <c r="Q298" s="12"/>
      <c r="R298" s="65"/>
      <c r="S298" s="66"/>
      <c r="T298" s="76"/>
    </row>
    <row r="299" spans="1:20" s="13" customFormat="1" ht="20.25">
      <c r="A299" s="14"/>
      <c r="B299" s="41" t="s">
        <v>21</v>
      </c>
      <c r="C299" s="38">
        <f>C295+C296+C297+C298</f>
        <v>250</v>
      </c>
      <c r="D299" s="46" t="s">
        <v>35</v>
      </c>
      <c r="E299" s="37"/>
      <c r="F299" s="15"/>
      <c r="G299" s="15"/>
      <c r="H299" s="15"/>
      <c r="I299" s="15"/>
      <c r="J299" s="15"/>
      <c r="K299" s="15"/>
      <c r="L299" s="15"/>
      <c r="M299" s="15"/>
      <c r="N299" s="15"/>
      <c r="O299" s="15"/>
      <c r="P299" s="15"/>
      <c r="Q299" s="15"/>
      <c r="R299" s="67"/>
      <c r="S299" s="68"/>
      <c r="T299" s="28"/>
    </row>
    <row r="300" spans="1:20" s="13" customFormat="1" ht="20.25">
      <c r="A300" s="106"/>
      <c r="B300" s="89" t="s">
        <v>304</v>
      </c>
      <c r="C300" s="38"/>
      <c r="D300" s="91"/>
      <c r="E300" s="37"/>
      <c r="F300" s="15"/>
      <c r="G300" s="15"/>
      <c r="H300" s="15"/>
      <c r="I300" s="15"/>
      <c r="J300" s="15"/>
      <c r="K300" s="15"/>
      <c r="L300" s="15"/>
      <c r="M300" s="15"/>
      <c r="N300" s="15"/>
      <c r="O300" s="15"/>
      <c r="P300" s="15"/>
      <c r="Q300" s="15"/>
      <c r="R300" s="67"/>
      <c r="S300" s="68"/>
      <c r="T300" s="28"/>
    </row>
    <row r="301" spans="1:20" s="13" customFormat="1" ht="20.25">
      <c r="A301" s="106"/>
      <c r="B301" s="90" t="s">
        <v>274</v>
      </c>
      <c r="C301" s="92">
        <f>D301*E301</f>
        <v>75</v>
      </c>
      <c r="D301" s="12">
        <f>D309</f>
        <v>15</v>
      </c>
      <c r="E301" s="37">
        <f>F301*$E$722+G301*$F$722+H301*$G$722+I301*$H$722+J301*$I$722+K301*$J$722+L301*$K$722+M301*$L$722+N301*$M$722+O301*$N$722+P301*$O$722</f>
        <v>5</v>
      </c>
      <c r="F301" s="15"/>
      <c r="G301" s="15"/>
      <c r="H301" s="15">
        <v>5</v>
      </c>
      <c r="I301" s="15"/>
      <c r="J301" s="15"/>
      <c r="K301" s="15"/>
      <c r="L301" s="15"/>
      <c r="M301" s="15"/>
      <c r="N301" s="15"/>
      <c r="O301" s="15"/>
      <c r="P301" s="15"/>
      <c r="Q301" s="15"/>
      <c r="R301" s="67"/>
      <c r="S301" s="68"/>
      <c r="T301" s="28"/>
    </row>
    <row r="302" spans="1:20" s="13" customFormat="1" ht="20.25">
      <c r="A302" s="106"/>
      <c r="B302" s="90" t="s">
        <v>275</v>
      </c>
      <c r="C302" s="92">
        <f>D302*E302</f>
        <v>30</v>
      </c>
      <c r="D302" s="12">
        <f>D310</f>
        <v>5</v>
      </c>
      <c r="E302" s="37">
        <f>F302*$E$722+G302*$F$722+H302*$G$722+I302*$H$722+J302*$I$722+K302*$J$722+L302*$K$722+M302*$L$722+N302*$M$722+O302*$N$722+P302*$O$722</f>
        <v>6</v>
      </c>
      <c r="F302" s="15"/>
      <c r="G302" s="15"/>
      <c r="H302" s="15">
        <v>6</v>
      </c>
      <c r="I302" s="15"/>
      <c r="J302" s="15"/>
      <c r="K302" s="15"/>
      <c r="L302" s="15"/>
      <c r="M302" s="15"/>
      <c r="N302" s="15"/>
      <c r="O302" s="15"/>
      <c r="P302" s="15"/>
      <c r="Q302" s="15"/>
      <c r="R302" s="67"/>
      <c r="S302" s="68"/>
      <c r="T302" s="28"/>
    </row>
    <row r="303" spans="1:20" s="13" customFormat="1" ht="20.25">
      <c r="A303" s="107" t="s">
        <v>13</v>
      </c>
      <c r="B303" s="41" t="s">
        <v>262</v>
      </c>
      <c r="C303" s="93">
        <f>SUM(C301:C302)</f>
        <v>105</v>
      </c>
      <c r="D303" s="46" t="s">
        <v>306</v>
      </c>
      <c r="E303" s="37"/>
      <c r="F303" s="15"/>
      <c r="G303" s="15"/>
      <c r="H303" s="15"/>
      <c r="I303" s="15"/>
      <c r="J303" s="15"/>
      <c r="K303" s="15"/>
      <c r="L303" s="15"/>
      <c r="M303" s="15"/>
      <c r="N303" s="15"/>
      <c r="O303" s="15"/>
      <c r="P303" s="15"/>
      <c r="Q303" s="15"/>
      <c r="R303" s="67"/>
      <c r="S303" s="68"/>
      <c r="T303" s="28"/>
    </row>
    <row r="304" spans="1:20" s="13" customFormat="1" ht="20.25">
      <c r="A304" s="106"/>
      <c r="B304" s="89" t="s">
        <v>305</v>
      </c>
      <c r="C304" s="38"/>
      <c r="D304" s="103"/>
      <c r="E304" s="37"/>
      <c r="F304" s="15"/>
      <c r="G304" s="15"/>
      <c r="H304" s="15"/>
      <c r="I304" s="15"/>
      <c r="J304" s="15"/>
      <c r="K304" s="15"/>
      <c r="L304" s="15"/>
      <c r="M304" s="15"/>
      <c r="N304" s="15"/>
      <c r="O304" s="15"/>
      <c r="P304" s="15"/>
      <c r="Q304" s="15"/>
      <c r="R304" s="67"/>
      <c r="S304" s="68"/>
      <c r="T304" s="28"/>
    </row>
    <row r="305" spans="1:20" s="13" customFormat="1" ht="20.25">
      <c r="A305" s="106"/>
      <c r="B305" s="90" t="s">
        <v>274</v>
      </c>
      <c r="C305" s="92">
        <f>D305*E305</f>
        <v>375</v>
      </c>
      <c r="D305" s="12">
        <f>D301</f>
        <v>15</v>
      </c>
      <c r="E305" s="37">
        <f>F305*$E$722+G305*$F$722+H305*$G$722+I305*$H$722+J305*$I$722+K305*$J$722+L305*$K$722+M305*$L$722+N305*$M$722+O305*$N$722+P305*$O$722</f>
        <v>25</v>
      </c>
      <c r="F305" s="15">
        <f t="shared" ref="F305:J306" si="67">F301*5</f>
        <v>0</v>
      </c>
      <c r="G305" s="15">
        <f t="shared" si="67"/>
        <v>0</v>
      </c>
      <c r="H305" s="15">
        <f t="shared" si="67"/>
        <v>25</v>
      </c>
      <c r="I305" s="15">
        <f t="shared" si="67"/>
        <v>0</v>
      </c>
      <c r="J305" s="15">
        <f t="shared" si="67"/>
        <v>0</v>
      </c>
      <c r="K305" s="15">
        <f>K301*5</f>
        <v>0</v>
      </c>
      <c r="L305" s="15">
        <f t="shared" ref="L305:P306" si="68">L301*5</f>
        <v>0</v>
      </c>
      <c r="M305" s="15">
        <f t="shared" si="68"/>
        <v>0</v>
      </c>
      <c r="N305" s="15">
        <f t="shared" si="68"/>
        <v>0</v>
      </c>
      <c r="O305" s="15">
        <f t="shared" si="68"/>
        <v>0</v>
      </c>
      <c r="P305" s="15">
        <f t="shared" si="68"/>
        <v>0</v>
      </c>
      <c r="Q305" s="15"/>
      <c r="R305" s="67"/>
      <c r="S305" s="68"/>
      <c r="T305" s="28"/>
    </row>
    <row r="306" spans="1:20" s="13" customFormat="1" ht="20.25">
      <c r="A306" s="106"/>
      <c r="B306" s="90" t="s">
        <v>275</v>
      </c>
      <c r="C306" s="92">
        <f>D306*E306</f>
        <v>150</v>
      </c>
      <c r="D306" s="12">
        <f>D302</f>
        <v>5</v>
      </c>
      <c r="E306" s="37">
        <f>F306*$E$722+G306*$F$722+H306*$G$722+I306*$H$722+J306*$I$722+K306*$J$722+L306*$K$722+M306*$L$722+N306*$M$722+O306*$N$722+P306*$O$722</f>
        <v>30</v>
      </c>
      <c r="F306" s="15">
        <f t="shared" si="67"/>
        <v>0</v>
      </c>
      <c r="G306" s="15">
        <f t="shared" si="67"/>
        <v>0</v>
      </c>
      <c r="H306" s="15">
        <f t="shared" si="67"/>
        <v>30</v>
      </c>
      <c r="I306" s="15">
        <f t="shared" si="67"/>
        <v>0</v>
      </c>
      <c r="J306" s="15">
        <f t="shared" si="67"/>
        <v>0</v>
      </c>
      <c r="K306" s="15">
        <f>K302*5</f>
        <v>0</v>
      </c>
      <c r="L306" s="15">
        <f t="shared" si="68"/>
        <v>0</v>
      </c>
      <c r="M306" s="15">
        <f t="shared" si="68"/>
        <v>0</v>
      </c>
      <c r="N306" s="15">
        <f t="shared" si="68"/>
        <v>0</v>
      </c>
      <c r="O306" s="15">
        <f t="shared" si="68"/>
        <v>0</v>
      </c>
      <c r="P306" s="15">
        <f t="shared" si="68"/>
        <v>0</v>
      </c>
      <c r="Q306" s="15"/>
      <c r="R306" s="67"/>
      <c r="S306" s="68"/>
      <c r="T306" s="28"/>
    </row>
    <row r="307" spans="1:20" s="13" customFormat="1" ht="20.25">
      <c r="A307" s="106"/>
      <c r="B307" s="41" t="s">
        <v>262</v>
      </c>
      <c r="C307" s="93">
        <f>SUM(C305:C306)</f>
        <v>525</v>
      </c>
      <c r="D307" s="46" t="s">
        <v>307</v>
      </c>
      <c r="E307" s="37"/>
      <c r="F307" s="15"/>
      <c r="G307" s="15"/>
      <c r="H307" s="15"/>
      <c r="I307" s="15"/>
      <c r="J307" s="15"/>
      <c r="K307" s="15"/>
      <c r="L307" s="15"/>
      <c r="M307" s="15"/>
      <c r="N307" s="15"/>
      <c r="O307" s="15"/>
      <c r="P307" s="15"/>
      <c r="Q307" s="15"/>
      <c r="R307" s="67"/>
      <c r="S307" s="68"/>
      <c r="T307" s="28"/>
    </row>
    <row r="308" spans="1:20" s="13" customFormat="1" ht="20.25">
      <c r="A308" s="104"/>
      <c r="B308" s="89" t="s">
        <v>255</v>
      </c>
      <c r="C308" s="38"/>
      <c r="D308" s="91"/>
      <c r="E308" s="37"/>
      <c r="F308" s="15"/>
      <c r="G308" s="15"/>
      <c r="H308" s="15"/>
      <c r="I308" s="15"/>
      <c r="J308" s="15"/>
      <c r="K308" s="15"/>
      <c r="L308" s="15"/>
      <c r="M308" s="15"/>
      <c r="N308" s="15"/>
      <c r="O308" s="15"/>
      <c r="P308" s="15"/>
      <c r="Q308" s="15"/>
      <c r="R308" s="67"/>
      <c r="S308" s="68"/>
      <c r="T308" s="28"/>
    </row>
    <row r="309" spans="1:20" s="13" customFormat="1" ht="20.25">
      <c r="A309" s="104"/>
      <c r="B309" s="90" t="s">
        <v>274</v>
      </c>
      <c r="C309" s="92">
        <f>D309*E309</f>
        <v>105</v>
      </c>
      <c r="D309" s="12">
        <f>D296</f>
        <v>15</v>
      </c>
      <c r="E309" s="37">
        <f>F309*$E$722+G309*$F$722+H309*$G$722+I309*$H$722+J309*$I$722+K309*$J$722+L309*$K$722+M309*$L$722+N309*$M$722+O309*$N$722+P309*$O$722</f>
        <v>7</v>
      </c>
      <c r="F309" s="15"/>
      <c r="G309" s="15"/>
      <c r="H309" s="15">
        <v>7</v>
      </c>
      <c r="I309" s="15"/>
      <c r="J309" s="15"/>
      <c r="K309" s="15"/>
      <c r="L309" s="15"/>
      <c r="M309" s="15"/>
      <c r="N309" s="15"/>
      <c r="O309" s="15"/>
      <c r="P309" s="15"/>
      <c r="Q309" s="15"/>
      <c r="R309" s="67"/>
      <c r="S309" s="79"/>
      <c r="T309" s="28"/>
    </row>
    <row r="310" spans="1:20" s="13" customFormat="1" ht="20.25">
      <c r="A310" s="104"/>
      <c r="B310" s="90" t="s">
        <v>275</v>
      </c>
      <c r="C310" s="92">
        <f>D310*E310</f>
        <v>45</v>
      </c>
      <c r="D310" s="12">
        <f>D297</f>
        <v>5</v>
      </c>
      <c r="E310" s="37">
        <f>F310*$E$722+G310*$F$722+H310*$G$722+I310*$H$722+J310*$I$722+K310*$J$722+L310*$K$722+M310*$L$722+N310*$M$722+O310*$N$722+P310*$O$722</f>
        <v>9</v>
      </c>
      <c r="F310" s="15"/>
      <c r="G310" s="15"/>
      <c r="H310" s="15">
        <v>9</v>
      </c>
      <c r="I310" s="15"/>
      <c r="J310" s="15"/>
      <c r="K310" s="15"/>
      <c r="L310" s="15"/>
      <c r="M310" s="15"/>
      <c r="N310" s="15"/>
      <c r="O310" s="15"/>
      <c r="P310" s="15"/>
      <c r="Q310" s="15"/>
      <c r="R310" s="67"/>
      <c r="S310" s="79"/>
      <c r="T310" s="28"/>
    </row>
    <row r="311" spans="1:20" s="13" customFormat="1" ht="20.25">
      <c r="A311" s="104"/>
      <c r="B311" s="41" t="s">
        <v>262</v>
      </c>
      <c r="C311" s="93">
        <f>C309+C310</f>
        <v>150</v>
      </c>
      <c r="D311" s="46" t="s">
        <v>263</v>
      </c>
      <c r="E311" s="37"/>
      <c r="F311" s="15"/>
      <c r="G311" s="15"/>
      <c r="H311" s="15"/>
      <c r="I311" s="15"/>
      <c r="J311" s="15"/>
      <c r="K311" s="15"/>
      <c r="L311" s="15"/>
      <c r="M311" s="15"/>
      <c r="N311" s="15"/>
      <c r="O311" s="15"/>
      <c r="P311" s="15"/>
      <c r="Q311" s="15"/>
      <c r="R311" s="65"/>
      <c r="S311" s="66"/>
      <c r="T311" s="76"/>
    </row>
    <row r="312" spans="1:20" s="10" customFormat="1" ht="20.25" customHeight="1">
      <c r="A312" s="31">
        <v>12</v>
      </c>
      <c r="B312" s="42" t="s">
        <v>80</v>
      </c>
      <c r="C312" s="35"/>
      <c r="D312" s="45" t="s">
        <v>131</v>
      </c>
      <c r="E312" s="34"/>
      <c r="F312" s="9"/>
      <c r="G312" s="9"/>
      <c r="H312" s="9"/>
      <c r="I312" s="9"/>
      <c r="J312" s="9"/>
      <c r="K312" s="9"/>
      <c r="L312" s="9"/>
      <c r="M312" s="9"/>
      <c r="N312" s="9"/>
      <c r="O312" s="9"/>
      <c r="P312" s="9"/>
      <c r="Q312" s="9"/>
      <c r="R312" s="63"/>
      <c r="S312" s="64"/>
      <c r="T312" s="43"/>
    </row>
    <row r="313" spans="1:20" s="13" customFormat="1" ht="20.25">
      <c r="A313" s="11">
        <v>1</v>
      </c>
      <c r="B313" s="39" t="s">
        <v>81</v>
      </c>
      <c r="C313" s="36">
        <f>D313*E313</f>
        <v>-7</v>
      </c>
      <c r="D313" s="12">
        <v>1</v>
      </c>
      <c r="E313" s="37">
        <f>F313*$E$722+G313*$F$722+H313*$G$722+I313*$H$722+J313*$I$722+K313*$J$722+L313*$K$722+M313*$L$722+N313*$M$722+O313*$N$722+P313*$O$722+R313*S313</f>
        <v>-7</v>
      </c>
      <c r="F313" s="12">
        <v>-5</v>
      </c>
      <c r="G313" s="12">
        <v>-2</v>
      </c>
      <c r="H313" s="12"/>
      <c r="I313" s="12"/>
      <c r="J313" s="12"/>
      <c r="K313" s="12"/>
      <c r="L313" s="12"/>
      <c r="M313" s="12"/>
      <c r="N313" s="12"/>
      <c r="O313" s="12"/>
      <c r="P313" s="12"/>
      <c r="Q313" s="109"/>
      <c r="R313" s="65"/>
      <c r="S313" s="66"/>
      <c r="T313" s="27"/>
    </row>
    <row r="314" spans="1:20" s="13" customFormat="1" ht="20.25">
      <c r="A314" s="11">
        <v>1</v>
      </c>
      <c r="B314" s="39" t="s">
        <v>237</v>
      </c>
      <c r="C314" s="36">
        <f t="shared" ref="C314:C315" si="69">D314*E314</f>
        <v>9</v>
      </c>
      <c r="D314" s="12">
        <v>1</v>
      </c>
      <c r="E314" s="37">
        <f>F314*$E$722+G314*$F$722+H314*$G$722+I314*$H$722+J314*$I$722+K314*$J$722+L314*$K$722+M314*$L$722+N314*$M$722+O314*$N$722+P314*$O$722+R314*S314</f>
        <v>9</v>
      </c>
      <c r="F314" s="12"/>
      <c r="G314" s="12"/>
      <c r="H314" s="12">
        <v>-3</v>
      </c>
      <c r="I314" s="12"/>
      <c r="J314" s="12"/>
      <c r="K314" s="12"/>
      <c r="L314" s="12">
        <v>14</v>
      </c>
      <c r="M314" s="12"/>
      <c r="N314" s="12">
        <v>4</v>
      </c>
      <c r="O314" s="12"/>
      <c r="P314" s="12"/>
      <c r="Q314" s="12"/>
      <c r="R314" s="65"/>
      <c r="S314" s="73"/>
      <c r="T314" s="75"/>
    </row>
    <row r="315" spans="1:20" s="13" customFormat="1" ht="20.25">
      <c r="A315" s="11">
        <v>1</v>
      </c>
      <c r="B315" s="39" t="s">
        <v>402</v>
      </c>
      <c r="C315" s="36">
        <f t="shared" si="69"/>
        <v>25</v>
      </c>
      <c r="D315" s="12">
        <f>5*D314</f>
        <v>5</v>
      </c>
      <c r="E315" s="37">
        <f>D763</f>
        <v>5</v>
      </c>
      <c r="F315" s="12"/>
      <c r="G315" s="12"/>
      <c r="H315" s="12"/>
      <c r="I315" s="12"/>
      <c r="J315" s="12"/>
      <c r="K315" s="12"/>
      <c r="L315" s="12"/>
      <c r="M315" s="12"/>
      <c r="N315" s="12"/>
      <c r="O315" s="12"/>
      <c r="P315" s="12"/>
      <c r="Q315" s="12"/>
      <c r="R315" s="65"/>
      <c r="S315" s="66"/>
      <c r="T315" s="27"/>
    </row>
    <row r="316" spans="1:20" s="13" customFormat="1" ht="20.25">
      <c r="A316" s="11"/>
      <c r="B316" s="40" t="s">
        <v>19</v>
      </c>
      <c r="C316" s="44">
        <f>C313+C314+C315</f>
        <v>27</v>
      </c>
      <c r="D316" s="46" t="s">
        <v>33</v>
      </c>
      <c r="E316" s="37"/>
      <c r="F316" s="12"/>
      <c r="G316" s="12"/>
      <c r="H316" s="12"/>
      <c r="I316" s="12"/>
      <c r="J316" s="12"/>
      <c r="K316" s="12"/>
      <c r="L316" s="12"/>
      <c r="M316" s="12"/>
      <c r="N316" s="12"/>
      <c r="O316" s="12"/>
      <c r="P316" s="12"/>
      <c r="Q316" s="12"/>
      <c r="R316" s="65"/>
      <c r="S316" s="66"/>
      <c r="T316" s="27"/>
    </row>
    <row r="317" spans="1:20" s="13" customFormat="1" ht="20.25">
      <c r="A317" s="11">
        <v>2</v>
      </c>
      <c r="B317" s="39" t="s">
        <v>82</v>
      </c>
      <c r="C317" s="36">
        <f>D317*E317</f>
        <v>-18</v>
      </c>
      <c r="D317" s="12">
        <v>1</v>
      </c>
      <c r="E317" s="37">
        <f>F317*$E$722+G317*$F$722+H317*$G$722+I317*$H$722+J317*$I$722+K317*$J$722+L317*$K$722+M317*$L$722+N317*$M$722+O317*$N$722+P317*$O$722+Q317*$P$722+R317*S317</f>
        <v>-18</v>
      </c>
      <c r="F317" s="12">
        <v>-12</v>
      </c>
      <c r="G317" s="12">
        <v>-6</v>
      </c>
      <c r="H317" s="12"/>
      <c r="I317" s="12"/>
      <c r="J317" s="12"/>
      <c r="K317" s="12"/>
      <c r="L317" s="12"/>
      <c r="M317" s="12"/>
      <c r="N317" s="12"/>
      <c r="O317" s="12"/>
      <c r="P317" s="12"/>
      <c r="Q317" s="12"/>
      <c r="R317" s="65"/>
      <c r="S317" s="66"/>
      <c r="T317" s="27"/>
    </row>
    <row r="318" spans="1:20" s="13" customFormat="1" ht="20.25">
      <c r="A318" s="11">
        <v>2</v>
      </c>
      <c r="B318" s="39" t="str">
        <f>B314</f>
        <v>Дрон-координатор</v>
      </c>
      <c r="C318" s="36">
        <f t="shared" ref="C318:C320" si="70">D318*E318</f>
        <v>27</v>
      </c>
      <c r="D318" s="12">
        <v>3</v>
      </c>
      <c r="E318" s="37">
        <f>F318*$E$722+G318*$F$722+H318*$G$722+I318*$H$722+J318*$I$722+K318*$J$722+L318*$K$722+M318*$L$722+N318*$M$722+O318*$N$722+P318*$O$722+R318*S318</f>
        <v>9</v>
      </c>
      <c r="F318" s="12">
        <f>F314</f>
        <v>0</v>
      </c>
      <c r="G318" s="12">
        <f t="shared" ref="G318:G319" si="71">G314</f>
        <v>0</v>
      </c>
      <c r="H318" s="12">
        <f t="shared" ref="H318:P319" si="72">H314</f>
        <v>-3</v>
      </c>
      <c r="I318" s="12">
        <f t="shared" si="72"/>
        <v>0</v>
      </c>
      <c r="J318" s="12">
        <f t="shared" si="72"/>
        <v>0</v>
      </c>
      <c r="K318" s="12">
        <f t="shared" si="72"/>
        <v>0</v>
      </c>
      <c r="L318" s="12">
        <f t="shared" si="72"/>
        <v>14</v>
      </c>
      <c r="M318" s="12">
        <f t="shared" si="72"/>
        <v>0</v>
      </c>
      <c r="N318" s="12">
        <f t="shared" si="72"/>
        <v>4</v>
      </c>
      <c r="O318" s="12">
        <f t="shared" si="72"/>
        <v>0</v>
      </c>
      <c r="P318" s="12">
        <f t="shared" si="72"/>
        <v>0</v>
      </c>
      <c r="Q318" s="12"/>
      <c r="R318" s="65"/>
      <c r="S318" s="79"/>
      <c r="T318" s="75"/>
    </row>
    <row r="319" spans="1:20" s="13" customFormat="1" ht="20.25">
      <c r="A319" s="11">
        <v>2</v>
      </c>
      <c r="B319" s="39" t="s">
        <v>402</v>
      </c>
      <c r="C319" s="36">
        <f t="shared" si="70"/>
        <v>75</v>
      </c>
      <c r="D319" s="12">
        <f>5*D318</f>
        <v>15</v>
      </c>
      <c r="E319" s="37">
        <f>D763</f>
        <v>5</v>
      </c>
      <c r="F319" s="12">
        <f>F315</f>
        <v>0</v>
      </c>
      <c r="G319" s="12">
        <f t="shared" si="71"/>
        <v>0</v>
      </c>
      <c r="H319" s="12">
        <f t="shared" si="72"/>
        <v>0</v>
      </c>
      <c r="I319" s="12">
        <f t="shared" si="72"/>
        <v>0</v>
      </c>
      <c r="J319" s="12">
        <f t="shared" si="72"/>
        <v>0</v>
      </c>
      <c r="K319" s="12">
        <f t="shared" si="72"/>
        <v>0</v>
      </c>
      <c r="L319" s="12">
        <f t="shared" si="72"/>
        <v>0</v>
      </c>
      <c r="M319" s="12">
        <f t="shared" si="72"/>
        <v>0</v>
      </c>
      <c r="N319" s="12">
        <f t="shared" si="72"/>
        <v>0</v>
      </c>
      <c r="O319" s="12">
        <f t="shared" si="72"/>
        <v>0</v>
      </c>
      <c r="P319" s="12">
        <f t="shared" si="72"/>
        <v>0</v>
      </c>
      <c r="Q319" s="12"/>
      <c r="R319" s="65"/>
      <c r="S319" s="65"/>
      <c r="T319" s="27"/>
    </row>
    <row r="320" spans="1:20" s="13" customFormat="1" ht="20.25">
      <c r="A320" s="11">
        <v>2</v>
      </c>
      <c r="B320" s="39" t="s">
        <v>367</v>
      </c>
      <c r="C320" s="36">
        <f t="shared" si="70"/>
        <v>24</v>
      </c>
      <c r="D320" s="12">
        <f>4*D318</f>
        <v>12</v>
      </c>
      <c r="E320" s="37">
        <f>D735</f>
        <v>2</v>
      </c>
      <c r="F320" s="12"/>
      <c r="G320" s="12"/>
      <c r="H320" s="12"/>
      <c r="I320" s="12"/>
      <c r="J320" s="12"/>
      <c r="K320" s="12"/>
      <c r="L320" s="12"/>
      <c r="M320" s="12"/>
      <c r="N320" s="12"/>
      <c r="O320" s="12"/>
      <c r="P320" s="12"/>
      <c r="Q320" s="12"/>
      <c r="R320" s="65"/>
      <c r="S320" s="65"/>
      <c r="T320" s="27"/>
    </row>
    <row r="321" spans="1:20" s="13" customFormat="1" ht="20.25">
      <c r="A321" s="48" t="s">
        <v>13</v>
      </c>
      <c r="B321" s="40" t="s">
        <v>20</v>
      </c>
      <c r="C321" s="44">
        <f>C317+C318+C319+C320</f>
        <v>108</v>
      </c>
      <c r="D321" s="46" t="s">
        <v>34</v>
      </c>
      <c r="E321" s="37"/>
      <c r="F321" s="12"/>
      <c r="G321" s="12"/>
      <c r="H321" s="12"/>
      <c r="I321" s="12"/>
      <c r="J321" s="12"/>
      <c r="K321" s="12"/>
      <c r="L321" s="12"/>
      <c r="M321" s="12"/>
      <c r="N321" s="12"/>
      <c r="O321" s="12"/>
      <c r="P321" s="12"/>
      <c r="Q321" s="12"/>
      <c r="R321" s="65"/>
      <c r="S321" s="66"/>
      <c r="T321" s="27"/>
    </row>
    <row r="322" spans="1:20" s="13" customFormat="1" ht="31.5">
      <c r="A322" s="11">
        <v>3</v>
      </c>
      <c r="B322" s="39" t="s">
        <v>83</v>
      </c>
      <c r="C322" s="36">
        <f>D322*E322</f>
        <v>-40</v>
      </c>
      <c r="D322" s="12">
        <v>1</v>
      </c>
      <c r="E322" s="37">
        <f>F322*$E$722+G322*$F$722+H322*$G$722+I322*$H$722+J322*$I$722+K322*$J$722+L322*$K$722+M322*$L$722+N322*$M$722+O322*$N$722+P322*$O$722+Q322*$P$722+R322*S322</f>
        <v>-40</v>
      </c>
      <c r="F322" s="12">
        <v>-25</v>
      </c>
      <c r="G322" s="12">
        <v>-15</v>
      </c>
      <c r="H322" s="12"/>
      <c r="I322" s="12"/>
      <c r="J322" s="12"/>
      <c r="K322" s="12"/>
      <c r="L322" s="12"/>
      <c r="M322" s="12"/>
      <c r="N322" s="12"/>
      <c r="O322" s="12"/>
      <c r="P322" s="12"/>
      <c r="Q322" s="12"/>
      <c r="R322" s="65"/>
      <c r="S322" s="66"/>
      <c r="T322" s="27"/>
    </row>
    <row r="323" spans="1:20" s="13" customFormat="1" ht="20.25">
      <c r="A323" s="11">
        <v>3</v>
      </c>
      <c r="B323" s="39" t="str">
        <f>B314</f>
        <v>Дрон-координатор</v>
      </c>
      <c r="C323" s="36">
        <f t="shared" ref="C323:C326" si="73">D323*E323</f>
        <v>45</v>
      </c>
      <c r="D323" s="12">
        <v>5</v>
      </c>
      <c r="E323" s="37">
        <f>F323*$E$722+G323*$F$722+H323*$G$722+I323*$H$722+J323*$I$722+K323*$J$722+L323*$K$722+M323*$L$722+N323*$M$722+O323*$N$722+P323*$O$722+R323*S323</f>
        <v>9</v>
      </c>
      <c r="F323" s="12">
        <f>F314</f>
        <v>0</v>
      </c>
      <c r="G323" s="12">
        <f t="shared" ref="G323:P323" si="74">G314</f>
        <v>0</v>
      </c>
      <c r="H323" s="12">
        <f t="shared" si="74"/>
        <v>-3</v>
      </c>
      <c r="I323" s="12">
        <f t="shared" si="74"/>
        <v>0</v>
      </c>
      <c r="J323" s="12">
        <f t="shared" si="74"/>
        <v>0</v>
      </c>
      <c r="K323" s="12">
        <f t="shared" si="74"/>
        <v>0</v>
      </c>
      <c r="L323" s="12">
        <f t="shared" si="74"/>
        <v>14</v>
      </c>
      <c r="M323" s="12">
        <f t="shared" si="74"/>
        <v>0</v>
      </c>
      <c r="N323" s="12">
        <f t="shared" si="74"/>
        <v>4</v>
      </c>
      <c r="O323" s="12">
        <f t="shared" si="74"/>
        <v>0</v>
      </c>
      <c r="P323" s="12">
        <f t="shared" si="74"/>
        <v>0</v>
      </c>
      <c r="Q323" s="12"/>
      <c r="R323" s="65"/>
      <c r="S323" s="80"/>
      <c r="T323" s="75"/>
    </row>
    <row r="324" spans="1:20" s="13" customFormat="1" ht="20.25">
      <c r="A324" s="11">
        <v>3</v>
      </c>
      <c r="B324" s="39" t="s">
        <v>402</v>
      </c>
      <c r="C324" s="36">
        <f t="shared" si="73"/>
        <v>175</v>
      </c>
      <c r="D324" s="12">
        <f>7*D323</f>
        <v>35</v>
      </c>
      <c r="E324" s="37">
        <f>D763</f>
        <v>5</v>
      </c>
      <c r="F324" s="12"/>
      <c r="G324" s="12"/>
      <c r="H324" s="12"/>
      <c r="I324" s="12"/>
      <c r="J324" s="12"/>
      <c r="K324" s="12"/>
      <c r="L324" s="12"/>
      <c r="M324" s="12"/>
      <c r="N324" s="12"/>
      <c r="O324" s="12"/>
      <c r="P324" s="12"/>
      <c r="Q324" s="12"/>
      <c r="R324" s="65"/>
      <c r="S324" s="65"/>
      <c r="T324" s="27"/>
    </row>
    <row r="325" spans="1:20" s="13" customFormat="1" ht="20.25">
      <c r="A325" s="11">
        <v>3</v>
      </c>
      <c r="B325" s="39" t="s">
        <v>367</v>
      </c>
      <c r="C325" s="36">
        <f t="shared" si="73"/>
        <v>60</v>
      </c>
      <c r="D325" s="12">
        <f>6*D323</f>
        <v>30</v>
      </c>
      <c r="E325" s="37">
        <f>D735</f>
        <v>2</v>
      </c>
      <c r="F325" s="12"/>
      <c r="G325" s="12"/>
      <c r="H325" s="12"/>
      <c r="I325" s="12"/>
      <c r="J325" s="12"/>
      <c r="K325" s="12"/>
      <c r="L325" s="12"/>
      <c r="M325" s="12"/>
      <c r="N325" s="12"/>
      <c r="O325" s="12"/>
      <c r="P325" s="12"/>
      <c r="Q325" s="12"/>
      <c r="R325" s="65"/>
      <c r="S325" s="65"/>
      <c r="T325" s="27"/>
    </row>
    <row r="326" spans="1:20" s="13" customFormat="1" ht="20.25">
      <c r="A326" s="11">
        <v>3</v>
      </c>
      <c r="B326" s="39" t="s">
        <v>368</v>
      </c>
      <c r="C326" s="36">
        <f t="shared" si="73"/>
        <v>30</v>
      </c>
      <c r="D326" s="12">
        <f>3*D323</f>
        <v>15</v>
      </c>
      <c r="E326" s="37">
        <f>D736</f>
        <v>2</v>
      </c>
      <c r="F326" s="12">
        <f>F315</f>
        <v>0</v>
      </c>
      <c r="G326" s="12">
        <f t="shared" ref="G326:P326" si="75">G315</f>
        <v>0</v>
      </c>
      <c r="H326" s="12">
        <f t="shared" si="75"/>
        <v>0</v>
      </c>
      <c r="I326" s="12">
        <f t="shared" si="75"/>
        <v>0</v>
      </c>
      <c r="J326" s="12">
        <f t="shared" si="75"/>
        <v>0</v>
      </c>
      <c r="K326" s="12">
        <f t="shared" si="75"/>
        <v>0</v>
      </c>
      <c r="L326" s="12">
        <f t="shared" si="75"/>
        <v>0</v>
      </c>
      <c r="M326" s="12">
        <f t="shared" si="75"/>
        <v>0</v>
      </c>
      <c r="N326" s="12">
        <f t="shared" si="75"/>
        <v>0</v>
      </c>
      <c r="O326" s="12">
        <f t="shared" si="75"/>
        <v>0</v>
      </c>
      <c r="P326" s="12">
        <f t="shared" si="75"/>
        <v>0</v>
      </c>
      <c r="Q326" s="12"/>
      <c r="R326" s="65"/>
      <c r="S326" s="65"/>
      <c r="T326" s="27"/>
    </row>
    <row r="327" spans="1:20" s="13" customFormat="1" ht="20.25">
      <c r="A327" s="14"/>
      <c r="B327" s="41" t="s">
        <v>21</v>
      </c>
      <c r="C327" s="44">
        <f>C322+C323+C324+C325+C326</f>
        <v>270</v>
      </c>
      <c r="D327" s="46" t="s">
        <v>35</v>
      </c>
      <c r="E327" s="37"/>
      <c r="F327" s="15"/>
      <c r="G327" s="15"/>
      <c r="H327" s="15"/>
      <c r="I327" s="15"/>
      <c r="J327" s="15"/>
      <c r="K327" s="15"/>
      <c r="L327" s="15"/>
      <c r="M327" s="15"/>
      <c r="N327" s="15"/>
      <c r="O327" s="15"/>
      <c r="P327" s="15"/>
      <c r="Q327" s="15"/>
      <c r="R327" s="67"/>
      <c r="S327" s="68"/>
      <c r="T327" s="28"/>
    </row>
    <row r="328" spans="1:20" s="13" customFormat="1" ht="20.25">
      <c r="A328" s="106"/>
      <c r="B328" s="89" t="s">
        <v>304</v>
      </c>
      <c r="C328" s="38"/>
      <c r="D328" s="91"/>
      <c r="E328" s="37"/>
      <c r="F328" s="15"/>
      <c r="G328" s="15"/>
      <c r="H328" s="15"/>
      <c r="I328" s="15"/>
      <c r="J328" s="15"/>
      <c r="K328" s="15"/>
      <c r="L328" s="15"/>
      <c r="M328" s="15"/>
      <c r="N328" s="15"/>
      <c r="O328" s="15"/>
      <c r="P328" s="15"/>
      <c r="Q328" s="15"/>
      <c r="R328" s="67"/>
      <c r="S328" s="68"/>
      <c r="T328" s="28"/>
    </row>
    <row r="329" spans="1:20" s="13" customFormat="1" ht="20.25">
      <c r="A329" s="106"/>
      <c r="B329" s="90" t="s">
        <v>401</v>
      </c>
      <c r="C329" s="92">
        <f>D329*E329</f>
        <v>100</v>
      </c>
      <c r="D329" s="12">
        <f>2*D323</f>
        <v>10</v>
      </c>
      <c r="E329" s="37">
        <f>D761</f>
        <v>10</v>
      </c>
      <c r="F329" s="15"/>
      <c r="G329" s="15"/>
      <c r="H329" s="15"/>
      <c r="I329" s="15"/>
      <c r="J329" s="15"/>
      <c r="K329" s="15"/>
      <c r="L329" s="15"/>
      <c r="M329" s="15"/>
      <c r="N329" s="15"/>
      <c r="O329" s="15"/>
      <c r="P329" s="15"/>
      <c r="Q329" s="15"/>
      <c r="R329" s="67"/>
      <c r="S329" s="68"/>
      <c r="T329" s="28"/>
    </row>
    <row r="330" spans="1:20" s="13" customFormat="1" ht="20.25">
      <c r="A330" s="107" t="s">
        <v>13</v>
      </c>
      <c r="B330" s="41" t="s">
        <v>262</v>
      </c>
      <c r="C330" s="93">
        <f>SUM(C329:C329)</f>
        <v>100</v>
      </c>
      <c r="D330" s="46" t="s">
        <v>306</v>
      </c>
      <c r="E330" s="37"/>
      <c r="F330" s="15"/>
      <c r="G330" s="15"/>
      <c r="H330" s="15"/>
      <c r="I330" s="15"/>
      <c r="J330" s="15"/>
      <c r="K330" s="15"/>
      <c r="L330" s="15"/>
      <c r="M330" s="15"/>
      <c r="N330" s="15"/>
      <c r="O330" s="15"/>
      <c r="P330" s="15"/>
      <c r="Q330" s="15"/>
      <c r="R330" s="67"/>
      <c r="S330" s="68"/>
      <c r="T330" s="28"/>
    </row>
    <row r="331" spans="1:20" s="13" customFormat="1" ht="20.25">
      <c r="A331" s="106"/>
      <c r="B331" s="89" t="s">
        <v>305</v>
      </c>
      <c r="C331" s="38"/>
      <c r="D331" s="103"/>
      <c r="E331" s="37"/>
      <c r="F331" s="15"/>
      <c r="G331" s="15"/>
      <c r="H331" s="15"/>
      <c r="I331" s="15"/>
      <c r="J331" s="15"/>
      <c r="K331" s="15"/>
      <c r="L331" s="15"/>
      <c r="M331" s="15"/>
      <c r="N331" s="15"/>
      <c r="O331" s="15"/>
      <c r="P331" s="15"/>
      <c r="Q331" s="15"/>
      <c r="R331" s="67"/>
      <c r="S331" s="68"/>
      <c r="T331" s="28"/>
    </row>
    <row r="332" spans="1:20" s="13" customFormat="1" ht="20.25">
      <c r="A332" s="106"/>
      <c r="B332" s="90" t="s">
        <v>401</v>
      </c>
      <c r="C332" s="92">
        <f>D332*E332</f>
        <v>500</v>
      </c>
      <c r="D332" s="12">
        <f>D329*5</f>
        <v>50</v>
      </c>
      <c r="E332" s="37">
        <f>D761</f>
        <v>10</v>
      </c>
      <c r="F332" s="15">
        <f t="shared" ref="F332:J332" si="76">F329*5</f>
        <v>0</v>
      </c>
      <c r="G332" s="15">
        <f t="shared" si="76"/>
        <v>0</v>
      </c>
      <c r="H332" s="15">
        <f t="shared" si="76"/>
        <v>0</v>
      </c>
      <c r="I332" s="15">
        <f t="shared" si="76"/>
        <v>0</v>
      </c>
      <c r="J332" s="15">
        <f t="shared" si="76"/>
        <v>0</v>
      </c>
      <c r="K332" s="15">
        <f>K329*5</f>
        <v>0</v>
      </c>
      <c r="L332" s="15">
        <f t="shared" ref="L332:P332" si="77">L329*5</f>
        <v>0</v>
      </c>
      <c r="M332" s="15">
        <f t="shared" si="77"/>
        <v>0</v>
      </c>
      <c r="N332" s="15">
        <f t="shared" si="77"/>
        <v>0</v>
      </c>
      <c r="O332" s="15">
        <f t="shared" si="77"/>
        <v>0</v>
      </c>
      <c r="P332" s="15">
        <f t="shared" si="77"/>
        <v>0</v>
      </c>
      <c r="Q332" s="15"/>
      <c r="R332" s="67"/>
      <c r="S332" s="68"/>
      <c r="T332" s="28"/>
    </row>
    <row r="333" spans="1:20" s="13" customFormat="1" ht="20.25">
      <c r="A333" s="106"/>
      <c r="B333" s="41" t="s">
        <v>262</v>
      </c>
      <c r="C333" s="93">
        <f>SUM(C332:C332)</f>
        <v>500</v>
      </c>
      <c r="D333" s="46" t="s">
        <v>307</v>
      </c>
      <c r="E333" s="37"/>
      <c r="F333" s="15"/>
      <c r="G333" s="15"/>
      <c r="H333" s="15"/>
      <c r="I333" s="15"/>
      <c r="J333" s="15"/>
      <c r="K333" s="15"/>
      <c r="L333" s="15"/>
      <c r="M333" s="15"/>
      <c r="N333" s="15"/>
      <c r="O333" s="15"/>
      <c r="P333" s="15"/>
      <c r="Q333" s="15"/>
      <c r="R333" s="67"/>
      <c r="S333" s="68"/>
      <c r="T333" s="28"/>
    </row>
    <row r="334" spans="1:20" s="13" customFormat="1" ht="20.25">
      <c r="A334" s="104"/>
      <c r="B334" s="89" t="s">
        <v>255</v>
      </c>
      <c r="C334" s="38"/>
      <c r="D334" s="91"/>
      <c r="E334" s="37"/>
      <c r="F334" s="15"/>
      <c r="G334" s="15"/>
      <c r="H334" s="15"/>
      <c r="I334" s="15"/>
      <c r="J334" s="15"/>
      <c r="K334" s="15"/>
      <c r="L334" s="15"/>
      <c r="M334" s="15"/>
      <c r="N334" s="15"/>
      <c r="O334" s="15"/>
      <c r="P334" s="15"/>
      <c r="Q334" s="15"/>
      <c r="R334" s="67"/>
      <c r="S334" s="68"/>
      <c r="T334" s="28"/>
    </row>
    <row r="335" spans="1:20" s="13" customFormat="1" ht="20.25">
      <c r="A335" s="104"/>
      <c r="B335" s="90" t="s">
        <v>276</v>
      </c>
      <c r="C335" s="92">
        <f>D335*E335</f>
        <v>150</v>
      </c>
      <c r="D335" s="12">
        <f>D323</f>
        <v>5</v>
      </c>
      <c r="E335" s="37">
        <f>F335*$E$722+G335*$F$722+H335*$G$722+I335*$H$722+J335*$I$722+K335*$J$722+L335*$K$722+M335*$L$722+N335*$M$722+O335*$N$722+P335*$O$722+R335*S335</f>
        <v>30</v>
      </c>
      <c r="F335" s="15"/>
      <c r="G335" s="15"/>
      <c r="H335" s="15"/>
      <c r="I335" s="15"/>
      <c r="J335" s="15"/>
      <c r="K335" s="15"/>
      <c r="L335" s="15"/>
      <c r="M335" s="15"/>
      <c r="N335" s="15">
        <v>24</v>
      </c>
      <c r="O335" s="15"/>
      <c r="P335" s="15"/>
      <c r="Q335" s="15"/>
      <c r="R335" s="67"/>
      <c r="S335" s="79"/>
      <c r="T335" s="28"/>
    </row>
    <row r="336" spans="1:20" s="13" customFormat="1" ht="20.25">
      <c r="A336" s="104"/>
      <c r="B336" s="41" t="s">
        <v>262</v>
      </c>
      <c r="C336" s="93">
        <f>SUM(C335:C335)</f>
        <v>150</v>
      </c>
      <c r="D336" s="46" t="s">
        <v>263</v>
      </c>
      <c r="E336" s="37"/>
      <c r="F336" s="15"/>
      <c r="G336" s="15"/>
      <c r="H336" s="15"/>
      <c r="I336" s="15"/>
      <c r="J336" s="15"/>
      <c r="K336" s="15"/>
      <c r="L336" s="15"/>
      <c r="M336" s="15"/>
      <c r="N336" s="15"/>
      <c r="O336" s="15"/>
      <c r="P336" s="15"/>
      <c r="Q336" s="15"/>
      <c r="R336" s="67"/>
      <c r="S336" s="68"/>
      <c r="T336" s="28"/>
    </row>
    <row r="337" spans="1:20" s="10" customFormat="1" ht="20.25" customHeight="1">
      <c r="A337" s="31">
        <v>13</v>
      </c>
      <c r="B337" s="42" t="s">
        <v>85</v>
      </c>
      <c r="C337" s="35"/>
      <c r="D337" s="45" t="s">
        <v>131</v>
      </c>
      <c r="E337" s="34"/>
      <c r="F337" s="9"/>
      <c r="G337" s="9"/>
      <c r="H337" s="9"/>
      <c r="I337" s="9"/>
      <c r="J337" s="9"/>
      <c r="K337" s="9"/>
      <c r="L337" s="9"/>
      <c r="M337" s="9"/>
      <c r="N337" s="9"/>
      <c r="O337" s="9"/>
      <c r="P337" s="9"/>
      <c r="Q337" s="9"/>
      <c r="R337" s="63"/>
      <c r="S337" s="64"/>
      <c r="T337" s="43"/>
    </row>
    <row r="338" spans="1:20" s="13" customFormat="1" ht="20.25">
      <c r="A338" s="11">
        <v>1</v>
      </c>
      <c r="B338" s="39" t="s">
        <v>86</v>
      </c>
      <c r="C338" s="36">
        <f>D338*E338</f>
        <v>-9</v>
      </c>
      <c r="D338" s="12">
        <v>1</v>
      </c>
      <c r="E338" s="37">
        <f>F338*$E$722+G338*$F$722+H338*$G$722+I338*$H$722+J338*$I$722+K338*$J$722+L338*$K$722+M338*$L$722+N338*$M$722+O338*$N$722+P338*$O$722+Q338*$P$722+R338*S338</f>
        <v>-9</v>
      </c>
      <c r="F338" s="12">
        <v>-5</v>
      </c>
      <c r="G338" s="12">
        <v>-4</v>
      </c>
      <c r="H338" s="12"/>
      <c r="I338" s="12"/>
      <c r="J338" s="12"/>
      <c r="K338" s="12"/>
      <c r="L338" s="12"/>
      <c r="M338" s="12"/>
      <c r="N338" s="12"/>
      <c r="O338" s="12"/>
      <c r="P338" s="12"/>
      <c r="Q338" s="12"/>
      <c r="R338" s="65"/>
      <c r="S338" s="66"/>
      <c r="T338" s="27"/>
    </row>
    <row r="339" spans="1:20" s="13" customFormat="1" ht="20.25">
      <c r="A339" s="11">
        <v>1</v>
      </c>
      <c r="B339" s="39" t="s">
        <v>238</v>
      </c>
      <c r="C339" s="36">
        <f t="shared" ref="C339" si="78">D339*E339</f>
        <v>34</v>
      </c>
      <c r="D339" s="12">
        <v>2</v>
      </c>
      <c r="E339" s="37">
        <f>F339*$E$722+G339*$F$722+H339*$G$722+I339*$H$722+J339*$I$722+K339*$J$722+L339*$K$722+M339*$L$722+N339*$M$722+O339*$N$722+P339*$O$722</f>
        <v>17</v>
      </c>
      <c r="F339" s="12">
        <v>15</v>
      </c>
      <c r="G339" s="12"/>
      <c r="H339" s="12">
        <v>-3</v>
      </c>
      <c r="I339" s="12"/>
      <c r="J339" s="12"/>
      <c r="K339" s="12"/>
      <c r="L339" s="12"/>
      <c r="M339" s="12"/>
      <c r="N339" s="12">
        <v>4</v>
      </c>
      <c r="O339" s="12"/>
      <c r="P339" s="12"/>
      <c r="Q339" s="12"/>
      <c r="R339" s="65"/>
      <c r="S339" s="73"/>
      <c r="T339" s="75"/>
    </row>
    <row r="340" spans="1:20" s="13" customFormat="1" ht="20.25">
      <c r="A340" s="11"/>
      <c r="B340" s="40" t="s">
        <v>19</v>
      </c>
      <c r="C340" s="44">
        <f>C338+C339</f>
        <v>25</v>
      </c>
      <c r="D340" s="46" t="s">
        <v>33</v>
      </c>
      <c r="E340" s="37"/>
      <c r="F340" s="12"/>
      <c r="G340" s="12"/>
      <c r="H340" s="12"/>
      <c r="I340" s="12"/>
      <c r="J340" s="12"/>
      <c r="K340" s="12"/>
      <c r="L340" s="12"/>
      <c r="M340" s="12"/>
      <c r="N340" s="12"/>
      <c r="O340" s="12"/>
      <c r="P340" s="12"/>
      <c r="Q340" s="12"/>
      <c r="R340" s="65"/>
      <c r="S340" s="66"/>
      <c r="T340" s="27"/>
    </row>
    <row r="341" spans="1:20" s="13" customFormat="1" ht="20.25">
      <c r="A341" s="11">
        <v>2</v>
      </c>
      <c r="B341" s="39" t="s">
        <v>87</v>
      </c>
      <c r="C341" s="36">
        <f>D341*E341</f>
        <v>-19</v>
      </c>
      <c r="D341" s="12">
        <v>1</v>
      </c>
      <c r="E341" s="37">
        <f>F341*$E$722+G341*$F$722+H341*$G$722+I341*$H$722+J341*$I$722+K341*$J$722+L341*$K$722+M341*$L$722+N341*$M$722+O341*$N$722+P341*$O$722+Q341*$P$722+R341*S341</f>
        <v>-19</v>
      </c>
      <c r="F341" s="12">
        <v>-12</v>
      </c>
      <c r="G341" s="12">
        <v>-7</v>
      </c>
      <c r="H341" s="12"/>
      <c r="I341" s="12"/>
      <c r="J341" s="12"/>
      <c r="K341" s="12"/>
      <c r="L341" s="12"/>
      <c r="M341" s="12"/>
      <c r="N341" s="12"/>
      <c r="O341" s="12"/>
      <c r="P341" s="12"/>
      <c r="Q341" s="12"/>
      <c r="R341" s="65"/>
      <c r="S341" s="66"/>
      <c r="T341" s="27"/>
    </row>
    <row r="342" spans="1:20" s="13" customFormat="1" ht="20.25">
      <c r="A342" s="11">
        <v>2</v>
      </c>
      <c r="B342" s="39" t="str">
        <f>B339</f>
        <v>Дрон-маклер</v>
      </c>
      <c r="C342" s="36">
        <f t="shared" ref="C342:C343" si="79">D342*E342</f>
        <v>85</v>
      </c>
      <c r="D342" s="12">
        <v>5</v>
      </c>
      <c r="E342" s="37">
        <f>F342*$E$722+G342*$F$722+H342*$G$722+I342*$H$722+J342*$I$722+K342*$J$722+L342*$K$722+M342*$L$722+N342*$M$722+O342*$N$722+P342*$O$722</f>
        <v>17</v>
      </c>
      <c r="F342" s="12">
        <f>F339</f>
        <v>15</v>
      </c>
      <c r="G342" s="12">
        <f t="shared" ref="G342:Q342" si="80">G339</f>
        <v>0</v>
      </c>
      <c r="H342" s="12">
        <f t="shared" si="80"/>
        <v>-3</v>
      </c>
      <c r="I342" s="12">
        <f t="shared" si="80"/>
        <v>0</v>
      </c>
      <c r="J342" s="12">
        <f t="shared" si="80"/>
        <v>0</v>
      </c>
      <c r="K342" s="12">
        <f t="shared" si="80"/>
        <v>0</v>
      </c>
      <c r="L342" s="12">
        <f t="shared" si="80"/>
        <v>0</v>
      </c>
      <c r="M342" s="12">
        <f t="shared" si="80"/>
        <v>0</v>
      </c>
      <c r="N342" s="12">
        <f t="shared" si="80"/>
        <v>4</v>
      </c>
      <c r="O342" s="12">
        <f t="shared" si="80"/>
        <v>0</v>
      </c>
      <c r="P342" s="12">
        <f t="shared" si="80"/>
        <v>0</v>
      </c>
      <c r="Q342" s="12">
        <f t="shared" si="80"/>
        <v>0</v>
      </c>
      <c r="R342" s="65"/>
      <c r="S342" s="79"/>
      <c r="T342" s="75"/>
    </row>
    <row r="343" spans="1:20" s="13" customFormat="1" ht="20.25">
      <c r="A343" s="11">
        <v>2</v>
      </c>
      <c r="B343" s="39" t="s">
        <v>371</v>
      </c>
      <c r="C343" s="36">
        <f t="shared" si="79"/>
        <v>35</v>
      </c>
      <c r="D343" s="12">
        <f>1*D342</f>
        <v>5</v>
      </c>
      <c r="E343" s="37">
        <f>D737</f>
        <v>7</v>
      </c>
      <c r="F343" s="12"/>
      <c r="G343" s="12"/>
      <c r="H343" s="12"/>
      <c r="I343" s="12"/>
      <c r="J343" s="12"/>
      <c r="K343" s="12"/>
      <c r="L343" s="12"/>
      <c r="M343" s="12"/>
      <c r="N343" s="12"/>
      <c r="O343" s="12"/>
      <c r="P343" s="12"/>
      <c r="Q343" s="12"/>
      <c r="R343" s="65"/>
      <c r="S343" s="65"/>
      <c r="T343" s="27"/>
    </row>
    <row r="344" spans="1:20" s="13" customFormat="1" ht="20.25">
      <c r="A344" s="11"/>
      <c r="B344" s="40" t="s">
        <v>20</v>
      </c>
      <c r="C344" s="44">
        <f>C341+C342+C343</f>
        <v>101</v>
      </c>
      <c r="D344" s="46" t="s">
        <v>34</v>
      </c>
      <c r="E344" s="37"/>
      <c r="F344" s="12"/>
      <c r="G344" s="12"/>
      <c r="H344" s="12"/>
      <c r="I344" s="12"/>
      <c r="J344" s="12"/>
      <c r="K344" s="12"/>
      <c r="L344" s="12"/>
      <c r="M344" s="12"/>
      <c r="N344" s="12"/>
      <c r="O344" s="12"/>
      <c r="P344" s="12"/>
      <c r="Q344" s="12"/>
      <c r="R344" s="65"/>
      <c r="S344" s="66"/>
      <c r="T344" s="27"/>
    </row>
    <row r="345" spans="1:20" s="13" customFormat="1" ht="20.25">
      <c r="A345" s="11">
        <v>3</v>
      </c>
      <c r="B345" s="39" t="s">
        <v>85</v>
      </c>
      <c r="C345" s="36">
        <f>D345*E345</f>
        <v>-40</v>
      </c>
      <c r="D345" s="12">
        <v>1</v>
      </c>
      <c r="E345" s="37">
        <f>F345*$E$722+G345*$F$722+H345*$G$722+I345*$H$722+J345*$I$722+K345*$J$722+L345*$K$722+M345*$L$722+N345*$M$722+O345*$N$722+P345*$O$722+Q345*$P$722+R345*S345</f>
        <v>-40</v>
      </c>
      <c r="F345" s="12">
        <v>-25</v>
      </c>
      <c r="G345" s="12">
        <v>-15</v>
      </c>
      <c r="H345" s="12"/>
      <c r="I345" s="12"/>
      <c r="J345" s="12"/>
      <c r="K345" s="12"/>
      <c r="L345" s="12"/>
      <c r="M345" s="12"/>
      <c r="N345" s="12"/>
      <c r="O345" s="12"/>
      <c r="P345" s="12"/>
      <c r="Q345" s="12"/>
      <c r="R345" s="65"/>
      <c r="S345" s="66"/>
      <c r="T345" s="27"/>
    </row>
    <row r="346" spans="1:20" s="13" customFormat="1" ht="20.25">
      <c r="A346" s="11">
        <v>3</v>
      </c>
      <c r="B346" s="39" t="str">
        <f>B339</f>
        <v>Дрон-маклер</v>
      </c>
      <c r="C346" s="36">
        <f t="shared" ref="C346:C347" si="81">D346*E346</f>
        <v>220</v>
      </c>
      <c r="D346" s="12">
        <v>10</v>
      </c>
      <c r="E346" s="37">
        <f>F346*$E$722+G346*$F$722+H346*$G$722+I346*$H$722+J346*$I$722+K346*$J$722+L346*$K$722+M346*$L$722+N346*$M$722+O346*$N$722+P346*$O$722</f>
        <v>22</v>
      </c>
      <c r="F346" s="12">
        <v>20</v>
      </c>
      <c r="G346" s="12">
        <f t="shared" ref="G346:Q346" si="82">G339</f>
        <v>0</v>
      </c>
      <c r="H346" s="12">
        <f t="shared" si="82"/>
        <v>-3</v>
      </c>
      <c r="I346" s="12">
        <f t="shared" si="82"/>
        <v>0</v>
      </c>
      <c r="J346" s="12">
        <f t="shared" si="82"/>
        <v>0</v>
      </c>
      <c r="K346" s="12">
        <f t="shared" si="82"/>
        <v>0</v>
      </c>
      <c r="L346" s="12">
        <f t="shared" si="82"/>
        <v>0</v>
      </c>
      <c r="M346" s="12">
        <f t="shared" si="82"/>
        <v>0</v>
      </c>
      <c r="N346" s="12">
        <v>4</v>
      </c>
      <c r="O346" s="12">
        <f t="shared" si="82"/>
        <v>0</v>
      </c>
      <c r="P346" s="12">
        <f t="shared" si="82"/>
        <v>0</v>
      </c>
      <c r="Q346" s="12">
        <f t="shared" si="82"/>
        <v>0</v>
      </c>
      <c r="R346" s="65"/>
      <c r="S346" s="79"/>
      <c r="T346" s="75"/>
    </row>
    <row r="347" spans="1:20" s="13" customFormat="1" ht="20.25">
      <c r="A347" s="11">
        <v>3</v>
      </c>
      <c r="B347" s="39" t="s">
        <v>371</v>
      </c>
      <c r="C347" s="36">
        <f t="shared" si="81"/>
        <v>70</v>
      </c>
      <c r="D347" s="12">
        <f>1*D346</f>
        <v>10</v>
      </c>
      <c r="E347" s="37">
        <f>D737</f>
        <v>7</v>
      </c>
      <c r="F347" s="12"/>
      <c r="G347" s="12"/>
      <c r="H347" s="12"/>
      <c r="I347" s="12"/>
      <c r="J347" s="12"/>
      <c r="K347" s="12"/>
      <c r="L347" s="12"/>
      <c r="M347" s="12"/>
      <c r="N347" s="12"/>
      <c r="O347" s="12"/>
      <c r="P347" s="12"/>
      <c r="Q347" s="12"/>
      <c r="R347" s="65"/>
      <c r="S347" s="65"/>
      <c r="T347" s="27"/>
    </row>
    <row r="348" spans="1:20" s="13" customFormat="1" ht="20.25">
      <c r="A348" s="14"/>
      <c r="B348" s="41" t="s">
        <v>21</v>
      </c>
      <c r="C348" s="44">
        <f>C345+C346+C347</f>
        <v>250</v>
      </c>
      <c r="D348" s="46" t="s">
        <v>35</v>
      </c>
      <c r="E348" s="37"/>
      <c r="F348" s="15"/>
      <c r="G348" s="15"/>
      <c r="H348" s="15"/>
      <c r="I348" s="15"/>
      <c r="J348" s="15"/>
      <c r="K348" s="15"/>
      <c r="L348" s="15"/>
      <c r="M348" s="15"/>
      <c r="N348" s="15"/>
      <c r="O348" s="15"/>
      <c r="P348" s="15"/>
      <c r="Q348" s="15"/>
      <c r="R348" s="67"/>
      <c r="S348" s="68"/>
      <c r="T348" s="28"/>
    </row>
    <row r="349" spans="1:20" s="13" customFormat="1" ht="20.25">
      <c r="A349" s="106"/>
      <c r="B349" s="89" t="s">
        <v>304</v>
      </c>
      <c r="C349" s="38"/>
      <c r="D349" s="91"/>
      <c r="E349" s="37"/>
      <c r="F349" s="15"/>
      <c r="G349" s="15"/>
      <c r="H349" s="15"/>
      <c r="I349" s="15"/>
      <c r="J349" s="15"/>
      <c r="K349" s="15"/>
      <c r="L349" s="15"/>
      <c r="M349" s="15"/>
      <c r="N349" s="15"/>
      <c r="O349" s="15"/>
      <c r="P349" s="15"/>
      <c r="Q349" s="15"/>
      <c r="R349" s="67"/>
      <c r="S349" s="68"/>
      <c r="T349" s="28"/>
    </row>
    <row r="350" spans="1:20" s="13" customFormat="1" ht="20.25">
      <c r="A350" s="106"/>
      <c r="B350" s="90" t="s">
        <v>277</v>
      </c>
      <c r="C350" s="92">
        <f>D350*E350</f>
        <v>105</v>
      </c>
      <c r="D350" s="12">
        <f>D346</f>
        <v>10</v>
      </c>
      <c r="E350" s="37">
        <f>F350*$E$722+G350*$F$722+H350*$G$722+I350*$H$722+J350*$I$722+K350*$J$722+L350*$K$722+M350*$L$722+N350*$M$722+O350*$N$722+P350*$O$722</f>
        <v>10.5</v>
      </c>
      <c r="F350" s="15">
        <v>8</v>
      </c>
      <c r="G350" s="15"/>
      <c r="H350" s="15"/>
      <c r="I350" s="15"/>
      <c r="J350" s="15"/>
      <c r="K350" s="15"/>
      <c r="L350" s="15"/>
      <c r="M350" s="15"/>
      <c r="N350" s="15">
        <v>2</v>
      </c>
      <c r="O350" s="15"/>
      <c r="P350" s="15"/>
      <c r="Q350" s="15"/>
      <c r="R350" s="67"/>
      <c r="S350" s="68"/>
      <c r="T350" s="28"/>
    </row>
    <row r="351" spans="1:20" s="13" customFormat="1" ht="20.25">
      <c r="A351" s="107" t="s">
        <v>13</v>
      </c>
      <c r="B351" s="41" t="s">
        <v>262</v>
      </c>
      <c r="C351" s="93">
        <f>SUM(C350:C350)</f>
        <v>105</v>
      </c>
      <c r="D351" s="46" t="s">
        <v>306</v>
      </c>
      <c r="E351" s="37"/>
      <c r="F351" s="15"/>
      <c r="G351" s="15"/>
      <c r="H351" s="15"/>
      <c r="I351" s="15"/>
      <c r="J351" s="15"/>
      <c r="K351" s="15"/>
      <c r="L351" s="15"/>
      <c r="M351" s="15"/>
      <c r="N351" s="15"/>
      <c r="O351" s="15"/>
      <c r="P351" s="15"/>
      <c r="Q351" s="15"/>
      <c r="R351" s="67"/>
      <c r="S351" s="68"/>
      <c r="T351" s="28"/>
    </row>
    <row r="352" spans="1:20" s="13" customFormat="1" ht="20.25">
      <c r="A352" s="106"/>
      <c r="B352" s="89" t="s">
        <v>305</v>
      </c>
      <c r="C352" s="38"/>
      <c r="D352" s="103"/>
      <c r="E352" s="37"/>
      <c r="F352" s="15"/>
      <c r="G352" s="15"/>
      <c r="H352" s="15"/>
      <c r="I352" s="15"/>
      <c r="J352" s="15"/>
      <c r="K352" s="15"/>
      <c r="L352" s="15"/>
      <c r="M352" s="15"/>
      <c r="N352" s="15"/>
      <c r="O352" s="15"/>
      <c r="P352" s="15"/>
      <c r="Q352" s="15"/>
      <c r="R352" s="67"/>
      <c r="S352" s="68"/>
      <c r="T352" s="28"/>
    </row>
    <row r="353" spans="1:20" s="13" customFormat="1" ht="20.25">
      <c r="A353" s="106"/>
      <c r="B353" s="90" t="s">
        <v>277</v>
      </c>
      <c r="C353" s="92">
        <f>D353*E353</f>
        <v>525</v>
      </c>
      <c r="D353" s="12">
        <f>D350</f>
        <v>10</v>
      </c>
      <c r="E353" s="37">
        <f>F353*$E$722+G353*$F$722+H353*$G$722+I353*$H$722+J353*$I$722+K353*$J$722+L353*$K$722+M353*$L$722+N353*$M$722+O353*$N$722+P353*$O$722</f>
        <v>52.5</v>
      </c>
      <c r="F353" s="15">
        <f t="shared" ref="F353:J353" si="83">F350*5</f>
        <v>40</v>
      </c>
      <c r="G353" s="15">
        <f t="shared" si="83"/>
        <v>0</v>
      </c>
      <c r="H353" s="15">
        <f t="shared" si="83"/>
        <v>0</v>
      </c>
      <c r="I353" s="15">
        <f t="shared" si="83"/>
        <v>0</v>
      </c>
      <c r="J353" s="15">
        <f t="shared" si="83"/>
        <v>0</v>
      </c>
      <c r="K353" s="15">
        <f>K350*5</f>
        <v>0</v>
      </c>
      <c r="L353" s="15">
        <f t="shared" ref="L353:P353" si="84">L350*5</f>
        <v>0</v>
      </c>
      <c r="M353" s="15">
        <f t="shared" si="84"/>
        <v>0</v>
      </c>
      <c r="N353" s="15">
        <f t="shared" si="84"/>
        <v>10</v>
      </c>
      <c r="O353" s="15">
        <f t="shared" si="84"/>
        <v>0</v>
      </c>
      <c r="P353" s="15">
        <f t="shared" si="84"/>
        <v>0</v>
      </c>
      <c r="Q353" s="15"/>
      <c r="R353" s="67"/>
      <c r="S353" s="68"/>
      <c r="T353" s="28"/>
    </row>
    <row r="354" spans="1:20" s="13" customFormat="1" ht="20.25">
      <c r="A354" s="106"/>
      <c r="B354" s="41" t="s">
        <v>262</v>
      </c>
      <c r="C354" s="93">
        <f>SUM(C353:C353)</f>
        <v>525</v>
      </c>
      <c r="D354" s="46" t="s">
        <v>307</v>
      </c>
      <c r="E354" s="37"/>
      <c r="F354" s="15"/>
      <c r="G354" s="15"/>
      <c r="H354" s="15"/>
      <c r="I354" s="15"/>
      <c r="J354" s="15"/>
      <c r="K354" s="15"/>
      <c r="L354" s="15"/>
      <c r="M354" s="15"/>
      <c r="N354" s="15"/>
      <c r="O354" s="15"/>
      <c r="P354" s="15"/>
      <c r="Q354" s="15"/>
      <c r="R354" s="67"/>
      <c r="S354" s="68"/>
      <c r="T354" s="28"/>
    </row>
    <row r="355" spans="1:20" s="13" customFormat="1" ht="20.25">
      <c r="A355" s="104"/>
      <c r="B355" s="89" t="s">
        <v>255</v>
      </c>
      <c r="C355" s="38"/>
      <c r="D355" s="91"/>
      <c r="E355" s="37"/>
      <c r="F355" s="15"/>
      <c r="G355" s="15"/>
      <c r="H355" s="15"/>
      <c r="I355" s="15"/>
      <c r="J355" s="15"/>
      <c r="K355" s="15"/>
      <c r="L355" s="15"/>
      <c r="M355" s="15"/>
      <c r="N355" s="15"/>
      <c r="O355" s="15"/>
      <c r="P355" s="15"/>
      <c r="Q355" s="15"/>
      <c r="R355" s="67"/>
      <c r="S355" s="68"/>
      <c r="T355" s="28"/>
    </row>
    <row r="356" spans="1:20" s="13" customFormat="1" ht="20.25">
      <c r="A356" s="104"/>
      <c r="B356" s="90" t="s">
        <v>277</v>
      </c>
      <c r="C356" s="92">
        <f>D356*E356</f>
        <v>150</v>
      </c>
      <c r="D356" s="12">
        <f>D346</f>
        <v>10</v>
      </c>
      <c r="E356" s="37">
        <f>F356*$E$722+G356*$F$722+H356*$G$722+I356*$H$722+J356*$I$722+K356*$J$722+L356*$K$722+M356*$L$722+N356*$M$722+O356*$N$722+P356*$O$722</f>
        <v>15</v>
      </c>
      <c r="F356" s="15">
        <v>10</v>
      </c>
      <c r="G356" s="15"/>
      <c r="H356" s="15"/>
      <c r="I356" s="15"/>
      <c r="J356" s="15"/>
      <c r="K356" s="15"/>
      <c r="L356" s="15"/>
      <c r="M356" s="15"/>
      <c r="N356" s="15">
        <v>4</v>
      </c>
      <c r="O356" s="15"/>
      <c r="P356" s="15"/>
      <c r="Q356" s="15"/>
      <c r="R356" s="67"/>
      <c r="S356" s="79"/>
      <c r="T356" s="28"/>
    </row>
    <row r="357" spans="1:20" s="13" customFormat="1" ht="20.25">
      <c r="A357" s="104"/>
      <c r="B357" s="41" t="s">
        <v>262</v>
      </c>
      <c r="C357" s="93">
        <f>C356</f>
        <v>150</v>
      </c>
      <c r="D357" s="46" t="s">
        <v>263</v>
      </c>
      <c r="E357" s="37"/>
      <c r="F357" s="15"/>
      <c r="G357" s="15"/>
      <c r="H357" s="15"/>
      <c r="I357" s="15"/>
      <c r="J357" s="15"/>
      <c r="K357" s="15"/>
      <c r="L357" s="15"/>
      <c r="M357" s="15"/>
      <c r="N357" s="15"/>
      <c r="O357" s="15"/>
      <c r="P357" s="15"/>
      <c r="Q357" s="15"/>
      <c r="R357" s="67"/>
      <c r="S357" s="68"/>
      <c r="T357" s="28"/>
    </row>
    <row r="358" spans="1:20" s="10" customFormat="1" ht="20.25" customHeight="1">
      <c r="A358" s="31">
        <v>14</v>
      </c>
      <c r="B358" s="42" t="s">
        <v>89</v>
      </c>
      <c r="C358" s="35"/>
      <c r="D358" s="45" t="s">
        <v>131</v>
      </c>
      <c r="E358" s="34"/>
      <c r="F358" s="9"/>
      <c r="G358" s="9"/>
      <c r="H358" s="9"/>
      <c r="I358" s="9"/>
      <c r="J358" s="9"/>
      <c r="K358" s="9"/>
      <c r="L358" s="9"/>
      <c r="M358" s="9"/>
      <c r="N358" s="9"/>
      <c r="O358" s="9"/>
      <c r="P358" s="9"/>
      <c r="Q358" s="9"/>
      <c r="R358" s="63"/>
      <c r="S358" s="64"/>
      <c r="T358" s="43"/>
    </row>
    <row r="359" spans="1:20" s="13" customFormat="1" ht="20.25">
      <c r="A359" s="11">
        <v>1</v>
      </c>
      <c r="B359" s="39" t="s">
        <v>90</v>
      </c>
      <c r="C359" s="36">
        <f>D359*E359</f>
        <v>-15</v>
      </c>
      <c r="D359" s="12">
        <v>1</v>
      </c>
      <c r="E359" s="37">
        <f>F359*$E$722+G359*$F$722+H359*$G$722+I359*$H$722+J359*$I$722+K359*$J$722+L359*$K$722+M359*$L$722+N359*$M$722+O359*$N$722+P359*$O$722+Q359*$P$722+R359*S359</f>
        <v>-15</v>
      </c>
      <c r="F359" s="12">
        <v>-10</v>
      </c>
      <c r="G359" s="12">
        <v>-5</v>
      </c>
      <c r="H359" s="12"/>
      <c r="I359" s="12"/>
      <c r="J359" s="12"/>
      <c r="K359" s="12"/>
      <c r="L359" s="12"/>
      <c r="M359" s="12"/>
      <c r="N359" s="12"/>
      <c r="O359" s="12"/>
      <c r="P359" s="12"/>
      <c r="Q359" s="12"/>
      <c r="R359" s="65"/>
      <c r="S359" s="66"/>
      <c r="T359" s="27"/>
    </row>
    <row r="360" spans="1:20" s="13" customFormat="1" ht="20.25">
      <c r="A360" s="11">
        <v>1</v>
      </c>
      <c r="B360" s="39" t="s">
        <v>239</v>
      </c>
      <c r="C360" s="36">
        <f t="shared" ref="C360:C361" si="85">D360*E360</f>
        <v>14.5</v>
      </c>
      <c r="D360" s="12">
        <v>1</v>
      </c>
      <c r="E360" s="37">
        <f>F360*$E$722+G360*$F$722+H360*$G$722+I360*$H$722+J360*$I$722+K360*$J$722+L360*$K$722+M360*$L$722+N360*$M$722+O360*$N$722+P360*$O$722</f>
        <v>14.5</v>
      </c>
      <c r="F360" s="12"/>
      <c r="G360" s="12"/>
      <c r="H360" s="12">
        <v>-3</v>
      </c>
      <c r="I360" s="12"/>
      <c r="J360" s="12"/>
      <c r="K360" s="12"/>
      <c r="L360" s="12"/>
      <c r="M360" s="12"/>
      <c r="N360" s="12">
        <v>14</v>
      </c>
      <c r="O360" s="12"/>
      <c r="P360" s="12"/>
      <c r="Q360" s="12"/>
      <c r="R360" s="65"/>
      <c r="S360" s="73"/>
      <c r="T360" s="75"/>
    </row>
    <row r="361" spans="1:20" s="13" customFormat="1" ht="20.25">
      <c r="A361" s="11">
        <v>1</v>
      </c>
      <c r="B361" s="39" t="s">
        <v>208</v>
      </c>
      <c r="C361" s="36">
        <f t="shared" si="85"/>
        <v>25</v>
      </c>
      <c r="D361" s="12">
        <f>D360*5</f>
        <v>5</v>
      </c>
      <c r="E361" s="37">
        <f>D739</f>
        <v>5</v>
      </c>
      <c r="F361" s="12"/>
      <c r="G361" s="12"/>
      <c r="H361" s="12"/>
      <c r="I361" s="12"/>
      <c r="J361" s="12"/>
      <c r="K361" s="12"/>
      <c r="L361" s="12"/>
      <c r="M361" s="12"/>
      <c r="N361" s="12"/>
      <c r="O361" s="12"/>
      <c r="P361" s="12"/>
      <c r="Q361" s="12"/>
      <c r="R361" s="65"/>
      <c r="S361" s="66"/>
      <c r="T361" s="27"/>
    </row>
    <row r="362" spans="1:20" s="13" customFormat="1" ht="20.25">
      <c r="A362" s="48" t="s">
        <v>13</v>
      </c>
      <c r="B362" s="40" t="s">
        <v>19</v>
      </c>
      <c r="C362" s="44">
        <f>SUM(C359:C361)</f>
        <v>24.5</v>
      </c>
      <c r="D362" s="46" t="s">
        <v>33</v>
      </c>
      <c r="E362" s="37"/>
      <c r="F362" s="12"/>
      <c r="G362" s="12"/>
      <c r="H362" s="12"/>
      <c r="I362" s="12"/>
      <c r="J362" s="12"/>
      <c r="K362" s="12"/>
      <c r="L362" s="12"/>
      <c r="M362" s="12"/>
      <c r="N362" s="12"/>
      <c r="O362" s="12"/>
      <c r="P362" s="12"/>
      <c r="Q362" s="12"/>
      <c r="R362" s="65"/>
      <c r="S362" s="66"/>
      <c r="T362" s="27"/>
    </row>
    <row r="363" spans="1:20" s="13" customFormat="1" ht="20.25">
      <c r="A363" s="11">
        <v>2</v>
      </c>
      <c r="B363" s="39" t="s">
        <v>91</v>
      </c>
      <c r="C363" s="36">
        <f>D363*E363</f>
        <v>-34</v>
      </c>
      <c r="D363" s="12">
        <v>1</v>
      </c>
      <c r="E363" s="37">
        <f>F363*$E$722+G363*$F$722+H363*$G$722+I363*$H$722+J363*$I$722+K363*$J$722+L363*$K$722+M363*$L$722+N363*$M$722+O363*$N$722+P363*$O$722+Q363*$P$722+R363*S363</f>
        <v>-34</v>
      </c>
      <c r="F363" s="12">
        <v>-24</v>
      </c>
      <c r="G363" s="12">
        <v>-10</v>
      </c>
      <c r="H363" s="12"/>
      <c r="I363" s="12"/>
      <c r="J363" s="12"/>
      <c r="K363" s="12"/>
      <c r="L363" s="12"/>
      <c r="M363" s="12"/>
      <c r="N363" s="12"/>
      <c r="O363" s="12"/>
      <c r="P363" s="12"/>
      <c r="Q363" s="12"/>
      <c r="R363" s="65"/>
      <c r="S363" s="66"/>
      <c r="T363" s="27"/>
    </row>
    <row r="364" spans="1:20" s="13" customFormat="1" ht="20.25">
      <c r="A364" s="11">
        <v>2</v>
      </c>
      <c r="B364" s="39" t="str">
        <f>B360</f>
        <v>Дрон-реабилитолог</v>
      </c>
      <c r="C364" s="36">
        <f t="shared" ref="C364:C366" si="86">D364*E364</f>
        <v>43.5</v>
      </c>
      <c r="D364" s="12">
        <v>3</v>
      </c>
      <c r="E364" s="37">
        <f>F364*$E$722+G364*$F$722+H364*$G$722+I364*$H$722+J364*$I$722+K364*$J$722+L364*$K$722+M364*$L$722+N364*$M$722+O364*$N$722+P364*$O$722</f>
        <v>14.5</v>
      </c>
      <c r="F364" s="12">
        <f>F360</f>
        <v>0</v>
      </c>
      <c r="G364" s="12">
        <f t="shared" ref="G364:Q364" si="87">G360</f>
        <v>0</v>
      </c>
      <c r="H364" s="12">
        <f t="shared" si="87"/>
        <v>-3</v>
      </c>
      <c r="I364" s="12">
        <f t="shared" si="87"/>
        <v>0</v>
      </c>
      <c r="J364" s="12">
        <f t="shared" si="87"/>
        <v>0</v>
      </c>
      <c r="K364" s="12">
        <f t="shared" si="87"/>
        <v>0</v>
      </c>
      <c r="L364" s="12">
        <f t="shared" si="87"/>
        <v>0</v>
      </c>
      <c r="M364" s="12">
        <f t="shared" si="87"/>
        <v>0</v>
      </c>
      <c r="N364" s="12">
        <f t="shared" si="87"/>
        <v>14</v>
      </c>
      <c r="O364" s="12">
        <f t="shared" si="87"/>
        <v>0</v>
      </c>
      <c r="P364" s="12">
        <f t="shared" si="87"/>
        <v>0</v>
      </c>
      <c r="Q364" s="12">
        <f t="shared" si="87"/>
        <v>0</v>
      </c>
      <c r="R364" s="65"/>
      <c r="S364" s="79"/>
      <c r="T364" s="75"/>
    </row>
    <row r="365" spans="1:20" s="13" customFormat="1" ht="20.25">
      <c r="A365" s="11">
        <v>2</v>
      </c>
      <c r="B365" s="39" t="s">
        <v>207</v>
      </c>
      <c r="C365" s="36">
        <f t="shared" si="86"/>
        <v>18</v>
      </c>
      <c r="D365" s="12">
        <f>D364*4</f>
        <v>12</v>
      </c>
      <c r="E365" s="37">
        <f>D738</f>
        <v>1.5</v>
      </c>
      <c r="F365" s="12"/>
      <c r="G365" s="12"/>
      <c r="H365" s="12"/>
      <c r="I365" s="12"/>
      <c r="J365" s="12"/>
      <c r="K365" s="12"/>
      <c r="L365" s="12"/>
      <c r="M365" s="12"/>
      <c r="N365" s="12"/>
      <c r="O365" s="12"/>
      <c r="P365" s="12"/>
      <c r="Q365" s="12"/>
      <c r="R365" s="65"/>
      <c r="S365" s="65"/>
      <c r="T365" s="27"/>
    </row>
    <row r="366" spans="1:20" s="13" customFormat="1" ht="20.25">
      <c r="A366" s="11">
        <v>2</v>
      </c>
      <c r="B366" s="39" t="s">
        <v>208</v>
      </c>
      <c r="C366" s="36">
        <f t="shared" si="86"/>
        <v>75</v>
      </c>
      <c r="D366" s="12">
        <f>5*D364</f>
        <v>15</v>
      </c>
      <c r="E366" s="37">
        <f>D739</f>
        <v>5</v>
      </c>
      <c r="F366" s="12">
        <f>F361</f>
        <v>0</v>
      </c>
      <c r="G366" s="12">
        <f t="shared" ref="G366:Q366" si="88">G361</f>
        <v>0</v>
      </c>
      <c r="H366" s="12">
        <f t="shared" si="88"/>
        <v>0</v>
      </c>
      <c r="I366" s="12">
        <f t="shared" si="88"/>
        <v>0</v>
      </c>
      <c r="J366" s="12">
        <f t="shared" si="88"/>
        <v>0</v>
      </c>
      <c r="K366" s="12">
        <f t="shared" si="88"/>
        <v>0</v>
      </c>
      <c r="L366" s="12">
        <f t="shared" si="88"/>
        <v>0</v>
      </c>
      <c r="M366" s="12">
        <f t="shared" si="88"/>
        <v>0</v>
      </c>
      <c r="N366" s="12">
        <f t="shared" si="88"/>
        <v>0</v>
      </c>
      <c r="O366" s="12">
        <f t="shared" si="88"/>
        <v>0</v>
      </c>
      <c r="P366" s="12">
        <f t="shared" si="88"/>
        <v>0</v>
      </c>
      <c r="Q366" s="12">
        <f t="shared" si="88"/>
        <v>0</v>
      </c>
      <c r="R366" s="65"/>
      <c r="S366" s="65"/>
      <c r="T366" s="27"/>
    </row>
    <row r="367" spans="1:20" s="13" customFormat="1" ht="20.25">
      <c r="A367" s="48" t="s">
        <v>13</v>
      </c>
      <c r="B367" s="40" t="s">
        <v>20</v>
      </c>
      <c r="C367" s="44">
        <f>SUM(C363:C366)</f>
        <v>102.5</v>
      </c>
      <c r="D367" s="46" t="s">
        <v>34</v>
      </c>
      <c r="E367" s="37"/>
      <c r="F367" s="12"/>
      <c r="G367" s="12"/>
      <c r="H367" s="12"/>
      <c r="I367" s="12"/>
      <c r="J367" s="12"/>
      <c r="K367" s="12"/>
      <c r="L367" s="12"/>
      <c r="M367" s="12"/>
      <c r="N367" s="12"/>
      <c r="O367" s="12"/>
      <c r="P367" s="12"/>
      <c r="Q367" s="12"/>
      <c r="R367" s="65"/>
      <c r="S367" s="66"/>
      <c r="T367" s="27"/>
    </row>
    <row r="368" spans="1:20" s="13" customFormat="1" ht="20.25">
      <c r="A368" s="11">
        <v>3</v>
      </c>
      <c r="B368" s="39" t="s">
        <v>89</v>
      </c>
      <c r="C368" s="36">
        <f>D368*E368</f>
        <v>-53</v>
      </c>
      <c r="D368" s="12">
        <v>1</v>
      </c>
      <c r="E368" s="37">
        <f>F368*$E$722+G368*$F$722+H368*$G$722+I368*$H$722+J368*$I$722+K368*$J$722+L368*$K$722+M368*$L$722+N368*$M$722+O368*$N$722+P368*$O$722+Q368*$P$722+R368*S368</f>
        <v>-53</v>
      </c>
      <c r="F368" s="12">
        <v>-35</v>
      </c>
      <c r="G368" s="12">
        <v>-18</v>
      </c>
      <c r="H368" s="12"/>
      <c r="I368" s="12"/>
      <c r="J368" s="12"/>
      <c r="K368" s="12"/>
      <c r="L368" s="12"/>
      <c r="M368" s="12"/>
      <c r="N368" s="12"/>
      <c r="O368" s="12"/>
      <c r="P368" s="12"/>
      <c r="Q368" s="12"/>
      <c r="R368" s="65"/>
      <c r="S368" s="66"/>
      <c r="T368" s="27"/>
    </row>
    <row r="369" spans="1:20" s="13" customFormat="1" ht="20.25">
      <c r="A369" s="11">
        <v>3</v>
      </c>
      <c r="B369" s="39" t="str">
        <f>B360</f>
        <v>Дрон-реабилитолог</v>
      </c>
      <c r="C369" s="36">
        <f t="shared" ref="C369:C371" si="89">D369*E369</f>
        <v>72.5</v>
      </c>
      <c r="D369" s="12">
        <v>5</v>
      </c>
      <c r="E369" s="37">
        <f>F369*$E$722+G369*$F$722+H369*$G$722+I369*$H$722+J369*$I$722+K369*$J$722+L369*$K$722+M369*$L$722+N369*$M$722+O369*$N$722+P369*$O$722</f>
        <v>14.5</v>
      </c>
      <c r="F369" s="12">
        <f>F360</f>
        <v>0</v>
      </c>
      <c r="G369" s="12">
        <f t="shared" ref="G369:Q369" si="90">G360</f>
        <v>0</v>
      </c>
      <c r="H369" s="12">
        <f t="shared" si="90"/>
        <v>-3</v>
      </c>
      <c r="I369" s="12">
        <f t="shared" si="90"/>
        <v>0</v>
      </c>
      <c r="J369" s="12">
        <f t="shared" si="90"/>
        <v>0</v>
      </c>
      <c r="K369" s="12">
        <f t="shared" si="90"/>
        <v>0</v>
      </c>
      <c r="L369" s="12">
        <f t="shared" si="90"/>
        <v>0</v>
      </c>
      <c r="M369" s="12">
        <f t="shared" si="90"/>
        <v>0</v>
      </c>
      <c r="N369" s="12">
        <f t="shared" si="90"/>
        <v>14</v>
      </c>
      <c r="O369" s="12">
        <f t="shared" si="90"/>
        <v>0</v>
      </c>
      <c r="P369" s="12">
        <f t="shared" si="90"/>
        <v>0</v>
      </c>
      <c r="Q369" s="12">
        <f t="shared" si="90"/>
        <v>0</v>
      </c>
      <c r="R369" s="65"/>
      <c r="S369" s="79"/>
      <c r="T369" s="75"/>
    </row>
    <row r="370" spans="1:20" s="13" customFormat="1" ht="20.25">
      <c r="A370" s="11">
        <v>3</v>
      </c>
      <c r="B370" s="39" t="s">
        <v>207</v>
      </c>
      <c r="C370" s="36">
        <f t="shared" si="89"/>
        <v>30</v>
      </c>
      <c r="D370" s="12">
        <f>D369*4</f>
        <v>20</v>
      </c>
      <c r="E370" s="37">
        <f>D738</f>
        <v>1.5</v>
      </c>
      <c r="F370" s="12"/>
      <c r="G370" s="12"/>
      <c r="H370" s="12"/>
      <c r="I370" s="12"/>
      <c r="J370" s="12"/>
      <c r="K370" s="12"/>
      <c r="L370" s="12"/>
      <c r="M370" s="12"/>
      <c r="N370" s="12"/>
      <c r="O370" s="12"/>
      <c r="P370" s="12"/>
      <c r="Q370" s="12"/>
      <c r="R370" s="65"/>
      <c r="S370" s="65"/>
      <c r="T370" s="27"/>
    </row>
    <row r="371" spans="1:20" s="13" customFormat="1" ht="20.25">
      <c r="A371" s="11">
        <v>3</v>
      </c>
      <c r="B371" s="39" t="s">
        <v>208</v>
      </c>
      <c r="C371" s="36">
        <f t="shared" si="89"/>
        <v>200</v>
      </c>
      <c r="D371" s="12">
        <f>8*D369</f>
        <v>40</v>
      </c>
      <c r="E371" s="37">
        <f>D739</f>
        <v>5</v>
      </c>
      <c r="F371" s="12">
        <f>F361</f>
        <v>0</v>
      </c>
      <c r="G371" s="12">
        <f t="shared" ref="G371:Q371" si="91">G361</f>
        <v>0</v>
      </c>
      <c r="H371" s="12">
        <f t="shared" si="91"/>
        <v>0</v>
      </c>
      <c r="I371" s="12">
        <f t="shared" si="91"/>
        <v>0</v>
      </c>
      <c r="J371" s="12">
        <f t="shared" si="91"/>
        <v>0</v>
      </c>
      <c r="K371" s="12">
        <f t="shared" si="91"/>
        <v>0</v>
      </c>
      <c r="L371" s="12">
        <f t="shared" si="91"/>
        <v>0</v>
      </c>
      <c r="M371" s="12">
        <f t="shared" si="91"/>
        <v>0</v>
      </c>
      <c r="N371" s="12">
        <f t="shared" si="91"/>
        <v>0</v>
      </c>
      <c r="O371" s="12">
        <f t="shared" si="91"/>
        <v>0</v>
      </c>
      <c r="P371" s="12">
        <f t="shared" si="91"/>
        <v>0</v>
      </c>
      <c r="Q371" s="12">
        <f t="shared" si="91"/>
        <v>0</v>
      </c>
      <c r="R371" s="65"/>
      <c r="S371" s="65"/>
      <c r="T371" s="27"/>
    </row>
    <row r="372" spans="1:20" s="13" customFormat="1" ht="20.25">
      <c r="A372" s="14"/>
      <c r="B372" s="41" t="s">
        <v>21</v>
      </c>
      <c r="C372" s="44">
        <f>SUM(C368:C371)</f>
        <v>249.5</v>
      </c>
      <c r="D372" s="46" t="s">
        <v>35</v>
      </c>
      <c r="E372" s="37"/>
      <c r="F372" s="15"/>
      <c r="G372" s="15"/>
      <c r="H372" s="15"/>
      <c r="I372" s="15"/>
      <c r="J372" s="15"/>
      <c r="K372" s="15"/>
      <c r="L372" s="15"/>
      <c r="M372" s="15"/>
      <c r="N372" s="15"/>
      <c r="O372" s="15"/>
      <c r="P372" s="15"/>
      <c r="Q372" s="15"/>
      <c r="R372" s="67"/>
      <c r="S372" s="68"/>
      <c r="T372" s="28"/>
    </row>
    <row r="373" spans="1:20" s="13" customFormat="1" ht="20.25">
      <c r="A373" s="106"/>
      <c r="B373" s="89" t="s">
        <v>304</v>
      </c>
      <c r="C373" s="38"/>
      <c r="D373" s="91"/>
      <c r="E373" s="37"/>
      <c r="F373" s="15"/>
      <c r="G373" s="15"/>
      <c r="H373" s="15"/>
      <c r="I373" s="15"/>
      <c r="J373" s="15"/>
      <c r="K373" s="15"/>
      <c r="L373" s="15"/>
      <c r="M373" s="15"/>
      <c r="N373" s="15"/>
      <c r="O373" s="15"/>
      <c r="P373" s="15"/>
      <c r="Q373" s="15"/>
      <c r="R373" s="67"/>
      <c r="S373" s="68"/>
      <c r="T373" s="28"/>
    </row>
    <row r="374" spans="1:20" s="13" customFormat="1" ht="20.25">
      <c r="A374" s="106"/>
      <c r="B374" s="90" t="s">
        <v>278</v>
      </c>
      <c r="C374" s="92">
        <f>D374*E374</f>
        <v>31.25</v>
      </c>
      <c r="D374" s="12">
        <f>D369</f>
        <v>5</v>
      </c>
      <c r="E374" s="37">
        <f>F374*$E$722+G374*$F$722+H374*$G$722+I374*$H$722+J374*$I$722+K374*$J$722+L374*$K$722+M374*$L$722+N374*$M$722+O374*$N$722+P374*$O$722+Q374*$P$722+R374*S374</f>
        <v>6.25</v>
      </c>
      <c r="F374" s="15"/>
      <c r="G374" s="15"/>
      <c r="H374" s="15"/>
      <c r="I374" s="15"/>
      <c r="J374" s="15"/>
      <c r="K374" s="15"/>
      <c r="L374" s="15"/>
      <c r="M374" s="15"/>
      <c r="N374" s="15">
        <v>5</v>
      </c>
      <c r="O374" s="15"/>
      <c r="P374" s="15"/>
      <c r="Q374" s="15"/>
      <c r="R374" s="67"/>
      <c r="S374" s="68"/>
      <c r="T374" s="28"/>
    </row>
    <row r="375" spans="1:20" s="13" customFormat="1" ht="20.25">
      <c r="A375" s="106"/>
      <c r="B375" s="90" t="s">
        <v>317</v>
      </c>
      <c r="C375" s="92">
        <f>D375*E375</f>
        <v>75</v>
      </c>
      <c r="D375" s="12">
        <f>D374*3</f>
        <v>15</v>
      </c>
      <c r="E375" s="37">
        <v>5</v>
      </c>
      <c r="F375" s="15"/>
      <c r="G375" s="15"/>
      <c r="H375" s="15"/>
      <c r="I375" s="15"/>
      <c r="J375" s="15"/>
      <c r="K375" s="15"/>
      <c r="L375" s="15"/>
      <c r="M375" s="15"/>
      <c r="N375" s="15"/>
      <c r="O375" s="15"/>
      <c r="P375" s="15"/>
      <c r="Q375" s="15"/>
      <c r="R375" s="67"/>
      <c r="S375" s="68"/>
      <c r="T375" s="28"/>
    </row>
    <row r="376" spans="1:20" s="13" customFormat="1" ht="20.25">
      <c r="A376" s="107" t="s">
        <v>13</v>
      </c>
      <c r="B376" s="41" t="s">
        <v>262</v>
      </c>
      <c r="C376" s="93">
        <f>SUM(C374:C375)</f>
        <v>106.25</v>
      </c>
      <c r="D376" s="46" t="s">
        <v>306</v>
      </c>
      <c r="E376" s="37"/>
      <c r="F376" s="15"/>
      <c r="G376" s="15"/>
      <c r="H376" s="15"/>
      <c r="I376" s="15"/>
      <c r="J376" s="15"/>
      <c r="K376" s="15"/>
      <c r="L376" s="15"/>
      <c r="M376" s="15"/>
      <c r="N376" s="15"/>
      <c r="O376" s="15"/>
      <c r="P376" s="15"/>
      <c r="Q376" s="15"/>
      <c r="R376" s="67"/>
      <c r="S376" s="68"/>
      <c r="T376" s="28"/>
    </row>
    <row r="377" spans="1:20" s="13" customFormat="1" ht="20.25">
      <c r="A377" s="106"/>
      <c r="B377" s="89" t="s">
        <v>305</v>
      </c>
      <c r="C377" s="38"/>
      <c r="D377" s="103"/>
      <c r="E377" s="37"/>
      <c r="F377" s="15"/>
      <c r="G377" s="15"/>
      <c r="H377" s="15"/>
      <c r="I377" s="15"/>
      <c r="J377" s="15"/>
      <c r="K377" s="15"/>
      <c r="L377" s="15"/>
      <c r="M377" s="15"/>
      <c r="N377" s="15"/>
      <c r="O377" s="15"/>
      <c r="P377" s="15"/>
      <c r="Q377" s="15"/>
      <c r="R377" s="67"/>
      <c r="S377" s="68"/>
      <c r="T377" s="28"/>
    </row>
    <row r="378" spans="1:20" s="13" customFormat="1" ht="20.25">
      <c r="A378" s="106"/>
      <c r="B378" s="90" t="s">
        <v>278</v>
      </c>
      <c r="C378" s="92">
        <f>D378*E378</f>
        <v>156.25</v>
      </c>
      <c r="D378" s="12">
        <f>D374</f>
        <v>5</v>
      </c>
      <c r="E378" s="37">
        <f>F378*$E$722+G378*$F$722+H378*$G$722+I378*$H$722+J378*$I$722+K378*$J$722+L378*$K$722+M378*$L$722+N378*$M$722+O378*$N$722+P378*$O$722+Q378*$P$722+R378*S378</f>
        <v>31.25</v>
      </c>
      <c r="F378" s="15">
        <f t="shared" ref="F378:J378" si="92">F374*5</f>
        <v>0</v>
      </c>
      <c r="G378" s="15">
        <f t="shared" si="92"/>
        <v>0</v>
      </c>
      <c r="H378" s="15">
        <f t="shared" si="92"/>
        <v>0</v>
      </c>
      <c r="I378" s="15">
        <f t="shared" si="92"/>
        <v>0</v>
      </c>
      <c r="J378" s="15">
        <f t="shared" si="92"/>
        <v>0</v>
      </c>
      <c r="K378" s="15">
        <f>K374*5</f>
        <v>0</v>
      </c>
      <c r="L378" s="15">
        <f t="shared" ref="L378:P378" si="93">L374*5</f>
        <v>0</v>
      </c>
      <c r="M378" s="15">
        <f t="shared" si="93"/>
        <v>0</v>
      </c>
      <c r="N378" s="15">
        <f t="shared" si="93"/>
        <v>25</v>
      </c>
      <c r="O378" s="15">
        <f t="shared" si="93"/>
        <v>0</v>
      </c>
      <c r="P378" s="15">
        <f t="shared" si="93"/>
        <v>0</v>
      </c>
      <c r="Q378" s="15"/>
      <c r="R378" s="67"/>
      <c r="S378" s="68"/>
      <c r="T378" s="28"/>
    </row>
    <row r="379" spans="1:20" s="13" customFormat="1" ht="20.25">
      <c r="A379" s="106"/>
      <c r="B379" s="90" t="s">
        <v>317</v>
      </c>
      <c r="C379" s="92">
        <f>D379*E379</f>
        <v>375</v>
      </c>
      <c r="D379" s="12">
        <f>D375*5</f>
        <v>75</v>
      </c>
      <c r="E379" s="37">
        <v>5</v>
      </c>
      <c r="F379" s="15"/>
      <c r="G379" s="15"/>
      <c r="H379" s="15"/>
      <c r="I379" s="15"/>
      <c r="J379" s="15"/>
      <c r="K379" s="15"/>
      <c r="L379" s="15"/>
      <c r="M379" s="15"/>
      <c r="N379" s="15"/>
      <c r="O379" s="15"/>
      <c r="P379" s="15"/>
      <c r="Q379" s="15"/>
      <c r="R379" s="67"/>
      <c r="S379" s="68"/>
      <c r="T379" s="28"/>
    </row>
    <row r="380" spans="1:20" s="13" customFormat="1" ht="20.25">
      <c r="A380" s="106"/>
      <c r="B380" s="41" t="s">
        <v>262</v>
      </c>
      <c r="C380" s="93">
        <f>SUM(C378:C379)</f>
        <v>531.25</v>
      </c>
      <c r="D380" s="46" t="s">
        <v>307</v>
      </c>
      <c r="E380" s="37"/>
      <c r="F380" s="15"/>
      <c r="G380" s="15"/>
      <c r="H380" s="15"/>
      <c r="I380" s="15"/>
      <c r="J380" s="15"/>
      <c r="K380" s="15"/>
      <c r="L380" s="15"/>
      <c r="M380" s="15"/>
      <c r="N380" s="15"/>
      <c r="O380" s="15"/>
      <c r="P380" s="15"/>
      <c r="Q380" s="15"/>
      <c r="R380" s="67"/>
      <c r="S380" s="68"/>
      <c r="T380" s="28"/>
    </row>
    <row r="381" spans="1:20" s="13" customFormat="1" ht="20.25">
      <c r="A381" s="104"/>
      <c r="B381" s="89" t="s">
        <v>255</v>
      </c>
      <c r="C381" s="38"/>
      <c r="D381" s="91"/>
      <c r="E381" s="37"/>
      <c r="F381" s="15"/>
      <c r="G381" s="15"/>
      <c r="H381" s="15"/>
      <c r="I381" s="15"/>
      <c r="J381" s="15"/>
      <c r="K381" s="15"/>
      <c r="L381" s="15"/>
      <c r="M381" s="15"/>
      <c r="N381" s="15"/>
      <c r="O381" s="15"/>
      <c r="P381" s="15"/>
      <c r="Q381" s="15"/>
      <c r="R381" s="67"/>
      <c r="S381" s="68"/>
      <c r="T381" s="28"/>
    </row>
    <row r="382" spans="1:20" s="13" customFormat="1" ht="20.25">
      <c r="A382" s="104"/>
      <c r="B382" s="90" t="s">
        <v>278</v>
      </c>
      <c r="C382" s="92">
        <f>D382*E382</f>
        <v>150</v>
      </c>
      <c r="D382" s="12">
        <f>D369</f>
        <v>5</v>
      </c>
      <c r="E382" s="37">
        <f>F382*$E$722+G382*$F$722+H382*$G$722+I382*$H$722+J382*$I$722+K382*$J$722+L382*$K$722+M382*$L$722+N382*$M$722+O382*$N$722+P382*$O$722</f>
        <v>30</v>
      </c>
      <c r="F382" s="15"/>
      <c r="G382" s="15"/>
      <c r="H382" s="15"/>
      <c r="I382" s="15"/>
      <c r="J382" s="15"/>
      <c r="K382" s="15"/>
      <c r="L382" s="15"/>
      <c r="M382" s="15"/>
      <c r="N382" s="15">
        <v>24</v>
      </c>
      <c r="O382" s="15"/>
      <c r="P382" s="15"/>
      <c r="Q382" s="15"/>
      <c r="R382" s="67"/>
      <c r="S382" s="79"/>
      <c r="T382" s="28"/>
    </row>
    <row r="383" spans="1:20" s="13" customFormat="1" ht="20.25">
      <c r="A383" s="104"/>
      <c r="B383" s="41" t="s">
        <v>262</v>
      </c>
      <c r="C383" s="93">
        <f>C382</f>
        <v>150</v>
      </c>
      <c r="D383" s="46" t="s">
        <v>263</v>
      </c>
      <c r="E383" s="37"/>
      <c r="F383" s="15"/>
      <c r="G383" s="15"/>
      <c r="H383" s="15"/>
      <c r="I383" s="15"/>
      <c r="J383" s="15"/>
      <c r="K383" s="15"/>
      <c r="L383" s="15"/>
      <c r="M383" s="15"/>
      <c r="N383" s="15"/>
      <c r="O383" s="15"/>
      <c r="P383" s="15"/>
      <c r="Q383" s="15"/>
      <c r="R383" s="67"/>
      <c r="S383" s="68"/>
      <c r="T383" s="28"/>
    </row>
    <row r="384" spans="1:20" s="10" customFormat="1" ht="20.25" customHeight="1">
      <c r="A384" s="31">
        <v>15</v>
      </c>
      <c r="B384" s="42" t="s">
        <v>93</v>
      </c>
      <c r="C384" s="35"/>
      <c r="D384" s="45" t="s">
        <v>131</v>
      </c>
      <c r="E384" s="34"/>
      <c r="F384" s="9"/>
      <c r="G384" s="9"/>
      <c r="H384" s="9"/>
      <c r="I384" s="9"/>
      <c r="J384" s="9"/>
      <c r="K384" s="9"/>
      <c r="L384" s="9"/>
      <c r="M384" s="9"/>
      <c r="N384" s="9"/>
      <c r="O384" s="9"/>
      <c r="P384" s="9"/>
      <c r="Q384" s="9"/>
      <c r="R384" s="63"/>
      <c r="S384" s="64"/>
      <c r="T384" s="43"/>
    </row>
    <row r="385" spans="1:20" s="13" customFormat="1" ht="20.25">
      <c r="A385" s="57">
        <v>2</v>
      </c>
      <c r="B385" s="39" t="s">
        <v>167</v>
      </c>
      <c r="C385" s="36">
        <f>D385*E385</f>
        <v>-5</v>
      </c>
      <c r="D385" s="12">
        <v>1</v>
      </c>
      <c r="E385" s="37">
        <f>F385*$E$722+G385*$F$722+H385*$G$722+I385*$H$722+J385*$I$722+K385*$J$722+L385*$K$722+M385*$L$722+N385*$M$722+O385*$N$722+P385*$O$722+Q385*$P$722+R385*S385</f>
        <v>-5</v>
      </c>
      <c r="F385" s="12">
        <v>-3</v>
      </c>
      <c r="G385" s="12">
        <v>-2</v>
      </c>
      <c r="H385" s="12"/>
      <c r="I385" s="12"/>
      <c r="J385" s="12"/>
      <c r="K385" s="12"/>
      <c r="L385" s="12"/>
      <c r="M385" s="12"/>
      <c r="N385" s="12"/>
      <c r="O385" s="12"/>
      <c r="P385" s="12"/>
      <c r="Q385" s="12"/>
      <c r="R385" s="65"/>
      <c r="S385" s="66"/>
      <c r="T385" s="27"/>
    </row>
    <row r="386" spans="1:20" s="13" customFormat="1" ht="20.25">
      <c r="A386" s="57">
        <v>2</v>
      </c>
      <c r="B386" s="39" t="s">
        <v>229</v>
      </c>
      <c r="C386" s="36">
        <f t="shared" ref="C386:C387" si="94">D386*E386</f>
        <v>15</v>
      </c>
      <c r="D386" s="12">
        <v>1</v>
      </c>
      <c r="E386" s="37">
        <f>F386*$E$722+G386*$F$722+H386*$G$722+I386*$H$722+J386*$I$722+K386*$J$722+L386*$K$722+M386*$L$722+N386*$M$722+O386*$N$722+P386*$O$722</f>
        <v>15</v>
      </c>
      <c r="F386" s="12">
        <v>18</v>
      </c>
      <c r="G386" s="12"/>
      <c r="H386" s="12">
        <v>-3</v>
      </c>
      <c r="I386" s="12"/>
      <c r="J386" s="12"/>
      <c r="K386" s="12"/>
      <c r="L386" s="12"/>
      <c r="M386" s="12"/>
      <c r="N386" s="12"/>
      <c r="O386" s="12"/>
      <c r="P386" s="12"/>
      <c r="Q386" s="12"/>
      <c r="R386" s="65"/>
      <c r="S386" s="73"/>
      <c r="T386" s="75"/>
    </row>
    <row r="387" spans="1:20" s="13" customFormat="1" ht="20.25">
      <c r="A387" s="57">
        <v>2</v>
      </c>
      <c r="B387" s="39" t="s">
        <v>223</v>
      </c>
      <c r="C387" s="36">
        <f t="shared" si="94"/>
        <v>15</v>
      </c>
      <c r="D387" s="12">
        <v>1</v>
      </c>
      <c r="E387" s="37">
        <f>F387*$E$722+G387*$F$722+H387*$G$722+I387*$H$722+J387*$I$722+K387*$J$722+L387*$K$722+M387*$L$722+N387*$M$722+O387*$N$722+P387*$O$722</f>
        <v>15</v>
      </c>
      <c r="F387" s="12"/>
      <c r="G387" s="12">
        <v>18</v>
      </c>
      <c r="H387" s="12">
        <v>-3</v>
      </c>
      <c r="I387" s="12"/>
      <c r="J387" s="12"/>
      <c r="K387" s="12"/>
      <c r="L387" s="12"/>
      <c r="M387" s="12"/>
      <c r="N387" s="12"/>
      <c r="O387" s="12"/>
      <c r="P387" s="12"/>
      <c r="Q387" s="12"/>
      <c r="R387" s="65"/>
      <c r="S387" s="73"/>
      <c r="T387" s="75"/>
    </row>
    <row r="388" spans="1:20" s="13" customFormat="1" ht="20.25">
      <c r="A388" s="57"/>
      <c r="B388" s="40" t="s">
        <v>170</v>
      </c>
      <c r="C388" s="44">
        <f>SUM(C385:C387)</f>
        <v>25</v>
      </c>
      <c r="D388" s="46" t="s">
        <v>33</v>
      </c>
      <c r="E388" s="37"/>
      <c r="F388" s="12"/>
      <c r="G388" s="12"/>
      <c r="H388" s="12"/>
      <c r="I388" s="12"/>
      <c r="J388" s="12"/>
      <c r="K388" s="12"/>
      <c r="L388" s="12"/>
      <c r="M388" s="12"/>
      <c r="N388" s="12"/>
      <c r="O388" s="12"/>
      <c r="P388" s="12"/>
      <c r="Q388" s="12"/>
      <c r="R388" s="65"/>
      <c r="S388" s="66"/>
      <c r="T388" s="76"/>
    </row>
    <row r="389" spans="1:20" s="13" customFormat="1" ht="20.25">
      <c r="A389" s="57">
        <v>2</v>
      </c>
      <c r="B389" s="39" t="s">
        <v>168</v>
      </c>
      <c r="C389" s="36">
        <f>D389*E389</f>
        <v>-6</v>
      </c>
      <c r="D389" s="12">
        <v>1</v>
      </c>
      <c r="E389" s="37">
        <f>F389*$E$722+G389*$F$722+H389*$G$722+I389*$H$722+J389*$I$722+K389*$J$722+L389*$K$722+M389*$L$722+N389*$M$722+O389*$N$722+P389*$O$722+Q389*$P$722+R389*S389</f>
        <v>-6</v>
      </c>
      <c r="F389" s="12">
        <v>-4</v>
      </c>
      <c r="G389" s="12">
        <v>-2</v>
      </c>
      <c r="H389" s="12"/>
      <c r="I389" s="12"/>
      <c r="J389" s="12"/>
      <c r="K389" s="12"/>
      <c r="L389" s="12"/>
      <c r="M389" s="12"/>
      <c r="N389" s="12"/>
      <c r="O389" s="12"/>
      <c r="P389" s="12"/>
      <c r="Q389" s="12"/>
      <c r="R389" s="65"/>
      <c r="S389" s="66"/>
      <c r="T389" s="27"/>
    </row>
    <row r="390" spans="1:20" s="13" customFormat="1" ht="20.25">
      <c r="A390" s="57">
        <v>2</v>
      </c>
      <c r="B390" s="39" t="s">
        <v>225</v>
      </c>
      <c r="C390" s="36">
        <f t="shared" ref="C390:C391" si="95">D390*E390</f>
        <v>14</v>
      </c>
      <c r="D390" s="12">
        <v>1</v>
      </c>
      <c r="E390" s="37">
        <f>F390*$E$722+G390*$F$722+H390*$G$722+I390*$H$722+J390*$I$722+K390*$J$722+L390*$K$722+M390*$L$722+N390*$M$722+O390*$N$722+P390*$O$722</f>
        <v>14</v>
      </c>
      <c r="F390" s="12"/>
      <c r="G390" s="12"/>
      <c r="H390" s="12">
        <v>-6</v>
      </c>
      <c r="I390" s="12"/>
      <c r="J390" s="12"/>
      <c r="K390" s="12"/>
      <c r="L390" s="12"/>
      <c r="M390" s="12"/>
      <c r="N390" s="12">
        <v>16</v>
      </c>
      <c r="O390" s="12"/>
      <c r="P390" s="12"/>
      <c r="Q390" s="12"/>
      <c r="R390" s="65"/>
      <c r="S390" s="73"/>
      <c r="T390" s="75"/>
    </row>
    <row r="391" spans="1:20" s="13" customFormat="1" ht="20.25">
      <c r="A391" s="57">
        <v>2</v>
      </c>
      <c r="B391" s="39" t="s">
        <v>240</v>
      </c>
      <c r="C391" s="36">
        <f t="shared" si="95"/>
        <v>17</v>
      </c>
      <c r="D391" s="12">
        <v>1</v>
      </c>
      <c r="E391" s="37">
        <f>F391*$E$722+G391*$F$722+H391*$G$722+I391*$H$722+J391*$I$722+K391*$J$722+L391*$K$722+M391*$L$722+N391*$M$722+O391*$N$722+P391*$O$722</f>
        <v>17</v>
      </c>
      <c r="F391" s="12"/>
      <c r="G391" s="12"/>
      <c r="H391" s="12">
        <v>-3</v>
      </c>
      <c r="I391" s="12"/>
      <c r="J391" s="12"/>
      <c r="K391" s="12">
        <v>8</v>
      </c>
      <c r="L391" s="12"/>
      <c r="M391" s="12"/>
      <c r="N391" s="12"/>
      <c r="O391" s="12"/>
      <c r="P391" s="12"/>
      <c r="Q391" s="12"/>
      <c r="R391" s="65"/>
      <c r="S391" s="73"/>
      <c r="T391" s="75"/>
    </row>
    <row r="392" spans="1:20" s="13" customFormat="1" ht="20.25">
      <c r="A392" s="57"/>
      <c r="B392" s="40" t="s">
        <v>171</v>
      </c>
      <c r="C392" s="44">
        <f>SUM(C389:C391)</f>
        <v>25</v>
      </c>
      <c r="D392" s="46" t="s">
        <v>33</v>
      </c>
      <c r="E392" s="37"/>
      <c r="F392" s="12"/>
      <c r="G392" s="12"/>
      <c r="H392" s="12"/>
      <c r="I392" s="12"/>
      <c r="J392" s="12"/>
      <c r="K392" s="12"/>
      <c r="L392" s="12"/>
      <c r="M392" s="12"/>
      <c r="N392" s="12"/>
      <c r="O392" s="12"/>
      <c r="P392" s="12"/>
      <c r="Q392" s="12"/>
      <c r="R392" s="65"/>
      <c r="S392" s="66"/>
      <c r="T392" s="76"/>
    </row>
    <row r="393" spans="1:20" s="13" customFormat="1" ht="20.25">
      <c r="A393" s="57">
        <v>3</v>
      </c>
      <c r="B393" s="39" t="s">
        <v>181</v>
      </c>
      <c r="C393" s="36">
        <f>D393*E393</f>
        <v>-20</v>
      </c>
      <c r="D393" s="12">
        <v>1</v>
      </c>
      <c r="E393" s="37">
        <f>F393*$E$722+G393*$F$722+H393*$G$722+I393*$H$722+J393*$I$722+K393*$J$722+L393*$K$722+M393*$L$722+N393*$M$722+O393*$N$722+P393*$O$722+Q393*$P$722+R393*S393</f>
        <v>-20</v>
      </c>
      <c r="F393" s="12">
        <v>-10</v>
      </c>
      <c r="G393" s="12">
        <v>-10</v>
      </c>
      <c r="H393" s="12"/>
      <c r="I393" s="12"/>
      <c r="J393" s="12"/>
      <c r="K393" s="12"/>
      <c r="L393" s="12"/>
      <c r="M393" s="12"/>
      <c r="N393" s="12"/>
      <c r="O393" s="12"/>
      <c r="P393" s="12"/>
      <c r="Q393" s="12"/>
      <c r="R393" s="65"/>
      <c r="S393" s="66"/>
      <c r="T393" s="27"/>
    </row>
    <row r="394" spans="1:20" s="13" customFormat="1" ht="20.25">
      <c r="A394" s="57">
        <v>3</v>
      </c>
      <c r="B394" s="39" t="str">
        <f>B386</f>
        <v>Дрон-энергетик</v>
      </c>
      <c r="C394" s="36">
        <f t="shared" ref="C394:C395" si="96">D394*E394</f>
        <v>60</v>
      </c>
      <c r="D394" s="12">
        <v>4</v>
      </c>
      <c r="E394" s="37">
        <f>F394*$E$722+G394*$F$722+H394*$G$722+I394*$H$722+J394*$I$722+K394*$J$722+L394*$K$722+M394*$L$722+N394*$M$722+O394*$N$722+P394*$O$722</f>
        <v>15</v>
      </c>
      <c r="F394" s="12">
        <f>F386</f>
        <v>18</v>
      </c>
      <c r="G394" s="12"/>
      <c r="H394" s="12">
        <f>H386</f>
        <v>-3</v>
      </c>
      <c r="I394" s="12"/>
      <c r="J394" s="12"/>
      <c r="K394" s="12"/>
      <c r="L394" s="12"/>
      <c r="M394" s="12"/>
      <c r="N394" s="12"/>
      <c r="O394" s="12"/>
      <c r="P394" s="12"/>
      <c r="Q394" s="12"/>
      <c r="R394" s="65"/>
      <c r="S394" s="73"/>
      <c r="T394" s="75"/>
    </row>
    <row r="395" spans="1:20" s="13" customFormat="1" ht="20.25">
      <c r="A395" s="57">
        <v>3</v>
      </c>
      <c r="B395" s="39" t="str">
        <f>B387</f>
        <v>Дрон-геофизик</v>
      </c>
      <c r="C395" s="36">
        <f t="shared" si="96"/>
        <v>60</v>
      </c>
      <c r="D395" s="12">
        <v>4</v>
      </c>
      <c r="E395" s="37">
        <f>F395*$E$722+G395*$F$722+H395*$G$722+I395*$H$722+J395*$I$722+K395*$J$722+L395*$K$722+M395*$L$722+N395*$M$722+O395*$N$722+P395*$O$722</f>
        <v>15</v>
      </c>
      <c r="F395" s="12"/>
      <c r="G395" s="12">
        <v>18</v>
      </c>
      <c r="H395" s="12">
        <f>H387</f>
        <v>-3</v>
      </c>
      <c r="I395" s="12"/>
      <c r="J395" s="12"/>
      <c r="K395" s="12"/>
      <c r="L395" s="12"/>
      <c r="M395" s="12"/>
      <c r="N395" s="12"/>
      <c r="O395" s="12"/>
      <c r="P395" s="12"/>
      <c r="Q395" s="12"/>
      <c r="R395" s="65"/>
      <c r="S395" s="73"/>
      <c r="T395" s="75"/>
    </row>
    <row r="396" spans="1:20" s="13" customFormat="1" ht="20.25">
      <c r="A396" s="57"/>
      <c r="B396" s="41" t="s">
        <v>172</v>
      </c>
      <c r="C396" s="44">
        <f>SUM(C393:C395)</f>
        <v>100</v>
      </c>
      <c r="D396" s="46" t="s">
        <v>34</v>
      </c>
      <c r="E396" s="37"/>
      <c r="F396" s="15"/>
      <c r="G396" s="15"/>
      <c r="H396" s="15"/>
      <c r="I396" s="15"/>
      <c r="J396" s="15"/>
      <c r="K396" s="15"/>
      <c r="L396" s="15"/>
      <c r="M396" s="15"/>
      <c r="N396" s="15"/>
      <c r="O396" s="15"/>
      <c r="P396" s="15"/>
      <c r="Q396" s="15"/>
      <c r="R396" s="67"/>
      <c r="S396" s="66"/>
      <c r="T396" s="76"/>
    </row>
    <row r="397" spans="1:20" s="13" customFormat="1" ht="20.25">
      <c r="A397" s="57">
        <v>3</v>
      </c>
      <c r="B397" s="39" t="s">
        <v>182</v>
      </c>
      <c r="C397" s="36">
        <f>D397*E397</f>
        <v>-20</v>
      </c>
      <c r="D397" s="12">
        <v>1</v>
      </c>
      <c r="E397" s="37">
        <f>F397*$E$722+G397*$F$722+H397*$G$722+I397*$H$722+J397*$I$722+K397*$J$722+L397*$K$722+M397*$L$722+N397*$M$722+O397*$N$722+P397*$O$722+Q397*$P$722+R397*S397</f>
        <v>-20</v>
      </c>
      <c r="F397" s="12">
        <v>-10</v>
      </c>
      <c r="G397" s="12">
        <v>-10</v>
      </c>
      <c r="H397" s="12"/>
      <c r="I397" s="12"/>
      <c r="J397" s="12"/>
      <c r="K397" s="12"/>
      <c r="L397" s="12"/>
      <c r="M397" s="12"/>
      <c r="N397" s="12"/>
      <c r="O397" s="12"/>
      <c r="P397" s="12"/>
      <c r="Q397" s="12"/>
      <c r="R397" s="65"/>
      <c r="S397" s="66"/>
      <c r="T397" s="27"/>
    </row>
    <row r="398" spans="1:20" s="13" customFormat="1" ht="20.25">
      <c r="A398" s="57">
        <v>3</v>
      </c>
      <c r="B398" s="39" t="str">
        <f>B395</f>
        <v>Дрон-геофизик</v>
      </c>
      <c r="C398" s="36">
        <f t="shared" ref="C398:C399" si="97">D398*E398</f>
        <v>60</v>
      </c>
      <c r="D398" s="12">
        <v>4</v>
      </c>
      <c r="E398" s="37">
        <f>F398*$E$722+G398*$F$722+H398*$G$722+I398*$H$722+J398*$I$722+K398*$J$722+L398*$K$722+M398*$L$722+N398*$M$722+O398*$N$722+P398*$O$722</f>
        <v>15</v>
      </c>
      <c r="F398" s="12"/>
      <c r="G398" s="12">
        <v>18</v>
      </c>
      <c r="H398" s="12">
        <f>H395</f>
        <v>-3</v>
      </c>
      <c r="I398" s="12"/>
      <c r="J398" s="12"/>
      <c r="K398" s="12"/>
      <c r="L398" s="12"/>
      <c r="M398" s="12"/>
      <c r="N398" s="12"/>
      <c r="O398" s="12"/>
      <c r="P398" s="12"/>
      <c r="Q398" s="12"/>
      <c r="R398" s="65"/>
      <c r="S398" s="73"/>
      <c r="T398" s="75"/>
    </row>
    <row r="399" spans="1:20" s="13" customFormat="1" ht="20.25">
      <c r="A399" s="57">
        <v>3</v>
      </c>
      <c r="B399" s="39" t="s">
        <v>241</v>
      </c>
      <c r="C399" s="36">
        <f t="shared" si="97"/>
        <v>60</v>
      </c>
      <c r="D399" s="12">
        <v>4</v>
      </c>
      <c r="E399" s="37">
        <f>F399*$E$722+G399*$F$722+H399*$G$722+I399*$H$722+J399*$I$722+K399*$J$722+L399*$K$722+M399*$L$722+N399*$M$722+O399*$N$722+P399*$O$722</f>
        <v>15</v>
      </c>
      <c r="F399" s="12"/>
      <c r="G399" s="12"/>
      <c r="H399" s="12">
        <v>15</v>
      </c>
      <c r="I399" s="12"/>
      <c r="J399" s="12"/>
      <c r="K399" s="12"/>
      <c r="L399" s="12"/>
      <c r="M399" s="12"/>
      <c r="N399" s="12"/>
      <c r="O399" s="12"/>
      <c r="P399" s="12"/>
      <c r="Q399" s="12"/>
      <c r="R399" s="65"/>
      <c r="S399" s="73"/>
      <c r="T399" s="75"/>
    </row>
    <row r="400" spans="1:20" s="13" customFormat="1" ht="20.25">
      <c r="A400" s="57"/>
      <c r="B400" s="41" t="s">
        <v>173</v>
      </c>
      <c r="C400" s="44">
        <f>SUM(C397:C399)</f>
        <v>100</v>
      </c>
      <c r="D400" s="46" t="s">
        <v>34</v>
      </c>
      <c r="E400" s="37"/>
      <c r="F400" s="15"/>
      <c r="G400" s="15"/>
      <c r="H400" s="15"/>
      <c r="I400" s="15"/>
      <c r="J400" s="15"/>
      <c r="K400" s="15"/>
      <c r="L400" s="15"/>
      <c r="M400" s="15"/>
      <c r="N400" s="15"/>
      <c r="O400" s="15"/>
      <c r="P400" s="15"/>
      <c r="Q400" s="15"/>
      <c r="R400" s="67"/>
      <c r="S400" s="66"/>
      <c r="T400" s="76"/>
    </row>
    <row r="401" spans="1:20" s="13" customFormat="1" ht="20.25">
      <c r="A401" s="57">
        <v>3</v>
      </c>
      <c r="B401" s="39" t="s">
        <v>183</v>
      </c>
      <c r="C401" s="36">
        <f>D401*E401</f>
        <v>-16</v>
      </c>
      <c r="D401" s="12">
        <v>1</v>
      </c>
      <c r="E401" s="37">
        <f>F401*$E$722+G401*$F$722+H401*$G$722+I401*$H$722+J401*$I$722+K401*$J$722+L401*$K$722+M401*$L$722+N401*$M$722+O401*$N$722+P401*$O$722+Q401*$P$722+R401*S401</f>
        <v>-16</v>
      </c>
      <c r="F401" s="12">
        <v>-10</v>
      </c>
      <c r="G401" s="12">
        <v>-6</v>
      </c>
      <c r="H401" s="12"/>
      <c r="I401" s="12"/>
      <c r="J401" s="12"/>
      <c r="K401" s="12"/>
      <c r="L401" s="12"/>
      <c r="M401" s="12"/>
      <c r="N401" s="12"/>
      <c r="O401" s="12"/>
      <c r="P401" s="12"/>
      <c r="Q401" s="12"/>
      <c r="R401" s="65"/>
      <c r="S401" s="66"/>
      <c r="T401" s="27"/>
    </row>
    <row r="402" spans="1:20" s="13" customFormat="1" ht="20.25">
      <c r="A402" s="57">
        <v>3</v>
      </c>
      <c r="B402" s="39" t="str">
        <f>B399</f>
        <v>Дрон-агроном</v>
      </c>
      <c r="C402" s="36">
        <f t="shared" ref="C402:C403" si="98">D402*E402</f>
        <v>60</v>
      </c>
      <c r="D402" s="12">
        <v>4</v>
      </c>
      <c r="E402" s="37">
        <f>F402*$E$722+G402*$F$722+H402*$G$722+I402*$H$722+J402*$I$722+K402*$J$722+L402*$K$722+M402*$L$722+N402*$M$722+O402*$N$722+P402*$O$722</f>
        <v>15</v>
      </c>
      <c r="F402" s="12"/>
      <c r="G402" s="12"/>
      <c r="H402" s="12">
        <f>H399</f>
        <v>15</v>
      </c>
      <c r="I402" s="12"/>
      <c r="J402" s="12"/>
      <c r="K402" s="12"/>
      <c r="L402" s="12"/>
      <c r="M402" s="12"/>
      <c r="N402" s="12"/>
      <c r="O402" s="12"/>
      <c r="P402" s="12"/>
      <c r="Q402" s="12"/>
      <c r="R402" s="65"/>
      <c r="S402" s="73"/>
      <c r="T402" s="75"/>
    </row>
    <row r="403" spans="1:20" s="13" customFormat="1" ht="20.25">
      <c r="A403" s="57">
        <v>3</v>
      </c>
      <c r="B403" s="39" t="str">
        <f>B390</f>
        <v>Дрон-администратор</v>
      </c>
      <c r="C403" s="36">
        <f t="shared" si="98"/>
        <v>56</v>
      </c>
      <c r="D403" s="12">
        <v>4</v>
      </c>
      <c r="E403" s="37">
        <f>F403*$E$722+G403*$F$722+H403*$G$722+I403*$H$722+J403*$I$722+K403*$J$722+L403*$K$722+M403*$L$722+N403*$M$722+O403*$N$722+P403*$O$722</f>
        <v>14</v>
      </c>
      <c r="F403" s="12"/>
      <c r="G403" s="12"/>
      <c r="H403" s="12">
        <f>H390</f>
        <v>-6</v>
      </c>
      <c r="I403" s="12"/>
      <c r="J403" s="12"/>
      <c r="K403" s="12"/>
      <c r="L403" s="12"/>
      <c r="M403" s="12"/>
      <c r="N403" s="12">
        <v>16</v>
      </c>
      <c r="O403" s="12"/>
      <c r="P403" s="12"/>
      <c r="Q403" s="12"/>
      <c r="R403" s="65"/>
      <c r="S403" s="73"/>
      <c r="T403" s="75"/>
    </row>
    <row r="404" spans="1:20" s="13" customFormat="1" ht="20.25">
      <c r="A404" s="57"/>
      <c r="B404" s="41" t="s">
        <v>174</v>
      </c>
      <c r="C404" s="44">
        <f>SUM(C401:C403)</f>
        <v>100</v>
      </c>
      <c r="D404" s="46" t="s">
        <v>34</v>
      </c>
      <c r="E404" s="37"/>
      <c r="F404" s="15"/>
      <c r="G404" s="15"/>
      <c r="H404" s="15"/>
      <c r="I404" s="15"/>
      <c r="J404" s="15"/>
      <c r="K404" s="15"/>
      <c r="L404" s="15"/>
      <c r="M404" s="15"/>
      <c r="N404" s="15"/>
      <c r="O404" s="15"/>
      <c r="P404" s="15"/>
      <c r="Q404" s="15"/>
      <c r="R404" s="67"/>
      <c r="S404" s="66"/>
      <c r="T404" s="76"/>
    </row>
    <row r="405" spans="1:20" s="13" customFormat="1" ht="20.25">
      <c r="A405" s="57">
        <v>3</v>
      </c>
      <c r="B405" s="39" t="s">
        <v>184</v>
      </c>
      <c r="C405" s="36">
        <f>D405*E405</f>
        <v>-24</v>
      </c>
      <c r="D405" s="12">
        <v>1</v>
      </c>
      <c r="E405" s="37">
        <f>F405*$E$722+G405*$F$722+H405*$G$722+I405*$H$722+J405*$I$722+K405*$J$722+L405*$K$722+M405*$L$722+N405*$M$722+O405*$N$722+P405*$O$722+Q405*$P$722+R405*S405</f>
        <v>-24</v>
      </c>
      <c r="F405" s="12">
        <v>-14</v>
      </c>
      <c r="G405" s="12">
        <v>-10</v>
      </c>
      <c r="H405" s="12"/>
      <c r="I405" s="12"/>
      <c r="J405" s="12"/>
      <c r="K405" s="12"/>
      <c r="L405" s="12"/>
      <c r="M405" s="12"/>
      <c r="N405" s="12"/>
      <c r="O405" s="12"/>
      <c r="P405" s="12"/>
      <c r="Q405" s="12"/>
      <c r="R405" s="65"/>
      <c r="S405" s="66"/>
      <c r="T405" s="27"/>
    </row>
    <row r="406" spans="1:20" s="13" customFormat="1" ht="20.25">
      <c r="A406" s="57">
        <v>3</v>
      </c>
      <c r="B406" s="39" t="str">
        <f>B390</f>
        <v>Дрон-администратор</v>
      </c>
      <c r="C406" s="36">
        <f t="shared" ref="C406:C407" si="99">D406*E406</f>
        <v>56</v>
      </c>
      <c r="D406" s="12">
        <v>4</v>
      </c>
      <c r="E406" s="37">
        <f>F406*$E$722+G406*$F$722+H406*$G$722+I406*$H$722+J406*$I$722+K406*$J$722+L406*$K$722+M406*$L$722+N406*$M$722+O406*$N$722+P406*$O$722</f>
        <v>14</v>
      </c>
      <c r="F406" s="12"/>
      <c r="G406" s="12"/>
      <c r="H406" s="12">
        <f>H403</f>
        <v>-6</v>
      </c>
      <c r="I406" s="12"/>
      <c r="J406" s="12"/>
      <c r="K406" s="12"/>
      <c r="L406" s="12"/>
      <c r="M406" s="12"/>
      <c r="N406" s="12">
        <v>16</v>
      </c>
      <c r="O406" s="12"/>
      <c r="P406" s="12"/>
      <c r="Q406" s="12"/>
      <c r="R406" s="65"/>
      <c r="S406" s="73"/>
      <c r="T406" s="75"/>
    </row>
    <row r="407" spans="1:20" s="13" customFormat="1" ht="20.25">
      <c r="A407" s="57">
        <v>3</v>
      </c>
      <c r="B407" s="39" t="str">
        <f>B391</f>
        <v>Дрон научного комплекса</v>
      </c>
      <c r="C407" s="36">
        <f t="shared" si="99"/>
        <v>68</v>
      </c>
      <c r="D407" s="12">
        <v>4</v>
      </c>
      <c r="E407" s="37">
        <f>F407*$E$722+G407*$F$722+H407*$G$722+I407*$H$722+J407*$I$722+K407*$J$722+L407*$K$722+M407*$L$722+N407*$M$722+O407*$N$722+P407*$O$722</f>
        <v>17</v>
      </c>
      <c r="F407" s="12"/>
      <c r="G407" s="12"/>
      <c r="H407" s="12">
        <f>H391</f>
        <v>-3</v>
      </c>
      <c r="I407" s="12"/>
      <c r="J407" s="12"/>
      <c r="K407" s="12">
        <v>8</v>
      </c>
      <c r="L407" s="12"/>
      <c r="M407" s="12"/>
      <c r="N407" s="12"/>
      <c r="O407" s="12"/>
      <c r="P407" s="12"/>
      <c r="Q407" s="12"/>
      <c r="R407" s="65"/>
      <c r="S407" s="73"/>
      <c r="T407" s="75"/>
    </row>
    <row r="408" spans="1:20" s="13" customFormat="1" ht="20.25">
      <c r="A408" s="57"/>
      <c r="B408" s="41" t="s">
        <v>175</v>
      </c>
      <c r="C408" s="44">
        <f>SUM(C405:C407)</f>
        <v>100</v>
      </c>
      <c r="D408" s="46" t="s">
        <v>34</v>
      </c>
      <c r="E408" s="37"/>
      <c r="F408" s="15"/>
      <c r="G408" s="15"/>
      <c r="H408" s="15"/>
      <c r="I408" s="15"/>
      <c r="J408" s="15"/>
      <c r="K408" s="15"/>
      <c r="L408" s="15"/>
      <c r="M408" s="15"/>
      <c r="N408" s="15"/>
      <c r="O408" s="15"/>
      <c r="P408" s="15"/>
      <c r="Q408" s="15"/>
      <c r="R408" s="67"/>
      <c r="S408" s="66"/>
      <c r="T408" s="76"/>
    </row>
    <row r="409" spans="1:20" s="13" customFormat="1" ht="33.75" customHeight="1">
      <c r="A409" s="57">
        <v>4</v>
      </c>
      <c r="B409" s="39" t="s">
        <v>185</v>
      </c>
      <c r="C409" s="36">
        <f>D409*E409</f>
        <v>-30</v>
      </c>
      <c r="D409" s="12">
        <v>1</v>
      </c>
      <c r="E409" s="37">
        <f>F409*$E$722+G409*$F$722+H409*$G$722+I409*$H$722+J409*$I$722+K409*$J$722+L409*$K$722+M409*$L$722+N409*$M$722+O409*$N$722+P409*$O$722+Q409*$P$722+R409*S409</f>
        <v>-30</v>
      </c>
      <c r="F409" s="12"/>
      <c r="G409" s="12">
        <v>-30</v>
      </c>
      <c r="H409" s="12"/>
      <c r="I409" s="12"/>
      <c r="J409" s="12"/>
      <c r="K409" s="12"/>
      <c r="L409" s="12"/>
      <c r="M409" s="12"/>
      <c r="N409" s="12"/>
      <c r="O409" s="12"/>
      <c r="P409" s="12"/>
      <c r="Q409" s="12"/>
      <c r="R409" s="65"/>
      <c r="S409" s="66"/>
      <c r="T409" s="27"/>
    </row>
    <row r="410" spans="1:20" s="13" customFormat="1" ht="20.25">
      <c r="A410" s="57">
        <v>4</v>
      </c>
      <c r="B410" s="39" t="str">
        <f>B386</f>
        <v>Дрон-энергетик</v>
      </c>
      <c r="C410" s="36">
        <f t="shared" ref="C410:C411" si="100">D410*E410</f>
        <v>205</v>
      </c>
      <c r="D410" s="12">
        <v>10</v>
      </c>
      <c r="E410" s="37">
        <f>F410*$E$722+G410*$F$722+H410*$G$722+I410*$H$722+J410*$I$722+K410*$J$722+L410*$K$722+M410*$L$722+N410*$M$722+O410*$N$722+P410*$O$722</f>
        <v>20.5</v>
      </c>
      <c r="F410" s="12">
        <v>23.5</v>
      </c>
      <c r="G410" s="12"/>
      <c r="H410" s="12">
        <f>H386</f>
        <v>-3</v>
      </c>
      <c r="I410" s="12">
        <f>I386</f>
        <v>0</v>
      </c>
      <c r="J410" s="12"/>
      <c r="K410" s="12"/>
      <c r="L410" s="12"/>
      <c r="M410" s="12"/>
      <c r="N410" s="12"/>
      <c r="O410" s="12"/>
      <c r="P410" s="12"/>
      <c r="Q410" s="12"/>
      <c r="R410" s="65"/>
      <c r="S410" s="79"/>
      <c r="T410" s="75"/>
    </row>
    <row r="411" spans="1:20" s="13" customFormat="1" ht="20.25">
      <c r="A411" s="57">
        <v>4</v>
      </c>
      <c r="B411" s="39" t="s">
        <v>194</v>
      </c>
      <c r="C411" s="36">
        <f t="shared" si="100"/>
        <v>70</v>
      </c>
      <c r="D411" s="12">
        <f>D410*1</f>
        <v>10</v>
      </c>
      <c r="E411" s="37">
        <f>D744</f>
        <v>7</v>
      </c>
      <c r="F411" s="12"/>
      <c r="G411" s="12"/>
      <c r="H411" s="12"/>
      <c r="I411" s="12"/>
      <c r="J411" s="12"/>
      <c r="K411" s="12"/>
      <c r="L411" s="12"/>
      <c r="M411" s="12"/>
      <c r="N411" s="12"/>
      <c r="O411" s="12"/>
      <c r="P411" s="12"/>
      <c r="Q411" s="12"/>
      <c r="R411" s="65"/>
      <c r="S411" s="66"/>
      <c r="T411" s="27"/>
    </row>
    <row r="412" spans="1:20" s="13" customFormat="1" ht="20.25">
      <c r="A412" s="57"/>
      <c r="B412" s="40" t="s">
        <v>176</v>
      </c>
      <c r="C412" s="93">
        <f>SUM(C409:C411)</f>
        <v>245</v>
      </c>
      <c r="D412" s="46" t="s">
        <v>35</v>
      </c>
      <c r="E412" s="37"/>
      <c r="F412" s="12"/>
      <c r="G412" s="12"/>
      <c r="H412" s="12"/>
      <c r="I412" s="12"/>
      <c r="J412" s="12"/>
      <c r="K412" s="12"/>
      <c r="L412" s="12"/>
      <c r="M412" s="12"/>
      <c r="N412" s="12"/>
      <c r="O412" s="12"/>
      <c r="P412" s="12"/>
      <c r="Q412" s="12"/>
      <c r="R412" s="65"/>
      <c r="S412" s="66"/>
      <c r="T412" s="27"/>
    </row>
    <row r="413" spans="1:20" s="13" customFormat="1" ht="20.25">
      <c r="A413" s="106"/>
      <c r="B413" s="89" t="s">
        <v>304</v>
      </c>
      <c r="C413" s="38"/>
      <c r="D413" s="91"/>
      <c r="E413" s="37"/>
      <c r="F413" s="15"/>
      <c r="G413" s="15"/>
      <c r="H413" s="15"/>
      <c r="I413" s="15"/>
      <c r="J413" s="15"/>
      <c r="K413" s="15"/>
      <c r="L413" s="15"/>
      <c r="M413" s="15"/>
      <c r="N413" s="15"/>
      <c r="O413" s="15"/>
      <c r="P413" s="15"/>
      <c r="Q413" s="15"/>
      <c r="R413" s="67"/>
      <c r="S413" s="68"/>
      <c r="T413" s="28"/>
    </row>
    <row r="414" spans="1:20" s="13" customFormat="1" ht="20.25">
      <c r="A414" s="106"/>
      <c r="B414" s="90" t="s">
        <v>267</v>
      </c>
      <c r="C414" s="92">
        <f>D414*E414</f>
        <v>100</v>
      </c>
      <c r="D414" s="12">
        <f>D410</f>
        <v>10</v>
      </c>
      <c r="E414" s="37">
        <f>F414*$E$722+G414*$F$722+H414*$G$722+I414*$H$722+J414*$I$722+K414*$J$722+L414*$K$722+M414*$L$722+N414*$M$722+O414*$N$722+P414*$O$722</f>
        <v>10</v>
      </c>
      <c r="F414" s="15">
        <v>10</v>
      </c>
      <c r="G414" s="15"/>
      <c r="H414" s="15"/>
      <c r="I414" s="15"/>
      <c r="J414" s="15"/>
      <c r="K414" s="15"/>
      <c r="L414" s="15"/>
      <c r="M414" s="15"/>
      <c r="N414" s="15"/>
      <c r="O414" s="15"/>
      <c r="P414" s="15"/>
      <c r="Q414" s="15"/>
      <c r="R414" s="67"/>
      <c r="S414" s="68"/>
      <c r="T414" s="28"/>
    </row>
    <row r="415" spans="1:20" s="13" customFormat="1" ht="20.25">
      <c r="A415" s="107" t="s">
        <v>13</v>
      </c>
      <c r="B415" s="41" t="s">
        <v>262</v>
      </c>
      <c r="C415" s="93">
        <f>SUM(C414:C414)</f>
        <v>100</v>
      </c>
      <c r="D415" s="46" t="s">
        <v>306</v>
      </c>
      <c r="E415" s="37"/>
      <c r="F415" s="15"/>
      <c r="G415" s="15"/>
      <c r="H415" s="15"/>
      <c r="I415" s="15"/>
      <c r="J415" s="15"/>
      <c r="K415" s="15"/>
      <c r="L415" s="15"/>
      <c r="M415" s="15"/>
      <c r="N415" s="15"/>
      <c r="O415" s="15"/>
      <c r="P415" s="15"/>
      <c r="Q415" s="15"/>
      <c r="R415" s="67"/>
      <c r="S415" s="68"/>
      <c r="T415" s="28"/>
    </row>
    <row r="416" spans="1:20" s="13" customFormat="1" ht="20.25">
      <c r="A416" s="106"/>
      <c r="B416" s="89" t="s">
        <v>305</v>
      </c>
      <c r="C416" s="38"/>
      <c r="D416" s="103"/>
      <c r="E416" s="37"/>
      <c r="F416" s="15"/>
      <c r="G416" s="15"/>
      <c r="H416" s="15"/>
      <c r="I416" s="15"/>
      <c r="J416" s="15"/>
      <c r="K416" s="15"/>
      <c r="L416" s="15"/>
      <c r="M416" s="15"/>
      <c r="N416" s="15"/>
      <c r="O416" s="15"/>
      <c r="P416" s="15"/>
      <c r="Q416" s="15"/>
      <c r="R416" s="67"/>
      <c r="S416" s="68"/>
      <c r="T416" s="28"/>
    </row>
    <row r="417" spans="1:20" s="13" customFormat="1" ht="20.25">
      <c r="A417" s="106"/>
      <c r="B417" s="90" t="s">
        <v>267</v>
      </c>
      <c r="C417" s="92">
        <f>D417*E417</f>
        <v>500</v>
      </c>
      <c r="D417" s="12">
        <f>D414</f>
        <v>10</v>
      </c>
      <c r="E417" s="37">
        <f>F417*$E$722+G417*$F$722+H417*$G$722+I417*$H$722+J417*$I$722+K417*$J$722+L417*$K$722+M417*$L$722+N417*$M$722+O417*$N$722+P417*$O$722</f>
        <v>50</v>
      </c>
      <c r="F417" s="15">
        <f t="shared" ref="F417:J417" si="101">F414*5</f>
        <v>50</v>
      </c>
      <c r="G417" s="15">
        <f t="shared" si="101"/>
        <v>0</v>
      </c>
      <c r="H417" s="15">
        <f t="shared" si="101"/>
        <v>0</v>
      </c>
      <c r="I417" s="15">
        <f t="shared" si="101"/>
        <v>0</v>
      </c>
      <c r="J417" s="15">
        <f t="shared" si="101"/>
        <v>0</v>
      </c>
      <c r="K417" s="15">
        <f>K414*5</f>
        <v>0</v>
      </c>
      <c r="L417" s="15">
        <f t="shared" ref="L417:P417" si="102">L414*5</f>
        <v>0</v>
      </c>
      <c r="M417" s="15">
        <f t="shared" si="102"/>
        <v>0</v>
      </c>
      <c r="N417" s="15">
        <f t="shared" si="102"/>
        <v>0</v>
      </c>
      <c r="O417" s="15">
        <f t="shared" si="102"/>
        <v>0</v>
      </c>
      <c r="P417" s="15">
        <f t="shared" si="102"/>
        <v>0</v>
      </c>
      <c r="Q417" s="15"/>
      <c r="R417" s="67"/>
      <c r="S417" s="68"/>
      <c r="T417" s="28"/>
    </row>
    <row r="418" spans="1:20" s="13" customFormat="1" ht="20.25">
      <c r="A418" s="106"/>
      <c r="B418" s="41" t="s">
        <v>262</v>
      </c>
      <c r="C418" s="93">
        <f>SUM(C417:C417)</f>
        <v>500</v>
      </c>
      <c r="D418" s="46" t="s">
        <v>307</v>
      </c>
      <c r="E418" s="37"/>
      <c r="F418" s="15"/>
      <c r="G418" s="15"/>
      <c r="H418" s="15"/>
      <c r="I418" s="15"/>
      <c r="J418" s="15"/>
      <c r="K418" s="15"/>
      <c r="L418" s="15"/>
      <c r="M418" s="15"/>
      <c r="N418" s="15"/>
      <c r="O418" s="15"/>
      <c r="P418" s="15"/>
      <c r="Q418" s="15"/>
      <c r="R418" s="67"/>
      <c r="S418" s="68"/>
      <c r="T418" s="28"/>
    </row>
    <row r="419" spans="1:20" s="13" customFormat="1" ht="20.25">
      <c r="A419" s="104"/>
      <c r="B419" s="89" t="s">
        <v>255</v>
      </c>
      <c r="C419" s="38"/>
      <c r="D419" s="91"/>
      <c r="E419" s="37"/>
      <c r="F419" s="12"/>
      <c r="G419" s="12"/>
      <c r="H419" s="12"/>
      <c r="I419" s="12"/>
      <c r="J419" s="12"/>
      <c r="K419" s="12"/>
      <c r="L419" s="12"/>
      <c r="M419" s="12"/>
      <c r="N419" s="12"/>
      <c r="O419" s="12"/>
      <c r="P419" s="12"/>
      <c r="Q419" s="12"/>
      <c r="R419" s="67"/>
      <c r="S419" s="79"/>
      <c r="T419" s="28"/>
    </row>
    <row r="420" spans="1:20" s="13" customFormat="1" ht="20.25">
      <c r="A420" s="104"/>
      <c r="B420" s="90" t="s">
        <v>267</v>
      </c>
      <c r="C420" s="92">
        <f>D420*E420</f>
        <v>150</v>
      </c>
      <c r="D420" s="12">
        <f>D410</f>
        <v>10</v>
      </c>
      <c r="E420" s="37">
        <f>F420*$E$722+G420*$F$722+H420*$G$722+I420*$H$722+J420*$I$722+K420*$J$722+L420*$K$722+M420*$L$722+N420*$M$722+O420*$N$722+P420*$O$722</f>
        <v>15</v>
      </c>
      <c r="F420" s="12">
        <v>15</v>
      </c>
      <c r="G420" s="12"/>
      <c r="H420" s="12"/>
      <c r="I420" s="12"/>
      <c r="J420" s="12"/>
      <c r="K420" s="12"/>
      <c r="L420" s="12"/>
      <c r="M420" s="12"/>
      <c r="N420" s="12"/>
      <c r="O420" s="12"/>
      <c r="P420" s="12"/>
      <c r="Q420" s="12"/>
      <c r="R420" s="67"/>
      <c r="S420" s="79"/>
      <c r="T420" s="28"/>
    </row>
    <row r="421" spans="1:20" s="13" customFormat="1" ht="20.25">
      <c r="A421" s="105"/>
      <c r="B421" s="41" t="s">
        <v>262</v>
      </c>
      <c r="C421" s="93">
        <f>C420</f>
        <v>150</v>
      </c>
      <c r="D421" s="46" t="s">
        <v>263</v>
      </c>
      <c r="E421" s="37"/>
      <c r="F421" s="12"/>
      <c r="G421" s="12"/>
      <c r="H421" s="12"/>
      <c r="I421" s="12"/>
      <c r="J421" s="12"/>
      <c r="K421" s="12"/>
      <c r="L421" s="12"/>
      <c r="M421" s="12"/>
      <c r="N421" s="12"/>
      <c r="O421" s="12"/>
      <c r="P421" s="12"/>
      <c r="Q421" s="12"/>
      <c r="R421" s="65"/>
      <c r="S421" s="66"/>
      <c r="T421" s="27"/>
    </row>
    <row r="422" spans="1:20" s="13" customFormat="1" ht="20.25">
      <c r="A422" s="57">
        <v>4</v>
      </c>
      <c r="B422" s="39" t="s">
        <v>186</v>
      </c>
      <c r="C422" s="36">
        <f>D422*E422</f>
        <v>-30</v>
      </c>
      <c r="D422" s="12">
        <v>1</v>
      </c>
      <c r="E422" s="37">
        <f>F422*$E$722+G422*$F$722+H422*$G$722+I422*$H$722+J422*$I$722+K422*$J$722+L422*$K$722+M422*$L$722+N422*$M$722+O422*$N$722+P422*$O$722+Q422*$P$722+R422*S422</f>
        <v>-30</v>
      </c>
      <c r="F422" s="12">
        <v>-30</v>
      </c>
      <c r="G422" s="12"/>
      <c r="H422" s="12"/>
      <c r="I422" s="12"/>
      <c r="J422" s="12"/>
      <c r="K422" s="12"/>
      <c r="L422" s="12"/>
      <c r="M422" s="12"/>
      <c r="N422" s="12"/>
      <c r="O422" s="12"/>
      <c r="P422" s="12"/>
      <c r="Q422" s="12"/>
      <c r="R422" s="65"/>
      <c r="S422" s="66"/>
      <c r="T422" s="27"/>
    </row>
    <row r="423" spans="1:20" s="13" customFormat="1" ht="20.25">
      <c r="A423" s="57">
        <v>4</v>
      </c>
      <c r="B423" s="39" t="str">
        <f>B398</f>
        <v>Дрон-геофизик</v>
      </c>
      <c r="C423" s="36">
        <f t="shared" ref="C423:C424" si="103">D423*E423</f>
        <v>205</v>
      </c>
      <c r="D423" s="12">
        <v>10</v>
      </c>
      <c r="E423" s="37">
        <f>F423*$E$722+G423*$F$722+H423*$G$722+I423*$H$722+J423*$I$722+K423*$J$722+L423*$K$722+M423*$L$722+N423*$M$722+O423*$N$722+P423*$O$722</f>
        <v>20.5</v>
      </c>
      <c r="F423" s="12"/>
      <c r="G423" s="12">
        <v>23.5</v>
      </c>
      <c r="H423" s="12">
        <f>H387</f>
        <v>-3</v>
      </c>
      <c r="I423" s="12"/>
      <c r="J423" s="12"/>
      <c r="K423" s="12"/>
      <c r="L423" s="12"/>
      <c r="M423" s="12"/>
      <c r="N423" s="12"/>
      <c r="O423" s="12"/>
      <c r="P423" s="12"/>
      <c r="Q423" s="12"/>
      <c r="R423" s="65"/>
      <c r="S423" s="80"/>
      <c r="T423" s="75"/>
    </row>
    <row r="424" spans="1:20" s="13" customFormat="1" ht="20.25">
      <c r="A424" s="57">
        <v>4</v>
      </c>
      <c r="B424" s="39" t="s">
        <v>193</v>
      </c>
      <c r="C424" s="36">
        <f t="shared" si="103"/>
        <v>70</v>
      </c>
      <c r="D424" s="12">
        <f>D423*1</f>
        <v>10</v>
      </c>
      <c r="E424" s="37">
        <f>D745</f>
        <v>7</v>
      </c>
      <c r="F424" s="12"/>
      <c r="G424" s="12"/>
      <c r="H424" s="12"/>
      <c r="I424" s="12"/>
      <c r="J424" s="12"/>
      <c r="K424" s="12"/>
      <c r="L424" s="12"/>
      <c r="M424" s="12"/>
      <c r="N424" s="12"/>
      <c r="O424" s="12"/>
      <c r="P424" s="12"/>
      <c r="Q424" s="12"/>
      <c r="R424" s="65"/>
      <c r="S424" s="66"/>
      <c r="T424" s="27"/>
    </row>
    <row r="425" spans="1:20" s="13" customFormat="1" ht="20.25">
      <c r="A425" s="57"/>
      <c r="B425" s="41" t="s">
        <v>177</v>
      </c>
      <c r="C425" s="44">
        <f>SUM(C422:C424)</f>
        <v>245</v>
      </c>
      <c r="D425" s="46" t="s">
        <v>35</v>
      </c>
      <c r="E425" s="37"/>
      <c r="F425" s="15"/>
      <c r="G425" s="15"/>
      <c r="H425" s="15"/>
      <c r="I425" s="15"/>
      <c r="J425" s="15"/>
      <c r="K425" s="15"/>
      <c r="L425" s="15"/>
      <c r="M425" s="15"/>
      <c r="N425" s="15"/>
      <c r="O425" s="15"/>
      <c r="P425" s="15"/>
      <c r="Q425" s="15"/>
      <c r="R425" s="67"/>
      <c r="S425" s="68"/>
      <c r="T425" s="28"/>
    </row>
    <row r="426" spans="1:20" s="13" customFormat="1" ht="20.25">
      <c r="A426" s="106"/>
      <c r="B426" s="89" t="s">
        <v>304</v>
      </c>
      <c r="C426" s="38"/>
      <c r="D426" s="91"/>
      <c r="E426" s="37"/>
      <c r="F426" s="15"/>
      <c r="G426" s="15"/>
      <c r="H426" s="15"/>
      <c r="I426" s="15"/>
      <c r="J426" s="15"/>
      <c r="K426" s="15"/>
      <c r="L426" s="15"/>
      <c r="M426" s="15"/>
      <c r="N426" s="15"/>
      <c r="O426" s="15"/>
      <c r="P426" s="15"/>
      <c r="Q426" s="15"/>
      <c r="R426" s="67"/>
      <c r="S426" s="68"/>
      <c r="T426" s="28"/>
    </row>
    <row r="427" spans="1:20" s="13" customFormat="1" ht="20.25">
      <c r="A427" s="106"/>
      <c r="B427" s="90" t="s">
        <v>258</v>
      </c>
      <c r="C427" s="92">
        <f>D427*E427</f>
        <v>100</v>
      </c>
      <c r="D427" s="12">
        <f>D423</f>
        <v>10</v>
      </c>
      <c r="E427" s="37">
        <f>F427*$E$722+G427*$F$722+H427*$G$722+I427*$H$722+J427*$I$722+K427*$J$722+L427*$K$722+M427*$L$722+N427*$M$722+O427*$N$722+P427*$O$722</f>
        <v>10</v>
      </c>
      <c r="F427" s="15"/>
      <c r="G427" s="15">
        <v>10</v>
      </c>
      <c r="H427" s="15"/>
      <c r="I427" s="15"/>
      <c r="J427" s="15"/>
      <c r="K427" s="15"/>
      <c r="L427" s="15"/>
      <c r="M427" s="15"/>
      <c r="N427" s="15"/>
      <c r="O427" s="15"/>
      <c r="P427" s="15"/>
      <c r="Q427" s="15"/>
      <c r="R427" s="67"/>
      <c r="S427" s="68"/>
      <c r="T427" s="28"/>
    </row>
    <row r="428" spans="1:20" s="13" customFormat="1" ht="20.25">
      <c r="A428" s="107" t="s">
        <v>13</v>
      </c>
      <c r="B428" s="41" t="s">
        <v>262</v>
      </c>
      <c r="C428" s="93">
        <f>SUM(C427:C427)</f>
        <v>100</v>
      </c>
      <c r="D428" s="46" t="s">
        <v>306</v>
      </c>
      <c r="E428" s="37"/>
      <c r="F428" s="15"/>
      <c r="G428" s="15"/>
      <c r="H428" s="15"/>
      <c r="I428" s="15"/>
      <c r="J428" s="15"/>
      <c r="K428" s="15"/>
      <c r="L428" s="15"/>
      <c r="M428" s="15"/>
      <c r="N428" s="15"/>
      <c r="O428" s="15"/>
      <c r="P428" s="15"/>
      <c r="Q428" s="15"/>
      <c r="R428" s="67"/>
      <c r="S428" s="68"/>
      <c r="T428" s="28"/>
    </row>
    <row r="429" spans="1:20" s="13" customFormat="1" ht="20.25">
      <c r="A429" s="106"/>
      <c r="B429" s="89" t="s">
        <v>305</v>
      </c>
      <c r="C429" s="38"/>
      <c r="D429" s="103"/>
      <c r="E429" s="37"/>
      <c r="F429" s="15"/>
      <c r="G429" s="15"/>
      <c r="H429" s="15"/>
      <c r="I429" s="15"/>
      <c r="J429" s="15"/>
      <c r="K429" s="15"/>
      <c r="L429" s="15"/>
      <c r="M429" s="15"/>
      <c r="N429" s="15"/>
      <c r="O429" s="15"/>
      <c r="P429" s="15"/>
      <c r="Q429" s="15"/>
      <c r="R429" s="67"/>
      <c r="S429" s="68"/>
      <c r="T429" s="28"/>
    </row>
    <row r="430" spans="1:20" s="13" customFormat="1" ht="20.25">
      <c r="A430" s="106"/>
      <c r="B430" s="90" t="s">
        <v>258</v>
      </c>
      <c r="C430" s="92">
        <f>D430*E430</f>
        <v>500</v>
      </c>
      <c r="D430" s="12">
        <f>D427</f>
        <v>10</v>
      </c>
      <c r="E430" s="37">
        <f>F430*$E$722+G430*$F$722+H430*$G$722+I430*$H$722+J430*$I$722+K430*$J$722+L430*$K$722+M430*$L$722+N430*$M$722+O430*$N$722+P430*$O$722</f>
        <v>50</v>
      </c>
      <c r="F430" s="15">
        <f t="shared" ref="F430:J430" si="104">F427*5</f>
        <v>0</v>
      </c>
      <c r="G430" s="15">
        <f t="shared" si="104"/>
        <v>50</v>
      </c>
      <c r="H430" s="15">
        <f t="shared" si="104"/>
        <v>0</v>
      </c>
      <c r="I430" s="15">
        <f t="shared" si="104"/>
        <v>0</v>
      </c>
      <c r="J430" s="15">
        <f t="shared" si="104"/>
        <v>0</v>
      </c>
      <c r="K430" s="15">
        <f>K427*5</f>
        <v>0</v>
      </c>
      <c r="L430" s="15">
        <f t="shared" ref="L430:P430" si="105">L427*5</f>
        <v>0</v>
      </c>
      <c r="M430" s="15">
        <f t="shared" si="105"/>
        <v>0</v>
      </c>
      <c r="N430" s="15">
        <f t="shared" si="105"/>
        <v>0</v>
      </c>
      <c r="O430" s="15">
        <f t="shared" si="105"/>
        <v>0</v>
      </c>
      <c r="P430" s="15">
        <f t="shared" si="105"/>
        <v>0</v>
      </c>
      <c r="Q430" s="15"/>
      <c r="R430" s="67"/>
      <c r="S430" s="68"/>
      <c r="T430" s="28"/>
    </row>
    <row r="431" spans="1:20" s="13" customFormat="1" ht="20.25">
      <c r="A431" s="106"/>
      <c r="B431" s="41" t="s">
        <v>262</v>
      </c>
      <c r="C431" s="93">
        <f>SUM(C430:C430)</f>
        <v>500</v>
      </c>
      <c r="D431" s="46" t="s">
        <v>307</v>
      </c>
      <c r="E431" s="37"/>
      <c r="F431" s="15"/>
      <c r="G431" s="15"/>
      <c r="H431" s="15"/>
      <c r="I431" s="15"/>
      <c r="J431" s="15"/>
      <c r="K431" s="15"/>
      <c r="L431" s="15"/>
      <c r="M431" s="15"/>
      <c r="N431" s="15"/>
      <c r="O431" s="15"/>
      <c r="P431" s="15"/>
      <c r="Q431" s="15"/>
      <c r="R431" s="67"/>
      <c r="S431" s="68"/>
      <c r="T431" s="28"/>
    </row>
    <row r="432" spans="1:20" s="13" customFormat="1" ht="20.25">
      <c r="A432" s="104"/>
      <c r="B432" s="89" t="s">
        <v>255</v>
      </c>
      <c r="C432" s="38"/>
      <c r="D432" s="91"/>
      <c r="E432" s="37"/>
      <c r="F432" s="15"/>
      <c r="G432" s="15"/>
      <c r="H432" s="15"/>
      <c r="I432" s="15"/>
      <c r="J432" s="15"/>
      <c r="K432" s="15"/>
      <c r="L432" s="15"/>
      <c r="M432" s="15"/>
      <c r="N432" s="15"/>
      <c r="O432" s="15"/>
      <c r="P432" s="15"/>
      <c r="Q432" s="15"/>
      <c r="R432" s="67"/>
      <c r="S432" s="68"/>
      <c r="T432" s="28"/>
    </row>
    <row r="433" spans="1:20" s="13" customFormat="1" ht="20.25">
      <c r="A433" s="104"/>
      <c r="B433" s="90" t="s">
        <v>258</v>
      </c>
      <c r="C433" s="92">
        <f>D433*E433</f>
        <v>150</v>
      </c>
      <c r="D433" s="12">
        <f>D423</f>
        <v>10</v>
      </c>
      <c r="E433" s="37">
        <f>F433*$E$722+G433*$F$722+H433*$G$722+I433*$H$722+J433*$I$722+K433*$J$722+L433*$K$722+M433*$L$722+N433*$M$722+O433*$N$722+P433*$O$722</f>
        <v>15</v>
      </c>
      <c r="F433" s="15"/>
      <c r="G433" s="15">
        <v>15</v>
      </c>
      <c r="H433" s="15"/>
      <c r="I433" s="15"/>
      <c r="J433" s="15"/>
      <c r="K433" s="15"/>
      <c r="L433" s="15"/>
      <c r="M433" s="15"/>
      <c r="N433" s="15"/>
      <c r="O433" s="15"/>
      <c r="P433" s="15"/>
      <c r="Q433" s="15"/>
      <c r="R433" s="67"/>
      <c r="S433" s="79"/>
      <c r="T433" s="28"/>
    </row>
    <row r="434" spans="1:20" s="13" customFormat="1" ht="20.25">
      <c r="A434" s="104"/>
      <c r="B434" s="41" t="s">
        <v>262</v>
      </c>
      <c r="C434" s="93">
        <f>C433</f>
        <v>150</v>
      </c>
      <c r="D434" s="46" t="s">
        <v>263</v>
      </c>
      <c r="E434" s="37"/>
      <c r="F434" s="15"/>
      <c r="G434" s="15"/>
      <c r="H434" s="15"/>
      <c r="I434" s="15"/>
      <c r="J434" s="15"/>
      <c r="K434" s="15"/>
      <c r="L434" s="15"/>
      <c r="M434" s="15"/>
      <c r="N434" s="15"/>
      <c r="O434" s="15"/>
      <c r="P434" s="15"/>
      <c r="Q434" s="15"/>
      <c r="R434" s="67"/>
      <c r="S434" s="68"/>
      <c r="T434" s="28"/>
    </row>
    <row r="435" spans="1:20" s="13" customFormat="1" ht="20.25">
      <c r="A435" s="57">
        <v>4</v>
      </c>
      <c r="B435" s="39" t="s">
        <v>187</v>
      </c>
      <c r="C435" s="36">
        <f>D435*E435</f>
        <v>-30</v>
      </c>
      <c r="D435" s="12">
        <v>1</v>
      </c>
      <c r="E435" s="37">
        <f>F435*$E$722+G435*$F$722+H435*$G$722+I435*$H$722+J435*$I$722+K435*$J$722+L435*$K$722+M435*$L$722+N435*$M$722+O435*$N$722+P435*$O$722+Q435*$P$722+R435*S435</f>
        <v>-30</v>
      </c>
      <c r="F435" s="12">
        <v>-20</v>
      </c>
      <c r="G435" s="12">
        <v>-10</v>
      </c>
      <c r="H435" s="12"/>
      <c r="I435" s="12"/>
      <c r="J435" s="12"/>
      <c r="K435" s="12"/>
      <c r="L435" s="12"/>
      <c r="M435" s="12"/>
      <c r="N435" s="12"/>
      <c r="O435" s="12"/>
      <c r="P435" s="12"/>
      <c r="Q435" s="12"/>
      <c r="R435" s="65"/>
      <c r="S435" s="66"/>
      <c r="T435" s="27"/>
    </row>
    <row r="436" spans="1:20" s="13" customFormat="1" ht="20.25">
      <c r="A436" s="57">
        <v>4</v>
      </c>
      <c r="B436" s="39" t="str">
        <f>B402</f>
        <v>Дрон-агроном</v>
      </c>
      <c r="C436" s="36">
        <f t="shared" ref="C436:C437" si="106">D436*E436</f>
        <v>205</v>
      </c>
      <c r="D436" s="12">
        <v>10</v>
      </c>
      <c r="E436" s="37">
        <f>F436*$E$722+G436*$F$722+H436*$G$722+I436*$H$722+J436*$I$722+K436*$J$722+L436*$K$722+M436*$L$722+N436*$M$722+O436*$N$722+P436*$O$722</f>
        <v>20.5</v>
      </c>
      <c r="F436" s="12"/>
      <c r="G436" s="12"/>
      <c r="H436" s="12">
        <v>20.5</v>
      </c>
      <c r="I436" s="12"/>
      <c r="J436" s="12"/>
      <c r="K436" s="12"/>
      <c r="L436" s="12"/>
      <c r="M436" s="12"/>
      <c r="N436" s="12"/>
      <c r="O436" s="12"/>
      <c r="P436" s="12"/>
      <c r="Q436" s="12"/>
      <c r="R436" s="65"/>
      <c r="S436" s="80"/>
      <c r="T436" s="75"/>
    </row>
    <row r="437" spans="1:20" s="13" customFormat="1" ht="20.25">
      <c r="A437" s="57">
        <v>4</v>
      </c>
      <c r="B437" s="39" t="s">
        <v>192</v>
      </c>
      <c r="C437" s="36">
        <f t="shared" si="106"/>
        <v>70</v>
      </c>
      <c r="D437" s="12">
        <f>D436*1</f>
        <v>10</v>
      </c>
      <c r="E437" s="37">
        <f>D746</f>
        <v>7</v>
      </c>
      <c r="F437" s="12"/>
      <c r="G437" s="12"/>
      <c r="H437" s="12"/>
      <c r="I437" s="12"/>
      <c r="J437" s="12"/>
      <c r="K437" s="12"/>
      <c r="L437" s="12"/>
      <c r="M437" s="12"/>
      <c r="N437" s="12"/>
      <c r="O437" s="12"/>
      <c r="P437" s="12"/>
      <c r="Q437" s="12"/>
      <c r="R437" s="65"/>
      <c r="S437" s="66"/>
      <c r="T437" s="27"/>
    </row>
    <row r="438" spans="1:20" s="13" customFormat="1" ht="20.25">
      <c r="A438" s="57"/>
      <c r="B438" s="41" t="s">
        <v>178</v>
      </c>
      <c r="C438" s="44">
        <f>SUM(C435:C437)</f>
        <v>245</v>
      </c>
      <c r="D438" s="46" t="s">
        <v>35</v>
      </c>
      <c r="E438" s="37"/>
      <c r="F438" s="15"/>
      <c r="G438" s="15"/>
      <c r="H438" s="15"/>
      <c r="I438" s="15"/>
      <c r="J438" s="15"/>
      <c r="K438" s="15"/>
      <c r="L438" s="15"/>
      <c r="M438" s="15"/>
      <c r="N438" s="15"/>
      <c r="O438" s="15"/>
      <c r="P438" s="15"/>
      <c r="Q438" s="15"/>
      <c r="R438" s="67"/>
      <c r="S438" s="68"/>
      <c r="T438" s="28"/>
    </row>
    <row r="439" spans="1:20" s="13" customFormat="1" ht="20.25">
      <c r="A439" s="106"/>
      <c r="B439" s="89" t="s">
        <v>304</v>
      </c>
      <c r="C439" s="38"/>
      <c r="D439" s="91"/>
      <c r="E439" s="37"/>
      <c r="F439" s="15"/>
      <c r="G439" s="15"/>
      <c r="H439" s="15"/>
      <c r="I439" s="15"/>
      <c r="J439" s="15"/>
      <c r="K439" s="15"/>
      <c r="L439" s="15"/>
      <c r="M439" s="15"/>
      <c r="N439" s="15"/>
      <c r="O439" s="15"/>
      <c r="P439" s="15"/>
      <c r="Q439" s="15"/>
      <c r="R439" s="67"/>
      <c r="S439" s="68"/>
      <c r="T439" s="28"/>
    </row>
    <row r="440" spans="1:20" s="13" customFormat="1" ht="20.25">
      <c r="A440" s="106"/>
      <c r="B440" s="90" t="s">
        <v>279</v>
      </c>
      <c r="C440" s="92">
        <f>D440*E440</f>
        <v>100</v>
      </c>
      <c r="D440" s="12">
        <f>D436</f>
        <v>10</v>
      </c>
      <c r="E440" s="37">
        <f>F440*$E$722+G440*$F$722+H440*$G$722+I440*$H$722+J440*$I$722+K440*$J$722+L440*$K$722+M440*$L$722+N440*$M$722+O440*$N$722+P440*$O$722</f>
        <v>10</v>
      </c>
      <c r="F440" s="15"/>
      <c r="G440" s="15"/>
      <c r="H440" s="15">
        <v>10</v>
      </c>
      <c r="I440" s="15"/>
      <c r="J440" s="15"/>
      <c r="K440" s="15"/>
      <c r="L440" s="15"/>
      <c r="M440" s="15"/>
      <c r="N440" s="15"/>
      <c r="O440" s="15"/>
      <c r="P440" s="15"/>
      <c r="Q440" s="15"/>
      <c r="R440" s="67"/>
      <c r="S440" s="68"/>
      <c r="T440" s="28"/>
    </row>
    <row r="441" spans="1:20" s="13" customFormat="1" ht="20.25">
      <c r="A441" s="107" t="s">
        <v>13</v>
      </c>
      <c r="B441" s="41" t="s">
        <v>262</v>
      </c>
      <c r="C441" s="93">
        <f>SUM(C440:C440)</f>
        <v>100</v>
      </c>
      <c r="D441" s="46" t="s">
        <v>306</v>
      </c>
      <c r="E441" s="37"/>
      <c r="F441" s="15"/>
      <c r="G441" s="15"/>
      <c r="H441" s="15"/>
      <c r="I441" s="15"/>
      <c r="J441" s="15"/>
      <c r="K441" s="15"/>
      <c r="L441" s="15"/>
      <c r="M441" s="15"/>
      <c r="N441" s="15"/>
      <c r="O441" s="15"/>
      <c r="P441" s="15"/>
      <c r="Q441" s="15"/>
      <c r="R441" s="67"/>
      <c r="S441" s="68"/>
      <c r="T441" s="28"/>
    </row>
    <row r="442" spans="1:20" s="13" customFormat="1" ht="20.25">
      <c r="A442" s="106"/>
      <c r="B442" s="89" t="s">
        <v>305</v>
      </c>
      <c r="C442" s="38"/>
      <c r="D442" s="103"/>
      <c r="E442" s="37"/>
      <c r="F442" s="15"/>
      <c r="G442" s="15"/>
      <c r="H442" s="15"/>
      <c r="I442" s="15"/>
      <c r="J442" s="15"/>
      <c r="K442" s="15"/>
      <c r="L442" s="15"/>
      <c r="M442" s="15"/>
      <c r="N442" s="15"/>
      <c r="O442" s="15"/>
      <c r="P442" s="15"/>
      <c r="Q442" s="15"/>
      <c r="R442" s="67"/>
      <c r="S442" s="68"/>
      <c r="T442" s="28"/>
    </row>
    <row r="443" spans="1:20" s="13" customFormat="1" ht="20.25">
      <c r="A443" s="106"/>
      <c r="B443" s="90" t="s">
        <v>279</v>
      </c>
      <c r="C443" s="92">
        <f>D443*E443</f>
        <v>500</v>
      </c>
      <c r="D443" s="12">
        <f>D440</f>
        <v>10</v>
      </c>
      <c r="E443" s="37">
        <f>F443*$E$722+G443*$F$722+H443*$G$722+I443*$H$722+J443*$I$722+K443*$J$722+L443*$K$722+M443*$L$722+N443*$M$722+O443*$N$722+P443*$O$722</f>
        <v>50</v>
      </c>
      <c r="F443" s="15">
        <f t="shared" ref="F443:J443" si="107">F440*5</f>
        <v>0</v>
      </c>
      <c r="G443" s="15">
        <f t="shared" si="107"/>
        <v>0</v>
      </c>
      <c r="H443" s="15">
        <f t="shared" si="107"/>
        <v>50</v>
      </c>
      <c r="I443" s="15">
        <f t="shared" si="107"/>
        <v>0</v>
      </c>
      <c r="J443" s="15">
        <f t="shared" si="107"/>
        <v>0</v>
      </c>
      <c r="K443" s="15">
        <f>K440*5</f>
        <v>0</v>
      </c>
      <c r="L443" s="15">
        <f t="shared" ref="L443:P443" si="108">L440*5</f>
        <v>0</v>
      </c>
      <c r="M443" s="15">
        <f t="shared" si="108"/>
        <v>0</v>
      </c>
      <c r="N443" s="15">
        <f t="shared" si="108"/>
        <v>0</v>
      </c>
      <c r="O443" s="15">
        <f t="shared" si="108"/>
        <v>0</v>
      </c>
      <c r="P443" s="15">
        <f t="shared" si="108"/>
        <v>0</v>
      </c>
      <c r="Q443" s="15"/>
      <c r="R443" s="67"/>
      <c r="S443" s="68"/>
      <c r="T443" s="28"/>
    </row>
    <row r="444" spans="1:20" s="13" customFormat="1" ht="20.25">
      <c r="A444" s="106"/>
      <c r="B444" s="41" t="s">
        <v>262</v>
      </c>
      <c r="C444" s="93">
        <f>SUM(C443:C443)</f>
        <v>500</v>
      </c>
      <c r="D444" s="46" t="s">
        <v>307</v>
      </c>
      <c r="E444" s="37"/>
      <c r="F444" s="15"/>
      <c r="G444" s="15"/>
      <c r="H444" s="15"/>
      <c r="I444" s="15"/>
      <c r="J444" s="15"/>
      <c r="K444" s="15"/>
      <c r="L444" s="15"/>
      <c r="M444" s="15"/>
      <c r="N444" s="15"/>
      <c r="O444" s="15"/>
      <c r="P444" s="15"/>
      <c r="Q444" s="15"/>
      <c r="R444" s="67"/>
      <c r="S444" s="68"/>
      <c r="T444" s="28"/>
    </row>
    <row r="445" spans="1:20" s="13" customFormat="1" ht="20.25">
      <c r="A445" s="104"/>
      <c r="B445" s="89" t="s">
        <v>255</v>
      </c>
      <c r="C445" s="38"/>
      <c r="D445" s="91"/>
      <c r="E445" s="37"/>
      <c r="F445" s="15"/>
      <c r="G445" s="15"/>
      <c r="H445" s="15"/>
      <c r="I445" s="15"/>
      <c r="J445" s="15"/>
      <c r="K445" s="15"/>
      <c r="L445" s="15"/>
      <c r="M445" s="15"/>
      <c r="N445" s="15"/>
      <c r="O445" s="15"/>
      <c r="P445" s="15"/>
      <c r="Q445" s="15"/>
      <c r="R445" s="67"/>
      <c r="S445" s="68"/>
      <c r="T445" s="28"/>
    </row>
    <row r="446" spans="1:20" s="13" customFormat="1" ht="20.25">
      <c r="A446" s="104"/>
      <c r="B446" s="90" t="s">
        <v>279</v>
      </c>
      <c r="C446" s="92">
        <f>D446*E446</f>
        <v>150</v>
      </c>
      <c r="D446" s="12">
        <f>D436</f>
        <v>10</v>
      </c>
      <c r="E446" s="37">
        <f>F446*$E$722+G446*$F$722+H446*$G$722+I446*$H$722+J446*$I$722+K446*$J$722+L446*$K$722+M446*$L$722+N446*$M$722+O446*$N$722+P446*$O$722</f>
        <v>15</v>
      </c>
      <c r="F446" s="15"/>
      <c r="G446" s="15"/>
      <c r="H446" s="15">
        <v>15</v>
      </c>
      <c r="I446" s="15"/>
      <c r="J446" s="15"/>
      <c r="K446" s="15"/>
      <c r="L446" s="15"/>
      <c r="M446" s="15"/>
      <c r="N446" s="15"/>
      <c r="O446" s="15"/>
      <c r="P446" s="15"/>
      <c r="Q446" s="15"/>
      <c r="R446" s="67"/>
      <c r="S446" s="79"/>
      <c r="T446" s="28"/>
    </row>
    <row r="447" spans="1:20" s="13" customFormat="1" ht="20.25">
      <c r="A447" s="104"/>
      <c r="B447" s="41" t="s">
        <v>262</v>
      </c>
      <c r="C447" s="93">
        <f>C446</f>
        <v>150</v>
      </c>
      <c r="D447" s="46" t="s">
        <v>263</v>
      </c>
      <c r="E447" s="37"/>
      <c r="F447" s="15"/>
      <c r="G447" s="15"/>
      <c r="H447" s="15"/>
      <c r="I447" s="15"/>
      <c r="J447" s="15"/>
      <c r="K447" s="15"/>
      <c r="L447" s="15"/>
      <c r="M447" s="15"/>
      <c r="N447" s="15"/>
      <c r="O447" s="15"/>
      <c r="P447" s="15"/>
      <c r="Q447" s="15"/>
      <c r="R447" s="67"/>
      <c r="S447" s="68"/>
      <c r="T447" s="28"/>
    </row>
    <row r="448" spans="1:20" s="13" customFormat="1" ht="20.25">
      <c r="A448" s="57">
        <v>4</v>
      </c>
      <c r="B448" s="39" t="s">
        <v>188</v>
      </c>
      <c r="C448" s="36">
        <f>D448*E448</f>
        <v>-46</v>
      </c>
      <c r="D448" s="12">
        <v>1</v>
      </c>
      <c r="E448" s="37">
        <f>F448*$E$722+G448*$F$722+H448*$G$722+I448*$H$722+J448*$I$722+K448*$J$722+L448*$K$722+M448*$L$722+N448*$M$722+O448*$N$722+P448*$O$722+Q448*$P$722+R448*S448</f>
        <v>-46</v>
      </c>
      <c r="F448" s="12">
        <v>-30</v>
      </c>
      <c r="G448" s="12">
        <v>-16</v>
      </c>
      <c r="H448" s="12"/>
      <c r="I448" s="12"/>
      <c r="J448" s="12"/>
      <c r="K448" s="12"/>
      <c r="L448" s="12"/>
      <c r="M448" s="12"/>
      <c r="N448" s="12"/>
      <c r="O448" s="12"/>
      <c r="P448" s="12"/>
      <c r="Q448" s="12"/>
      <c r="R448" s="65"/>
      <c r="S448" s="66"/>
      <c r="T448" s="27"/>
    </row>
    <row r="449" spans="1:20" s="13" customFormat="1" ht="20.25">
      <c r="A449" s="57">
        <v>4</v>
      </c>
      <c r="B449" s="39" t="str">
        <f>B390</f>
        <v>Дрон-администратор</v>
      </c>
      <c r="C449" s="36">
        <f t="shared" ref="C449:C450" si="109">D449*E449</f>
        <v>196.25</v>
      </c>
      <c r="D449" s="12">
        <v>10</v>
      </c>
      <c r="E449" s="37">
        <f>F449*$E$722+G449*$F$722+H449*$G$722+I449*$H$722+J449*$I$722+K449*$J$722+L449*$K$722+M449*$L$722+N449*$M$722+O449*$N$722+P449*$O$722</f>
        <v>19.625</v>
      </c>
      <c r="F449" s="12"/>
      <c r="G449" s="12"/>
      <c r="H449" s="12">
        <v>-6</v>
      </c>
      <c r="I449" s="12"/>
      <c r="J449" s="12"/>
      <c r="K449" s="12"/>
      <c r="L449" s="12"/>
      <c r="M449" s="12"/>
      <c r="N449" s="12">
        <v>20.5</v>
      </c>
      <c r="O449" s="12"/>
      <c r="P449" s="12"/>
      <c r="Q449" s="12"/>
      <c r="R449" s="65"/>
      <c r="S449" s="80"/>
      <c r="T449" s="75"/>
    </row>
    <row r="450" spans="1:20" s="13" customFormat="1" ht="20.25">
      <c r="A450" s="57">
        <v>4</v>
      </c>
      <c r="B450" s="39" t="s">
        <v>191</v>
      </c>
      <c r="C450" s="36">
        <f t="shared" si="109"/>
        <v>100</v>
      </c>
      <c r="D450" s="12">
        <f>D449*1</f>
        <v>10</v>
      </c>
      <c r="E450" s="37">
        <f>D747</f>
        <v>10</v>
      </c>
      <c r="F450" s="12"/>
      <c r="G450" s="12"/>
      <c r="H450" s="12"/>
      <c r="I450" s="12"/>
      <c r="J450" s="12"/>
      <c r="K450" s="12"/>
      <c r="L450" s="12"/>
      <c r="M450" s="12"/>
      <c r="N450" s="12"/>
      <c r="O450" s="12"/>
      <c r="P450" s="12"/>
      <c r="Q450" s="12"/>
      <c r="R450" s="65"/>
      <c r="S450" s="66"/>
      <c r="T450" s="27"/>
    </row>
    <row r="451" spans="1:20" s="13" customFormat="1" ht="20.25">
      <c r="A451" s="57"/>
      <c r="B451" s="41" t="s">
        <v>179</v>
      </c>
      <c r="C451" s="44">
        <f>SUM(C448:C450)</f>
        <v>250.25</v>
      </c>
      <c r="D451" s="46" t="s">
        <v>35</v>
      </c>
      <c r="E451" s="37"/>
      <c r="F451" s="15"/>
      <c r="G451" s="15"/>
      <c r="H451" s="15"/>
      <c r="I451" s="15"/>
      <c r="J451" s="15"/>
      <c r="K451" s="15"/>
      <c r="L451" s="15"/>
      <c r="M451" s="15"/>
      <c r="N451" s="15"/>
      <c r="O451" s="15"/>
      <c r="P451" s="15"/>
      <c r="Q451" s="15"/>
      <c r="R451" s="67"/>
      <c r="S451" s="68"/>
      <c r="T451" s="28"/>
    </row>
    <row r="452" spans="1:20" s="13" customFormat="1" ht="20.25">
      <c r="A452" s="106"/>
      <c r="B452" s="89" t="s">
        <v>304</v>
      </c>
      <c r="C452" s="38"/>
      <c r="D452" s="91"/>
      <c r="E452" s="37"/>
      <c r="F452" s="15"/>
      <c r="G452" s="15"/>
      <c r="H452" s="15"/>
      <c r="I452" s="15"/>
      <c r="J452" s="15"/>
      <c r="K452" s="15"/>
      <c r="L452" s="15"/>
      <c r="M452" s="15"/>
      <c r="N452" s="15"/>
      <c r="O452" s="15"/>
      <c r="P452" s="15"/>
      <c r="Q452" s="15"/>
      <c r="R452" s="67"/>
      <c r="S452" s="68"/>
      <c r="T452" s="28"/>
    </row>
    <row r="453" spans="1:20" s="13" customFormat="1" ht="20.25">
      <c r="A453" s="106"/>
      <c r="B453" s="90" t="s">
        <v>280</v>
      </c>
      <c r="C453" s="92">
        <f>D453*E453</f>
        <v>100</v>
      </c>
      <c r="D453" s="12">
        <f>D449</f>
        <v>10</v>
      </c>
      <c r="E453" s="37">
        <f>F453*$E$722+G453*$F$722+H453*$G$722+I453*$H$722+J453*$I$722+K453*$J$722+L453*$K$722+M453*$L$722+N453*$M$722+O453*$N$722+P453*$O$722</f>
        <v>10</v>
      </c>
      <c r="F453" s="15"/>
      <c r="G453" s="15"/>
      <c r="H453" s="15"/>
      <c r="I453" s="15"/>
      <c r="J453" s="15"/>
      <c r="K453" s="15"/>
      <c r="L453" s="15"/>
      <c r="M453" s="15"/>
      <c r="N453" s="15">
        <v>8</v>
      </c>
      <c r="O453" s="15"/>
      <c r="P453" s="15"/>
      <c r="Q453" s="15"/>
      <c r="R453" s="67"/>
      <c r="S453" s="68"/>
      <c r="T453" s="28"/>
    </row>
    <row r="454" spans="1:20" s="13" customFormat="1" ht="20.25">
      <c r="A454" s="107" t="s">
        <v>13</v>
      </c>
      <c r="B454" s="41" t="s">
        <v>262</v>
      </c>
      <c r="C454" s="93">
        <f>SUM(C453:C453)</f>
        <v>100</v>
      </c>
      <c r="D454" s="46" t="s">
        <v>306</v>
      </c>
      <c r="E454" s="37"/>
      <c r="F454" s="15"/>
      <c r="G454" s="15"/>
      <c r="H454" s="15"/>
      <c r="I454" s="15"/>
      <c r="J454" s="15"/>
      <c r="K454" s="15"/>
      <c r="L454" s="15"/>
      <c r="M454" s="15"/>
      <c r="N454" s="15"/>
      <c r="O454" s="15"/>
      <c r="P454" s="15"/>
      <c r="Q454" s="15"/>
      <c r="R454" s="67"/>
      <c r="S454" s="68"/>
      <c r="T454" s="28"/>
    </row>
    <row r="455" spans="1:20" s="13" customFormat="1" ht="20.25">
      <c r="A455" s="106"/>
      <c r="B455" s="89" t="s">
        <v>305</v>
      </c>
      <c r="C455" s="38"/>
      <c r="D455" s="103"/>
      <c r="E455" s="37"/>
      <c r="F455" s="15"/>
      <c r="G455" s="15"/>
      <c r="H455" s="15"/>
      <c r="I455" s="15"/>
      <c r="J455" s="15"/>
      <c r="K455" s="15"/>
      <c r="L455" s="15"/>
      <c r="M455" s="15"/>
      <c r="N455" s="15"/>
      <c r="O455" s="15"/>
      <c r="P455" s="15"/>
      <c r="Q455" s="15"/>
      <c r="R455" s="67"/>
      <c r="S455" s="68"/>
      <c r="T455" s="28"/>
    </row>
    <row r="456" spans="1:20" s="13" customFormat="1" ht="20.25">
      <c r="A456" s="106"/>
      <c r="B456" s="90" t="s">
        <v>280</v>
      </c>
      <c r="C456" s="92">
        <f>D456*E456</f>
        <v>500</v>
      </c>
      <c r="D456" s="12">
        <f>D453</f>
        <v>10</v>
      </c>
      <c r="E456" s="37">
        <f>F456*$E$722+G456*$F$722+H456*$G$722+I456*$H$722+J456*$I$722+K456*$J$722+L456*$K$722+M456*$L$722+N456*$M$722+O456*$N$722+P456*$O$722</f>
        <v>50</v>
      </c>
      <c r="F456" s="15">
        <f t="shared" ref="F456:J456" si="110">F453*5</f>
        <v>0</v>
      </c>
      <c r="G456" s="15">
        <f t="shared" si="110"/>
        <v>0</v>
      </c>
      <c r="H456" s="15">
        <f t="shared" si="110"/>
        <v>0</v>
      </c>
      <c r="I456" s="15">
        <f t="shared" si="110"/>
        <v>0</v>
      </c>
      <c r="J456" s="15">
        <f t="shared" si="110"/>
        <v>0</v>
      </c>
      <c r="K456" s="15">
        <f>K453*5</f>
        <v>0</v>
      </c>
      <c r="L456" s="15">
        <f t="shared" ref="L456:P456" si="111">L453*5</f>
        <v>0</v>
      </c>
      <c r="M456" s="15">
        <f t="shared" si="111"/>
        <v>0</v>
      </c>
      <c r="N456" s="15">
        <f t="shared" si="111"/>
        <v>40</v>
      </c>
      <c r="O456" s="15">
        <f t="shared" si="111"/>
        <v>0</v>
      </c>
      <c r="P456" s="15">
        <f t="shared" si="111"/>
        <v>0</v>
      </c>
      <c r="Q456" s="15"/>
      <c r="R456" s="67"/>
      <c r="S456" s="68"/>
      <c r="T456" s="28"/>
    </row>
    <row r="457" spans="1:20" s="13" customFormat="1" ht="20.25">
      <c r="A457" s="106"/>
      <c r="B457" s="41" t="s">
        <v>262</v>
      </c>
      <c r="C457" s="93">
        <f>SUM(C456:C456)</f>
        <v>500</v>
      </c>
      <c r="D457" s="46" t="s">
        <v>307</v>
      </c>
      <c r="E457" s="37"/>
      <c r="F457" s="15"/>
      <c r="G457" s="15"/>
      <c r="H457" s="15"/>
      <c r="I457" s="15"/>
      <c r="J457" s="15"/>
      <c r="K457" s="15"/>
      <c r="L457" s="15"/>
      <c r="M457" s="15"/>
      <c r="N457" s="15"/>
      <c r="O457" s="15"/>
      <c r="P457" s="15"/>
      <c r="Q457" s="15"/>
      <c r="R457" s="67"/>
      <c r="S457" s="68"/>
      <c r="T457" s="28"/>
    </row>
    <row r="458" spans="1:20" s="13" customFormat="1" ht="20.25">
      <c r="A458" s="104"/>
      <c r="B458" s="89" t="s">
        <v>255</v>
      </c>
      <c r="C458" s="38"/>
      <c r="D458" s="91"/>
      <c r="E458" s="37"/>
      <c r="F458" s="15"/>
      <c r="G458" s="15"/>
      <c r="H458" s="15"/>
      <c r="I458" s="15"/>
      <c r="J458" s="15"/>
      <c r="K458" s="15"/>
      <c r="L458" s="15"/>
      <c r="M458" s="15"/>
      <c r="N458" s="15"/>
      <c r="O458" s="15"/>
      <c r="P458" s="15"/>
      <c r="Q458" s="15"/>
      <c r="R458" s="67"/>
      <c r="S458" s="68"/>
      <c r="T458" s="28"/>
    </row>
    <row r="459" spans="1:20" s="13" customFormat="1" ht="20.25">
      <c r="A459" s="104"/>
      <c r="B459" s="90" t="s">
        <v>280</v>
      </c>
      <c r="C459" s="92">
        <f>D459*E459</f>
        <v>150</v>
      </c>
      <c r="D459" s="12">
        <f>D449</f>
        <v>10</v>
      </c>
      <c r="E459" s="37">
        <f>F459*$E$722+G459*$F$722+H459*$G$722+I459*$H$722+J459*$I$722+K459*$J$722+L459*$K$722+M459*$L$722+N459*$M$722+O459*$N$722+P459*$O$722</f>
        <v>15</v>
      </c>
      <c r="F459" s="15"/>
      <c r="G459" s="15"/>
      <c r="H459" s="15"/>
      <c r="I459" s="15"/>
      <c r="J459" s="15"/>
      <c r="K459" s="15"/>
      <c r="L459" s="15"/>
      <c r="M459" s="15"/>
      <c r="N459" s="15">
        <v>12</v>
      </c>
      <c r="O459" s="15"/>
      <c r="P459" s="15"/>
      <c r="Q459" s="15"/>
      <c r="R459" s="67"/>
      <c r="S459" s="79"/>
      <c r="T459" s="28"/>
    </row>
    <row r="460" spans="1:20" s="13" customFormat="1" ht="20.25">
      <c r="A460" s="104"/>
      <c r="B460" s="41" t="s">
        <v>262</v>
      </c>
      <c r="C460" s="93">
        <f>C459</f>
        <v>150</v>
      </c>
      <c r="D460" s="46" t="s">
        <v>263</v>
      </c>
      <c r="E460" s="37"/>
      <c r="F460" s="15"/>
      <c r="G460" s="15"/>
      <c r="H460" s="15"/>
      <c r="I460" s="15"/>
      <c r="J460" s="15"/>
      <c r="K460" s="15"/>
      <c r="L460" s="15"/>
      <c r="M460" s="15"/>
      <c r="N460" s="15"/>
      <c r="O460" s="15"/>
      <c r="P460" s="15"/>
      <c r="Q460" s="15"/>
      <c r="R460" s="67"/>
      <c r="S460" s="68"/>
      <c r="T460" s="28"/>
    </row>
    <row r="461" spans="1:20" s="13" customFormat="1" ht="31.5" customHeight="1">
      <c r="A461" s="57">
        <v>4</v>
      </c>
      <c r="B461" s="39" t="s">
        <v>189</v>
      </c>
      <c r="C461" s="36">
        <f>D461*E461</f>
        <v>-70</v>
      </c>
      <c r="D461" s="12">
        <v>1</v>
      </c>
      <c r="E461" s="37">
        <f>F461*$E$722+G461*$F$722+H461*$G$722+I461*$H$722+J461*$I$722+K461*$J$722+L461*$K$722+M461*$L$722+N461*$M$722+O461*$N$722+P461*$O$722+Q461*$P$722+R461*S461</f>
        <v>-70</v>
      </c>
      <c r="F461" s="12">
        <v>-40</v>
      </c>
      <c r="G461" s="12">
        <v>-30</v>
      </c>
      <c r="H461" s="12"/>
      <c r="I461" s="12"/>
      <c r="J461" s="12"/>
      <c r="K461" s="12"/>
      <c r="L461" s="12"/>
      <c r="M461" s="12"/>
      <c r="N461" s="12"/>
      <c r="O461" s="12"/>
      <c r="P461" s="12"/>
      <c r="Q461" s="12"/>
      <c r="R461" s="65"/>
      <c r="S461" s="66"/>
      <c r="T461" s="27"/>
    </row>
    <row r="462" spans="1:20" s="13" customFormat="1" ht="20.25">
      <c r="A462" s="57">
        <v>4</v>
      </c>
      <c r="B462" s="39" t="str">
        <f>B391</f>
        <v>Дрон научного комплекса</v>
      </c>
      <c r="C462" s="36">
        <f t="shared" ref="C462:C463" si="112">D462*E462</f>
        <v>170</v>
      </c>
      <c r="D462" s="12">
        <v>10</v>
      </c>
      <c r="E462" s="37">
        <f>F462*$E$722+G462*$F$722+H462*$G$722+I462*$H$722+J462*$I$722+K462*$J$722+L462*$K$722+M462*$L$722+N462*$M$722+O462*$N$722+P462*$O$722</f>
        <v>17</v>
      </c>
      <c r="F462" s="12"/>
      <c r="G462" s="12"/>
      <c r="H462" s="12">
        <v>-3</v>
      </c>
      <c r="I462" s="12"/>
      <c r="J462" s="12"/>
      <c r="K462" s="12">
        <v>8</v>
      </c>
      <c r="L462" s="12"/>
      <c r="M462" s="12"/>
      <c r="N462" s="12"/>
      <c r="O462" s="12"/>
      <c r="P462" s="12"/>
      <c r="Q462" s="12"/>
      <c r="R462" s="65"/>
      <c r="S462" s="79"/>
      <c r="T462" s="75"/>
    </row>
    <row r="463" spans="1:20" s="13" customFormat="1" ht="20.25">
      <c r="A463" s="57">
        <v>4</v>
      </c>
      <c r="B463" s="39" t="s">
        <v>39</v>
      </c>
      <c r="C463" s="36">
        <f t="shared" si="112"/>
        <v>150</v>
      </c>
      <c r="D463" s="12">
        <v>10</v>
      </c>
      <c r="E463" s="37">
        <f>D725</f>
        <v>15</v>
      </c>
      <c r="F463" s="12"/>
      <c r="G463" s="12"/>
      <c r="H463" s="12"/>
      <c r="I463" s="12"/>
      <c r="J463" s="12"/>
      <c r="K463" s="12"/>
      <c r="L463" s="12"/>
      <c r="M463" s="12"/>
      <c r="N463" s="12"/>
      <c r="O463" s="12"/>
      <c r="P463" s="12"/>
      <c r="Q463" s="12"/>
      <c r="R463" s="65"/>
      <c r="S463" s="66"/>
      <c r="T463" s="27"/>
    </row>
    <row r="464" spans="1:20" s="13" customFormat="1" ht="20.25">
      <c r="A464" s="57"/>
      <c r="B464" s="41" t="s">
        <v>180</v>
      </c>
      <c r="C464" s="44">
        <f>SUM(C461:C463)</f>
        <v>250</v>
      </c>
      <c r="D464" s="46" t="s">
        <v>35</v>
      </c>
      <c r="E464" s="37"/>
      <c r="F464" s="15"/>
      <c r="G464" s="15"/>
      <c r="H464" s="15"/>
      <c r="I464" s="15"/>
      <c r="J464" s="15"/>
      <c r="K464" s="15"/>
      <c r="L464" s="15"/>
      <c r="M464" s="15"/>
      <c r="N464" s="15"/>
      <c r="O464" s="15"/>
      <c r="P464" s="15"/>
      <c r="Q464" s="15"/>
      <c r="R464" s="67"/>
      <c r="S464" s="68"/>
      <c r="T464" s="28"/>
    </row>
    <row r="465" spans="1:20" s="13" customFormat="1" ht="20.25">
      <c r="A465" s="106"/>
      <c r="B465" s="89" t="s">
        <v>304</v>
      </c>
      <c r="C465" s="38"/>
      <c r="D465" s="91"/>
      <c r="E465" s="37"/>
      <c r="F465" s="15"/>
      <c r="G465" s="15"/>
      <c r="H465" s="15"/>
      <c r="I465" s="15"/>
      <c r="J465" s="15"/>
      <c r="K465" s="15"/>
      <c r="L465" s="15"/>
      <c r="M465" s="15"/>
      <c r="N465" s="15"/>
      <c r="O465" s="15"/>
      <c r="P465" s="15"/>
      <c r="Q465" s="15"/>
      <c r="R465" s="67"/>
      <c r="S465" s="68"/>
      <c r="T465" s="28"/>
    </row>
    <row r="466" spans="1:20" s="13" customFormat="1" ht="20.25">
      <c r="A466" s="106"/>
      <c r="B466" s="90" t="s">
        <v>287</v>
      </c>
      <c r="C466" s="92">
        <f>D466*E466</f>
        <v>105</v>
      </c>
      <c r="D466" s="12">
        <v>15</v>
      </c>
      <c r="E466" s="37">
        <f>F466*$E$722+G466*$F$722+H466*$G$722+I466*$H$722+J466*$I$722+K466*$J$722+L466*$K$722+M466*$L$722+N466*$M$722+O466*$N$722+P466*$O$722</f>
        <v>7</v>
      </c>
      <c r="F466" s="15"/>
      <c r="G466" s="15"/>
      <c r="H466" s="15"/>
      <c r="I466" s="15"/>
      <c r="J466" s="15"/>
      <c r="K466" s="15">
        <v>2.8</v>
      </c>
      <c r="L466" s="15"/>
      <c r="M466" s="15"/>
      <c r="N466" s="15"/>
      <c r="O466" s="15"/>
      <c r="P466" s="15"/>
      <c r="Q466" s="15"/>
      <c r="R466" s="67"/>
      <c r="S466" s="68"/>
      <c r="T466" s="28"/>
    </row>
    <row r="467" spans="1:20" s="13" customFormat="1" ht="20.25">
      <c r="A467" s="107" t="s">
        <v>13</v>
      </c>
      <c r="B467" s="41" t="s">
        <v>262</v>
      </c>
      <c r="C467" s="93">
        <f>SUM(C466:C466)</f>
        <v>105</v>
      </c>
      <c r="D467" s="46" t="s">
        <v>306</v>
      </c>
      <c r="E467" s="37"/>
      <c r="F467" s="15"/>
      <c r="G467" s="15"/>
      <c r="H467" s="15"/>
      <c r="I467" s="15"/>
      <c r="J467" s="15"/>
      <c r="K467" s="15"/>
      <c r="L467" s="15"/>
      <c r="M467" s="15"/>
      <c r="N467" s="15"/>
      <c r="O467" s="15"/>
      <c r="P467" s="15"/>
      <c r="Q467" s="15"/>
      <c r="R467" s="67"/>
      <c r="S467" s="68"/>
      <c r="T467" s="28"/>
    </row>
    <row r="468" spans="1:20" s="13" customFormat="1" ht="20.25">
      <c r="A468" s="106"/>
      <c r="B468" s="89" t="s">
        <v>305</v>
      </c>
      <c r="C468" s="38"/>
      <c r="D468" s="103"/>
      <c r="E468" s="37"/>
      <c r="F468" s="15"/>
      <c r="G468" s="15"/>
      <c r="H468" s="15"/>
      <c r="I468" s="15"/>
      <c r="J468" s="15"/>
      <c r="K468" s="15"/>
      <c r="L468" s="15"/>
      <c r="M468" s="15"/>
      <c r="N468" s="15"/>
      <c r="O468" s="15"/>
      <c r="P468" s="15"/>
      <c r="Q468" s="15"/>
      <c r="R468" s="67"/>
      <c r="S468" s="68"/>
      <c r="T468" s="28"/>
    </row>
    <row r="469" spans="1:20" s="13" customFormat="1" ht="20.25">
      <c r="A469" s="106"/>
      <c r="B469" s="90" t="s">
        <v>287</v>
      </c>
      <c r="C469" s="92">
        <f>D469*E469</f>
        <v>525</v>
      </c>
      <c r="D469" s="12">
        <f>D466</f>
        <v>15</v>
      </c>
      <c r="E469" s="37">
        <f>F469*$E$722+G469*$F$722+H469*$G$722+I469*$H$722+J469*$I$722+K469*$J$722+L469*$K$722+M469*$L$722+N469*$M$722+O469*$N$722+P469*$O$722</f>
        <v>35</v>
      </c>
      <c r="F469" s="15">
        <f t="shared" ref="F469:J469" si="113">F466*5</f>
        <v>0</v>
      </c>
      <c r="G469" s="15">
        <f t="shared" si="113"/>
        <v>0</v>
      </c>
      <c r="H469" s="15">
        <f t="shared" si="113"/>
        <v>0</v>
      </c>
      <c r="I469" s="15">
        <f t="shared" si="113"/>
        <v>0</v>
      </c>
      <c r="J469" s="15">
        <f t="shared" si="113"/>
        <v>0</v>
      </c>
      <c r="K469" s="15">
        <f>K466*5</f>
        <v>14</v>
      </c>
      <c r="L469" s="15">
        <f t="shared" ref="L469:P469" si="114">L466*5</f>
        <v>0</v>
      </c>
      <c r="M469" s="15">
        <f t="shared" si="114"/>
        <v>0</v>
      </c>
      <c r="N469" s="15">
        <f t="shared" si="114"/>
        <v>0</v>
      </c>
      <c r="O469" s="15">
        <f t="shared" si="114"/>
        <v>0</v>
      </c>
      <c r="P469" s="15">
        <f t="shared" si="114"/>
        <v>0</v>
      </c>
      <c r="Q469" s="15"/>
      <c r="R469" s="67"/>
      <c r="S469" s="68"/>
      <c r="T469" s="28"/>
    </row>
    <row r="470" spans="1:20" s="13" customFormat="1" ht="20.25">
      <c r="A470" s="106"/>
      <c r="B470" s="41" t="s">
        <v>262</v>
      </c>
      <c r="C470" s="93">
        <f>SUM(C469:C469)</f>
        <v>525</v>
      </c>
      <c r="D470" s="46" t="s">
        <v>307</v>
      </c>
      <c r="E470" s="37"/>
      <c r="F470" s="15"/>
      <c r="G470" s="15"/>
      <c r="H470" s="15"/>
      <c r="I470" s="15"/>
      <c r="J470" s="15"/>
      <c r="K470" s="15"/>
      <c r="L470" s="15"/>
      <c r="M470" s="15"/>
      <c r="N470" s="15"/>
      <c r="O470" s="15"/>
      <c r="P470" s="15"/>
      <c r="Q470" s="15"/>
      <c r="R470" s="67"/>
      <c r="S470" s="68"/>
      <c r="T470" s="28"/>
    </row>
    <row r="471" spans="1:20" s="13" customFormat="1" ht="20.25">
      <c r="A471" s="104"/>
      <c r="B471" s="89" t="s">
        <v>255</v>
      </c>
      <c r="C471" s="38"/>
      <c r="D471" s="91"/>
      <c r="E471" s="37"/>
      <c r="F471" s="15"/>
      <c r="G471" s="15"/>
      <c r="H471" s="15"/>
      <c r="I471" s="15"/>
      <c r="J471" s="15"/>
      <c r="K471" s="15"/>
      <c r="L471" s="15"/>
      <c r="M471" s="15"/>
      <c r="N471" s="15"/>
      <c r="O471" s="15"/>
      <c r="P471" s="15"/>
      <c r="Q471" s="15"/>
      <c r="R471" s="67"/>
      <c r="S471" s="68"/>
      <c r="T471" s="28"/>
    </row>
    <row r="472" spans="1:20" s="13" customFormat="1" ht="20.25">
      <c r="A472" s="104"/>
      <c r="B472" s="90" t="s">
        <v>287</v>
      </c>
      <c r="C472" s="92">
        <f>D472*E472</f>
        <v>150</v>
      </c>
      <c r="D472" s="12">
        <f>D462</f>
        <v>10</v>
      </c>
      <c r="E472" s="37">
        <f>F472*$E$722+G472*$F$722+H472*$G$722+I472*$H$722+J472*$I$722+K472*$J$722+L472*$K$722+M472*$L$722+N472*$M$722+O472*$N$722+P472*$O$722</f>
        <v>15</v>
      </c>
      <c r="F472" s="15"/>
      <c r="G472" s="15"/>
      <c r="H472" s="15"/>
      <c r="I472" s="15"/>
      <c r="J472" s="15"/>
      <c r="K472" s="15">
        <v>6</v>
      </c>
      <c r="L472" s="15"/>
      <c r="M472" s="15"/>
      <c r="N472" s="15"/>
      <c r="O472" s="15"/>
      <c r="P472" s="15"/>
      <c r="Q472" s="15"/>
      <c r="R472" s="67"/>
      <c r="S472" s="68"/>
      <c r="T472" s="28"/>
    </row>
    <row r="473" spans="1:20" s="13" customFormat="1" ht="20.25">
      <c r="A473" s="104"/>
      <c r="B473" s="41" t="s">
        <v>262</v>
      </c>
      <c r="C473" s="93">
        <f>C472</f>
        <v>150</v>
      </c>
      <c r="D473" s="46" t="s">
        <v>263</v>
      </c>
      <c r="E473" s="37"/>
      <c r="F473" s="15"/>
      <c r="G473" s="15"/>
      <c r="H473" s="15"/>
      <c r="I473" s="15"/>
      <c r="J473" s="15"/>
      <c r="K473" s="15"/>
      <c r="L473" s="15"/>
      <c r="M473" s="15"/>
      <c r="N473" s="15"/>
      <c r="O473" s="15"/>
      <c r="P473" s="15"/>
      <c r="Q473" s="15"/>
      <c r="R473" s="67"/>
      <c r="S473" s="68"/>
      <c r="T473" s="28"/>
    </row>
    <row r="474" spans="1:20" s="10" customFormat="1" ht="20.25" customHeight="1">
      <c r="A474" s="126">
        <v>16</v>
      </c>
      <c r="B474" s="125" t="s">
        <v>319</v>
      </c>
      <c r="C474" s="35"/>
      <c r="D474" s="9"/>
      <c r="E474" s="34"/>
      <c r="F474" s="9"/>
      <c r="G474" s="9"/>
      <c r="H474" s="9"/>
      <c r="I474" s="9"/>
      <c r="J474" s="9"/>
      <c r="K474" s="9"/>
      <c r="L474" s="9"/>
      <c r="M474" s="9"/>
      <c r="N474" s="9"/>
      <c r="O474" s="9"/>
      <c r="P474" s="9"/>
      <c r="Q474" s="9"/>
      <c r="R474" s="63"/>
      <c r="S474" s="64"/>
      <c r="T474" s="43"/>
    </row>
    <row r="475" spans="1:20" s="13" customFormat="1" ht="20.25">
      <c r="A475" s="121">
        <v>1</v>
      </c>
      <c r="B475" s="116" t="s">
        <v>408</v>
      </c>
      <c r="C475" s="36">
        <f>D475*E475</f>
        <v>-5</v>
      </c>
      <c r="D475" s="12">
        <v>1</v>
      </c>
      <c r="E475" s="37">
        <f>F475*$E$722+G475*$F$722+H475*$G$722+I475*$H$722+J475*$I$722+K475*$J$722+L475*$K$722+M475*$L$722+N475*$M$722+O475*$N$722+P475*$O$722+Q475*$P$722+R475*S475</f>
        <v>-5</v>
      </c>
      <c r="F475" s="12">
        <v>-3</v>
      </c>
      <c r="G475" s="12">
        <v>-2</v>
      </c>
      <c r="H475" s="12"/>
      <c r="I475" s="12"/>
      <c r="J475" s="12"/>
      <c r="K475" s="12"/>
      <c r="L475" s="12"/>
      <c r="M475" s="12"/>
      <c r="N475" s="12"/>
      <c r="O475" s="12"/>
      <c r="P475" s="12"/>
      <c r="Q475" s="12"/>
      <c r="R475" s="65"/>
      <c r="S475" s="66"/>
      <c r="T475" s="27"/>
    </row>
    <row r="476" spans="1:20" s="13" customFormat="1" ht="20.25">
      <c r="A476" s="121">
        <v>1</v>
      </c>
      <c r="B476" s="116" t="s">
        <v>407</v>
      </c>
      <c r="C476" s="36">
        <f t="shared" ref="C476:C477" si="115">D476*E476</f>
        <v>24.8</v>
      </c>
      <c r="D476" s="12">
        <v>2</v>
      </c>
      <c r="E476" s="37">
        <f>F476*$E$722+G476*$F$722+H476*$G$722+I476*$H$722+J476*$I$722+K476*$J$722+L476*$K$722+M476*$L$722+N476*$M$722+O476*$N$722+P476*$O$722</f>
        <v>12.4</v>
      </c>
      <c r="F476" s="12"/>
      <c r="G476" s="12">
        <v>-2.6</v>
      </c>
      <c r="H476" s="12"/>
      <c r="I476" s="12"/>
      <c r="J476" s="12"/>
      <c r="K476" s="12">
        <v>6</v>
      </c>
      <c r="L476" s="12"/>
      <c r="M476" s="12"/>
      <c r="N476" s="12"/>
      <c r="O476" s="12"/>
      <c r="P476" s="12"/>
      <c r="Q476" s="12"/>
      <c r="R476" s="65"/>
      <c r="S476" s="73"/>
      <c r="T476" s="75"/>
    </row>
    <row r="477" spans="1:20" s="13" customFormat="1" ht="20.25">
      <c r="A477" s="121">
        <v>1</v>
      </c>
      <c r="B477" s="127" t="s">
        <v>411</v>
      </c>
      <c r="C477" s="36">
        <f t="shared" si="115"/>
        <v>24.8</v>
      </c>
      <c r="D477" s="12">
        <f>FLOOR(3*0.85,1)</f>
        <v>2</v>
      </c>
      <c r="E477" s="37">
        <f>E476</f>
        <v>12.4</v>
      </c>
      <c r="F477" s="12"/>
      <c r="G477" s="12"/>
      <c r="H477" s="12"/>
      <c r="I477" s="12"/>
      <c r="J477" s="12"/>
      <c r="K477" s="12"/>
      <c r="L477" s="12"/>
      <c r="M477" s="12"/>
      <c r="N477" s="12"/>
      <c r="O477" s="12"/>
      <c r="P477" s="12"/>
      <c r="Q477" s="12"/>
      <c r="R477" s="65"/>
      <c r="S477" s="66"/>
      <c r="T477" s="27" t="s">
        <v>382</v>
      </c>
    </row>
    <row r="478" spans="1:20" s="13" customFormat="1" ht="20.25">
      <c r="A478" s="121"/>
      <c r="B478" s="117" t="s">
        <v>19</v>
      </c>
      <c r="C478" s="93">
        <f>SUM(C475:C477)</f>
        <v>44.6</v>
      </c>
      <c r="D478" s="46" t="s">
        <v>211</v>
      </c>
      <c r="E478" s="37"/>
      <c r="F478" s="12"/>
      <c r="G478" s="12"/>
      <c r="H478" s="12"/>
      <c r="I478" s="12"/>
      <c r="J478" s="12"/>
      <c r="K478" s="12"/>
      <c r="L478" s="12"/>
      <c r="M478" s="12"/>
      <c r="N478" s="12"/>
      <c r="O478" s="12"/>
      <c r="P478" s="12"/>
      <c r="Q478" s="12"/>
      <c r="R478" s="65"/>
      <c r="S478" s="66"/>
      <c r="T478" s="27"/>
    </row>
    <row r="479" spans="1:20" s="13" customFormat="1" ht="20.25">
      <c r="A479" s="121">
        <v>2</v>
      </c>
      <c r="B479" s="116" t="s">
        <v>409</v>
      </c>
      <c r="C479" s="36">
        <f>D479*E479</f>
        <v>-24</v>
      </c>
      <c r="D479" s="12">
        <v>1</v>
      </c>
      <c r="E479" s="37">
        <f>F479*$E$722+G479*$F$722+H479*$G$722+I479*$H$722+J479*$I$722+K479*$J$722+L479*$K$722+M479*$L$722+N479*$M$722+O479*$N$722+P479*$O$722+Q479*$P$722+R479*S479</f>
        <v>-24</v>
      </c>
      <c r="F479" s="12">
        <v>-12</v>
      </c>
      <c r="G479" s="12">
        <v>-12</v>
      </c>
      <c r="H479" s="12"/>
      <c r="I479" s="12"/>
      <c r="J479" s="12"/>
      <c r="K479" s="12"/>
      <c r="L479" s="12"/>
      <c r="M479" s="12"/>
      <c r="N479" s="12"/>
      <c r="O479" s="12"/>
      <c r="P479" s="12"/>
      <c r="Q479" s="12"/>
      <c r="R479" s="65"/>
      <c r="S479" s="66"/>
      <c r="T479" s="27"/>
    </row>
    <row r="480" spans="1:20" s="13" customFormat="1" ht="20.25">
      <c r="A480" s="121">
        <v>2</v>
      </c>
      <c r="B480" s="116" t="str">
        <f>B476</f>
        <v>Дрон ПК</v>
      </c>
      <c r="C480" s="36">
        <f t="shared" ref="C480:C481" si="116">D480*E480</f>
        <v>99.2</v>
      </c>
      <c r="D480" s="12">
        <v>8</v>
      </c>
      <c r="E480" s="37">
        <f>F480*$E$722+G480*$F$722+H480*$G$722+I480*$H$722+J480*$I$722+K480*$J$722+L480*$K$722+M480*$L$722+N480*$M$722+O480*$N$722+P480*$O$722</f>
        <v>12.4</v>
      </c>
      <c r="F480" s="12">
        <f>F476</f>
        <v>0</v>
      </c>
      <c r="G480" s="12">
        <f t="shared" ref="G480" si="117">G476</f>
        <v>-2.6</v>
      </c>
      <c r="H480" s="12">
        <f t="shared" ref="H480:Q480" si="118">H476</f>
        <v>0</v>
      </c>
      <c r="I480" s="12">
        <f t="shared" si="118"/>
        <v>0</v>
      </c>
      <c r="J480" s="12">
        <f t="shared" si="118"/>
        <v>0</v>
      </c>
      <c r="K480" s="12">
        <f t="shared" si="118"/>
        <v>6</v>
      </c>
      <c r="L480" s="12">
        <f t="shared" si="118"/>
        <v>0</v>
      </c>
      <c r="M480" s="12">
        <f t="shared" si="118"/>
        <v>0</v>
      </c>
      <c r="N480" s="12">
        <f t="shared" si="118"/>
        <v>0</v>
      </c>
      <c r="O480" s="12">
        <f t="shared" si="118"/>
        <v>0</v>
      </c>
      <c r="P480" s="12">
        <f t="shared" si="118"/>
        <v>0</v>
      </c>
      <c r="Q480" s="12">
        <f t="shared" si="118"/>
        <v>0</v>
      </c>
      <c r="R480" s="65"/>
      <c r="S480" s="79"/>
      <c r="T480" s="75"/>
    </row>
    <row r="481" spans="1:20" s="13" customFormat="1" ht="20.25">
      <c r="A481" s="121">
        <v>2</v>
      </c>
      <c r="B481" s="127" t="s">
        <v>412</v>
      </c>
      <c r="C481" s="36">
        <f t="shared" si="116"/>
        <v>74.400000000000006</v>
      </c>
      <c r="D481" s="12">
        <f>FLOOR(8*0.85,1)</f>
        <v>6</v>
      </c>
      <c r="E481" s="37">
        <f>E480</f>
        <v>12.4</v>
      </c>
      <c r="F481" s="12">
        <f>F477</f>
        <v>0</v>
      </c>
      <c r="G481" s="12">
        <f t="shared" ref="G481" si="119">G477</f>
        <v>0</v>
      </c>
      <c r="H481" s="12">
        <f t="shared" ref="H481:Q481" si="120">H477</f>
        <v>0</v>
      </c>
      <c r="I481" s="12">
        <f t="shared" si="120"/>
        <v>0</v>
      </c>
      <c r="J481" s="12">
        <f t="shared" si="120"/>
        <v>0</v>
      </c>
      <c r="K481" s="12"/>
      <c r="L481" s="12">
        <f t="shared" si="120"/>
        <v>0</v>
      </c>
      <c r="M481" s="12">
        <f t="shared" si="120"/>
        <v>0</v>
      </c>
      <c r="N481" s="12">
        <f t="shared" si="120"/>
        <v>0</v>
      </c>
      <c r="O481" s="12">
        <f t="shared" si="120"/>
        <v>0</v>
      </c>
      <c r="P481" s="12">
        <f t="shared" si="120"/>
        <v>0</v>
      </c>
      <c r="Q481" s="12">
        <f t="shared" si="120"/>
        <v>0</v>
      </c>
      <c r="R481" s="65"/>
      <c r="S481" s="65"/>
      <c r="T481" s="27" t="s">
        <v>383</v>
      </c>
    </row>
    <row r="482" spans="1:20" s="13" customFormat="1" ht="20.25">
      <c r="A482" s="121"/>
      <c r="B482" s="117" t="s">
        <v>20</v>
      </c>
      <c r="C482" s="93">
        <f>SUM(C479:C481)</f>
        <v>149.60000000000002</v>
      </c>
      <c r="D482" s="46" t="s">
        <v>210</v>
      </c>
      <c r="E482" s="37"/>
      <c r="F482" s="12"/>
      <c r="G482" s="12"/>
      <c r="H482" s="12"/>
      <c r="I482" s="12"/>
      <c r="J482" s="12"/>
      <c r="K482" s="12"/>
      <c r="L482" s="12"/>
      <c r="M482" s="12"/>
      <c r="N482" s="12"/>
      <c r="O482" s="12"/>
      <c r="P482" s="12"/>
      <c r="Q482" s="12"/>
      <c r="R482" s="65"/>
      <c r="S482" s="66"/>
      <c r="T482" s="27"/>
    </row>
    <row r="483" spans="1:20" s="13" customFormat="1" ht="20.25">
      <c r="A483" s="121">
        <v>3</v>
      </c>
      <c r="B483" s="116" t="s">
        <v>410</v>
      </c>
      <c r="C483" s="36">
        <f>D483*E483</f>
        <v>-40</v>
      </c>
      <c r="D483" s="12">
        <v>1</v>
      </c>
      <c r="E483" s="37">
        <f>F483*$E$722+G483*$F$722+H483*$G$722+I483*$H$722+J483*$I$722+K483*$J$722+L483*$K$722+M483*$L$722+N483*$M$722+O483*$N$722+P483*$O$722+Q483*$P$722+R483*S483</f>
        <v>-40</v>
      </c>
      <c r="F483" s="12">
        <v>-20</v>
      </c>
      <c r="G483" s="12">
        <v>-20</v>
      </c>
      <c r="H483" s="12"/>
      <c r="I483" s="12"/>
      <c r="J483" s="12"/>
      <c r="K483" s="12"/>
      <c r="L483" s="12"/>
      <c r="M483" s="12"/>
      <c r="N483" s="12"/>
      <c r="O483" s="12"/>
      <c r="P483" s="12"/>
      <c r="Q483" s="12"/>
      <c r="R483" s="65"/>
      <c r="S483" s="66"/>
      <c r="T483" s="27"/>
    </row>
    <row r="484" spans="1:20" s="13" customFormat="1" ht="20.25">
      <c r="A484" s="121">
        <v>3</v>
      </c>
      <c r="B484" s="116" t="str">
        <f>B476</f>
        <v>Дрон ПК</v>
      </c>
      <c r="C484" s="36">
        <f t="shared" ref="C484:C485" si="121">D484*E484</f>
        <v>223.20000000000002</v>
      </c>
      <c r="D484" s="12">
        <v>18</v>
      </c>
      <c r="E484" s="37">
        <f>F484*$E$722+G484*$F$722+H484*$G$722+I484*$H$722+J484*$I$722+K484*$J$722+L484*$K$722+M484*$L$722+N484*$M$722+O484*$N$722+P484*$O$722</f>
        <v>12.4</v>
      </c>
      <c r="F484" s="12">
        <f>F476</f>
        <v>0</v>
      </c>
      <c r="G484" s="12">
        <f t="shared" ref="G484:Q484" si="122">G476</f>
        <v>-2.6</v>
      </c>
      <c r="H484" s="12">
        <f t="shared" si="122"/>
        <v>0</v>
      </c>
      <c r="I484" s="12">
        <f t="shared" si="122"/>
        <v>0</v>
      </c>
      <c r="J484" s="12">
        <f t="shared" si="122"/>
        <v>0</v>
      </c>
      <c r="K484" s="12">
        <f t="shared" si="122"/>
        <v>6</v>
      </c>
      <c r="L484" s="12">
        <f t="shared" si="122"/>
        <v>0</v>
      </c>
      <c r="M484" s="12">
        <f t="shared" si="122"/>
        <v>0</v>
      </c>
      <c r="N484" s="12">
        <f t="shared" si="122"/>
        <v>0</v>
      </c>
      <c r="O484" s="12">
        <f t="shared" si="122"/>
        <v>0</v>
      </c>
      <c r="P484" s="12">
        <f t="shared" si="122"/>
        <v>0</v>
      </c>
      <c r="Q484" s="12">
        <f t="shared" si="122"/>
        <v>0</v>
      </c>
      <c r="R484" s="65"/>
      <c r="S484" s="79"/>
      <c r="T484" s="75"/>
    </row>
    <row r="485" spans="1:20" s="13" customFormat="1" ht="20.25">
      <c r="A485" s="121">
        <v>3</v>
      </c>
      <c r="B485" s="127" t="s">
        <v>413</v>
      </c>
      <c r="C485" s="36">
        <f t="shared" si="121"/>
        <v>210.8</v>
      </c>
      <c r="D485" s="12">
        <f>FLOOR(20*0.85,1)</f>
        <v>17</v>
      </c>
      <c r="E485" s="37">
        <f>E484</f>
        <v>12.4</v>
      </c>
      <c r="F485" s="12">
        <f>F477</f>
        <v>0</v>
      </c>
      <c r="G485" s="12">
        <f t="shared" ref="G485:Q485" si="123">G477</f>
        <v>0</v>
      </c>
      <c r="H485" s="12">
        <f t="shared" si="123"/>
        <v>0</v>
      </c>
      <c r="I485" s="12">
        <f t="shared" si="123"/>
        <v>0</v>
      </c>
      <c r="J485" s="12">
        <f t="shared" si="123"/>
        <v>0</v>
      </c>
      <c r="K485" s="12"/>
      <c r="L485" s="12">
        <f t="shared" si="123"/>
        <v>0</v>
      </c>
      <c r="M485" s="12">
        <f t="shared" si="123"/>
        <v>0</v>
      </c>
      <c r="N485" s="12">
        <f t="shared" si="123"/>
        <v>0</v>
      </c>
      <c r="O485" s="12">
        <f t="shared" si="123"/>
        <v>0</v>
      </c>
      <c r="P485" s="12">
        <f t="shared" si="123"/>
        <v>0</v>
      </c>
      <c r="Q485" s="12">
        <f t="shared" si="123"/>
        <v>0</v>
      </c>
      <c r="R485" s="65"/>
      <c r="S485" s="65"/>
      <c r="T485" s="27" t="s">
        <v>384</v>
      </c>
    </row>
    <row r="486" spans="1:20" s="13" customFormat="1" ht="20.25">
      <c r="A486" s="122"/>
      <c r="B486" s="120" t="s">
        <v>21</v>
      </c>
      <c r="C486" s="93">
        <f>SUM(C483:C485)</f>
        <v>394</v>
      </c>
      <c r="D486" s="46" t="s">
        <v>209</v>
      </c>
      <c r="E486" s="37"/>
      <c r="F486" s="15"/>
      <c r="G486" s="15"/>
      <c r="H486" s="15"/>
      <c r="I486" s="15"/>
      <c r="J486" s="15"/>
      <c r="K486" s="15"/>
      <c r="L486" s="15"/>
      <c r="M486" s="15"/>
      <c r="N486" s="15"/>
      <c r="O486" s="15"/>
      <c r="P486" s="15"/>
      <c r="Q486" s="15"/>
      <c r="R486" s="67"/>
      <c r="S486" s="68"/>
      <c r="T486" s="28"/>
    </row>
    <row r="487" spans="1:20" s="13" customFormat="1" ht="20.25">
      <c r="A487" s="123"/>
      <c r="B487" s="118" t="s">
        <v>304</v>
      </c>
      <c r="C487" s="38"/>
      <c r="D487" s="91"/>
      <c r="E487" s="37"/>
      <c r="F487" s="15"/>
      <c r="G487" s="15"/>
      <c r="H487" s="15"/>
      <c r="I487" s="15"/>
      <c r="J487" s="15"/>
      <c r="K487" s="15"/>
      <c r="L487" s="15"/>
      <c r="M487" s="15"/>
      <c r="N487" s="15"/>
      <c r="O487" s="15"/>
      <c r="P487" s="15"/>
      <c r="Q487" s="15"/>
      <c r="R487" s="67"/>
      <c r="S487" s="68"/>
      <c r="T487" s="28"/>
    </row>
    <row r="488" spans="1:20" s="13" customFormat="1" ht="20.25">
      <c r="A488" s="123"/>
      <c r="B488" s="119" t="s">
        <v>414</v>
      </c>
      <c r="C488" s="92">
        <f>D488*E488</f>
        <v>105</v>
      </c>
      <c r="D488" s="12">
        <f>D484+D485</f>
        <v>35</v>
      </c>
      <c r="E488" s="37">
        <f>F488*$E$722+G488*$F$722+H488*$G$722+I488*$H$722+J488*$I$722+K488*$J$722+L488*$K$722+M488*$L$722+N488*$M$722+O488*$N$722+P488*$O$722</f>
        <v>3</v>
      </c>
      <c r="F488" s="15"/>
      <c r="G488" s="15"/>
      <c r="H488" s="15"/>
      <c r="I488" s="15"/>
      <c r="J488" s="15"/>
      <c r="K488" s="15">
        <v>1.2</v>
      </c>
      <c r="L488" s="15"/>
      <c r="M488" s="15"/>
      <c r="N488" s="15"/>
      <c r="O488" s="15"/>
      <c r="P488" s="15"/>
      <c r="Q488" s="15"/>
      <c r="R488" s="67"/>
      <c r="S488" s="68"/>
      <c r="T488" s="28"/>
    </row>
    <row r="489" spans="1:20" s="13" customFormat="1" ht="20.25">
      <c r="A489" s="123" t="s">
        <v>13</v>
      </c>
      <c r="B489" s="120" t="s">
        <v>262</v>
      </c>
      <c r="C489" s="93">
        <f>SUM(C488:C488)</f>
        <v>105</v>
      </c>
      <c r="D489" s="46" t="s">
        <v>306</v>
      </c>
      <c r="E489" s="37"/>
      <c r="F489" s="15"/>
      <c r="G489" s="15"/>
      <c r="H489" s="15"/>
      <c r="I489" s="15"/>
      <c r="J489" s="15"/>
      <c r="K489" s="15"/>
      <c r="L489" s="15"/>
      <c r="M489" s="15"/>
      <c r="N489" s="15"/>
      <c r="O489" s="15"/>
      <c r="P489" s="15"/>
      <c r="Q489" s="15"/>
      <c r="R489" s="67"/>
      <c r="S489" s="68"/>
      <c r="T489" s="28"/>
    </row>
    <row r="490" spans="1:20" s="13" customFormat="1" ht="20.25">
      <c r="A490" s="123"/>
      <c r="B490" s="118" t="s">
        <v>305</v>
      </c>
      <c r="C490" s="38"/>
      <c r="D490" s="103"/>
      <c r="E490" s="37"/>
      <c r="F490" s="15"/>
      <c r="G490" s="15"/>
      <c r="H490" s="15"/>
      <c r="I490" s="15"/>
      <c r="J490" s="15"/>
      <c r="K490" s="15"/>
      <c r="L490" s="15"/>
      <c r="M490" s="15"/>
      <c r="N490" s="15"/>
      <c r="O490" s="15"/>
      <c r="P490" s="15"/>
      <c r="Q490" s="15"/>
      <c r="R490" s="67"/>
      <c r="S490" s="68"/>
      <c r="T490" s="28"/>
    </row>
    <row r="491" spans="1:20" s="13" customFormat="1" ht="20.25">
      <c r="A491" s="123"/>
      <c r="B491" s="119" t="s">
        <v>414</v>
      </c>
      <c r="C491" s="92">
        <f>D491*E491</f>
        <v>525</v>
      </c>
      <c r="D491" s="12">
        <f>D488</f>
        <v>35</v>
      </c>
      <c r="E491" s="37">
        <f>F491*$E$722+G491*$F$722+H491*$G$722+I491*$H$722+J491*$I$722+K491*$J$722+L491*$K$722+M491*$L$722+N491*$M$722+O491*$N$722+P491*$O$722</f>
        <v>15</v>
      </c>
      <c r="F491" s="15">
        <f t="shared" ref="F491:J491" si="124">F488*5</f>
        <v>0</v>
      </c>
      <c r="G491" s="15">
        <f t="shared" si="124"/>
        <v>0</v>
      </c>
      <c r="H491" s="15">
        <f t="shared" si="124"/>
        <v>0</v>
      </c>
      <c r="I491" s="15">
        <f t="shared" si="124"/>
        <v>0</v>
      </c>
      <c r="J491" s="15">
        <f t="shared" si="124"/>
        <v>0</v>
      </c>
      <c r="K491" s="15">
        <f>K488*5</f>
        <v>6</v>
      </c>
      <c r="L491" s="15">
        <f t="shared" ref="L491:P491" si="125">L488*5</f>
        <v>0</v>
      </c>
      <c r="M491" s="15">
        <f t="shared" si="125"/>
        <v>0</v>
      </c>
      <c r="N491" s="15">
        <f t="shared" si="125"/>
        <v>0</v>
      </c>
      <c r="O491" s="15">
        <f t="shared" si="125"/>
        <v>0</v>
      </c>
      <c r="P491" s="15">
        <f t="shared" si="125"/>
        <v>0</v>
      </c>
      <c r="Q491" s="15"/>
      <c r="R491" s="67"/>
      <c r="S491" s="68"/>
      <c r="T491" s="28"/>
    </row>
    <row r="492" spans="1:20" s="13" customFormat="1" ht="20.25">
      <c r="A492" s="123"/>
      <c r="B492" s="120" t="s">
        <v>262</v>
      </c>
      <c r="C492" s="93">
        <f>SUM(C491:C491)</f>
        <v>525</v>
      </c>
      <c r="D492" s="46" t="s">
        <v>307</v>
      </c>
      <c r="E492" s="37"/>
      <c r="F492" s="15"/>
      <c r="G492" s="15"/>
      <c r="H492" s="15"/>
      <c r="I492" s="15"/>
      <c r="J492" s="15"/>
      <c r="K492" s="15"/>
      <c r="L492" s="15"/>
      <c r="M492" s="15"/>
      <c r="N492" s="15"/>
      <c r="O492" s="15"/>
      <c r="P492" s="15"/>
      <c r="Q492" s="15"/>
      <c r="R492" s="67"/>
      <c r="S492" s="68"/>
      <c r="T492" s="28"/>
    </row>
    <row r="493" spans="1:20" s="13" customFormat="1" ht="20.25">
      <c r="A493" s="124"/>
      <c r="B493" s="118" t="s">
        <v>255</v>
      </c>
      <c r="C493" s="38"/>
      <c r="D493" s="91"/>
      <c r="E493" s="37"/>
      <c r="F493" s="15"/>
      <c r="G493" s="15"/>
      <c r="H493" s="15"/>
      <c r="I493" s="15"/>
      <c r="J493" s="15"/>
      <c r="K493" s="15"/>
      <c r="L493" s="15"/>
      <c r="M493" s="15"/>
      <c r="N493" s="15"/>
      <c r="O493" s="15"/>
      <c r="P493" s="15"/>
      <c r="Q493" s="15"/>
      <c r="R493" s="67"/>
      <c r="S493" s="68"/>
      <c r="T493" s="28"/>
    </row>
    <row r="494" spans="1:20" s="13" customFormat="1" ht="20.25">
      <c r="A494" s="124"/>
      <c r="B494" s="119" t="s">
        <v>414</v>
      </c>
      <c r="C494" s="92">
        <f>D494*E494</f>
        <v>245</v>
      </c>
      <c r="D494" s="12">
        <f>D491</f>
        <v>35</v>
      </c>
      <c r="E494" s="37">
        <f>F494*$E$722+G494*$F$722+H494*$G$722+I494*$H$722+J494*$I$722+K494*$J$722+L494*$K$722+M494*$L$722+N494*$M$722+O494*$N$722+P494*$O$722</f>
        <v>7</v>
      </c>
      <c r="F494" s="15"/>
      <c r="G494" s="15"/>
      <c r="H494" s="15"/>
      <c r="I494" s="15"/>
      <c r="J494" s="15"/>
      <c r="K494" s="15">
        <v>2.8</v>
      </c>
      <c r="L494" s="15"/>
      <c r="M494" s="15"/>
      <c r="N494" s="15"/>
      <c r="O494" s="15"/>
      <c r="P494" s="15"/>
      <c r="Q494" s="15"/>
      <c r="R494" s="67"/>
      <c r="S494" s="68"/>
      <c r="T494" s="28"/>
    </row>
    <row r="495" spans="1:20" s="13" customFormat="1" ht="20.25">
      <c r="A495" s="124"/>
      <c r="B495" s="120" t="s">
        <v>262</v>
      </c>
      <c r="C495" s="93">
        <f>C494</f>
        <v>245</v>
      </c>
      <c r="D495" s="46" t="s">
        <v>282</v>
      </c>
      <c r="E495" s="37"/>
      <c r="F495" s="15"/>
      <c r="G495" s="15"/>
      <c r="H495" s="15"/>
      <c r="I495" s="15"/>
      <c r="J495" s="15"/>
      <c r="K495" s="15"/>
      <c r="L495" s="15"/>
      <c r="M495" s="15"/>
      <c r="N495" s="15"/>
      <c r="O495" s="15"/>
      <c r="P495" s="15"/>
      <c r="Q495" s="15"/>
      <c r="R495" s="67"/>
      <c r="S495" s="68"/>
      <c r="T495" s="28"/>
    </row>
    <row r="496" spans="1:20" s="10" customFormat="1" ht="20.25" customHeight="1">
      <c r="A496" s="31">
        <v>17</v>
      </c>
      <c r="B496" s="125" t="s">
        <v>318</v>
      </c>
      <c r="C496" s="35"/>
      <c r="D496" s="9"/>
      <c r="E496" s="34"/>
      <c r="F496" s="9"/>
      <c r="G496" s="9"/>
      <c r="H496" s="9"/>
      <c r="I496" s="9"/>
      <c r="J496" s="9"/>
      <c r="K496" s="9"/>
      <c r="L496" s="9"/>
      <c r="M496" s="9"/>
      <c r="N496" s="9"/>
      <c r="O496" s="9"/>
      <c r="P496" s="9"/>
      <c r="Q496" s="9"/>
      <c r="R496" s="63"/>
      <c r="S496" s="64"/>
      <c r="T496" s="43"/>
    </row>
    <row r="497" spans="1:20" s="13" customFormat="1" ht="31.5">
      <c r="A497" s="11">
        <v>1</v>
      </c>
      <c r="B497" s="39" t="s">
        <v>326</v>
      </c>
      <c r="C497" s="36">
        <f>D497*E497</f>
        <v>-8</v>
      </c>
      <c r="D497" s="12">
        <v>1</v>
      </c>
      <c r="E497" s="37">
        <f>F497*$E$722+G497*$F$722+H497*$G$722+I497*$H$722+J497*$I$722+K497*$J$722+L497*$K$722+M497*$L$722+N497*$M$722+O497*$N$722+P497*$O$722</f>
        <v>-8</v>
      </c>
      <c r="F497" s="12">
        <v>-4</v>
      </c>
      <c r="G497" s="12">
        <v>-4</v>
      </c>
      <c r="H497" s="12"/>
      <c r="I497" s="12"/>
      <c r="J497" s="12"/>
      <c r="K497" s="12"/>
      <c r="L497" s="12"/>
      <c r="M497" s="12"/>
      <c r="N497" s="12"/>
      <c r="O497" s="12"/>
      <c r="P497" s="12"/>
      <c r="Q497" s="12"/>
      <c r="R497" s="65"/>
      <c r="S497" s="73"/>
      <c r="T497" s="75"/>
    </row>
    <row r="498" spans="1:20" s="13" customFormat="1" ht="20.25">
      <c r="A498" s="11">
        <v>1</v>
      </c>
      <c r="B498" s="39" t="s">
        <v>229</v>
      </c>
      <c r="C498" s="36">
        <f t="shared" ref="C498" si="126">D498*E498</f>
        <v>0</v>
      </c>
      <c r="D498" s="12">
        <v>0</v>
      </c>
      <c r="E498" s="37">
        <f>F498*$E$722+G498*$F$722+H498*$G$722+I498*$H$722+J498*$I$722+K498*$J$722+L498*$K$722+M498*$L$722+N498*$M$722+O498*$N$722+P498*$O$722</f>
        <v>5</v>
      </c>
      <c r="F498" s="12">
        <v>5</v>
      </c>
      <c r="G498" s="12"/>
      <c r="H498" s="12"/>
      <c r="I498" s="12"/>
      <c r="J498" s="12"/>
      <c r="K498" s="12"/>
      <c r="L498" s="12"/>
      <c r="M498" s="12"/>
      <c r="N498" s="12"/>
      <c r="O498" s="12"/>
      <c r="P498" s="12"/>
      <c r="Q498" s="12"/>
      <c r="R498" s="65"/>
      <c r="S498" s="73"/>
      <c r="T498" s="75"/>
    </row>
    <row r="499" spans="1:20" s="13" customFormat="1" ht="20.25">
      <c r="A499" s="11">
        <v>1</v>
      </c>
      <c r="B499" s="39" t="s">
        <v>327</v>
      </c>
      <c r="C499" s="36">
        <f>D499*E499</f>
        <v>40</v>
      </c>
      <c r="D499" s="12">
        <v>4</v>
      </c>
      <c r="E499" s="37">
        <f>D751</f>
        <v>10</v>
      </c>
      <c r="F499" s="12"/>
      <c r="G499" s="12"/>
      <c r="H499" s="12"/>
      <c r="I499" s="12"/>
      <c r="J499" s="12"/>
      <c r="K499" s="12"/>
      <c r="L499" s="12"/>
      <c r="M499" s="12"/>
      <c r="N499" s="12"/>
      <c r="O499" s="12"/>
      <c r="P499" s="12"/>
      <c r="Q499" s="12"/>
      <c r="R499" s="65"/>
      <c r="S499" s="65"/>
      <c r="T499" s="75"/>
    </row>
    <row r="500" spans="1:20" s="13" customFormat="1" ht="20.25">
      <c r="A500" s="11">
        <v>1</v>
      </c>
      <c r="B500" s="39" t="s">
        <v>337</v>
      </c>
      <c r="C500" s="36">
        <f>D500*E500</f>
        <v>0</v>
      </c>
      <c r="D500" s="12">
        <v>0</v>
      </c>
      <c r="E500" s="37">
        <f>D759</f>
        <v>20</v>
      </c>
      <c r="F500" s="12"/>
      <c r="G500" s="12"/>
      <c r="H500" s="12"/>
      <c r="I500" s="12"/>
      <c r="J500" s="12"/>
      <c r="K500" s="12"/>
      <c r="L500" s="12"/>
      <c r="M500" s="12"/>
      <c r="N500" s="12"/>
      <c r="O500" s="12"/>
      <c r="P500" s="12"/>
      <c r="Q500" s="12"/>
      <c r="R500" s="65"/>
      <c r="S500" s="65"/>
      <c r="T500" s="75"/>
    </row>
    <row r="501" spans="1:20" s="13" customFormat="1" ht="31.5">
      <c r="A501" s="11">
        <v>1</v>
      </c>
      <c r="B501" s="39" t="s">
        <v>328</v>
      </c>
      <c r="C501" s="36">
        <f>D501*E501</f>
        <v>12.5</v>
      </c>
      <c r="D501" s="12">
        <v>5</v>
      </c>
      <c r="E501" s="37">
        <f>D753</f>
        <v>2.5</v>
      </c>
      <c r="F501" s="12"/>
      <c r="G501" s="12"/>
      <c r="H501" s="12"/>
      <c r="I501" s="12"/>
      <c r="J501" s="12"/>
      <c r="K501" s="12"/>
      <c r="L501" s="12"/>
      <c r="M501" s="12"/>
      <c r="N501" s="12"/>
      <c r="O501" s="12"/>
      <c r="P501" s="12"/>
      <c r="Q501" s="12"/>
      <c r="R501" s="65"/>
      <c r="S501" s="65"/>
      <c r="T501" s="75"/>
    </row>
    <row r="502" spans="1:20" s="13" customFormat="1" ht="20.25">
      <c r="A502" s="11"/>
      <c r="B502" s="40" t="s">
        <v>19</v>
      </c>
      <c r="C502" s="44">
        <f>SUM(C497:C501)</f>
        <v>44.5</v>
      </c>
      <c r="D502" s="46" t="s">
        <v>211</v>
      </c>
      <c r="E502" s="37"/>
      <c r="F502" s="12"/>
      <c r="G502" s="12"/>
      <c r="H502" s="12"/>
      <c r="I502" s="12"/>
      <c r="J502" s="12"/>
      <c r="K502" s="12"/>
      <c r="L502" s="12"/>
      <c r="M502" s="12"/>
      <c r="N502" s="12"/>
      <c r="O502" s="12"/>
      <c r="P502" s="12"/>
      <c r="Q502" s="12"/>
      <c r="R502" s="65"/>
      <c r="S502" s="66"/>
      <c r="T502" s="76"/>
    </row>
    <row r="503" spans="1:20" s="13" customFormat="1" ht="31.5">
      <c r="A503" s="11">
        <v>2</v>
      </c>
      <c r="B503" s="39" t="s">
        <v>326</v>
      </c>
      <c r="C503" s="36">
        <f>D503*E503</f>
        <v>-30</v>
      </c>
      <c r="D503" s="12">
        <v>1</v>
      </c>
      <c r="E503" s="37">
        <f>F503*$E$722+G503*$F$722+H503*$G$722+I503*$H$722+J503*$I$722+K503*$J$722+L503*$K$722+M503*$L$722+N503*$M$722+O503*$N$722+P503*$O$722</f>
        <v>-30</v>
      </c>
      <c r="F503" s="12">
        <v>-15</v>
      </c>
      <c r="G503" s="12">
        <v>-15</v>
      </c>
      <c r="H503" s="12"/>
      <c r="I503" s="12"/>
      <c r="J503" s="12"/>
      <c r="K503" s="12"/>
      <c r="L503" s="12"/>
      <c r="M503" s="12"/>
      <c r="N503" s="12"/>
      <c r="O503" s="12"/>
      <c r="P503" s="12"/>
      <c r="Q503" s="12"/>
      <c r="R503" s="65"/>
      <c r="S503" s="73"/>
      <c r="T503" s="75"/>
    </row>
    <row r="504" spans="1:20" s="13" customFormat="1" ht="20.25">
      <c r="A504" s="11">
        <v>2</v>
      </c>
      <c r="B504" s="39" t="str">
        <f>B498</f>
        <v>Дрон-энергетик</v>
      </c>
      <c r="C504" s="36">
        <f t="shared" ref="C504" si="127">D504*E504</f>
        <v>25</v>
      </c>
      <c r="D504" s="12">
        <v>5</v>
      </c>
      <c r="E504" s="37">
        <f>F504*$E$722+G504*$F$722+H504*$G$722+I504*$H$722+J504*$I$722+K504*$J$722+L504*$K$722+M504*$L$722+N504*$M$722+O504*$N$722+P504*$O$722</f>
        <v>5</v>
      </c>
      <c r="F504" s="12">
        <f>F498</f>
        <v>5</v>
      </c>
      <c r="G504" s="12">
        <f t="shared" ref="G504:Q504" si="128">G498</f>
        <v>0</v>
      </c>
      <c r="H504" s="12">
        <f t="shared" si="128"/>
        <v>0</v>
      </c>
      <c r="I504" s="12">
        <f t="shared" si="128"/>
        <v>0</v>
      </c>
      <c r="J504" s="12">
        <f t="shared" si="128"/>
        <v>0</v>
      </c>
      <c r="K504" s="12">
        <f t="shared" si="128"/>
        <v>0</v>
      </c>
      <c r="L504" s="12">
        <f t="shared" si="128"/>
        <v>0</v>
      </c>
      <c r="M504" s="12">
        <f t="shared" si="128"/>
        <v>0</v>
      </c>
      <c r="N504" s="12">
        <f t="shared" si="128"/>
        <v>0</v>
      </c>
      <c r="O504" s="12">
        <f t="shared" si="128"/>
        <v>0</v>
      </c>
      <c r="P504" s="12">
        <f t="shared" si="128"/>
        <v>0</v>
      </c>
      <c r="Q504" s="12">
        <f t="shared" si="128"/>
        <v>0</v>
      </c>
      <c r="R504" s="65"/>
      <c r="S504" s="73"/>
      <c r="T504" s="75"/>
    </row>
    <row r="505" spans="1:20" s="13" customFormat="1" ht="20.25">
      <c r="A505" s="11">
        <v>2</v>
      </c>
      <c r="B505" s="39" t="s">
        <v>327</v>
      </c>
      <c r="C505" s="36">
        <f>D505*E505</f>
        <v>70</v>
      </c>
      <c r="D505" s="12">
        <v>7</v>
      </c>
      <c r="E505" s="37">
        <f>E499</f>
        <v>10</v>
      </c>
      <c r="F505" s="12"/>
      <c r="G505" s="12"/>
      <c r="H505" s="12"/>
      <c r="I505" s="12"/>
      <c r="J505" s="12"/>
      <c r="K505" s="12"/>
      <c r="L505" s="12"/>
      <c r="M505" s="12"/>
      <c r="N505" s="12"/>
      <c r="O505" s="12"/>
      <c r="P505" s="12"/>
      <c r="Q505" s="12"/>
      <c r="R505" s="65"/>
      <c r="S505" s="65"/>
      <c r="T505" s="75"/>
    </row>
    <row r="506" spans="1:20" s="13" customFormat="1" ht="20.25">
      <c r="A506" s="11">
        <v>2</v>
      </c>
      <c r="B506" s="39" t="s">
        <v>337</v>
      </c>
      <c r="C506" s="36">
        <f>D506*E506</f>
        <v>60</v>
      </c>
      <c r="D506" s="12">
        <v>3</v>
      </c>
      <c r="E506" s="37">
        <f>E500</f>
        <v>20</v>
      </c>
      <c r="F506" s="12"/>
      <c r="G506" s="12"/>
      <c r="H506" s="12"/>
      <c r="I506" s="12"/>
      <c r="J506" s="12"/>
      <c r="K506" s="12"/>
      <c r="L506" s="12"/>
      <c r="M506" s="12"/>
      <c r="N506" s="12"/>
      <c r="O506" s="12"/>
      <c r="P506" s="12"/>
      <c r="Q506" s="12"/>
      <c r="R506" s="65"/>
      <c r="S506" s="65"/>
      <c r="T506" s="75"/>
    </row>
    <row r="507" spans="1:20" s="13" customFormat="1" ht="31.5">
      <c r="A507" s="11">
        <v>2</v>
      </c>
      <c r="B507" s="39" t="s">
        <v>328</v>
      </c>
      <c r="C507" s="36">
        <f>D507*E507</f>
        <v>25</v>
      </c>
      <c r="D507" s="12">
        <v>10</v>
      </c>
      <c r="E507" s="37">
        <f>E501</f>
        <v>2.5</v>
      </c>
      <c r="F507" s="12"/>
      <c r="G507" s="12"/>
      <c r="H507" s="12"/>
      <c r="I507" s="12"/>
      <c r="J507" s="12"/>
      <c r="K507" s="12"/>
      <c r="L507" s="12"/>
      <c r="M507" s="12"/>
      <c r="N507" s="12"/>
      <c r="O507" s="12"/>
      <c r="P507" s="12"/>
      <c r="Q507" s="12"/>
      <c r="R507" s="65"/>
      <c r="S507" s="65"/>
      <c r="T507" s="75"/>
    </row>
    <row r="508" spans="1:20" s="13" customFormat="1" ht="20.25">
      <c r="A508" s="11"/>
      <c r="B508" s="40" t="s">
        <v>20</v>
      </c>
      <c r="C508" s="44">
        <f>SUM(C503:C507)</f>
        <v>150</v>
      </c>
      <c r="D508" s="46" t="s">
        <v>210</v>
      </c>
      <c r="E508" s="37"/>
      <c r="F508" s="12"/>
      <c r="G508" s="12"/>
      <c r="H508" s="12"/>
      <c r="I508" s="12"/>
      <c r="J508" s="12"/>
      <c r="K508" s="12"/>
      <c r="L508" s="12"/>
      <c r="M508" s="12"/>
      <c r="N508" s="12"/>
      <c r="O508" s="12"/>
      <c r="P508" s="12"/>
      <c r="Q508" s="12"/>
      <c r="R508" s="65"/>
      <c r="S508" s="66"/>
      <c r="T508" s="76"/>
    </row>
    <row r="509" spans="1:20" s="13" customFormat="1" ht="31.5">
      <c r="A509" s="11">
        <v>3</v>
      </c>
      <c r="B509" s="39" t="s">
        <v>326</v>
      </c>
      <c r="C509" s="36">
        <f>D509*E509</f>
        <v>-50</v>
      </c>
      <c r="D509" s="12">
        <v>1</v>
      </c>
      <c r="E509" s="37">
        <f>F509*$E$722+G509*$F$722+H509*$G$722+I509*$H$722+J509*$I$722+K509*$J$722+L509*$K$722+M509*$L$722+N509*$M$722+O509*$N$722+P509*$O$722+Q509*$P$722+R509*S509</f>
        <v>-50</v>
      </c>
      <c r="F509" s="12">
        <v>-25</v>
      </c>
      <c r="G509" s="12">
        <v>-25</v>
      </c>
      <c r="H509" s="12"/>
      <c r="I509" s="12"/>
      <c r="J509" s="12"/>
      <c r="K509" s="12"/>
      <c r="L509" s="12"/>
      <c r="M509" s="12"/>
      <c r="N509" s="12"/>
      <c r="O509" s="12"/>
      <c r="P509" s="12"/>
      <c r="Q509" s="12"/>
      <c r="R509" s="65"/>
      <c r="S509" s="73"/>
      <c r="T509" s="75"/>
    </row>
    <row r="510" spans="1:20" s="13" customFormat="1" ht="20.25">
      <c r="A510" s="11">
        <v>3</v>
      </c>
      <c r="B510" s="39" t="str">
        <f>B498</f>
        <v>Дрон-энергетик</v>
      </c>
      <c r="C510" s="36">
        <f t="shared" ref="C510" si="129">D510*E510</f>
        <v>50</v>
      </c>
      <c r="D510" s="12">
        <v>10</v>
      </c>
      <c r="E510" s="37">
        <f>F510*$E$722+G510*$F$722+H510*$G$722+I510*$H$722+J510*$I$722+K510*$J$722+L510*$K$722+M510*$L$722+N510*$M$722+O510*$N$722+P510*$O$722</f>
        <v>5</v>
      </c>
      <c r="F510" s="12">
        <f>F498</f>
        <v>5</v>
      </c>
      <c r="G510" s="12">
        <f t="shared" ref="G510:Q510" si="130">G498</f>
        <v>0</v>
      </c>
      <c r="H510" s="12">
        <f t="shared" si="130"/>
        <v>0</v>
      </c>
      <c r="I510" s="12">
        <f t="shared" si="130"/>
        <v>0</v>
      </c>
      <c r="J510" s="12">
        <f t="shared" si="130"/>
        <v>0</v>
      </c>
      <c r="K510" s="12">
        <f t="shared" si="130"/>
        <v>0</v>
      </c>
      <c r="L510" s="12">
        <f t="shared" si="130"/>
        <v>0</v>
      </c>
      <c r="M510" s="12">
        <f t="shared" si="130"/>
        <v>0</v>
      </c>
      <c r="N510" s="12">
        <f t="shared" si="130"/>
        <v>0</v>
      </c>
      <c r="O510" s="12">
        <f t="shared" si="130"/>
        <v>0</v>
      </c>
      <c r="P510" s="12">
        <f t="shared" si="130"/>
        <v>0</v>
      </c>
      <c r="Q510" s="12">
        <f t="shared" si="130"/>
        <v>0</v>
      </c>
      <c r="R510" s="65"/>
      <c r="S510" s="79"/>
      <c r="T510" s="75"/>
    </row>
    <row r="511" spans="1:20" s="13" customFormat="1" ht="20.25">
      <c r="A511" s="11">
        <v>3</v>
      </c>
      <c r="B511" s="39" t="s">
        <v>327</v>
      </c>
      <c r="C511" s="36">
        <f>D511*E511</f>
        <v>150</v>
      </c>
      <c r="D511" s="12">
        <v>15</v>
      </c>
      <c r="E511" s="37">
        <f>E499</f>
        <v>10</v>
      </c>
      <c r="F511" s="12"/>
      <c r="G511" s="12"/>
      <c r="H511" s="12"/>
      <c r="I511" s="12"/>
      <c r="J511" s="12"/>
      <c r="K511" s="12"/>
      <c r="L511" s="12"/>
      <c r="M511" s="12"/>
      <c r="N511" s="12"/>
      <c r="O511" s="12"/>
      <c r="P511" s="12"/>
      <c r="Q511" s="12"/>
      <c r="R511" s="65"/>
      <c r="S511" s="66"/>
      <c r="T511" s="76"/>
    </row>
    <row r="512" spans="1:20" s="13" customFormat="1" ht="20.25">
      <c r="A512" s="11">
        <v>3</v>
      </c>
      <c r="B512" s="39" t="s">
        <v>337</v>
      </c>
      <c r="C512" s="36">
        <f>D512*E512</f>
        <v>200</v>
      </c>
      <c r="D512" s="12">
        <v>10</v>
      </c>
      <c r="E512" s="37">
        <f>E500</f>
        <v>20</v>
      </c>
      <c r="F512" s="12"/>
      <c r="G512" s="12"/>
      <c r="H512" s="12"/>
      <c r="I512" s="12"/>
      <c r="J512" s="12"/>
      <c r="K512" s="12"/>
      <c r="L512" s="12"/>
      <c r="M512" s="12"/>
      <c r="N512" s="12"/>
      <c r="O512" s="12"/>
      <c r="P512" s="12"/>
      <c r="Q512" s="12"/>
      <c r="R512" s="65"/>
      <c r="S512" s="66"/>
      <c r="T512" s="76"/>
    </row>
    <row r="513" spans="1:20" s="13" customFormat="1" ht="31.5">
      <c r="A513" s="11">
        <v>3</v>
      </c>
      <c r="B513" s="39" t="s">
        <v>328</v>
      </c>
      <c r="C513" s="36">
        <f>D513*E513</f>
        <v>50</v>
      </c>
      <c r="D513" s="12">
        <v>20</v>
      </c>
      <c r="E513" s="37">
        <f>E501</f>
        <v>2.5</v>
      </c>
      <c r="F513" s="12"/>
      <c r="G513" s="12"/>
      <c r="H513" s="12"/>
      <c r="I513" s="12"/>
      <c r="J513" s="12"/>
      <c r="K513" s="12"/>
      <c r="L513" s="12"/>
      <c r="M513" s="12"/>
      <c r="N513" s="12"/>
      <c r="O513" s="12"/>
      <c r="P513" s="12"/>
      <c r="Q513" s="12"/>
      <c r="R513" s="65"/>
      <c r="S513" s="66"/>
      <c r="T513" s="76"/>
    </row>
    <row r="514" spans="1:20" s="13" customFormat="1" ht="20.25">
      <c r="A514" s="14"/>
      <c r="B514" s="41" t="s">
        <v>21</v>
      </c>
      <c r="C514" s="44">
        <f>SUM(C509:C513)</f>
        <v>400</v>
      </c>
      <c r="D514" s="46" t="s">
        <v>209</v>
      </c>
      <c r="E514" s="37"/>
      <c r="F514" s="15"/>
      <c r="G514" s="15"/>
      <c r="H514" s="15"/>
      <c r="I514" s="15"/>
      <c r="J514" s="15"/>
      <c r="K514" s="15"/>
      <c r="L514" s="15"/>
      <c r="M514" s="15"/>
      <c r="N514" s="15"/>
      <c r="O514" s="15"/>
      <c r="P514" s="15"/>
      <c r="Q514" s="15"/>
      <c r="R514" s="67"/>
      <c r="S514" s="66"/>
      <c r="T514" s="76"/>
    </row>
    <row r="515" spans="1:20" s="13" customFormat="1" ht="20.25">
      <c r="A515" s="106"/>
      <c r="B515" s="89" t="s">
        <v>304</v>
      </c>
      <c r="C515" s="38"/>
      <c r="D515" s="91"/>
      <c r="E515" s="37"/>
      <c r="F515" s="15"/>
      <c r="G515" s="15"/>
      <c r="H515" s="15"/>
      <c r="I515" s="15"/>
      <c r="J515" s="15"/>
      <c r="K515" s="15"/>
      <c r="L515" s="15"/>
      <c r="M515" s="15"/>
      <c r="N515" s="15"/>
      <c r="O515" s="15"/>
      <c r="P515" s="15"/>
      <c r="Q515" s="15"/>
      <c r="R515" s="67"/>
      <c r="S515" s="68"/>
      <c r="T515" s="28"/>
    </row>
    <row r="516" spans="1:20" s="13" customFormat="1" ht="20.25">
      <c r="A516" s="106"/>
      <c r="B516" s="90" t="s">
        <v>349</v>
      </c>
      <c r="C516" s="92">
        <f>D516*E516</f>
        <v>30</v>
      </c>
      <c r="D516" s="12">
        <v>3</v>
      </c>
      <c r="E516" s="37">
        <f>E499</f>
        <v>10</v>
      </c>
      <c r="F516" s="15"/>
      <c r="G516" s="15"/>
      <c r="H516" s="15"/>
      <c r="I516" s="15"/>
      <c r="J516" s="15"/>
      <c r="K516" s="15"/>
      <c r="L516" s="15"/>
      <c r="M516" s="15"/>
      <c r="N516" s="15"/>
      <c r="O516" s="15"/>
      <c r="P516" s="15"/>
      <c r="Q516" s="15"/>
      <c r="R516" s="67"/>
      <c r="S516" s="68"/>
      <c r="T516" s="28"/>
    </row>
    <row r="517" spans="1:20" s="13" customFormat="1" ht="20.25">
      <c r="A517" s="106"/>
      <c r="B517" s="90" t="s">
        <v>347</v>
      </c>
      <c r="C517" s="92">
        <f>D517*E517</f>
        <v>40</v>
      </c>
      <c r="D517" s="12">
        <v>2</v>
      </c>
      <c r="E517" s="37">
        <f>E500</f>
        <v>20</v>
      </c>
      <c r="F517" s="15"/>
      <c r="G517" s="15"/>
      <c r="H517" s="15"/>
      <c r="I517" s="15"/>
      <c r="J517" s="15"/>
      <c r="K517" s="15"/>
      <c r="L517" s="15"/>
      <c r="M517" s="15"/>
      <c r="N517" s="15"/>
      <c r="O517" s="15"/>
      <c r="P517" s="15"/>
      <c r="Q517" s="15"/>
      <c r="R517" s="67"/>
      <c r="S517" s="68"/>
      <c r="T517" s="28"/>
    </row>
    <row r="518" spans="1:20" s="13" customFormat="1" ht="20.25">
      <c r="A518" s="106"/>
      <c r="B518" s="90" t="s">
        <v>267</v>
      </c>
      <c r="C518" s="92">
        <f>D518*E518</f>
        <v>35</v>
      </c>
      <c r="D518" s="12">
        <f>D510</f>
        <v>10</v>
      </c>
      <c r="E518" s="37">
        <f>F518*$E$722+G518*$F$722+H518*$G$722+I518*$H$722+J518*$I$722+K518*$J$722+L518*$K$722+M518*$L$722+N518*$M$722+O518*$N$722+P518*$O$722</f>
        <v>3.5</v>
      </c>
      <c r="F518" s="15">
        <v>3.5</v>
      </c>
      <c r="G518" s="15"/>
      <c r="H518" s="15"/>
      <c r="I518" s="15"/>
      <c r="J518" s="15"/>
      <c r="K518" s="15"/>
      <c r="L518" s="15"/>
      <c r="M518" s="15"/>
      <c r="N518" s="15"/>
      <c r="O518" s="15"/>
      <c r="P518" s="15"/>
      <c r="Q518" s="15"/>
      <c r="R518" s="67"/>
      <c r="S518" s="68"/>
      <c r="T518" s="28"/>
    </row>
    <row r="519" spans="1:20" s="13" customFormat="1" ht="20.25">
      <c r="A519" s="107" t="s">
        <v>13</v>
      </c>
      <c r="B519" s="41" t="s">
        <v>262</v>
      </c>
      <c r="C519" s="93">
        <f>SUM(C516:C518)</f>
        <v>105</v>
      </c>
      <c r="D519" s="46" t="s">
        <v>306</v>
      </c>
      <c r="E519" s="37"/>
      <c r="F519" s="15"/>
      <c r="G519" s="15"/>
      <c r="H519" s="15"/>
      <c r="I519" s="15"/>
      <c r="J519" s="15"/>
      <c r="K519" s="15"/>
      <c r="L519" s="15"/>
      <c r="M519" s="15"/>
      <c r="N519" s="15"/>
      <c r="O519" s="15"/>
      <c r="P519" s="15"/>
      <c r="Q519" s="15"/>
      <c r="R519" s="67"/>
      <c r="S519" s="68"/>
      <c r="T519" s="28"/>
    </row>
    <row r="520" spans="1:20" s="13" customFormat="1" ht="20.25">
      <c r="A520" s="106"/>
      <c r="B520" s="89" t="s">
        <v>305</v>
      </c>
      <c r="C520" s="38"/>
      <c r="D520" s="103"/>
      <c r="E520" s="37"/>
      <c r="F520" s="15"/>
      <c r="G520" s="15"/>
      <c r="H520" s="15"/>
      <c r="I520" s="15"/>
      <c r="J520" s="15"/>
      <c r="K520" s="15"/>
      <c r="L520" s="15"/>
      <c r="M520" s="15"/>
      <c r="N520" s="15"/>
      <c r="O520" s="15"/>
      <c r="P520" s="15"/>
      <c r="Q520" s="15"/>
      <c r="R520" s="67"/>
      <c r="S520" s="68"/>
      <c r="T520" s="28"/>
    </row>
    <row r="521" spans="1:20" s="13" customFormat="1" ht="20.25">
      <c r="A521" s="106"/>
      <c r="B521" s="90" t="s">
        <v>339</v>
      </c>
      <c r="C521" s="92">
        <f>D521*E521</f>
        <v>150</v>
      </c>
      <c r="D521" s="12">
        <f>D516*5</f>
        <v>15</v>
      </c>
      <c r="E521" s="37">
        <f>E499</f>
        <v>10</v>
      </c>
      <c r="F521" s="15">
        <f>F516*5</f>
        <v>0</v>
      </c>
      <c r="G521" s="15"/>
      <c r="H521" s="15"/>
      <c r="I521" s="15"/>
      <c r="J521" s="15"/>
      <c r="K521" s="15"/>
      <c r="L521" s="15"/>
      <c r="M521" s="15"/>
      <c r="N521" s="15"/>
      <c r="O521" s="15"/>
      <c r="P521" s="15"/>
      <c r="Q521" s="15"/>
      <c r="R521" s="67"/>
      <c r="S521" s="68"/>
      <c r="T521" s="28"/>
    </row>
    <row r="522" spans="1:20" s="13" customFormat="1" ht="20.25">
      <c r="A522" s="106"/>
      <c r="B522" s="90" t="s">
        <v>340</v>
      </c>
      <c r="C522" s="92">
        <f>D522*E522</f>
        <v>200</v>
      </c>
      <c r="D522" s="12">
        <f>D517*5</f>
        <v>10</v>
      </c>
      <c r="E522" s="37">
        <f>E500</f>
        <v>20</v>
      </c>
      <c r="F522" s="15"/>
      <c r="G522" s="15"/>
      <c r="H522" s="15"/>
      <c r="I522" s="15"/>
      <c r="J522" s="15"/>
      <c r="K522" s="15"/>
      <c r="L522" s="15"/>
      <c r="M522" s="15"/>
      <c r="N522" s="15"/>
      <c r="O522" s="15"/>
      <c r="P522" s="15"/>
      <c r="Q522" s="15"/>
      <c r="R522" s="67"/>
      <c r="S522" s="68"/>
      <c r="T522" s="28"/>
    </row>
    <row r="523" spans="1:20" s="13" customFormat="1" ht="20.25">
      <c r="A523" s="106"/>
      <c r="B523" s="90" t="s">
        <v>267</v>
      </c>
      <c r="C523" s="92">
        <f>D523*E523</f>
        <v>175</v>
      </c>
      <c r="D523" s="12">
        <f>D518</f>
        <v>10</v>
      </c>
      <c r="E523" s="37">
        <f>F523*$E$722+G523*$F$722+H523*$G$722+I523*$H$722+J523*$I$722+K523*$J$722+L523*$K$722+M523*$L$722+N523*$M$722+O523*$N$722+P523*$O$722</f>
        <v>17.5</v>
      </c>
      <c r="F523" s="15">
        <f t="shared" ref="F523:J523" si="131">F518*5</f>
        <v>17.5</v>
      </c>
      <c r="G523" s="15">
        <f t="shared" si="131"/>
        <v>0</v>
      </c>
      <c r="H523" s="15">
        <f t="shared" si="131"/>
        <v>0</v>
      </c>
      <c r="I523" s="15">
        <f t="shared" si="131"/>
        <v>0</v>
      </c>
      <c r="J523" s="15">
        <f t="shared" si="131"/>
        <v>0</v>
      </c>
      <c r="K523" s="15">
        <f>K518*5</f>
        <v>0</v>
      </c>
      <c r="L523" s="15">
        <f t="shared" ref="L523:P523" si="132">L518*5</f>
        <v>0</v>
      </c>
      <c r="M523" s="15">
        <f t="shared" si="132"/>
        <v>0</v>
      </c>
      <c r="N523" s="15">
        <f t="shared" si="132"/>
        <v>0</v>
      </c>
      <c r="O523" s="15">
        <f t="shared" si="132"/>
        <v>0</v>
      </c>
      <c r="P523" s="15">
        <f t="shared" si="132"/>
        <v>0</v>
      </c>
      <c r="Q523" s="15"/>
      <c r="R523" s="67"/>
      <c r="S523" s="68"/>
      <c r="T523" s="28"/>
    </row>
    <row r="524" spans="1:20" s="13" customFormat="1" ht="20.25">
      <c r="A524" s="106"/>
      <c r="B524" s="41" t="s">
        <v>262</v>
      </c>
      <c r="C524" s="93">
        <f>SUM(C521:C523)</f>
        <v>525</v>
      </c>
      <c r="D524" s="46" t="s">
        <v>307</v>
      </c>
      <c r="E524" s="37"/>
      <c r="F524" s="15"/>
      <c r="G524" s="15"/>
      <c r="H524" s="15"/>
      <c r="I524" s="15"/>
      <c r="J524" s="15"/>
      <c r="K524" s="15"/>
      <c r="L524" s="15"/>
      <c r="M524" s="15"/>
      <c r="N524" s="15"/>
      <c r="O524" s="15"/>
      <c r="P524" s="15"/>
      <c r="Q524" s="15"/>
      <c r="R524" s="67"/>
      <c r="S524" s="68"/>
      <c r="T524" s="28"/>
    </row>
    <row r="525" spans="1:20" s="13" customFormat="1" ht="20.25">
      <c r="A525" s="104"/>
      <c r="B525" s="89" t="s">
        <v>255</v>
      </c>
      <c r="C525" s="38"/>
      <c r="D525" s="91"/>
      <c r="E525" s="37"/>
      <c r="F525" s="15"/>
      <c r="G525" s="15"/>
      <c r="H525" s="15"/>
      <c r="I525" s="15"/>
      <c r="J525" s="15"/>
      <c r="K525" s="15"/>
      <c r="L525" s="15"/>
      <c r="M525" s="15"/>
      <c r="N525" s="15"/>
      <c r="O525" s="15"/>
      <c r="P525" s="15"/>
      <c r="Q525" s="15"/>
      <c r="R525" s="67"/>
      <c r="S525" s="66"/>
      <c r="T525" s="76"/>
    </row>
    <row r="526" spans="1:20" s="13" customFormat="1" ht="20.25">
      <c r="A526" s="104"/>
      <c r="B526" s="90" t="s">
        <v>339</v>
      </c>
      <c r="C526" s="92">
        <f>D526*E526</f>
        <v>100</v>
      </c>
      <c r="D526" s="12">
        <v>10</v>
      </c>
      <c r="E526" s="37">
        <f>E499</f>
        <v>10</v>
      </c>
      <c r="F526" s="15">
        <v>15</v>
      </c>
      <c r="G526" s="15"/>
      <c r="H526" s="15"/>
      <c r="I526" s="15"/>
      <c r="J526" s="15"/>
      <c r="K526" s="15"/>
      <c r="L526" s="15"/>
      <c r="M526" s="15"/>
      <c r="N526" s="15"/>
      <c r="O526" s="15"/>
      <c r="P526" s="15"/>
      <c r="Q526" s="15"/>
      <c r="R526" s="67"/>
      <c r="S526" s="66"/>
      <c r="T526" s="76"/>
    </row>
    <row r="527" spans="1:20" s="13" customFormat="1" ht="20.25">
      <c r="A527" s="104"/>
      <c r="B527" s="90" t="s">
        <v>340</v>
      </c>
      <c r="C527" s="92">
        <f>D527*E527</f>
        <v>100</v>
      </c>
      <c r="D527" s="12">
        <v>5</v>
      </c>
      <c r="E527" s="37">
        <f>E500</f>
        <v>20</v>
      </c>
      <c r="F527" s="15"/>
      <c r="G527" s="15"/>
      <c r="H527" s="15"/>
      <c r="I527" s="15"/>
      <c r="J527" s="15"/>
      <c r="K527" s="15"/>
      <c r="L527" s="15"/>
      <c r="M527" s="15"/>
      <c r="N527" s="15"/>
      <c r="O527" s="15"/>
      <c r="P527" s="15"/>
      <c r="Q527" s="15"/>
      <c r="R527" s="67"/>
      <c r="S527" s="66"/>
      <c r="T527" s="76"/>
    </row>
    <row r="528" spans="1:20" s="13" customFormat="1" ht="20.25">
      <c r="A528" s="104"/>
      <c r="B528" s="90" t="s">
        <v>267</v>
      </c>
      <c r="C528" s="92">
        <f>D528*E528</f>
        <v>50</v>
      </c>
      <c r="D528" s="12">
        <f>D510</f>
        <v>10</v>
      </c>
      <c r="E528" s="37">
        <f>F528*$E$722+G528*$F$722+H528*$G$722+I528*$H$722+J528*$I$722+K528*$J$722+L528*$K$722+M528*$L$722+N528*$M$722+O528*$N$722+P528*$O$722</f>
        <v>5</v>
      </c>
      <c r="F528" s="15">
        <v>5</v>
      </c>
      <c r="G528" s="15"/>
      <c r="H528" s="15"/>
      <c r="I528" s="15"/>
      <c r="J528" s="15"/>
      <c r="K528" s="15"/>
      <c r="L528" s="15"/>
      <c r="M528" s="15"/>
      <c r="N528" s="15"/>
      <c r="O528" s="15"/>
      <c r="P528" s="15"/>
      <c r="Q528" s="15"/>
      <c r="R528" s="67"/>
      <c r="S528" s="66"/>
      <c r="T528" s="76"/>
    </row>
    <row r="529" spans="1:20" s="13" customFormat="1" ht="20.25">
      <c r="A529" s="104"/>
      <c r="B529" s="41" t="s">
        <v>262</v>
      </c>
      <c r="C529" s="93">
        <f>SUM(C526:C528)</f>
        <v>250</v>
      </c>
      <c r="D529" s="46" t="s">
        <v>282</v>
      </c>
      <c r="E529" s="37"/>
      <c r="F529" s="15"/>
      <c r="G529" s="15"/>
      <c r="H529" s="15"/>
      <c r="I529" s="15"/>
      <c r="J529" s="15"/>
      <c r="K529" s="15"/>
      <c r="L529" s="15"/>
      <c r="M529" s="15"/>
      <c r="N529" s="15"/>
      <c r="O529" s="15"/>
      <c r="P529" s="15"/>
      <c r="Q529" s="15"/>
      <c r="R529" s="67"/>
      <c r="S529" s="66"/>
      <c r="T529" s="76"/>
    </row>
    <row r="530" spans="1:20" s="10" customFormat="1" ht="20.25" customHeight="1">
      <c r="A530" s="31">
        <v>18</v>
      </c>
      <c r="B530" s="125" t="s">
        <v>320</v>
      </c>
      <c r="C530" s="35"/>
      <c r="D530" s="9"/>
      <c r="E530" s="34"/>
      <c r="F530" s="9"/>
      <c r="G530" s="9"/>
      <c r="H530" s="9"/>
      <c r="I530" s="9"/>
      <c r="J530" s="9"/>
      <c r="K530" s="9"/>
      <c r="L530" s="9"/>
      <c r="M530" s="9"/>
      <c r="N530" s="9"/>
      <c r="O530" s="9"/>
      <c r="P530" s="9"/>
      <c r="Q530" s="9"/>
      <c r="R530" s="63"/>
      <c r="S530" s="64"/>
      <c r="T530" s="43"/>
    </row>
    <row r="531" spans="1:20" s="13" customFormat="1" ht="31.5">
      <c r="A531" s="11">
        <v>1</v>
      </c>
      <c r="B531" s="39" t="s">
        <v>326</v>
      </c>
      <c r="C531" s="36">
        <f>D531*E531</f>
        <v>-8</v>
      </c>
      <c r="D531" s="12">
        <v>1</v>
      </c>
      <c r="E531" s="37">
        <f>F531*$E$722+G531*$F$722+H531*$G$722+I531*$H$722+J531*$I$722+K531*$J$722+L531*$K$722+M531*$L$722+N531*$M$722+O531*$N$722+P531*$O$722+Q531*$P$722+R531*S531</f>
        <v>-8</v>
      </c>
      <c r="F531" s="12">
        <v>-4</v>
      </c>
      <c r="G531" s="12">
        <v>-4</v>
      </c>
      <c r="H531" s="12"/>
      <c r="I531" s="12"/>
      <c r="J531" s="12"/>
      <c r="K531" s="12"/>
      <c r="L531" s="12"/>
      <c r="M531" s="12"/>
      <c r="N531" s="12"/>
      <c r="O531" s="12"/>
      <c r="P531" s="12"/>
      <c r="Q531" s="12"/>
      <c r="R531" s="65"/>
      <c r="S531" s="73"/>
      <c r="T531" s="75"/>
    </row>
    <row r="532" spans="1:20" s="13" customFormat="1" ht="20.25">
      <c r="A532" s="11">
        <v>1</v>
      </c>
      <c r="B532" s="39" t="s">
        <v>223</v>
      </c>
      <c r="C532" s="36">
        <f t="shared" ref="C532:C535" si="133">D532*E532</f>
        <v>0</v>
      </c>
      <c r="D532" s="12">
        <v>0</v>
      </c>
      <c r="E532" s="37">
        <f>F532*$E$722+G532*$F$722+H532*$G$722+I532*$H$722+J532*$I$722+K532*$J$722+L532*$K$722+M532*$L$722+N532*$M$722+O532*$N$722+P532*$O$722</f>
        <v>5</v>
      </c>
      <c r="F532" s="12"/>
      <c r="G532" s="12">
        <v>5</v>
      </c>
      <c r="H532" s="12"/>
      <c r="I532" s="12"/>
      <c r="J532" s="12"/>
      <c r="K532" s="12"/>
      <c r="L532" s="12"/>
      <c r="M532" s="12"/>
      <c r="N532" s="12"/>
      <c r="O532" s="12"/>
      <c r="P532" s="12"/>
      <c r="Q532" s="12"/>
      <c r="R532" s="65"/>
      <c r="S532" s="73"/>
      <c r="T532" s="75"/>
    </row>
    <row r="533" spans="1:20" s="13" customFormat="1" ht="20.25">
      <c r="A533" s="11">
        <v>1</v>
      </c>
      <c r="B533" s="39" t="s">
        <v>341</v>
      </c>
      <c r="C533" s="36">
        <f t="shared" si="133"/>
        <v>40</v>
      </c>
      <c r="D533" s="12">
        <v>4</v>
      </c>
      <c r="E533" s="37">
        <f>D751</f>
        <v>10</v>
      </c>
      <c r="F533" s="12"/>
      <c r="G533" s="12"/>
      <c r="H533" s="12"/>
      <c r="I533" s="12"/>
      <c r="J533" s="12"/>
      <c r="K533" s="12"/>
      <c r="L533" s="12"/>
      <c r="M533" s="12"/>
      <c r="N533" s="12"/>
      <c r="O533" s="12"/>
      <c r="P533" s="12"/>
      <c r="Q533" s="12"/>
      <c r="R533" s="65"/>
      <c r="S533" s="65"/>
      <c r="T533" s="75"/>
    </row>
    <row r="534" spans="1:20" s="13" customFormat="1" ht="20.25">
      <c r="A534" s="11">
        <v>1</v>
      </c>
      <c r="B534" s="39" t="s">
        <v>337</v>
      </c>
      <c r="C534" s="36">
        <f t="shared" si="133"/>
        <v>0</v>
      </c>
      <c r="D534" s="12">
        <v>0</v>
      </c>
      <c r="E534" s="37">
        <f>D759</f>
        <v>20</v>
      </c>
      <c r="F534" s="12"/>
      <c r="G534" s="12"/>
      <c r="H534" s="12"/>
      <c r="I534" s="12"/>
      <c r="J534" s="12"/>
      <c r="K534" s="12"/>
      <c r="L534" s="12"/>
      <c r="M534" s="12"/>
      <c r="N534" s="12"/>
      <c r="O534" s="12"/>
      <c r="P534" s="12"/>
      <c r="Q534" s="12"/>
      <c r="R534" s="65"/>
      <c r="S534" s="65"/>
      <c r="T534" s="75"/>
    </row>
    <row r="535" spans="1:20" s="13" customFormat="1" ht="31.5">
      <c r="A535" s="11">
        <v>1</v>
      </c>
      <c r="B535" s="39" t="s">
        <v>342</v>
      </c>
      <c r="C535" s="36">
        <f t="shared" si="133"/>
        <v>12.5</v>
      </c>
      <c r="D535" s="12">
        <v>5</v>
      </c>
      <c r="E535" s="37">
        <f>D754</f>
        <v>2.5</v>
      </c>
      <c r="F535" s="12"/>
      <c r="G535" s="12"/>
      <c r="H535" s="12"/>
      <c r="I535" s="12"/>
      <c r="J535" s="12"/>
      <c r="K535" s="12"/>
      <c r="L535" s="12"/>
      <c r="M535" s="12"/>
      <c r="N535" s="12"/>
      <c r="O535" s="12"/>
      <c r="P535" s="12"/>
      <c r="Q535" s="12"/>
      <c r="R535" s="65"/>
      <c r="S535" s="65"/>
      <c r="T535" s="75"/>
    </row>
    <row r="536" spans="1:20" s="13" customFormat="1" ht="20.25">
      <c r="A536" s="11"/>
      <c r="B536" s="40" t="s">
        <v>19</v>
      </c>
      <c r="C536" s="44">
        <f>SUM(C531:C535)</f>
        <v>44.5</v>
      </c>
      <c r="D536" s="46" t="s">
        <v>211</v>
      </c>
      <c r="E536" s="37"/>
      <c r="F536" s="12"/>
      <c r="G536" s="12"/>
      <c r="H536" s="12"/>
      <c r="I536" s="12"/>
      <c r="J536" s="12"/>
      <c r="K536" s="12"/>
      <c r="L536" s="12"/>
      <c r="M536" s="12"/>
      <c r="N536" s="12"/>
      <c r="O536" s="12"/>
      <c r="P536" s="12"/>
      <c r="Q536" s="12"/>
      <c r="R536" s="65"/>
      <c r="S536" s="66"/>
      <c r="T536" s="76"/>
    </row>
    <row r="537" spans="1:20" s="13" customFormat="1" ht="31.5">
      <c r="A537" s="11">
        <v>2</v>
      </c>
      <c r="B537" s="39" t="s">
        <v>326</v>
      </c>
      <c r="C537" s="36">
        <f>D537*E537</f>
        <v>-30</v>
      </c>
      <c r="D537" s="12">
        <v>1</v>
      </c>
      <c r="E537" s="37">
        <f>F537*$E$722+G537*$F$722+H537*$G$722+I537*$H$722+J537*$I$722+K537*$J$722+L537*$K$722+M537*$L$722+N537*$M$722+O537*$N$722+P537*$O$722</f>
        <v>-30</v>
      </c>
      <c r="F537" s="12">
        <v>-15</v>
      </c>
      <c r="G537" s="12">
        <v>-15</v>
      </c>
      <c r="H537" s="12"/>
      <c r="I537" s="12"/>
      <c r="J537" s="12"/>
      <c r="K537" s="12"/>
      <c r="L537" s="12"/>
      <c r="M537" s="12"/>
      <c r="N537" s="12"/>
      <c r="O537" s="12"/>
      <c r="P537" s="12"/>
      <c r="Q537" s="12"/>
      <c r="R537" s="65"/>
      <c r="S537" s="73"/>
      <c r="T537" s="75"/>
    </row>
    <row r="538" spans="1:20" s="13" customFormat="1" ht="20.25">
      <c r="A538" s="11">
        <v>2</v>
      </c>
      <c r="B538" s="39" t="str">
        <f>B532</f>
        <v>Дрон-геофизик</v>
      </c>
      <c r="C538" s="36">
        <f t="shared" ref="C538:C541" si="134">D538*E538</f>
        <v>25</v>
      </c>
      <c r="D538" s="12">
        <v>5</v>
      </c>
      <c r="E538" s="37">
        <f>F538*$E$722+G538*$F$722+H538*$G$722+I538*$H$722+J538*$I$722+K538*$J$722+L538*$K$722+M538*$L$722+N538*$M$722+O538*$N$722+P538*$O$722</f>
        <v>5</v>
      </c>
      <c r="F538" s="12">
        <f>F532</f>
        <v>0</v>
      </c>
      <c r="G538" s="12">
        <f>G532</f>
        <v>5</v>
      </c>
      <c r="H538" s="12">
        <f t="shared" ref="H538:Q538" si="135">H532</f>
        <v>0</v>
      </c>
      <c r="I538" s="12">
        <f t="shared" si="135"/>
        <v>0</v>
      </c>
      <c r="J538" s="12">
        <f t="shared" si="135"/>
        <v>0</v>
      </c>
      <c r="K538" s="12">
        <f t="shared" si="135"/>
        <v>0</v>
      </c>
      <c r="L538" s="12">
        <f t="shared" si="135"/>
        <v>0</v>
      </c>
      <c r="M538" s="12">
        <f t="shared" si="135"/>
        <v>0</v>
      </c>
      <c r="N538" s="12">
        <f t="shared" si="135"/>
        <v>0</v>
      </c>
      <c r="O538" s="12">
        <f t="shared" si="135"/>
        <v>0</v>
      </c>
      <c r="P538" s="12">
        <f t="shared" si="135"/>
        <v>0</v>
      </c>
      <c r="Q538" s="12">
        <f t="shared" si="135"/>
        <v>0</v>
      </c>
      <c r="R538" s="65"/>
      <c r="S538" s="73"/>
      <c r="T538" s="75"/>
    </row>
    <row r="539" spans="1:20" s="13" customFormat="1" ht="20.25">
      <c r="A539" s="11">
        <v>2</v>
      </c>
      <c r="B539" s="39" t="s">
        <v>341</v>
      </c>
      <c r="C539" s="36">
        <f t="shared" si="134"/>
        <v>70</v>
      </c>
      <c r="D539" s="12">
        <v>7</v>
      </c>
      <c r="E539" s="37">
        <f>E533</f>
        <v>10</v>
      </c>
      <c r="F539" s="12"/>
      <c r="G539" s="12"/>
      <c r="H539" s="12"/>
      <c r="I539" s="12"/>
      <c r="J539" s="12"/>
      <c r="K539" s="12"/>
      <c r="L539" s="12"/>
      <c r="M539" s="12"/>
      <c r="N539" s="12"/>
      <c r="O539" s="12"/>
      <c r="P539" s="12"/>
      <c r="Q539" s="12"/>
      <c r="R539" s="65"/>
      <c r="S539" s="65"/>
      <c r="T539" s="75"/>
    </row>
    <row r="540" spans="1:20" s="13" customFormat="1" ht="20.25">
      <c r="A540" s="11">
        <v>2</v>
      </c>
      <c r="B540" s="39" t="s">
        <v>337</v>
      </c>
      <c r="C540" s="36">
        <f t="shared" si="134"/>
        <v>60</v>
      </c>
      <c r="D540" s="12">
        <v>3</v>
      </c>
      <c r="E540" s="37">
        <f>E534</f>
        <v>20</v>
      </c>
      <c r="F540" s="12"/>
      <c r="G540" s="12"/>
      <c r="H540" s="12"/>
      <c r="I540" s="12"/>
      <c r="J540" s="12"/>
      <c r="K540" s="12"/>
      <c r="L540" s="12"/>
      <c r="M540" s="12"/>
      <c r="N540" s="12"/>
      <c r="O540" s="12"/>
      <c r="P540" s="12"/>
      <c r="Q540" s="12"/>
      <c r="R540" s="65"/>
      <c r="S540" s="65"/>
      <c r="T540" s="75"/>
    </row>
    <row r="541" spans="1:20" s="13" customFormat="1" ht="31.5">
      <c r="A541" s="11">
        <v>2</v>
      </c>
      <c r="B541" s="39" t="s">
        <v>342</v>
      </c>
      <c r="C541" s="36">
        <f t="shared" si="134"/>
        <v>25</v>
      </c>
      <c r="D541" s="12">
        <v>10</v>
      </c>
      <c r="E541" s="37">
        <f>E535</f>
        <v>2.5</v>
      </c>
      <c r="F541" s="12"/>
      <c r="G541" s="12"/>
      <c r="H541" s="12"/>
      <c r="I541" s="12"/>
      <c r="J541" s="12"/>
      <c r="K541" s="12"/>
      <c r="L541" s="12"/>
      <c r="M541" s="12"/>
      <c r="N541" s="12"/>
      <c r="O541" s="12"/>
      <c r="P541" s="12"/>
      <c r="Q541" s="12"/>
      <c r="R541" s="65"/>
      <c r="S541" s="65"/>
      <c r="T541" s="75"/>
    </row>
    <row r="542" spans="1:20" s="13" customFormat="1" ht="20.25">
      <c r="A542" s="11"/>
      <c r="B542" s="40" t="s">
        <v>20</v>
      </c>
      <c r="C542" s="44">
        <f>SUM(C537:C541)</f>
        <v>150</v>
      </c>
      <c r="D542" s="46" t="s">
        <v>210</v>
      </c>
      <c r="E542" s="37"/>
      <c r="F542" s="12"/>
      <c r="G542" s="12"/>
      <c r="H542" s="12"/>
      <c r="I542" s="12"/>
      <c r="J542" s="12"/>
      <c r="K542" s="12"/>
      <c r="L542" s="12"/>
      <c r="M542" s="12"/>
      <c r="N542" s="12"/>
      <c r="O542" s="12"/>
      <c r="P542" s="12"/>
      <c r="Q542" s="12"/>
      <c r="R542" s="65"/>
      <c r="S542" s="66"/>
      <c r="T542" s="76"/>
    </row>
    <row r="543" spans="1:20" s="13" customFormat="1" ht="31.5">
      <c r="A543" s="11">
        <v>3</v>
      </c>
      <c r="B543" s="39" t="s">
        <v>326</v>
      </c>
      <c r="C543" s="36">
        <f>D543*E543</f>
        <v>-50</v>
      </c>
      <c r="D543" s="12">
        <v>1</v>
      </c>
      <c r="E543" s="37">
        <f>F543*$E$722+G543*$F$722+H543*$G$722+I543*$H$722+J543*$I$722+K543*$J$722+L543*$K$722+M543*$L$722+N543*$M$722+O543*$N$722+P543*$O$722+Q543*$P$722+R543*S543</f>
        <v>-50</v>
      </c>
      <c r="F543" s="12">
        <v>-25</v>
      </c>
      <c r="G543" s="12">
        <v>-25</v>
      </c>
      <c r="H543" s="12"/>
      <c r="I543" s="12"/>
      <c r="J543" s="12"/>
      <c r="K543" s="12"/>
      <c r="L543" s="12"/>
      <c r="M543" s="12"/>
      <c r="N543" s="12"/>
      <c r="O543" s="12"/>
      <c r="P543" s="12"/>
      <c r="Q543" s="12"/>
      <c r="R543" s="65"/>
      <c r="S543" s="73"/>
      <c r="T543" s="75"/>
    </row>
    <row r="544" spans="1:20" s="13" customFormat="1" ht="20.25">
      <c r="A544" s="11">
        <v>3</v>
      </c>
      <c r="B544" s="39" t="str">
        <f>B532</f>
        <v>Дрон-геофизик</v>
      </c>
      <c r="C544" s="36">
        <f t="shared" ref="C544:C547" si="136">D544*E544</f>
        <v>50</v>
      </c>
      <c r="D544" s="12">
        <v>10</v>
      </c>
      <c r="E544" s="37">
        <f>F544*$E$722+G544*$F$722+H544*$G$722+I544*$H$722+J544*$I$722+K544*$J$722+L544*$K$722+M544*$L$722+N544*$M$722+O544*$N$722+P544*$O$722</f>
        <v>5</v>
      </c>
      <c r="F544" s="12">
        <f>F532</f>
        <v>0</v>
      </c>
      <c r="G544" s="12">
        <f>G532</f>
        <v>5</v>
      </c>
      <c r="H544" s="12">
        <f t="shared" ref="H544:Q544" si="137">H532</f>
        <v>0</v>
      </c>
      <c r="I544" s="12">
        <f t="shared" si="137"/>
        <v>0</v>
      </c>
      <c r="J544" s="12">
        <f t="shared" si="137"/>
        <v>0</v>
      </c>
      <c r="K544" s="12">
        <f t="shared" si="137"/>
        <v>0</v>
      </c>
      <c r="L544" s="12">
        <f t="shared" si="137"/>
        <v>0</v>
      </c>
      <c r="M544" s="12">
        <f t="shared" si="137"/>
        <v>0</v>
      </c>
      <c r="N544" s="12">
        <f t="shared" si="137"/>
        <v>0</v>
      </c>
      <c r="O544" s="12">
        <f t="shared" si="137"/>
        <v>0</v>
      </c>
      <c r="P544" s="12">
        <f t="shared" si="137"/>
        <v>0</v>
      </c>
      <c r="Q544" s="12">
        <f t="shared" si="137"/>
        <v>0</v>
      </c>
      <c r="R544" s="65"/>
      <c r="S544" s="79"/>
      <c r="T544" s="75"/>
    </row>
    <row r="545" spans="1:20" s="13" customFormat="1" ht="20.25">
      <c r="A545" s="11">
        <v>3</v>
      </c>
      <c r="B545" s="39" t="s">
        <v>341</v>
      </c>
      <c r="C545" s="36">
        <f t="shared" si="136"/>
        <v>150</v>
      </c>
      <c r="D545" s="12">
        <v>15</v>
      </c>
      <c r="E545" s="37">
        <f>E533</f>
        <v>10</v>
      </c>
      <c r="F545" s="12"/>
      <c r="G545" s="12"/>
      <c r="H545" s="12"/>
      <c r="I545" s="12"/>
      <c r="J545" s="12"/>
      <c r="K545" s="12"/>
      <c r="L545" s="12"/>
      <c r="M545" s="12"/>
      <c r="N545" s="12"/>
      <c r="O545" s="12"/>
      <c r="P545" s="12"/>
      <c r="Q545" s="12"/>
      <c r="R545" s="65"/>
      <c r="S545" s="102"/>
      <c r="T545" s="75"/>
    </row>
    <row r="546" spans="1:20" s="13" customFormat="1" ht="20.25">
      <c r="A546" s="11">
        <v>3</v>
      </c>
      <c r="B546" s="39" t="s">
        <v>337</v>
      </c>
      <c r="C546" s="36">
        <f t="shared" si="136"/>
        <v>200</v>
      </c>
      <c r="D546" s="12">
        <v>10</v>
      </c>
      <c r="E546" s="37">
        <f>E534</f>
        <v>20</v>
      </c>
      <c r="F546" s="12"/>
      <c r="G546" s="12"/>
      <c r="H546" s="12"/>
      <c r="I546" s="12"/>
      <c r="J546" s="12"/>
      <c r="K546" s="12"/>
      <c r="L546" s="12"/>
      <c r="M546" s="12"/>
      <c r="N546" s="12"/>
      <c r="O546" s="12"/>
      <c r="P546" s="12"/>
      <c r="Q546" s="12"/>
      <c r="R546" s="65"/>
      <c r="S546" s="102"/>
      <c r="T546" s="75"/>
    </row>
    <row r="547" spans="1:20" s="13" customFormat="1" ht="31.5">
      <c r="A547" s="11">
        <v>3</v>
      </c>
      <c r="B547" s="39" t="s">
        <v>342</v>
      </c>
      <c r="C547" s="36">
        <f t="shared" si="136"/>
        <v>50</v>
      </c>
      <c r="D547" s="12">
        <v>20</v>
      </c>
      <c r="E547" s="37">
        <f>E535</f>
        <v>2.5</v>
      </c>
      <c r="F547" s="12"/>
      <c r="G547" s="12">
        <v>5</v>
      </c>
      <c r="H547" s="12"/>
      <c r="I547" s="12"/>
      <c r="J547" s="12"/>
      <c r="K547" s="12"/>
      <c r="L547" s="12"/>
      <c r="M547" s="12"/>
      <c r="N547" s="12"/>
      <c r="O547" s="12"/>
      <c r="P547" s="12"/>
      <c r="Q547" s="12"/>
      <c r="R547" s="65"/>
      <c r="S547" s="66"/>
      <c r="T547" s="76"/>
    </row>
    <row r="548" spans="1:20" s="13" customFormat="1" ht="20.25">
      <c r="A548" s="14"/>
      <c r="B548" s="41" t="s">
        <v>21</v>
      </c>
      <c r="C548" s="44">
        <f>SUM(C543:C547)</f>
        <v>400</v>
      </c>
      <c r="D548" s="46" t="s">
        <v>209</v>
      </c>
      <c r="E548" s="37"/>
      <c r="F548" s="15"/>
      <c r="G548" s="15"/>
      <c r="H548" s="15"/>
      <c r="I548" s="15"/>
      <c r="J548" s="15"/>
      <c r="K548" s="15"/>
      <c r="L548" s="15"/>
      <c r="M548" s="15"/>
      <c r="N548" s="15"/>
      <c r="O548" s="15"/>
      <c r="P548" s="15"/>
      <c r="Q548" s="15"/>
      <c r="R548" s="67"/>
      <c r="S548" s="66"/>
      <c r="T548" s="76"/>
    </row>
    <row r="549" spans="1:20" s="13" customFormat="1" ht="20.25">
      <c r="A549" s="106"/>
      <c r="B549" s="89" t="s">
        <v>304</v>
      </c>
      <c r="C549" s="38"/>
      <c r="D549" s="91"/>
      <c r="E549" s="37"/>
      <c r="F549" s="15"/>
      <c r="G549" s="15"/>
      <c r="H549" s="15"/>
      <c r="I549" s="15"/>
      <c r="J549" s="15"/>
      <c r="K549" s="15"/>
      <c r="L549" s="15"/>
      <c r="M549" s="15"/>
      <c r="N549" s="15"/>
      <c r="O549" s="15"/>
      <c r="P549" s="15"/>
      <c r="Q549" s="15"/>
      <c r="R549" s="67"/>
      <c r="S549" s="68"/>
      <c r="T549" s="28"/>
    </row>
    <row r="550" spans="1:20" s="13" customFormat="1" ht="20.25">
      <c r="A550" s="106"/>
      <c r="B550" s="90" t="s">
        <v>348</v>
      </c>
      <c r="C550" s="92">
        <f>D550*E550</f>
        <v>30</v>
      </c>
      <c r="D550" s="12">
        <v>3</v>
      </c>
      <c r="E550" s="37">
        <f>E533</f>
        <v>10</v>
      </c>
      <c r="F550" s="15"/>
      <c r="G550" s="15"/>
      <c r="H550" s="15"/>
      <c r="I550" s="15"/>
      <c r="J550" s="15"/>
      <c r="K550" s="15"/>
      <c r="L550" s="15"/>
      <c r="M550" s="15"/>
      <c r="N550" s="15"/>
      <c r="O550" s="15"/>
      <c r="P550" s="15"/>
      <c r="Q550" s="15"/>
      <c r="R550" s="67"/>
      <c r="S550" s="68"/>
      <c r="T550" s="28"/>
    </row>
    <row r="551" spans="1:20" s="13" customFormat="1" ht="20.25">
      <c r="A551" s="106"/>
      <c r="B551" s="90" t="s">
        <v>347</v>
      </c>
      <c r="C551" s="92">
        <f>D551*E551</f>
        <v>40</v>
      </c>
      <c r="D551" s="12">
        <v>2</v>
      </c>
      <c r="E551" s="37">
        <f>E534</f>
        <v>20</v>
      </c>
      <c r="F551" s="15"/>
      <c r="G551" s="15"/>
      <c r="H551" s="15"/>
      <c r="I551" s="15"/>
      <c r="J551" s="15"/>
      <c r="K551" s="15"/>
      <c r="L551" s="15"/>
      <c r="M551" s="15"/>
      <c r="N551" s="15"/>
      <c r="O551" s="15"/>
      <c r="P551" s="15"/>
      <c r="Q551" s="15"/>
      <c r="R551" s="67"/>
      <c r="S551" s="68"/>
      <c r="T551" s="28"/>
    </row>
    <row r="552" spans="1:20" s="13" customFormat="1" ht="20.25">
      <c r="A552" s="106"/>
      <c r="B552" s="90" t="s">
        <v>258</v>
      </c>
      <c r="C552" s="92">
        <f>D552*E552</f>
        <v>35</v>
      </c>
      <c r="D552" s="12">
        <f>D544</f>
        <v>10</v>
      </c>
      <c r="E552" s="37">
        <f>F552*$E$722+G552*$F$722+H552*$G$722+I552*$H$722+J552*$I$722+K552*$J$722+L552*$K$722+M552*$L$722+N552*$M$722+O552*$N$722+P552*$O$722</f>
        <v>3.5</v>
      </c>
      <c r="F552" s="15"/>
      <c r="G552" s="15">
        <v>3.5</v>
      </c>
      <c r="H552" s="15"/>
      <c r="I552" s="15"/>
      <c r="J552" s="15"/>
      <c r="K552" s="15"/>
      <c r="L552" s="15"/>
      <c r="M552" s="15"/>
      <c r="N552" s="15"/>
      <c r="O552" s="15"/>
      <c r="P552" s="15"/>
      <c r="Q552" s="15"/>
      <c r="R552" s="67"/>
      <c r="S552" s="68"/>
      <c r="T552" s="28"/>
    </row>
    <row r="553" spans="1:20" s="13" customFormat="1" ht="20.25">
      <c r="A553" s="107" t="s">
        <v>13</v>
      </c>
      <c r="B553" s="41" t="s">
        <v>262</v>
      </c>
      <c r="C553" s="93">
        <f>SUM(C550:C552)</f>
        <v>105</v>
      </c>
      <c r="D553" s="46" t="s">
        <v>306</v>
      </c>
      <c r="E553" s="37"/>
      <c r="F553" s="15"/>
      <c r="G553" s="15"/>
      <c r="H553" s="15"/>
      <c r="I553" s="15"/>
      <c r="J553" s="15"/>
      <c r="K553" s="15"/>
      <c r="L553" s="15"/>
      <c r="M553" s="15"/>
      <c r="N553" s="15"/>
      <c r="O553" s="15"/>
      <c r="P553" s="15"/>
      <c r="Q553" s="15"/>
      <c r="R553" s="67"/>
      <c r="S553" s="68"/>
      <c r="T553" s="28"/>
    </row>
    <row r="554" spans="1:20" s="13" customFormat="1" ht="20.25">
      <c r="A554" s="106"/>
      <c r="B554" s="89" t="s">
        <v>305</v>
      </c>
      <c r="C554" s="38"/>
      <c r="D554" s="103"/>
      <c r="E554" s="37"/>
      <c r="F554" s="15"/>
      <c r="G554" s="15"/>
      <c r="H554" s="15"/>
      <c r="I554" s="15"/>
      <c r="J554" s="15"/>
      <c r="K554" s="15"/>
      <c r="L554" s="15"/>
      <c r="M554" s="15"/>
      <c r="N554" s="15"/>
      <c r="O554" s="15"/>
      <c r="P554" s="15"/>
      <c r="Q554" s="15"/>
      <c r="R554" s="67"/>
      <c r="S554" s="68"/>
      <c r="T554" s="28"/>
    </row>
    <row r="555" spans="1:20" s="13" customFormat="1" ht="20.25">
      <c r="A555" s="106"/>
      <c r="B555" s="90" t="s">
        <v>348</v>
      </c>
      <c r="C555" s="92">
        <f>D555*E555</f>
        <v>150</v>
      </c>
      <c r="D555" s="12">
        <f>D550*5</f>
        <v>15</v>
      </c>
      <c r="E555" s="37">
        <f>E533</f>
        <v>10</v>
      </c>
      <c r="F555" s="15">
        <f>F550*5</f>
        <v>0</v>
      </c>
      <c r="G555" s="15">
        <f t="shared" ref="G555:P555" si="138">G550*5</f>
        <v>0</v>
      </c>
      <c r="H555" s="15">
        <f t="shared" si="138"/>
        <v>0</v>
      </c>
      <c r="I555" s="15">
        <f t="shared" si="138"/>
        <v>0</v>
      </c>
      <c r="J555" s="15">
        <f t="shared" si="138"/>
        <v>0</v>
      </c>
      <c r="K555" s="15">
        <f t="shared" si="138"/>
        <v>0</v>
      </c>
      <c r="L555" s="15">
        <f t="shared" si="138"/>
        <v>0</v>
      </c>
      <c r="M555" s="15">
        <f t="shared" si="138"/>
        <v>0</v>
      </c>
      <c r="N555" s="15">
        <f t="shared" si="138"/>
        <v>0</v>
      </c>
      <c r="O555" s="15">
        <f t="shared" si="138"/>
        <v>0</v>
      </c>
      <c r="P555" s="15">
        <f t="shared" si="138"/>
        <v>0</v>
      </c>
      <c r="Q555" s="15"/>
      <c r="R555" s="67"/>
      <c r="S555" s="68"/>
      <c r="T555" s="28"/>
    </row>
    <row r="556" spans="1:20" s="13" customFormat="1" ht="20.25">
      <c r="A556" s="106"/>
      <c r="B556" s="90" t="s">
        <v>347</v>
      </c>
      <c r="C556" s="92">
        <f>D556*E556</f>
        <v>200</v>
      </c>
      <c r="D556" s="12">
        <f>D551*5</f>
        <v>10</v>
      </c>
      <c r="E556" s="37">
        <f>E534</f>
        <v>20</v>
      </c>
      <c r="F556" s="15"/>
      <c r="G556" s="15"/>
      <c r="H556" s="15"/>
      <c r="I556" s="15"/>
      <c r="J556" s="15"/>
      <c r="K556" s="15"/>
      <c r="L556" s="15"/>
      <c r="M556" s="15"/>
      <c r="N556" s="15"/>
      <c r="O556" s="15"/>
      <c r="P556" s="15"/>
      <c r="Q556" s="15"/>
      <c r="R556" s="67"/>
      <c r="S556" s="68"/>
      <c r="T556" s="28"/>
    </row>
    <row r="557" spans="1:20" s="13" customFormat="1" ht="20.25">
      <c r="A557" s="106"/>
      <c r="B557" s="90" t="s">
        <v>258</v>
      </c>
      <c r="C557" s="92">
        <f>D557*E557</f>
        <v>175</v>
      </c>
      <c r="D557" s="12">
        <f>D552</f>
        <v>10</v>
      </c>
      <c r="E557" s="37">
        <f>F557*$E$722+G557*$F$722+H557*$G$722+I557*$H$722+J557*$I$722+K557*$J$722+L557*$K$722+M557*$L$722+N557*$M$722+O557*$N$722+P557*$O$722</f>
        <v>17.5</v>
      </c>
      <c r="F557" s="15">
        <f t="shared" ref="F557:J557" si="139">F552*5</f>
        <v>0</v>
      </c>
      <c r="G557" s="15">
        <f t="shared" si="139"/>
        <v>17.5</v>
      </c>
      <c r="H557" s="15">
        <f t="shared" si="139"/>
        <v>0</v>
      </c>
      <c r="I557" s="15">
        <f t="shared" si="139"/>
        <v>0</v>
      </c>
      <c r="J557" s="15">
        <f t="shared" si="139"/>
        <v>0</v>
      </c>
      <c r="K557" s="15">
        <f t="shared" ref="K557:P557" si="140">K552*5</f>
        <v>0</v>
      </c>
      <c r="L557" s="15">
        <f t="shared" si="140"/>
        <v>0</v>
      </c>
      <c r="M557" s="15">
        <f t="shared" si="140"/>
        <v>0</v>
      </c>
      <c r="N557" s="15">
        <f t="shared" si="140"/>
        <v>0</v>
      </c>
      <c r="O557" s="15">
        <f t="shared" si="140"/>
        <v>0</v>
      </c>
      <c r="P557" s="15">
        <f t="shared" si="140"/>
        <v>0</v>
      </c>
      <c r="Q557" s="15"/>
      <c r="R557" s="67"/>
      <c r="S557" s="68"/>
      <c r="T557" s="28"/>
    </row>
    <row r="558" spans="1:20" s="13" customFormat="1" ht="20.25">
      <c r="A558" s="106"/>
      <c r="B558" s="41" t="s">
        <v>262</v>
      </c>
      <c r="C558" s="93">
        <f>SUM(C555:C557)</f>
        <v>525</v>
      </c>
      <c r="D558" s="46" t="s">
        <v>307</v>
      </c>
      <c r="E558" s="37"/>
      <c r="F558" s="15"/>
      <c r="G558" s="15"/>
      <c r="H558" s="15"/>
      <c r="I558" s="15"/>
      <c r="J558" s="15"/>
      <c r="K558" s="15"/>
      <c r="L558" s="15"/>
      <c r="M558" s="15"/>
      <c r="N558" s="15"/>
      <c r="O558" s="15"/>
      <c r="P558" s="15"/>
      <c r="Q558" s="15"/>
      <c r="R558" s="67"/>
      <c r="S558" s="68"/>
      <c r="T558" s="28"/>
    </row>
    <row r="559" spans="1:20" s="13" customFormat="1" ht="20.25">
      <c r="A559" s="105"/>
      <c r="B559" s="89" t="s">
        <v>255</v>
      </c>
      <c r="C559" s="38"/>
      <c r="D559" s="91"/>
      <c r="E559" s="37"/>
      <c r="F559" s="15"/>
      <c r="G559" s="15"/>
      <c r="H559" s="15"/>
      <c r="I559" s="15"/>
      <c r="J559" s="15"/>
      <c r="K559" s="15"/>
      <c r="L559" s="15"/>
      <c r="M559" s="15"/>
      <c r="N559" s="15"/>
      <c r="O559" s="15"/>
      <c r="P559" s="15"/>
      <c r="Q559" s="15"/>
      <c r="R559" s="67"/>
      <c r="S559" s="66"/>
      <c r="T559" s="76"/>
    </row>
    <row r="560" spans="1:20" s="13" customFormat="1" ht="20.25">
      <c r="A560" s="105"/>
      <c r="B560" s="90" t="s">
        <v>348</v>
      </c>
      <c r="C560" s="92">
        <f>D560*E560</f>
        <v>100</v>
      </c>
      <c r="D560" s="12">
        <v>10</v>
      </c>
      <c r="E560" s="37">
        <f>E533</f>
        <v>10</v>
      </c>
      <c r="F560" s="15"/>
      <c r="G560" s="15"/>
      <c r="H560" s="15"/>
      <c r="I560" s="15"/>
      <c r="J560" s="15"/>
      <c r="K560" s="15"/>
      <c r="L560" s="15"/>
      <c r="M560" s="15"/>
      <c r="N560" s="15"/>
      <c r="O560" s="15"/>
      <c r="P560" s="15"/>
      <c r="Q560" s="15"/>
      <c r="R560" s="67"/>
      <c r="S560" s="66"/>
      <c r="T560" s="76"/>
    </row>
    <row r="561" spans="1:20" s="13" customFormat="1" ht="20.25">
      <c r="A561" s="105"/>
      <c r="B561" s="90" t="s">
        <v>347</v>
      </c>
      <c r="C561" s="92">
        <f>D561*E561</f>
        <v>100</v>
      </c>
      <c r="D561" s="12">
        <v>5</v>
      </c>
      <c r="E561" s="37">
        <f>E534</f>
        <v>20</v>
      </c>
      <c r="F561" s="15"/>
      <c r="G561" s="15"/>
      <c r="H561" s="15"/>
      <c r="I561" s="15"/>
      <c r="J561" s="15"/>
      <c r="K561" s="15"/>
      <c r="L561" s="15"/>
      <c r="M561" s="15"/>
      <c r="N561" s="15"/>
      <c r="O561" s="15"/>
      <c r="P561" s="15"/>
      <c r="Q561" s="15"/>
      <c r="R561" s="67"/>
      <c r="S561" s="66"/>
      <c r="T561" s="76"/>
    </row>
    <row r="562" spans="1:20" s="13" customFormat="1" ht="20.25">
      <c r="A562" s="105"/>
      <c r="B562" s="90" t="s">
        <v>258</v>
      </c>
      <c r="C562" s="92">
        <f>D562*E562</f>
        <v>50</v>
      </c>
      <c r="D562" s="12">
        <f>D544</f>
        <v>10</v>
      </c>
      <c r="E562" s="37">
        <f>F562*$E$722+G562*$F$722+H562*$G$722+I562*$H$722+J562*$I$722+K562*$J$722+L562*$K$722+M562*$L$722+N562*$M$722+O562*$N$722+P562*$O$722</f>
        <v>5</v>
      </c>
      <c r="F562" s="15"/>
      <c r="G562" s="15">
        <v>5</v>
      </c>
      <c r="H562" s="15"/>
      <c r="I562" s="15"/>
      <c r="J562" s="15"/>
      <c r="K562" s="15"/>
      <c r="L562" s="15"/>
      <c r="M562" s="15"/>
      <c r="N562" s="15"/>
      <c r="O562" s="15"/>
      <c r="P562" s="15"/>
      <c r="Q562" s="15"/>
      <c r="R562" s="67"/>
      <c r="S562" s="66"/>
      <c r="T562" s="76"/>
    </row>
    <row r="563" spans="1:20" s="13" customFormat="1" ht="20.25">
      <c r="A563" s="105"/>
      <c r="B563" s="41" t="s">
        <v>262</v>
      </c>
      <c r="C563" s="93">
        <f>SUM(C560:C562)</f>
        <v>250</v>
      </c>
      <c r="D563" s="46" t="s">
        <v>282</v>
      </c>
      <c r="E563" s="37"/>
      <c r="F563" s="15"/>
      <c r="G563" s="15"/>
      <c r="H563" s="15"/>
      <c r="I563" s="15"/>
      <c r="J563" s="15"/>
      <c r="K563" s="15"/>
      <c r="L563" s="15"/>
      <c r="M563" s="15"/>
      <c r="N563" s="15"/>
      <c r="O563" s="15"/>
      <c r="P563" s="15"/>
      <c r="Q563" s="15"/>
      <c r="R563" s="67"/>
      <c r="S563" s="66"/>
      <c r="T563" s="76"/>
    </row>
    <row r="564" spans="1:20" s="10" customFormat="1" ht="20.25" customHeight="1">
      <c r="A564" s="31">
        <v>19</v>
      </c>
      <c r="B564" s="125" t="s">
        <v>321</v>
      </c>
      <c r="C564" s="35"/>
      <c r="D564" s="9"/>
      <c r="E564" s="34"/>
      <c r="F564" s="9"/>
      <c r="G564" s="9"/>
      <c r="H564" s="9"/>
      <c r="I564" s="9"/>
      <c r="J564" s="9"/>
      <c r="K564" s="9"/>
      <c r="L564" s="9"/>
      <c r="M564" s="9"/>
      <c r="N564" s="9"/>
      <c r="O564" s="9"/>
      <c r="P564" s="9"/>
      <c r="Q564" s="9"/>
      <c r="R564" s="63"/>
      <c r="S564" s="64"/>
      <c r="T564" s="43"/>
    </row>
    <row r="565" spans="1:20" s="13" customFormat="1" ht="31.5">
      <c r="A565" s="11">
        <v>1</v>
      </c>
      <c r="B565" s="39" t="s">
        <v>326</v>
      </c>
      <c r="C565" s="36">
        <f>D565*E565</f>
        <v>-5</v>
      </c>
      <c r="D565" s="12">
        <v>1</v>
      </c>
      <c r="E565" s="37">
        <f>F565*$E$722+G565*$F$722+H565*$G$722+I565*$H$722+J565*$I$722+K565*$J$722+L565*$K$722+M565*$L$722+N565*$M$722+O565*$N$722+P565*$O$722+Q565*$P$722+R565*S565</f>
        <v>-5</v>
      </c>
      <c r="F565" s="12">
        <v>-3</v>
      </c>
      <c r="G565" s="12">
        <v>-2</v>
      </c>
      <c r="H565" s="12"/>
      <c r="I565" s="12"/>
      <c r="J565" s="12"/>
      <c r="K565" s="12"/>
      <c r="L565" s="12"/>
      <c r="M565" s="12"/>
      <c r="N565" s="12"/>
      <c r="O565" s="12"/>
      <c r="P565" s="12"/>
      <c r="Q565" s="12"/>
      <c r="R565" s="65"/>
      <c r="S565" s="73"/>
      <c r="T565" s="75"/>
    </row>
    <row r="566" spans="1:20" s="13" customFormat="1" ht="20.25">
      <c r="A566" s="11">
        <v>1</v>
      </c>
      <c r="B566" s="39" t="s">
        <v>241</v>
      </c>
      <c r="C566" s="36">
        <f t="shared" ref="C566:C569" si="141">D566*E566</f>
        <v>0</v>
      </c>
      <c r="D566" s="12">
        <v>0</v>
      </c>
      <c r="E566" s="37">
        <f>F566*$E$722+G566*$F$722+H566*$G$722+I566*$H$722+J566*$I$722+K566*$J$722+L566*$K$722+M566*$L$722+N566*$M$722+O566*$N$722+P566*$O$722</f>
        <v>5</v>
      </c>
      <c r="F566" s="12"/>
      <c r="G566" s="12"/>
      <c r="H566" s="12">
        <v>5</v>
      </c>
      <c r="I566" s="12"/>
      <c r="J566" s="12"/>
      <c r="K566" s="12"/>
      <c r="L566" s="12"/>
      <c r="M566" s="12"/>
      <c r="N566" s="12"/>
      <c r="O566" s="12"/>
      <c r="P566" s="12"/>
      <c r="Q566" s="12"/>
      <c r="R566" s="65"/>
      <c r="S566" s="73"/>
      <c r="T566" s="75"/>
    </row>
    <row r="567" spans="1:20" s="13" customFormat="1" ht="20.25">
      <c r="A567" s="11">
        <v>1</v>
      </c>
      <c r="B567" s="39" t="s">
        <v>344</v>
      </c>
      <c r="C567" s="36">
        <f t="shared" si="141"/>
        <v>40</v>
      </c>
      <c r="D567" s="12">
        <v>4</v>
      </c>
      <c r="E567" s="37">
        <f>D751</f>
        <v>10</v>
      </c>
      <c r="F567" s="12"/>
      <c r="G567" s="12"/>
      <c r="H567" s="12"/>
      <c r="I567" s="12"/>
      <c r="J567" s="12"/>
      <c r="K567" s="12"/>
      <c r="L567" s="12"/>
      <c r="M567" s="12"/>
      <c r="N567" s="12"/>
      <c r="O567" s="12"/>
      <c r="P567" s="12"/>
      <c r="Q567" s="12"/>
      <c r="R567" s="65"/>
      <c r="S567" s="65"/>
      <c r="T567" s="75"/>
    </row>
    <row r="568" spans="1:20" s="13" customFormat="1" ht="20.25">
      <c r="A568" s="11">
        <v>1</v>
      </c>
      <c r="B568" s="39" t="s">
        <v>337</v>
      </c>
      <c r="C568" s="36">
        <f t="shared" si="141"/>
        <v>0</v>
      </c>
      <c r="D568" s="12">
        <v>0</v>
      </c>
      <c r="E568" s="37">
        <f>D759</f>
        <v>20</v>
      </c>
      <c r="F568" s="12"/>
      <c r="G568" s="12"/>
      <c r="H568" s="12"/>
      <c r="I568" s="12"/>
      <c r="J568" s="12"/>
      <c r="K568" s="12"/>
      <c r="L568" s="12"/>
      <c r="M568" s="12"/>
      <c r="N568" s="12"/>
      <c r="O568" s="12"/>
      <c r="P568" s="12"/>
      <c r="Q568" s="12"/>
      <c r="R568" s="65"/>
      <c r="S568" s="65"/>
      <c r="T568" s="75"/>
    </row>
    <row r="569" spans="1:20" s="13" customFormat="1" ht="20.25">
      <c r="A569" s="11">
        <v>1</v>
      </c>
      <c r="B569" s="39" t="s">
        <v>345</v>
      </c>
      <c r="C569" s="36">
        <f t="shared" si="141"/>
        <v>10</v>
      </c>
      <c r="D569" s="12">
        <v>5</v>
      </c>
      <c r="E569" s="37">
        <f>D755</f>
        <v>2</v>
      </c>
      <c r="F569" s="12"/>
      <c r="G569" s="12"/>
      <c r="H569" s="12"/>
      <c r="I569" s="12"/>
      <c r="J569" s="12"/>
      <c r="K569" s="12"/>
      <c r="L569" s="12"/>
      <c r="M569" s="12"/>
      <c r="N569" s="12"/>
      <c r="O569" s="12"/>
      <c r="P569" s="12"/>
      <c r="Q569" s="12"/>
      <c r="R569" s="65"/>
      <c r="S569" s="65"/>
      <c r="T569" s="75"/>
    </row>
    <row r="570" spans="1:20" s="13" customFormat="1" ht="20.25">
      <c r="A570" s="11"/>
      <c r="B570" s="40" t="s">
        <v>19</v>
      </c>
      <c r="C570" s="44">
        <f>SUM(C565:C569)</f>
        <v>45</v>
      </c>
      <c r="D570" s="46" t="s">
        <v>211</v>
      </c>
      <c r="E570" s="37"/>
      <c r="F570" s="12"/>
      <c r="G570" s="12"/>
      <c r="H570" s="12"/>
      <c r="I570" s="12"/>
      <c r="J570" s="12"/>
      <c r="K570" s="12"/>
      <c r="L570" s="12"/>
      <c r="M570" s="12"/>
      <c r="N570" s="12"/>
      <c r="O570" s="12"/>
      <c r="P570" s="12"/>
      <c r="Q570" s="12"/>
      <c r="R570" s="65"/>
      <c r="S570" s="66"/>
      <c r="T570" s="76"/>
    </row>
    <row r="571" spans="1:20" s="13" customFormat="1" ht="31.5">
      <c r="A571" s="11">
        <v>2</v>
      </c>
      <c r="B571" s="39" t="s">
        <v>326</v>
      </c>
      <c r="C571" s="36">
        <f>D571*E571</f>
        <v>-26</v>
      </c>
      <c r="D571" s="12">
        <v>1</v>
      </c>
      <c r="E571" s="37">
        <f>F571*$E$722+G571*$F$722+H571*$G$722+I571*$H$722+J571*$I$722+K571*$J$722+L571*$K$722+M571*$L$722+N571*$M$722+O571*$N$722+P571*$O$722</f>
        <v>-26</v>
      </c>
      <c r="F571" s="12">
        <v>-13</v>
      </c>
      <c r="G571" s="12">
        <v>-13</v>
      </c>
      <c r="H571" s="12"/>
      <c r="I571" s="12"/>
      <c r="J571" s="12"/>
      <c r="K571" s="12"/>
      <c r="L571" s="12"/>
      <c r="M571" s="12"/>
      <c r="N571" s="12"/>
      <c r="O571" s="12"/>
      <c r="P571" s="12"/>
      <c r="Q571" s="12"/>
      <c r="R571" s="65"/>
      <c r="S571" s="73"/>
      <c r="T571" s="75"/>
    </row>
    <row r="572" spans="1:20" s="13" customFormat="1" ht="20.25">
      <c r="A572" s="11">
        <v>2</v>
      </c>
      <c r="B572" s="39" t="str">
        <f>B566</f>
        <v>Дрон-агроном</v>
      </c>
      <c r="C572" s="36">
        <f t="shared" ref="C572:C575" si="142">D572*E572</f>
        <v>25</v>
      </c>
      <c r="D572" s="12">
        <v>5</v>
      </c>
      <c r="E572" s="37">
        <f>F572*$E$722+G572*$F$722+H572*$G$722+I572*$H$722+J572*$I$722+K572*$J$722+L572*$K$722+M572*$L$722+N572*$M$722+O572*$N$722+P572*$O$722</f>
        <v>5</v>
      </c>
      <c r="F572" s="12">
        <f>F566</f>
        <v>0</v>
      </c>
      <c r="G572" s="12">
        <f t="shared" ref="G572:Q572" si="143">G566</f>
        <v>0</v>
      </c>
      <c r="H572" s="12">
        <f t="shared" si="143"/>
        <v>5</v>
      </c>
      <c r="I572" s="12">
        <f t="shared" si="143"/>
        <v>0</v>
      </c>
      <c r="J572" s="12">
        <f t="shared" si="143"/>
        <v>0</v>
      </c>
      <c r="K572" s="12">
        <f t="shared" si="143"/>
        <v>0</v>
      </c>
      <c r="L572" s="12">
        <f t="shared" si="143"/>
        <v>0</v>
      </c>
      <c r="M572" s="12">
        <f t="shared" si="143"/>
        <v>0</v>
      </c>
      <c r="N572" s="12">
        <f t="shared" si="143"/>
        <v>0</v>
      </c>
      <c r="O572" s="12">
        <f t="shared" si="143"/>
        <v>0</v>
      </c>
      <c r="P572" s="12">
        <f t="shared" si="143"/>
        <v>0</v>
      </c>
      <c r="Q572" s="12">
        <f t="shared" si="143"/>
        <v>0</v>
      </c>
      <c r="R572" s="65"/>
      <c r="S572" s="73"/>
      <c r="T572" s="75"/>
    </row>
    <row r="573" spans="1:20" s="13" customFormat="1" ht="20.25">
      <c r="A573" s="11">
        <v>2</v>
      </c>
      <c r="B573" s="39" t="s">
        <v>344</v>
      </c>
      <c r="C573" s="36">
        <f t="shared" si="142"/>
        <v>70</v>
      </c>
      <c r="D573" s="12">
        <v>7</v>
      </c>
      <c r="E573" s="37">
        <f>E567</f>
        <v>10</v>
      </c>
      <c r="F573" s="12"/>
      <c r="G573" s="12"/>
      <c r="H573" s="12"/>
      <c r="I573" s="12"/>
      <c r="J573" s="12"/>
      <c r="K573" s="12"/>
      <c r="L573" s="12"/>
      <c r="M573" s="12"/>
      <c r="N573" s="12"/>
      <c r="O573" s="12"/>
      <c r="P573" s="12"/>
      <c r="Q573" s="12"/>
      <c r="R573" s="65"/>
      <c r="S573" s="65"/>
      <c r="T573" s="75"/>
    </row>
    <row r="574" spans="1:20" s="13" customFormat="1" ht="20.25">
      <c r="A574" s="11">
        <v>2</v>
      </c>
      <c r="B574" s="39" t="s">
        <v>337</v>
      </c>
      <c r="C574" s="36">
        <f t="shared" si="142"/>
        <v>60</v>
      </c>
      <c r="D574" s="12">
        <v>3</v>
      </c>
      <c r="E574" s="37">
        <f>E568</f>
        <v>20</v>
      </c>
      <c r="F574" s="12"/>
      <c r="G574" s="12"/>
      <c r="H574" s="12"/>
      <c r="I574" s="12"/>
      <c r="J574" s="12"/>
      <c r="K574" s="12"/>
      <c r="L574" s="12"/>
      <c r="M574" s="12"/>
      <c r="N574" s="12"/>
      <c r="O574" s="12"/>
      <c r="P574" s="12"/>
      <c r="Q574" s="12"/>
      <c r="R574" s="65"/>
      <c r="S574" s="65"/>
      <c r="T574" s="75"/>
    </row>
    <row r="575" spans="1:20" s="13" customFormat="1" ht="20.25">
      <c r="A575" s="11">
        <v>2</v>
      </c>
      <c r="B575" s="39" t="s">
        <v>345</v>
      </c>
      <c r="C575" s="36">
        <f t="shared" si="142"/>
        <v>20</v>
      </c>
      <c r="D575" s="12">
        <v>10</v>
      </c>
      <c r="E575" s="37">
        <f>E569</f>
        <v>2</v>
      </c>
      <c r="F575" s="12"/>
      <c r="G575" s="12"/>
      <c r="H575" s="12"/>
      <c r="I575" s="12"/>
      <c r="J575" s="12"/>
      <c r="K575" s="12"/>
      <c r="L575" s="12"/>
      <c r="M575" s="12"/>
      <c r="N575" s="12"/>
      <c r="O575" s="12"/>
      <c r="P575" s="12"/>
      <c r="Q575" s="12"/>
      <c r="R575" s="65"/>
      <c r="S575" s="65"/>
      <c r="T575" s="75"/>
    </row>
    <row r="576" spans="1:20" s="13" customFormat="1" ht="20.25">
      <c r="A576" s="11"/>
      <c r="B576" s="40" t="s">
        <v>20</v>
      </c>
      <c r="C576" s="44">
        <f>SUM(C571:C575)</f>
        <v>149</v>
      </c>
      <c r="D576" s="46" t="s">
        <v>210</v>
      </c>
      <c r="E576" s="37"/>
      <c r="F576" s="12"/>
      <c r="G576" s="12"/>
      <c r="H576" s="12"/>
      <c r="I576" s="12"/>
      <c r="J576" s="12"/>
      <c r="K576" s="12"/>
      <c r="L576" s="12"/>
      <c r="M576" s="12"/>
      <c r="N576" s="12"/>
      <c r="O576" s="12"/>
      <c r="P576" s="12"/>
      <c r="Q576" s="12"/>
      <c r="R576" s="65"/>
      <c r="S576" s="66"/>
      <c r="T576" s="76"/>
    </row>
    <row r="577" spans="1:20" s="13" customFormat="1" ht="31.5">
      <c r="A577" s="11">
        <v>3</v>
      </c>
      <c r="B577" s="39" t="s">
        <v>326</v>
      </c>
      <c r="C577" s="36">
        <f>D577*E577</f>
        <v>-40</v>
      </c>
      <c r="D577" s="12">
        <v>1</v>
      </c>
      <c r="E577" s="37">
        <f>F577*$E$722+G577*$F$722+H577*$G$722+I577*$H$722+J577*$I$722+K577*$J$722+L577*$K$722+M577*$L$722+N577*$M$722+O577*$N$722+P577*$O$722+Q577*$P$722+R577*S577</f>
        <v>-40</v>
      </c>
      <c r="F577" s="12">
        <v>-20</v>
      </c>
      <c r="G577" s="12">
        <v>-20</v>
      </c>
      <c r="H577" s="12"/>
      <c r="I577" s="12"/>
      <c r="J577" s="12"/>
      <c r="K577" s="12"/>
      <c r="L577" s="12"/>
      <c r="M577" s="12"/>
      <c r="N577" s="12"/>
      <c r="O577" s="12"/>
      <c r="P577" s="12"/>
      <c r="Q577" s="12"/>
      <c r="R577" s="65"/>
      <c r="S577" s="73"/>
      <c r="T577" s="75"/>
    </row>
    <row r="578" spans="1:20" s="13" customFormat="1" ht="20.25">
      <c r="A578" s="11">
        <v>3</v>
      </c>
      <c r="B578" s="39" t="str">
        <f>B566</f>
        <v>Дрон-агроном</v>
      </c>
      <c r="C578" s="36">
        <f t="shared" ref="C578:C581" si="144">D578*E578</f>
        <v>50</v>
      </c>
      <c r="D578" s="12">
        <v>10</v>
      </c>
      <c r="E578" s="37">
        <f>F578*$E$722+G578*$F$722+H578*$G$722+I578*$H$722+J578*$I$722+K578*$J$722+L578*$K$722+M578*$L$722+N578*$M$722+O578*$N$722+P578*$O$722</f>
        <v>5</v>
      </c>
      <c r="F578" s="12">
        <f>F566</f>
        <v>0</v>
      </c>
      <c r="G578" s="12">
        <f t="shared" ref="G578:Q578" si="145">G566</f>
        <v>0</v>
      </c>
      <c r="H578" s="12">
        <f t="shared" si="145"/>
        <v>5</v>
      </c>
      <c r="I578" s="12">
        <f t="shared" si="145"/>
        <v>0</v>
      </c>
      <c r="J578" s="12">
        <f t="shared" si="145"/>
        <v>0</v>
      </c>
      <c r="K578" s="12">
        <f t="shared" si="145"/>
        <v>0</v>
      </c>
      <c r="L578" s="12">
        <f t="shared" si="145"/>
        <v>0</v>
      </c>
      <c r="M578" s="12">
        <f t="shared" si="145"/>
        <v>0</v>
      </c>
      <c r="N578" s="12">
        <f t="shared" si="145"/>
        <v>0</v>
      </c>
      <c r="O578" s="12">
        <f t="shared" si="145"/>
        <v>0</v>
      </c>
      <c r="P578" s="12">
        <f t="shared" si="145"/>
        <v>0</v>
      </c>
      <c r="Q578" s="12">
        <f t="shared" si="145"/>
        <v>0</v>
      </c>
      <c r="R578" s="65"/>
      <c r="S578" s="79"/>
      <c r="T578" s="75"/>
    </row>
    <row r="579" spans="1:20" s="13" customFormat="1" ht="20.25">
      <c r="A579" s="11">
        <v>3</v>
      </c>
      <c r="B579" s="39" t="s">
        <v>344</v>
      </c>
      <c r="C579" s="36">
        <f t="shared" si="144"/>
        <v>150</v>
      </c>
      <c r="D579" s="12">
        <v>15</v>
      </c>
      <c r="E579" s="37">
        <f>E567</f>
        <v>10</v>
      </c>
      <c r="F579" s="12"/>
      <c r="G579" s="12"/>
      <c r="H579" s="12"/>
      <c r="I579" s="12"/>
      <c r="J579" s="12"/>
      <c r="K579" s="12"/>
      <c r="L579" s="12"/>
      <c r="M579" s="12"/>
      <c r="N579" s="12"/>
      <c r="O579" s="12"/>
      <c r="P579" s="12"/>
      <c r="Q579" s="12"/>
      <c r="R579" s="65"/>
      <c r="S579" s="66"/>
      <c r="T579" s="76"/>
    </row>
    <row r="580" spans="1:20" s="13" customFormat="1" ht="20.25">
      <c r="A580" s="11">
        <v>3</v>
      </c>
      <c r="B580" s="39" t="s">
        <v>337</v>
      </c>
      <c r="C580" s="36">
        <f t="shared" si="144"/>
        <v>200</v>
      </c>
      <c r="D580" s="12">
        <v>10</v>
      </c>
      <c r="E580" s="37">
        <f>E568</f>
        <v>20</v>
      </c>
      <c r="F580" s="12"/>
      <c r="G580" s="12"/>
      <c r="H580" s="12"/>
      <c r="I580" s="12"/>
      <c r="J580" s="12"/>
      <c r="K580" s="12"/>
      <c r="L580" s="12"/>
      <c r="M580" s="12"/>
      <c r="N580" s="12"/>
      <c r="O580" s="12"/>
      <c r="P580" s="12"/>
      <c r="Q580" s="12"/>
      <c r="R580" s="65"/>
      <c r="S580" s="66"/>
      <c r="T580" s="76"/>
    </row>
    <row r="581" spans="1:20" s="13" customFormat="1" ht="20.25">
      <c r="A581" s="11">
        <v>3</v>
      </c>
      <c r="B581" s="39" t="s">
        <v>345</v>
      </c>
      <c r="C581" s="36">
        <f t="shared" si="144"/>
        <v>40</v>
      </c>
      <c r="D581" s="12">
        <v>20</v>
      </c>
      <c r="E581" s="37">
        <f>E569</f>
        <v>2</v>
      </c>
      <c r="F581" s="12"/>
      <c r="G581" s="12"/>
      <c r="H581" s="12"/>
      <c r="I581" s="12"/>
      <c r="J581" s="12"/>
      <c r="K581" s="12"/>
      <c r="L581" s="12"/>
      <c r="M581" s="12"/>
      <c r="N581" s="12"/>
      <c r="O581" s="12"/>
      <c r="P581" s="12"/>
      <c r="Q581" s="12"/>
      <c r="R581" s="65"/>
      <c r="S581" s="66"/>
      <c r="T581" s="76"/>
    </row>
    <row r="582" spans="1:20" s="13" customFormat="1" ht="20.25">
      <c r="A582" s="14"/>
      <c r="B582" s="41" t="s">
        <v>21</v>
      </c>
      <c r="C582" s="44">
        <f>SUM(C577:C581)</f>
        <v>400</v>
      </c>
      <c r="D582" s="46" t="s">
        <v>209</v>
      </c>
      <c r="E582" s="37"/>
      <c r="F582" s="15"/>
      <c r="G582" s="15"/>
      <c r="H582" s="15"/>
      <c r="I582" s="15"/>
      <c r="J582" s="15"/>
      <c r="K582" s="15"/>
      <c r="L582" s="15"/>
      <c r="M582" s="15"/>
      <c r="N582" s="15"/>
      <c r="O582" s="15"/>
      <c r="P582" s="15"/>
      <c r="Q582" s="15"/>
      <c r="R582" s="67"/>
      <c r="S582" s="66"/>
      <c r="T582" s="76"/>
    </row>
    <row r="583" spans="1:20" s="13" customFormat="1" ht="20.25">
      <c r="A583" s="106"/>
      <c r="B583" s="89" t="s">
        <v>304</v>
      </c>
      <c r="C583" s="38"/>
      <c r="D583" s="91"/>
      <c r="E583" s="37"/>
      <c r="F583" s="15"/>
      <c r="G583" s="15"/>
      <c r="H583" s="15"/>
      <c r="I583" s="15"/>
      <c r="J583" s="15"/>
      <c r="K583" s="15"/>
      <c r="L583" s="15"/>
      <c r="M583" s="15"/>
      <c r="N583" s="15"/>
      <c r="O583" s="15"/>
      <c r="P583" s="15"/>
      <c r="Q583" s="15"/>
      <c r="R583" s="67"/>
      <c r="S583" s="68"/>
      <c r="T583" s="28"/>
    </row>
    <row r="584" spans="1:20" s="13" customFormat="1" ht="20.25">
      <c r="A584" s="106"/>
      <c r="B584" s="90" t="s">
        <v>346</v>
      </c>
      <c r="C584" s="92">
        <f>D584*E584</f>
        <v>30</v>
      </c>
      <c r="D584" s="12">
        <v>3</v>
      </c>
      <c r="E584" s="37">
        <f>E567</f>
        <v>10</v>
      </c>
      <c r="F584" s="15"/>
      <c r="G584" s="15"/>
      <c r="H584" s="15"/>
      <c r="I584" s="15"/>
      <c r="J584" s="15"/>
      <c r="K584" s="15"/>
      <c r="L584" s="15"/>
      <c r="M584" s="15"/>
      <c r="N584" s="15"/>
      <c r="O584" s="15"/>
      <c r="P584" s="15"/>
      <c r="Q584" s="15"/>
      <c r="R584" s="67"/>
      <c r="S584" s="68"/>
      <c r="T584" s="28"/>
    </row>
    <row r="585" spans="1:20" s="13" customFormat="1" ht="20.25">
      <c r="A585" s="106"/>
      <c r="B585" s="90" t="s">
        <v>347</v>
      </c>
      <c r="C585" s="92">
        <f>D585*E585</f>
        <v>40</v>
      </c>
      <c r="D585" s="12">
        <v>2</v>
      </c>
      <c r="E585" s="37">
        <f>E568</f>
        <v>20</v>
      </c>
      <c r="F585" s="15"/>
      <c r="G585" s="15"/>
      <c r="H585" s="15"/>
      <c r="I585" s="15"/>
      <c r="J585" s="15"/>
      <c r="K585" s="15"/>
      <c r="L585" s="15"/>
      <c r="M585" s="15"/>
      <c r="N585" s="15"/>
      <c r="O585" s="15"/>
      <c r="P585" s="15"/>
      <c r="Q585" s="15"/>
      <c r="R585" s="67"/>
      <c r="S585" s="68"/>
      <c r="T585" s="28"/>
    </row>
    <row r="586" spans="1:20" s="13" customFormat="1" ht="20.25">
      <c r="A586" s="106"/>
      <c r="B586" s="90" t="s">
        <v>279</v>
      </c>
      <c r="C586" s="92">
        <f>D586*E586</f>
        <v>35</v>
      </c>
      <c r="D586" s="12">
        <f>D578</f>
        <v>10</v>
      </c>
      <c r="E586" s="37">
        <f>F586*$E$722+G586*$F$722+H586*$G$722+I586*$H$722+J586*$I$722+K586*$J$722+L586*$K$722+M586*$L$722+N586*$M$722+O586*$N$722+P586*$O$722</f>
        <v>3.5</v>
      </c>
      <c r="F586" s="15"/>
      <c r="G586" s="15"/>
      <c r="H586" s="15">
        <v>3.5</v>
      </c>
      <c r="I586" s="15"/>
      <c r="J586" s="15"/>
      <c r="K586" s="15"/>
      <c r="L586" s="15"/>
      <c r="M586" s="15"/>
      <c r="N586" s="15"/>
      <c r="O586" s="15"/>
      <c r="P586" s="15"/>
      <c r="Q586" s="15"/>
      <c r="R586" s="67"/>
      <c r="S586" s="68"/>
      <c r="T586" s="28"/>
    </row>
    <row r="587" spans="1:20" s="13" customFormat="1" ht="20.25">
      <c r="A587" s="107" t="s">
        <v>13</v>
      </c>
      <c r="B587" s="41" t="s">
        <v>262</v>
      </c>
      <c r="C587" s="93">
        <f>SUM(C584:C586)</f>
        <v>105</v>
      </c>
      <c r="D587" s="46" t="s">
        <v>306</v>
      </c>
      <c r="E587" s="37"/>
      <c r="F587" s="15"/>
      <c r="G587" s="15"/>
      <c r="H587" s="15"/>
      <c r="I587" s="15"/>
      <c r="J587" s="15"/>
      <c r="K587" s="15"/>
      <c r="L587" s="15"/>
      <c r="M587" s="15"/>
      <c r="N587" s="15"/>
      <c r="O587" s="15"/>
      <c r="P587" s="15"/>
      <c r="Q587" s="15"/>
      <c r="R587" s="67"/>
      <c r="S587" s="68"/>
      <c r="T587" s="28"/>
    </row>
    <row r="588" spans="1:20" s="13" customFormat="1" ht="20.25">
      <c r="A588" s="106"/>
      <c r="B588" s="89" t="s">
        <v>305</v>
      </c>
      <c r="C588" s="38"/>
      <c r="D588" s="103"/>
      <c r="E588" s="37"/>
      <c r="F588" s="15"/>
      <c r="G588" s="15"/>
      <c r="H588" s="15"/>
      <c r="I588" s="15"/>
      <c r="J588" s="15"/>
      <c r="K588" s="15"/>
      <c r="L588" s="15"/>
      <c r="M588" s="15"/>
      <c r="N588" s="15"/>
      <c r="O588" s="15"/>
      <c r="P588" s="15"/>
      <c r="Q588" s="15"/>
      <c r="R588" s="67"/>
      <c r="S588" s="68"/>
      <c r="T588" s="28"/>
    </row>
    <row r="589" spans="1:20" s="13" customFormat="1" ht="20.25">
      <c r="A589" s="106"/>
      <c r="B589" s="90" t="s">
        <v>346</v>
      </c>
      <c r="C589" s="92">
        <f>D589*E589</f>
        <v>150</v>
      </c>
      <c r="D589" s="12">
        <f>D584*5</f>
        <v>15</v>
      </c>
      <c r="E589" s="37">
        <f>E567</f>
        <v>10</v>
      </c>
      <c r="F589" s="15">
        <f t="shared" ref="F589:P589" si="146">F584*5</f>
        <v>0</v>
      </c>
      <c r="G589" s="15">
        <f t="shared" si="146"/>
        <v>0</v>
      </c>
      <c r="H589" s="15">
        <f t="shared" si="146"/>
        <v>0</v>
      </c>
      <c r="I589" s="15">
        <f t="shared" si="146"/>
        <v>0</v>
      </c>
      <c r="J589" s="15">
        <f t="shared" si="146"/>
        <v>0</v>
      </c>
      <c r="K589" s="15">
        <f t="shared" si="146"/>
        <v>0</v>
      </c>
      <c r="L589" s="15">
        <f t="shared" si="146"/>
        <v>0</v>
      </c>
      <c r="M589" s="15">
        <f t="shared" si="146"/>
        <v>0</v>
      </c>
      <c r="N589" s="15">
        <f t="shared" si="146"/>
        <v>0</v>
      </c>
      <c r="O589" s="15">
        <f t="shared" si="146"/>
        <v>0</v>
      </c>
      <c r="P589" s="15">
        <f t="shared" si="146"/>
        <v>0</v>
      </c>
      <c r="Q589" s="15"/>
      <c r="R589" s="67"/>
      <c r="S589" s="68"/>
      <c r="T589" s="28"/>
    </row>
    <row r="590" spans="1:20" s="13" customFormat="1" ht="20.25">
      <c r="A590" s="106"/>
      <c r="B590" s="90" t="s">
        <v>347</v>
      </c>
      <c r="C590" s="92">
        <f>D590*E590</f>
        <v>200</v>
      </c>
      <c r="D590" s="12">
        <f>D585*5</f>
        <v>10</v>
      </c>
      <c r="E590" s="37">
        <f>E568</f>
        <v>20</v>
      </c>
      <c r="F590" s="15"/>
      <c r="G590" s="15"/>
      <c r="H590" s="15"/>
      <c r="I590" s="15"/>
      <c r="J590" s="15"/>
      <c r="K590" s="15"/>
      <c r="L590" s="15"/>
      <c r="M590" s="15"/>
      <c r="N590" s="15"/>
      <c r="O590" s="15"/>
      <c r="P590" s="15"/>
      <c r="Q590" s="15"/>
      <c r="R590" s="67"/>
      <c r="S590" s="68"/>
      <c r="T590" s="28"/>
    </row>
    <row r="591" spans="1:20" s="13" customFormat="1" ht="20.25">
      <c r="A591" s="106"/>
      <c r="B591" s="90" t="s">
        <v>279</v>
      </c>
      <c r="C591" s="92">
        <f>D591*E591</f>
        <v>175</v>
      </c>
      <c r="D591" s="12">
        <f>D586</f>
        <v>10</v>
      </c>
      <c r="E591" s="37">
        <f>F591*$E$722+G591*$F$722+H591*$G$722+I591*$H$722+J591*$I$722+K591*$J$722+L591*$K$722+M591*$L$722+N591*$M$722+O591*$N$722+P591*$O$722</f>
        <v>17.5</v>
      </c>
      <c r="F591" s="15">
        <f t="shared" ref="F591:J591" si="147">F586*5</f>
        <v>0</v>
      </c>
      <c r="G591" s="15">
        <f t="shared" si="147"/>
        <v>0</v>
      </c>
      <c r="H591" s="15">
        <f t="shared" si="147"/>
        <v>17.5</v>
      </c>
      <c r="I591" s="15">
        <f t="shared" si="147"/>
        <v>0</v>
      </c>
      <c r="J591" s="15">
        <f t="shared" si="147"/>
        <v>0</v>
      </c>
      <c r="K591" s="15">
        <f>K586*5</f>
        <v>0</v>
      </c>
      <c r="L591" s="15">
        <f t="shared" ref="L591:P591" si="148">L586*5</f>
        <v>0</v>
      </c>
      <c r="M591" s="15">
        <f t="shared" si="148"/>
        <v>0</v>
      </c>
      <c r="N591" s="15">
        <f t="shared" si="148"/>
        <v>0</v>
      </c>
      <c r="O591" s="15">
        <f t="shared" si="148"/>
        <v>0</v>
      </c>
      <c r="P591" s="15">
        <f t="shared" si="148"/>
        <v>0</v>
      </c>
      <c r="Q591" s="15"/>
      <c r="R591" s="67"/>
      <c r="S591" s="68"/>
      <c r="T591" s="28"/>
    </row>
    <row r="592" spans="1:20" s="13" customFormat="1" ht="20.25">
      <c r="A592" s="106"/>
      <c r="B592" s="41" t="s">
        <v>262</v>
      </c>
      <c r="C592" s="93">
        <f>SUM(C589:C591)</f>
        <v>525</v>
      </c>
      <c r="D592" s="46" t="s">
        <v>307</v>
      </c>
      <c r="E592" s="37"/>
      <c r="F592" s="15"/>
      <c r="G592" s="15"/>
      <c r="H592" s="15"/>
      <c r="I592" s="15"/>
      <c r="J592" s="15"/>
      <c r="K592" s="15"/>
      <c r="L592" s="15"/>
      <c r="M592" s="15"/>
      <c r="N592" s="15"/>
      <c r="O592" s="15"/>
      <c r="P592" s="15"/>
      <c r="Q592" s="15"/>
      <c r="R592" s="67"/>
      <c r="S592" s="68"/>
      <c r="T592" s="28"/>
    </row>
    <row r="593" spans="1:20" s="13" customFormat="1" ht="20.25">
      <c r="A593" s="105"/>
      <c r="B593" s="89" t="s">
        <v>255</v>
      </c>
      <c r="C593" s="38"/>
      <c r="D593" s="91"/>
      <c r="E593" s="37"/>
      <c r="F593" s="15"/>
      <c r="G593" s="15"/>
      <c r="H593" s="15"/>
      <c r="I593" s="15"/>
      <c r="J593" s="15"/>
      <c r="K593" s="15"/>
      <c r="L593" s="15"/>
      <c r="M593" s="15"/>
      <c r="N593" s="15"/>
      <c r="O593" s="15"/>
      <c r="P593" s="15"/>
      <c r="Q593" s="15"/>
      <c r="R593" s="67"/>
      <c r="S593" s="66"/>
      <c r="T593" s="76"/>
    </row>
    <row r="594" spans="1:20" s="13" customFormat="1" ht="20.25">
      <c r="A594" s="105"/>
      <c r="B594" s="90" t="s">
        <v>346</v>
      </c>
      <c r="C594" s="92">
        <f>D594*E594</f>
        <v>100</v>
      </c>
      <c r="D594" s="12">
        <v>10</v>
      </c>
      <c r="E594" s="37">
        <f>E567</f>
        <v>10</v>
      </c>
      <c r="F594" s="15"/>
      <c r="G594" s="15"/>
      <c r="H594" s="15"/>
      <c r="I594" s="15"/>
      <c r="J594" s="15"/>
      <c r="K594" s="15"/>
      <c r="L594" s="15"/>
      <c r="M594" s="15"/>
      <c r="N594" s="15"/>
      <c r="O594" s="15"/>
      <c r="P594" s="15"/>
      <c r="Q594" s="15"/>
      <c r="R594" s="67"/>
      <c r="S594" s="66"/>
      <c r="T594" s="76"/>
    </row>
    <row r="595" spans="1:20" s="13" customFormat="1" ht="20.25">
      <c r="A595" s="105"/>
      <c r="B595" s="90" t="s">
        <v>347</v>
      </c>
      <c r="C595" s="92">
        <f>D595*E595</f>
        <v>100</v>
      </c>
      <c r="D595" s="12">
        <v>5</v>
      </c>
      <c r="E595" s="37">
        <f>E568</f>
        <v>20</v>
      </c>
      <c r="F595" s="15"/>
      <c r="G595" s="15"/>
      <c r="H595" s="15"/>
      <c r="I595" s="15"/>
      <c r="J595" s="15"/>
      <c r="K595" s="15"/>
      <c r="L595" s="15"/>
      <c r="M595" s="15"/>
      <c r="N595" s="15"/>
      <c r="O595" s="15"/>
      <c r="P595" s="15"/>
      <c r="Q595" s="15"/>
      <c r="R595" s="67"/>
      <c r="S595" s="66"/>
      <c r="T595" s="76"/>
    </row>
    <row r="596" spans="1:20" s="13" customFormat="1" ht="20.25">
      <c r="A596" s="105"/>
      <c r="B596" s="90" t="s">
        <v>279</v>
      </c>
      <c r="C596" s="92">
        <f>D596*E596</f>
        <v>50</v>
      </c>
      <c r="D596" s="12">
        <f>D578</f>
        <v>10</v>
      </c>
      <c r="E596" s="37">
        <f>F596*$E$722+G596*$F$722+H596*$G$722+I596*$H$722+J596*$I$722+K596*$J$722+L596*$K$722+M596*$L$722+N596*$M$722+O596*$N$722+P596*$O$722</f>
        <v>5</v>
      </c>
      <c r="F596" s="15"/>
      <c r="G596" s="15"/>
      <c r="H596" s="15">
        <v>5</v>
      </c>
      <c r="I596" s="15"/>
      <c r="J596" s="15"/>
      <c r="K596" s="15"/>
      <c r="L596" s="15"/>
      <c r="M596" s="15"/>
      <c r="N596" s="15"/>
      <c r="O596" s="15"/>
      <c r="P596" s="15"/>
      <c r="Q596" s="15"/>
      <c r="R596" s="67"/>
      <c r="S596" s="66"/>
      <c r="T596" s="76"/>
    </row>
    <row r="597" spans="1:20" s="13" customFormat="1" ht="20.25">
      <c r="A597" s="105"/>
      <c r="B597" s="41" t="s">
        <v>262</v>
      </c>
      <c r="C597" s="93">
        <f>SUM(C594:C596)</f>
        <v>250</v>
      </c>
      <c r="D597" s="46" t="s">
        <v>282</v>
      </c>
      <c r="E597" s="37"/>
      <c r="F597" s="15"/>
      <c r="G597" s="15"/>
      <c r="H597" s="15"/>
      <c r="I597" s="15"/>
      <c r="J597" s="15"/>
      <c r="K597" s="15"/>
      <c r="L597" s="15"/>
      <c r="M597" s="15"/>
      <c r="N597" s="15"/>
      <c r="O597" s="15"/>
      <c r="P597" s="15"/>
      <c r="Q597" s="15"/>
      <c r="R597" s="67"/>
      <c r="S597" s="66"/>
      <c r="T597" s="76"/>
    </row>
    <row r="598" spans="1:20" s="10" customFormat="1" ht="20.25" customHeight="1">
      <c r="A598" s="31">
        <v>20</v>
      </c>
      <c r="B598" s="125" t="s">
        <v>322</v>
      </c>
      <c r="C598" s="35"/>
      <c r="D598" s="9"/>
      <c r="E598" s="34"/>
      <c r="F598" s="9"/>
      <c r="G598" s="9"/>
      <c r="H598" s="9"/>
      <c r="I598" s="9"/>
      <c r="J598" s="9"/>
      <c r="K598" s="9"/>
      <c r="L598" s="9"/>
      <c r="M598" s="9"/>
      <c r="N598" s="9"/>
      <c r="O598" s="9"/>
      <c r="P598" s="9"/>
      <c r="Q598" s="9"/>
      <c r="R598" s="63"/>
      <c r="S598" s="64"/>
      <c r="T598" s="43"/>
    </row>
    <row r="599" spans="1:20" s="13" customFormat="1" ht="20.25">
      <c r="A599" s="11">
        <v>1</v>
      </c>
      <c r="B599" s="116" t="s">
        <v>421</v>
      </c>
      <c r="C599" s="36">
        <f>D599*E599</f>
        <v>-5</v>
      </c>
      <c r="D599" s="12">
        <v>1</v>
      </c>
      <c r="E599" s="37">
        <f>F599*$E$722+G599*$F$722+H599*$G$722+I599*$H$722+J599*$I$722+K599*$J$722+L599*$K$722+M599*$L$722+N599*$M$722+O599*$N$722+P599*$O$722+Q599*$P$722+R599*S599</f>
        <v>-5</v>
      </c>
      <c r="F599" s="12">
        <v>-3</v>
      </c>
      <c r="G599" s="12">
        <v>-2</v>
      </c>
      <c r="H599" s="12"/>
      <c r="I599" s="12"/>
      <c r="J599" s="12"/>
      <c r="K599" s="12"/>
      <c r="L599" s="12"/>
      <c r="M599" s="12"/>
      <c r="N599" s="12"/>
      <c r="O599" s="12"/>
      <c r="P599" s="12"/>
      <c r="Q599" s="12"/>
      <c r="R599" s="65"/>
      <c r="S599" s="66"/>
      <c r="T599" s="27"/>
    </row>
    <row r="600" spans="1:20" s="13" customFormat="1" ht="20.25">
      <c r="A600" s="11">
        <v>1</v>
      </c>
      <c r="B600" s="39" t="s">
        <v>225</v>
      </c>
      <c r="C600" s="36">
        <f t="shared" ref="C600:C601" si="149">D600*E600</f>
        <v>29.25</v>
      </c>
      <c r="D600" s="12">
        <v>3</v>
      </c>
      <c r="E600" s="37">
        <f>F600*$E$722+G600*$F$722+H600*$G$722+I600*$H$722+J600*$I$722+K600*$J$722+L600*$K$722+M600*$L$722+N600*$M$722+O600*$N$722+P600*$O$722</f>
        <v>9.75</v>
      </c>
      <c r="F600" s="12"/>
      <c r="G600" s="12"/>
      <c r="H600" s="12">
        <v>-2</v>
      </c>
      <c r="I600" s="12"/>
      <c r="J600" s="12"/>
      <c r="K600" s="12"/>
      <c r="L600" s="12"/>
      <c r="M600" s="12"/>
      <c r="N600" s="12">
        <v>9.4</v>
      </c>
      <c r="O600" s="12"/>
      <c r="P600" s="12"/>
      <c r="Q600" s="12"/>
      <c r="R600" s="65"/>
      <c r="S600" s="73"/>
      <c r="T600" s="75"/>
    </row>
    <row r="601" spans="1:20" s="13" customFormat="1" ht="20.25">
      <c r="A601" s="11">
        <v>1</v>
      </c>
      <c r="B601" s="127" t="s">
        <v>385</v>
      </c>
      <c r="C601" s="36">
        <f t="shared" si="149"/>
        <v>19.5</v>
      </c>
      <c r="D601" s="12">
        <f>FLOOR(3*0.85,1)</f>
        <v>2</v>
      </c>
      <c r="E601" s="37">
        <f>E600</f>
        <v>9.75</v>
      </c>
      <c r="F601" s="12"/>
      <c r="G601" s="12"/>
      <c r="H601" s="12"/>
      <c r="I601" s="12"/>
      <c r="J601" s="12"/>
      <c r="K601" s="12"/>
      <c r="L601" s="12"/>
      <c r="M601" s="12"/>
      <c r="N601" s="12"/>
      <c r="O601" s="12"/>
      <c r="P601" s="12"/>
      <c r="Q601" s="12"/>
      <c r="R601" s="65"/>
      <c r="S601" s="66"/>
      <c r="T601" s="27" t="s">
        <v>382</v>
      </c>
    </row>
    <row r="602" spans="1:20" s="13" customFormat="1" ht="20.25">
      <c r="A602" s="11"/>
      <c r="B602" s="40" t="s">
        <v>19</v>
      </c>
      <c r="C602" s="93">
        <f>SUM(C599:C601)</f>
        <v>43.75</v>
      </c>
      <c r="D602" s="46" t="s">
        <v>211</v>
      </c>
      <c r="E602" s="37"/>
      <c r="F602" s="12"/>
      <c r="G602" s="12"/>
      <c r="H602" s="12"/>
      <c r="I602" s="12"/>
      <c r="J602" s="12"/>
      <c r="K602" s="12"/>
      <c r="L602" s="12"/>
      <c r="M602" s="12"/>
      <c r="N602" s="12"/>
      <c r="O602" s="12"/>
      <c r="P602" s="12"/>
      <c r="Q602" s="12"/>
      <c r="R602" s="65"/>
      <c r="S602" s="66"/>
      <c r="T602" s="27"/>
    </row>
    <row r="603" spans="1:20" s="13" customFormat="1" ht="20.25">
      <c r="A603" s="11">
        <v>2</v>
      </c>
      <c r="B603" s="116" t="s">
        <v>420</v>
      </c>
      <c r="C603" s="36">
        <f>D603*E603</f>
        <v>-8</v>
      </c>
      <c r="D603" s="12">
        <v>1</v>
      </c>
      <c r="E603" s="37">
        <f>F603*$E$722+G603*$F$722+H603*$G$722+I603*$H$722+J603*$I$722+K603*$J$722+L603*$K$722+M603*$L$722+N603*$M$722+O603*$N$722+P603*$O$722+Q603*$P$722+R603*S603</f>
        <v>-8</v>
      </c>
      <c r="F603" s="12">
        <v>-5</v>
      </c>
      <c r="G603" s="12">
        <v>-3</v>
      </c>
      <c r="H603" s="12"/>
      <c r="I603" s="12"/>
      <c r="J603" s="12"/>
      <c r="K603" s="12"/>
      <c r="L603" s="12"/>
      <c r="M603" s="12"/>
      <c r="N603" s="12"/>
      <c r="O603" s="12"/>
      <c r="P603" s="12"/>
      <c r="Q603" s="12"/>
      <c r="R603" s="65"/>
      <c r="S603" s="66"/>
      <c r="T603" s="27"/>
    </row>
    <row r="604" spans="1:20" s="13" customFormat="1" ht="20.25">
      <c r="A604" s="11">
        <v>2</v>
      </c>
      <c r="B604" s="39" t="str">
        <f>B600</f>
        <v>Дрон-администратор</v>
      </c>
      <c r="C604" s="36">
        <f t="shared" ref="C604:C606" si="150">D604*E604</f>
        <v>58.5</v>
      </c>
      <c r="D604" s="12">
        <v>6</v>
      </c>
      <c r="E604" s="37">
        <f>F604*$E$722+G604*$F$722+H604*$G$722+I604*$H$722+J604*$I$722+K604*$J$722+L604*$K$722+M604*$L$722+N604*$M$722+O604*$N$722+P604*$O$722</f>
        <v>9.75</v>
      </c>
      <c r="F604" s="12">
        <f>F600</f>
        <v>0</v>
      </c>
      <c r="G604" s="12">
        <f t="shared" ref="G604" si="151">G600</f>
        <v>0</v>
      </c>
      <c r="H604" s="12">
        <f t="shared" ref="H604:Q604" si="152">H600</f>
        <v>-2</v>
      </c>
      <c r="I604" s="12">
        <f t="shared" si="152"/>
        <v>0</v>
      </c>
      <c r="J604" s="12">
        <f t="shared" si="152"/>
        <v>0</v>
      </c>
      <c r="K604" s="12">
        <f t="shared" si="152"/>
        <v>0</v>
      </c>
      <c r="L604" s="12">
        <f t="shared" si="152"/>
        <v>0</v>
      </c>
      <c r="M604" s="12">
        <f t="shared" si="152"/>
        <v>0</v>
      </c>
      <c r="N604" s="12">
        <f t="shared" si="152"/>
        <v>9.4</v>
      </c>
      <c r="O604" s="12">
        <f t="shared" si="152"/>
        <v>0</v>
      </c>
      <c r="P604" s="12">
        <f t="shared" si="152"/>
        <v>0</v>
      </c>
      <c r="Q604" s="12">
        <f t="shared" si="152"/>
        <v>0</v>
      </c>
      <c r="R604" s="65"/>
      <c r="S604" s="79"/>
      <c r="T604" s="75"/>
    </row>
    <row r="605" spans="1:20" s="13" customFormat="1" ht="20.25">
      <c r="A605" s="11">
        <v>2</v>
      </c>
      <c r="B605" s="127" t="s">
        <v>387</v>
      </c>
      <c r="C605" s="36">
        <f t="shared" si="150"/>
        <v>24</v>
      </c>
      <c r="D605" s="12">
        <f>1*D604</f>
        <v>6</v>
      </c>
      <c r="E605" s="37">
        <f>D748</f>
        <v>4</v>
      </c>
      <c r="F605" s="12"/>
      <c r="G605" s="12"/>
      <c r="H605" s="12"/>
      <c r="I605" s="12"/>
      <c r="J605" s="12"/>
      <c r="K605" s="12"/>
      <c r="L605" s="12"/>
      <c r="M605" s="12"/>
      <c r="N605" s="12"/>
      <c r="O605" s="12"/>
      <c r="P605" s="12"/>
      <c r="Q605" s="12"/>
      <c r="R605" s="65"/>
      <c r="S605" s="65"/>
      <c r="T605" s="27" t="s">
        <v>383</v>
      </c>
    </row>
    <row r="606" spans="1:20" s="13" customFormat="1" ht="20.25">
      <c r="A606" s="11">
        <v>2</v>
      </c>
      <c r="B606" s="127" t="s">
        <v>386</v>
      </c>
      <c r="C606" s="36">
        <f t="shared" si="150"/>
        <v>66</v>
      </c>
      <c r="D606" s="12">
        <f>FLOOR(5.3*0.85,1)</f>
        <v>4</v>
      </c>
      <c r="E606" s="37">
        <f>(E604+E605)*1.2</f>
        <v>16.5</v>
      </c>
      <c r="F606" s="12">
        <f>F601</f>
        <v>0</v>
      </c>
      <c r="G606" s="12">
        <f t="shared" ref="G606" si="153">G601</f>
        <v>0</v>
      </c>
      <c r="H606" s="12">
        <f t="shared" ref="H606:Q606" si="154">H601</f>
        <v>0</v>
      </c>
      <c r="I606" s="12">
        <f t="shared" si="154"/>
        <v>0</v>
      </c>
      <c r="J606" s="12">
        <f t="shared" si="154"/>
        <v>0</v>
      </c>
      <c r="K606" s="12">
        <f t="shared" si="154"/>
        <v>0</v>
      </c>
      <c r="L606" s="12">
        <f t="shared" si="154"/>
        <v>0</v>
      </c>
      <c r="M606" s="12">
        <f t="shared" si="154"/>
        <v>0</v>
      </c>
      <c r="N606" s="12">
        <f t="shared" si="154"/>
        <v>0</v>
      </c>
      <c r="O606" s="12">
        <f t="shared" si="154"/>
        <v>0</v>
      </c>
      <c r="P606" s="12">
        <f t="shared" si="154"/>
        <v>0</v>
      </c>
      <c r="Q606" s="12">
        <f t="shared" si="154"/>
        <v>0</v>
      </c>
      <c r="R606" s="65"/>
      <c r="S606" s="65"/>
      <c r="T606" s="27"/>
    </row>
    <row r="607" spans="1:20" s="13" customFormat="1" ht="20.25">
      <c r="A607" s="11"/>
      <c r="B607" s="40" t="s">
        <v>20</v>
      </c>
      <c r="C607" s="93">
        <f>SUM(C603:C606)</f>
        <v>140.5</v>
      </c>
      <c r="D607" s="46" t="s">
        <v>210</v>
      </c>
      <c r="E607" s="37"/>
      <c r="F607" s="12"/>
      <c r="G607" s="12"/>
      <c r="H607" s="12"/>
      <c r="I607" s="12"/>
      <c r="J607" s="12"/>
      <c r="K607" s="12"/>
      <c r="L607" s="12"/>
      <c r="M607" s="12"/>
      <c r="N607" s="12"/>
      <c r="O607" s="12"/>
      <c r="P607" s="12"/>
      <c r="Q607" s="12"/>
      <c r="R607" s="65"/>
      <c r="S607" s="66"/>
      <c r="T607" s="27"/>
    </row>
    <row r="608" spans="1:20" s="13" customFormat="1" ht="20.25">
      <c r="A608" s="11">
        <v>3</v>
      </c>
      <c r="B608" s="116" t="s">
        <v>422</v>
      </c>
      <c r="C608" s="36">
        <f>D608*E608</f>
        <v>-12</v>
      </c>
      <c r="D608" s="12">
        <v>1</v>
      </c>
      <c r="E608" s="37">
        <f>F608*$E$722+G608*$F$722+H608*$G$722+I608*$H$722+J608*$I$722+K608*$J$722+L608*$K$722+M608*$L$722+N608*$M$722+O608*$N$722+P608*$O$722+Q608*$P$722+R608*S608</f>
        <v>-12</v>
      </c>
      <c r="F608" s="12">
        <v>-7</v>
      </c>
      <c r="G608" s="12">
        <v>-5</v>
      </c>
      <c r="H608" s="12"/>
      <c r="I608" s="12"/>
      <c r="J608" s="12"/>
      <c r="K608" s="12"/>
      <c r="L608" s="12"/>
      <c r="M608" s="12"/>
      <c r="N608" s="12"/>
      <c r="O608" s="12"/>
      <c r="P608" s="12"/>
      <c r="Q608" s="12"/>
      <c r="R608" s="65"/>
      <c r="S608" s="66"/>
      <c r="T608" s="75"/>
    </row>
    <row r="609" spans="1:20" s="13" customFormat="1" ht="20.25">
      <c r="A609" s="11">
        <v>3</v>
      </c>
      <c r="B609" s="39" t="str">
        <f>B600</f>
        <v>Дрон-администратор</v>
      </c>
      <c r="C609" s="36">
        <f t="shared" ref="C609:C611" si="155">D609*E609</f>
        <v>146.25</v>
      </c>
      <c r="D609" s="12">
        <v>15</v>
      </c>
      <c r="E609" s="37">
        <f>F609*$E$722+G609*$F$722+H609*$G$722+I609*$H$722+J609*$I$722+K609*$J$722+L609*$K$722+M609*$L$722+N609*$M$722+O609*$N$722+P609*$O$722</f>
        <v>9.75</v>
      </c>
      <c r="F609" s="12">
        <f>F600</f>
        <v>0</v>
      </c>
      <c r="G609" s="12">
        <f t="shared" ref="G609:Q609" si="156">G600</f>
        <v>0</v>
      </c>
      <c r="H609" s="12">
        <f t="shared" si="156"/>
        <v>-2</v>
      </c>
      <c r="I609" s="12">
        <f t="shared" si="156"/>
        <v>0</v>
      </c>
      <c r="J609" s="12">
        <f t="shared" si="156"/>
        <v>0</v>
      </c>
      <c r="K609" s="12">
        <f t="shared" si="156"/>
        <v>0</v>
      </c>
      <c r="L609" s="12">
        <f t="shared" si="156"/>
        <v>0</v>
      </c>
      <c r="M609" s="12">
        <f t="shared" si="156"/>
        <v>0</v>
      </c>
      <c r="N609" s="12">
        <f t="shared" si="156"/>
        <v>9.4</v>
      </c>
      <c r="O609" s="12">
        <f t="shared" si="156"/>
        <v>0</v>
      </c>
      <c r="P609" s="12">
        <f t="shared" si="156"/>
        <v>0</v>
      </c>
      <c r="Q609" s="12">
        <f t="shared" si="156"/>
        <v>0</v>
      </c>
      <c r="R609" s="65"/>
      <c r="S609" s="79"/>
      <c r="T609" s="27" t="s">
        <v>384</v>
      </c>
    </row>
    <row r="610" spans="1:20" s="13" customFormat="1" ht="20.25">
      <c r="A610" s="11">
        <v>3</v>
      </c>
      <c r="B610" s="127" t="s">
        <v>387</v>
      </c>
      <c r="C610" s="36">
        <f t="shared" si="155"/>
        <v>60</v>
      </c>
      <c r="D610" s="12">
        <f>1*D609</f>
        <v>15</v>
      </c>
      <c r="E610" s="37">
        <f>D748</f>
        <v>4</v>
      </c>
      <c r="F610" s="12"/>
      <c r="G610" s="12"/>
      <c r="H610" s="12"/>
      <c r="I610" s="12"/>
      <c r="J610" s="12"/>
      <c r="K610" s="12"/>
      <c r="L610" s="12"/>
      <c r="M610" s="12"/>
      <c r="N610" s="12"/>
      <c r="O610" s="12"/>
      <c r="P610" s="12"/>
      <c r="Q610" s="12"/>
      <c r="R610" s="65"/>
      <c r="S610" s="65"/>
      <c r="T610" s="27"/>
    </row>
    <row r="611" spans="1:20" s="13" customFormat="1" ht="20.25">
      <c r="A611" s="11">
        <v>3</v>
      </c>
      <c r="B611" s="127" t="s">
        <v>426</v>
      </c>
      <c r="C611" s="36">
        <f t="shared" si="155"/>
        <v>165</v>
      </c>
      <c r="D611" s="12">
        <f>FLOOR(10*0.85,1)</f>
        <v>8</v>
      </c>
      <c r="E611" s="37">
        <f>(E609+E610)*1.5</f>
        <v>20.625</v>
      </c>
      <c r="F611" s="12">
        <f>F601</f>
        <v>0</v>
      </c>
      <c r="G611" s="12">
        <f t="shared" ref="G611:Q611" si="157">G601</f>
        <v>0</v>
      </c>
      <c r="H611" s="12">
        <f t="shared" si="157"/>
        <v>0</v>
      </c>
      <c r="I611" s="12">
        <f t="shared" si="157"/>
        <v>0</v>
      </c>
      <c r="J611" s="12">
        <f t="shared" si="157"/>
        <v>0</v>
      </c>
      <c r="K611" s="12">
        <f t="shared" si="157"/>
        <v>0</v>
      </c>
      <c r="L611" s="12">
        <f t="shared" si="157"/>
        <v>0</v>
      </c>
      <c r="M611" s="12">
        <f t="shared" si="157"/>
        <v>0</v>
      </c>
      <c r="N611" s="12">
        <f t="shared" si="157"/>
        <v>0</v>
      </c>
      <c r="O611" s="12">
        <f t="shared" si="157"/>
        <v>0</v>
      </c>
      <c r="P611" s="12">
        <f t="shared" si="157"/>
        <v>0</v>
      </c>
      <c r="Q611" s="12">
        <f t="shared" si="157"/>
        <v>0</v>
      </c>
      <c r="R611" s="65"/>
      <c r="S611" s="65"/>
      <c r="T611" s="27"/>
    </row>
    <row r="612" spans="1:20" s="13" customFormat="1" ht="20.25">
      <c r="A612" s="14"/>
      <c r="B612" s="41" t="s">
        <v>21</v>
      </c>
      <c r="C612" s="93">
        <f>SUM(C608:C611)</f>
        <v>359.25</v>
      </c>
      <c r="D612" s="46" t="s">
        <v>209</v>
      </c>
      <c r="E612" s="37"/>
      <c r="F612" s="15"/>
      <c r="G612" s="15"/>
      <c r="H612" s="15"/>
      <c r="I612" s="15"/>
      <c r="J612" s="15"/>
      <c r="K612" s="15"/>
      <c r="L612" s="15"/>
      <c r="M612" s="15"/>
      <c r="N612" s="15"/>
      <c r="O612" s="15"/>
      <c r="P612" s="15"/>
      <c r="Q612" s="15"/>
      <c r="R612" s="67"/>
      <c r="S612" s="68"/>
      <c r="T612" s="28"/>
    </row>
    <row r="613" spans="1:20" s="13" customFormat="1" ht="20.25">
      <c r="A613" s="106"/>
      <c r="B613" s="89" t="s">
        <v>304</v>
      </c>
      <c r="C613" s="38"/>
      <c r="D613" s="91"/>
      <c r="E613" s="37"/>
      <c r="F613" s="15"/>
      <c r="G613" s="15"/>
      <c r="H613" s="15"/>
      <c r="I613" s="15"/>
      <c r="J613" s="15"/>
      <c r="K613" s="15"/>
      <c r="L613" s="15"/>
      <c r="M613" s="15"/>
      <c r="N613" s="15"/>
      <c r="O613" s="15"/>
      <c r="P613" s="15"/>
      <c r="Q613" s="15"/>
      <c r="R613" s="67"/>
      <c r="S613" s="68"/>
      <c r="T613" s="28"/>
    </row>
    <row r="614" spans="1:20" s="13" customFormat="1" ht="20.25">
      <c r="A614" s="106"/>
      <c r="B614" s="90" t="s">
        <v>280</v>
      </c>
      <c r="C614" s="92">
        <f>D614*E614</f>
        <v>100.625</v>
      </c>
      <c r="D614" s="12">
        <f>D609+D611</f>
        <v>23</v>
      </c>
      <c r="E614" s="37">
        <f>F614*$E$722+G614*$F$722+H614*$G$722+I614*$H$722+J614*$I$722+K614*$J$722+L614*$K$722+M614*$L$722+N614*$M$722+O614*$N$722+P614*$O$722</f>
        <v>4.375</v>
      </c>
      <c r="F614" s="15"/>
      <c r="G614" s="15"/>
      <c r="H614" s="15"/>
      <c r="I614" s="15"/>
      <c r="J614" s="15"/>
      <c r="K614" s="15"/>
      <c r="L614" s="15"/>
      <c r="M614" s="15"/>
      <c r="N614" s="15">
        <v>3.5</v>
      </c>
      <c r="O614" s="15"/>
      <c r="P614" s="15"/>
      <c r="Q614" s="15"/>
      <c r="R614" s="67"/>
      <c r="S614" s="68"/>
      <c r="T614" s="28"/>
    </row>
    <row r="615" spans="1:20" s="13" customFormat="1" ht="20.25">
      <c r="A615" s="107" t="s">
        <v>13</v>
      </c>
      <c r="B615" s="41" t="s">
        <v>262</v>
      </c>
      <c r="C615" s="93">
        <f>SUM(C614:C614)</f>
        <v>100.625</v>
      </c>
      <c r="D615" s="46" t="s">
        <v>306</v>
      </c>
      <c r="E615" s="37"/>
      <c r="F615" s="15"/>
      <c r="G615" s="15"/>
      <c r="H615" s="15"/>
      <c r="I615" s="15"/>
      <c r="J615" s="15"/>
      <c r="K615" s="15"/>
      <c r="L615" s="15"/>
      <c r="M615" s="15"/>
      <c r="N615" s="15"/>
      <c r="O615" s="15"/>
      <c r="P615" s="15"/>
      <c r="Q615" s="15"/>
      <c r="R615" s="67"/>
      <c r="S615" s="68"/>
      <c r="T615" s="28"/>
    </row>
    <row r="616" spans="1:20" s="13" customFormat="1" ht="20.25">
      <c r="A616" s="106"/>
      <c r="B616" s="89" t="s">
        <v>305</v>
      </c>
      <c r="C616" s="38"/>
      <c r="D616" s="103"/>
      <c r="E616" s="37"/>
      <c r="F616" s="15"/>
      <c r="G616" s="15"/>
      <c r="H616" s="15"/>
      <c r="I616" s="15"/>
      <c r="J616" s="15"/>
      <c r="K616" s="15"/>
      <c r="L616" s="15"/>
      <c r="M616" s="15"/>
      <c r="N616" s="15"/>
      <c r="O616" s="15"/>
      <c r="P616" s="15"/>
      <c r="Q616" s="15"/>
      <c r="R616" s="67"/>
      <c r="S616" s="68"/>
      <c r="T616" s="28"/>
    </row>
    <row r="617" spans="1:20" s="13" customFormat="1" ht="20.25">
      <c r="A617" s="106"/>
      <c r="B617" s="90" t="s">
        <v>280</v>
      </c>
      <c r="C617" s="92">
        <f>D617*E617</f>
        <v>503.125</v>
      </c>
      <c r="D617" s="12">
        <f>D614</f>
        <v>23</v>
      </c>
      <c r="E617" s="37">
        <f>F617*$E$722+G617*$F$722+H617*$G$722+I617*$H$722+J617*$I$722+K617*$J$722+L617*$K$722+M617*$L$722+N617*$M$722+O617*$N$722+P617*$O$722</f>
        <v>21.875</v>
      </c>
      <c r="F617" s="15">
        <f t="shared" ref="F617:J617" si="158">F614*5</f>
        <v>0</v>
      </c>
      <c r="G617" s="15">
        <f t="shared" si="158"/>
        <v>0</v>
      </c>
      <c r="H617" s="15">
        <f t="shared" si="158"/>
        <v>0</v>
      </c>
      <c r="I617" s="15">
        <f t="shared" si="158"/>
        <v>0</v>
      </c>
      <c r="J617" s="15">
        <f t="shared" si="158"/>
        <v>0</v>
      </c>
      <c r="K617" s="15">
        <f>K614*5</f>
        <v>0</v>
      </c>
      <c r="L617" s="15">
        <f t="shared" ref="L617:P617" si="159">L614*5</f>
        <v>0</v>
      </c>
      <c r="M617" s="15">
        <f t="shared" si="159"/>
        <v>0</v>
      </c>
      <c r="N617" s="15">
        <f t="shared" si="159"/>
        <v>17.5</v>
      </c>
      <c r="O617" s="15">
        <f t="shared" si="159"/>
        <v>0</v>
      </c>
      <c r="P617" s="15">
        <f t="shared" si="159"/>
        <v>0</v>
      </c>
      <c r="Q617" s="15"/>
      <c r="R617" s="67"/>
      <c r="S617" s="68"/>
      <c r="T617" s="28"/>
    </row>
    <row r="618" spans="1:20" s="13" customFormat="1" ht="20.25">
      <c r="A618" s="106"/>
      <c r="B618" s="41" t="s">
        <v>262</v>
      </c>
      <c r="C618" s="93">
        <f>SUM(C617:C617)</f>
        <v>503.125</v>
      </c>
      <c r="D618" s="46" t="s">
        <v>307</v>
      </c>
      <c r="E618" s="37"/>
      <c r="F618" s="15"/>
      <c r="G618" s="15"/>
      <c r="H618" s="15"/>
      <c r="I618" s="15"/>
      <c r="J618" s="15"/>
      <c r="K618" s="15"/>
      <c r="L618" s="15"/>
      <c r="M618" s="15"/>
      <c r="N618" s="15"/>
      <c r="O618" s="15"/>
      <c r="P618" s="15"/>
      <c r="Q618" s="15"/>
      <c r="R618" s="67"/>
      <c r="S618" s="68"/>
      <c r="T618" s="28"/>
    </row>
    <row r="619" spans="1:20" s="13" customFormat="1" ht="20.25">
      <c r="A619" s="105"/>
      <c r="B619" s="89" t="s">
        <v>255</v>
      </c>
      <c r="C619" s="38"/>
      <c r="D619" s="91"/>
      <c r="E619" s="37"/>
      <c r="F619" s="15"/>
      <c r="G619" s="15"/>
      <c r="H619" s="15"/>
      <c r="I619" s="15"/>
      <c r="J619" s="15"/>
      <c r="K619" s="15"/>
      <c r="L619" s="15"/>
      <c r="M619" s="15"/>
      <c r="N619" s="15"/>
      <c r="O619" s="15"/>
      <c r="P619" s="15"/>
      <c r="Q619" s="15"/>
      <c r="R619" s="67"/>
      <c r="S619" s="68"/>
      <c r="T619" s="28"/>
    </row>
    <row r="620" spans="1:20" s="13" customFormat="1" ht="20.25">
      <c r="A620" s="105"/>
      <c r="B620" s="90" t="s">
        <v>280</v>
      </c>
      <c r="C620" s="92">
        <f>D620*E620</f>
        <v>247.25</v>
      </c>
      <c r="D620" s="12">
        <f>D617</f>
        <v>23</v>
      </c>
      <c r="E620" s="37">
        <f>F620*$E$722+G620*$F$722+H620*$G$722+I620*$H$722+J620*$I$722+K620*$J$722+L620*$K$722+M620*$L$722+N620*$M$722+O620*$N$722+P620*$O$722</f>
        <v>10.75</v>
      </c>
      <c r="F620" s="15"/>
      <c r="G620" s="15"/>
      <c r="H620" s="15"/>
      <c r="I620" s="15"/>
      <c r="J620" s="15"/>
      <c r="K620" s="15"/>
      <c r="L620" s="15"/>
      <c r="M620" s="15"/>
      <c r="N620" s="15">
        <v>8.6</v>
      </c>
      <c r="O620" s="15"/>
      <c r="P620" s="15"/>
      <c r="Q620" s="15"/>
      <c r="R620" s="67"/>
      <c r="S620" s="68"/>
      <c r="T620" s="28"/>
    </row>
    <row r="621" spans="1:20" s="13" customFormat="1" ht="20.25">
      <c r="A621" s="105" t="s">
        <v>13</v>
      </c>
      <c r="B621" s="41" t="s">
        <v>262</v>
      </c>
      <c r="C621" s="93">
        <f>C620</f>
        <v>247.25</v>
      </c>
      <c r="D621" s="46" t="s">
        <v>282</v>
      </c>
      <c r="E621" s="37"/>
      <c r="F621" s="15"/>
      <c r="G621" s="15"/>
      <c r="H621" s="15"/>
      <c r="I621" s="15"/>
      <c r="J621" s="15"/>
      <c r="K621" s="15"/>
      <c r="L621" s="15"/>
      <c r="M621" s="15"/>
      <c r="N621" s="15"/>
      <c r="O621" s="15"/>
      <c r="P621" s="15"/>
      <c r="Q621" s="15"/>
      <c r="R621" s="67"/>
      <c r="S621" s="68"/>
      <c r="T621" s="28"/>
    </row>
    <row r="622" spans="1:20" s="10" customFormat="1" ht="20.25" customHeight="1">
      <c r="A622" s="31">
        <v>21</v>
      </c>
      <c r="B622" s="125" t="s">
        <v>323</v>
      </c>
      <c r="C622" s="35"/>
      <c r="D622" s="9"/>
      <c r="E622" s="34"/>
      <c r="F622" s="9"/>
      <c r="G622" s="9"/>
      <c r="H622" s="9"/>
      <c r="I622" s="9"/>
      <c r="J622" s="9"/>
      <c r="K622" s="9"/>
      <c r="L622" s="9"/>
      <c r="M622" s="9"/>
      <c r="N622" s="9"/>
      <c r="O622" s="9"/>
      <c r="P622" s="9"/>
      <c r="Q622" s="9"/>
      <c r="R622" s="63"/>
      <c r="S622" s="64"/>
      <c r="T622" s="43"/>
    </row>
    <row r="623" spans="1:20" s="13" customFormat="1" ht="31.5">
      <c r="A623" s="11">
        <v>1</v>
      </c>
      <c r="B623" s="116" t="s">
        <v>326</v>
      </c>
      <c r="C623" s="36">
        <f>D623*E623</f>
        <v>-10</v>
      </c>
      <c r="D623" s="12">
        <v>1</v>
      </c>
      <c r="E623" s="37">
        <f>F623*$E$722+G623*$F$722+H623*$G$722+I623*$H$722+J623*$I$722+K623*$J$722+L623*$K$722+M623*$L$722+N623*$M$722+O623*$N$722+P623*$O$722+Q623*$P$722+R623*S623</f>
        <v>-10</v>
      </c>
      <c r="F623" s="12">
        <v>-5</v>
      </c>
      <c r="G623" s="12">
        <v>-5</v>
      </c>
      <c r="H623" s="12"/>
      <c r="I623" s="12"/>
      <c r="J623" s="12"/>
      <c r="K623" s="12"/>
      <c r="L623" s="12"/>
      <c r="M623" s="12"/>
      <c r="N623" s="12"/>
      <c r="O623" s="12"/>
      <c r="P623" s="12"/>
      <c r="Q623" s="12"/>
      <c r="R623" s="65"/>
      <c r="S623" s="73"/>
      <c r="T623" s="75"/>
    </row>
    <row r="624" spans="1:20" s="13" customFormat="1" ht="20.25">
      <c r="A624" s="11">
        <v>1</v>
      </c>
      <c r="B624" s="39" t="s">
        <v>243</v>
      </c>
      <c r="C624" s="36">
        <f t="shared" ref="C624:C626" si="160">D624*E624</f>
        <v>16.799999999999997</v>
      </c>
      <c r="D624" s="12">
        <v>3</v>
      </c>
      <c r="E624" s="37">
        <f>F624*$E$722+G624*$F$722+H624*$G$722+I624*$H$722+J624*$I$722+K624*$J$722+L624*$K$722+M624*$L$722+N624*$M$722+O624*$N$722+P624*$O$722</f>
        <v>5.6</v>
      </c>
      <c r="F624" s="12"/>
      <c r="G624" s="12">
        <v>-4</v>
      </c>
      <c r="H624" s="12"/>
      <c r="I624" s="12"/>
      <c r="J624" s="12">
        <v>4</v>
      </c>
      <c r="K624" s="12"/>
      <c r="L624" s="12"/>
      <c r="M624" s="12"/>
      <c r="N624" s="12"/>
      <c r="O624" s="12"/>
      <c r="P624" s="12"/>
      <c r="Q624" s="12"/>
      <c r="R624" s="65"/>
      <c r="S624" s="73"/>
      <c r="T624" s="75"/>
    </row>
    <row r="625" spans="1:20" s="13" customFormat="1" ht="20.25">
      <c r="A625" s="11">
        <v>1</v>
      </c>
      <c r="B625" s="116" t="s">
        <v>337</v>
      </c>
      <c r="C625" s="36">
        <f t="shared" si="160"/>
        <v>20</v>
      </c>
      <c r="D625" s="12">
        <v>1</v>
      </c>
      <c r="E625" s="37">
        <f>D759</f>
        <v>20</v>
      </c>
      <c r="F625" s="12"/>
      <c r="G625" s="12"/>
      <c r="H625" s="12"/>
      <c r="I625" s="12"/>
      <c r="J625" s="12"/>
      <c r="K625" s="12"/>
      <c r="L625" s="12"/>
      <c r="M625" s="12"/>
      <c r="N625" s="12"/>
      <c r="O625" s="12"/>
      <c r="P625" s="12"/>
      <c r="Q625" s="12"/>
      <c r="R625" s="65"/>
      <c r="S625" s="65"/>
      <c r="T625" s="75"/>
    </row>
    <row r="626" spans="1:20" s="13" customFormat="1" ht="31.5">
      <c r="A626" s="11">
        <v>1</v>
      </c>
      <c r="B626" s="39" t="s">
        <v>351</v>
      </c>
      <c r="C626" s="36">
        <f t="shared" si="160"/>
        <v>17.5</v>
      </c>
      <c r="D626" s="12">
        <v>5</v>
      </c>
      <c r="E626" s="37">
        <f>D756</f>
        <v>3.5</v>
      </c>
      <c r="F626" s="12"/>
      <c r="G626" s="12"/>
      <c r="H626" s="12"/>
      <c r="I626" s="12"/>
      <c r="J626" s="12"/>
      <c r="K626" s="12"/>
      <c r="L626" s="12"/>
      <c r="M626" s="12"/>
      <c r="N626" s="12"/>
      <c r="O626" s="12"/>
      <c r="P626" s="12"/>
      <c r="Q626" s="12"/>
      <c r="R626" s="65"/>
      <c r="S626" s="65"/>
      <c r="T626" s="75"/>
    </row>
    <row r="627" spans="1:20" s="13" customFormat="1" ht="20.25">
      <c r="A627" s="48" t="s">
        <v>13</v>
      </c>
      <c r="B627" s="40" t="s">
        <v>19</v>
      </c>
      <c r="C627" s="93">
        <f>SUM(C623:C626)</f>
        <v>44.3</v>
      </c>
      <c r="D627" s="46" t="s">
        <v>211</v>
      </c>
      <c r="E627" s="37"/>
      <c r="F627" s="12"/>
      <c r="G627" s="12"/>
      <c r="H627" s="12"/>
      <c r="I627" s="12"/>
      <c r="J627" s="12"/>
      <c r="K627" s="12"/>
      <c r="L627" s="12"/>
      <c r="M627" s="12"/>
      <c r="N627" s="12"/>
      <c r="O627" s="12"/>
      <c r="P627" s="12"/>
      <c r="Q627" s="12"/>
      <c r="R627" s="65"/>
      <c r="S627" s="66"/>
      <c r="T627" s="76"/>
    </row>
    <row r="628" spans="1:20" s="13" customFormat="1" ht="31.5">
      <c r="A628" s="11">
        <v>2</v>
      </c>
      <c r="B628" s="116" t="s">
        <v>326</v>
      </c>
      <c r="C628" s="36">
        <f>D628*E628</f>
        <v>-30</v>
      </c>
      <c r="D628" s="12">
        <v>1</v>
      </c>
      <c r="E628" s="37">
        <f>F628*$E$722+G628*$F$722+H628*$G$722+I628*$H$722+J628*$I$722+K628*$J$722+L628*$K$722+M628*$L$722+N628*$M$722+O628*$N$722+P628*$O$722+Q628*$P$722+R628*S628</f>
        <v>-30</v>
      </c>
      <c r="F628" s="12">
        <v>-15</v>
      </c>
      <c r="G628" s="12">
        <v>-15</v>
      </c>
      <c r="H628" s="12"/>
      <c r="I628" s="12"/>
      <c r="J628" s="12"/>
      <c r="K628" s="12"/>
      <c r="L628" s="12"/>
      <c r="M628" s="12"/>
      <c r="N628" s="12"/>
      <c r="O628" s="12"/>
      <c r="P628" s="12"/>
      <c r="Q628" s="12"/>
      <c r="R628" s="65"/>
      <c r="S628" s="73"/>
      <c r="T628" s="75"/>
    </row>
    <row r="629" spans="1:20" s="13" customFormat="1" ht="20.25">
      <c r="A629" s="11">
        <v>2</v>
      </c>
      <c r="B629" s="39" t="str">
        <f>B624</f>
        <v>Дрон-мастеровой</v>
      </c>
      <c r="C629" s="36">
        <f t="shared" ref="C629:C631" si="161">D629*E629</f>
        <v>44.8</v>
      </c>
      <c r="D629" s="12">
        <v>8</v>
      </c>
      <c r="E629" s="37">
        <f>F629*$E$722+G629*$F$722+H629*$G$722+I629*$H$722+J629*$I$722+K629*$J$722+L629*$K$722+M629*$L$722+N629*$M$722+O629*$N$722+P629*$O$722</f>
        <v>5.6</v>
      </c>
      <c r="F629" s="12">
        <f>F624</f>
        <v>0</v>
      </c>
      <c r="G629" s="12">
        <f t="shared" ref="G629:Q629" si="162">G624</f>
        <v>-4</v>
      </c>
      <c r="H629" s="12">
        <f t="shared" si="162"/>
        <v>0</v>
      </c>
      <c r="I629" s="12">
        <f t="shared" si="162"/>
        <v>0</v>
      </c>
      <c r="J629" s="12">
        <f t="shared" si="162"/>
        <v>4</v>
      </c>
      <c r="K629" s="12">
        <f t="shared" si="162"/>
        <v>0</v>
      </c>
      <c r="L629" s="12">
        <f t="shared" si="162"/>
        <v>0</v>
      </c>
      <c r="M629" s="12">
        <f t="shared" si="162"/>
        <v>0</v>
      </c>
      <c r="N629" s="12">
        <f t="shared" si="162"/>
        <v>0</v>
      </c>
      <c r="O629" s="12">
        <f t="shared" si="162"/>
        <v>0</v>
      </c>
      <c r="P629" s="12">
        <f t="shared" si="162"/>
        <v>0</v>
      </c>
      <c r="Q629" s="12">
        <f t="shared" si="162"/>
        <v>0</v>
      </c>
      <c r="R629" s="65"/>
      <c r="S629" s="79"/>
      <c r="T629" s="75"/>
    </row>
    <row r="630" spans="1:20" s="13" customFormat="1" ht="20.25">
      <c r="A630" s="11">
        <v>2</v>
      </c>
      <c r="B630" s="116" t="s">
        <v>337</v>
      </c>
      <c r="C630" s="36">
        <f t="shared" si="161"/>
        <v>100</v>
      </c>
      <c r="D630" s="12">
        <v>5</v>
      </c>
      <c r="E630" s="37">
        <f>E625</f>
        <v>20</v>
      </c>
      <c r="F630" s="12"/>
      <c r="G630" s="12"/>
      <c r="H630" s="12"/>
      <c r="I630" s="12"/>
      <c r="J630" s="12"/>
      <c r="K630" s="12"/>
      <c r="L630" s="12"/>
      <c r="M630" s="12"/>
      <c r="N630" s="12"/>
      <c r="O630" s="12"/>
      <c r="P630" s="12"/>
      <c r="Q630" s="12"/>
      <c r="R630" s="65"/>
      <c r="S630" s="65"/>
      <c r="T630" s="75"/>
    </row>
    <row r="631" spans="1:20" s="13" customFormat="1" ht="31.5">
      <c r="A631" s="11">
        <v>2</v>
      </c>
      <c r="B631" s="39" t="s">
        <v>351</v>
      </c>
      <c r="C631" s="36">
        <f t="shared" si="161"/>
        <v>35</v>
      </c>
      <c r="D631" s="12">
        <v>10</v>
      </c>
      <c r="E631" s="37">
        <f>E626</f>
        <v>3.5</v>
      </c>
      <c r="F631" s="12"/>
      <c r="G631" s="12"/>
      <c r="H631" s="12"/>
      <c r="I631" s="12"/>
      <c r="J631" s="12"/>
      <c r="K631" s="12"/>
      <c r="L631" s="12"/>
      <c r="M631" s="12"/>
      <c r="N631" s="12"/>
      <c r="O631" s="12"/>
      <c r="P631" s="12"/>
      <c r="Q631" s="12"/>
      <c r="R631" s="65"/>
      <c r="S631" s="65"/>
      <c r="T631" s="75"/>
    </row>
    <row r="632" spans="1:20" s="13" customFormat="1" ht="20.25">
      <c r="A632" s="11"/>
      <c r="B632" s="40" t="s">
        <v>20</v>
      </c>
      <c r="C632" s="44">
        <f>SUM(C628:C631)</f>
        <v>149.80000000000001</v>
      </c>
      <c r="D632" s="46" t="s">
        <v>210</v>
      </c>
      <c r="E632" s="37"/>
      <c r="F632" s="12"/>
      <c r="G632" s="12"/>
      <c r="H632" s="12"/>
      <c r="I632" s="12"/>
      <c r="J632" s="12"/>
      <c r="K632" s="12"/>
      <c r="L632" s="12"/>
      <c r="M632" s="12"/>
      <c r="N632" s="12"/>
      <c r="O632" s="12"/>
      <c r="P632" s="12"/>
      <c r="Q632" s="12"/>
      <c r="R632" s="65"/>
      <c r="S632" s="66"/>
      <c r="T632" s="76"/>
    </row>
    <row r="633" spans="1:20" s="13" customFormat="1" ht="31.5">
      <c r="A633" s="11">
        <v>3</v>
      </c>
      <c r="B633" s="116" t="s">
        <v>326</v>
      </c>
      <c r="C633" s="36">
        <f>D633*E633</f>
        <v>-50</v>
      </c>
      <c r="D633" s="12">
        <v>1</v>
      </c>
      <c r="E633" s="37">
        <f>F633*$E$722+G633*$F$722+H633*$G$722+I633*$H$722+J633*$I$722+K633*$J$722+L633*$K$722+M633*$L$722+N633*$M$722+O633*$N$722+P633*$O$722+Q633*$P$722+R633*S633</f>
        <v>-50</v>
      </c>
      <c r="F633" s="12">
        <v>-25</v>
      </c>
      <c r="G633" s="12">
        <v>-25</v>
      </c>
      <c r="H633" s="12"/>
      <c r="I633" s="12"/>
      <c r="J633" s="12"/>
      <c r="K633" s="12"/>
      <c r="L633" s="12"/>
      <c r="M633" s="12"/>
      <c r="N633" s="12"/>
      <c r="O633" s="12"/>
      <c r="P633" s="12"/>
      <c r="Q633" s="12"/>
      <c r="R633" s="65"/>
      <c r="S633" s="73"/>
      <c r="T633" s="75"/>
    </row>
    <row r="634" spans="1:20" s="13" customFormat="1" ht="20.25">
      <c r="A634" s="11">
        <v>3</v>
      </c>
      <c r="B634" s="39" t="str">
        <f>B624</f>
        <v>Дрон-мастеровой</v>
      </c>
      <c r="C634" s="36">
        <f t="shared" ref="C634:C637" si="163">D634*E634</f>
        <v>89.6</v>
      </c>
      <c r="D634" s="12">
        <v>16</v>
      </c>
      <c r="E634" s="37">
        <f>F634*$E$722+G634*$F$722+H634*$G$722+I634*$H$722+J634*$I$722+K634*$J$722+L634*$K$722+M634*$L$722+N634*$M$722+O634*$N$722+P634*$O$722</f>
        <v>5.6</v>
      </c>
      <c r="F634" s="12">
        <f>F624</f>
        <v>0</v>
      </c>
      <c r="G634" s="12">
        <f t="shared" ref="G634:Q634" si="164">G624</f>
        <v>-4</v>
      </c>
      <c r="H634" s="12">
        <f t="shared" si="164"/>
        <v>0</v>
      </c>
      <c r="I634" s="12">
        <f t="shared" si="164"/>
        <v>0</v>
      </c>
      <c r="J634" s="12">
        <f t="shared" si="164"/>
        <v>4</v>
      </c>
      <c r="K634" s="12">
        <f t="shared" si="164"/>
        <v>0</v>
      </c>
      <c r="L634" s="12">
        <f t="shared" si="164"/>
        <v>0</v>
      </c>
      <c r="M634" s="12">
        <f t="shared" si="164"/>
        <v>0</v>
      </c>
      <c r="N634" s="12">
        <f t="shared" si="164"/>
        <v>0</v>
      </c>
      <c r="O634" s="12">
        <f t="shared" si="164"/>
        <v>0</v>
      </c>
      <c r="P634" s="12">
        <f t="shared" si="164"/>
        <v>0</v>
      </c>
      <c r="Q634" s="12">
        <f t="shared" si="164"/>
        <v>0</v>
      </c>
      <c r="R634" s="65"/>
      <c r="S634" s="79"/>
      <c r="T634" s="75"/>
    </row>
    <row r="635" spans="1:20" s="13" customFormat="1" ht="20.25">
      <c r="A635" s="11">
        <v>3</v>
      </c>
      <c r="B635" s="39" t="s">
        <v>144</v>
      </c>
      <c r="C635" s="36">
        <f t="shared" si="163"/>
        <v>96</v>
      </c>
      <c r="D635" s="12">
        <f>D634</f>
        <v>16</v>
      </c>
      <c r="E635" s="37">
        <f>F635*$E$722+G635*$F$722+H635*$G$722+I635*$H$722+J635*$I$722+K635*$J$722+L635*$K$722+M635*$L$722+N635*$M$722+O635*$N$722+P635*$O$722</f>
        <v>6</v>
      </c>
      <c r="F635" s="12"/>
      <c r="G635" s="12"/>
      <c r="H635" s="12"/>
      <c r="I635" s="12"/>
      <c r="J635" s="12">
        <v>2.5</v>
      </c>
      <c r="K635" s="12"/>
      <c r="L635" s="12"/>
      <c r="M635" s="12"/>
      <c r="N635" s="12"/>
      <c r="O635" s="12"/>
      <c r="P635" s="12"/>
      <c r="Q635" s="12"/>
      <c r="R635" s="65"/>
      <c r="S635" s="66"/>
      <c r="T635" s="76"/>
    </row>
    <row r="636" spans="1:20" s="13" customFormat="1" ht="20.25">
      <c r="A636" s="11">
        <v>3</v>
      </c>
      <c r="B636" s="116" t="s">
        <v>337</v>
      </c>
      <c r="C636" s="36">
        <f t="shared" si="163"/>
        <v>200</v>
      </c>
      <c r="D636" s="12">
        <v>10</v>
      </c>
      <c r="E636" s="37">
        <f>E625</f>
        <v>20</v>
      </c>
      <c r="F636" s="12"/>
      <c r="G636" s="12"/>
      <c r="H636" s="12"/>
      <c r="I636" s="12"/>
      <c r="J636" s="12"/>
      <c r="K636" s="12"/>
      <c r="L636" s="12"/>
      <c r="M636" s="12"/>
      <c r="N636" s="12"/>
      <c r="O636" s="12"/>
      <c r="P636" s="12"/>
      <c r="Q636" s="12"/>
      <c r="R636" s="65"/>
      <c r="S636" s="66"/>
      <c r="T636" s="76"/>
    </row>
    <row r="637" spans="1:20" s="13" customFormat="1" ht="31.5">
      <c r="A637" s="11">
        <v>3</v>
      </c>
      <c r="B637" s="39" t="s">
        <v>351</v>
      </c>
      <c r="C637" s="36">
        <f t="shared" si="163"/>
        <v>70</v>
      </c>
      <c r="D637" s="12">
        <v>20</v>
      </c>
      <c r="E637" s="37">
        <f>E626</f>
        <v>3.5</v>
      </c>
      <c r="F637" s="12"/>
      <c r="G637" s="12"/>
      <c r="H637" s="12"/>
      <c r="I637" s="12"/>
      <c r="J637" s="12"/>
      <c r="K637" s="12"/>
      <c r="L637" s="12"/>
      <c r="M637" s="12"/>
      <c r="N637" s="12"/>
      <c r="O637" s="12"/>
      <c r="P637" s="12"/>
      <c r="Q637" s="12"/>
      <c r="R637" s="65"/>
      <c r="S637" s="66"/>
      <c r="T637" s="76"/>
    </row>
    <row r="638" spans="1:20" s="13" customFormat="1" ht="20.25">
      <c r="A638" s="14"/>
      <c r="B638" s="41" t="s">
        <v>21</v>
      </c>
      <c r="C638" s="44">
        <f>SUM(C633:C637)</f>
        <v>405.6</v>
      </c>
      <c r="D638" s="46" t="s">
        <v>209</v>
      </c>
      <c r="E638" s="37"/>
      <c r="F638" s="15"/>
      <c r="G638" s="15"/>
      <c r="H638" s="15"/>
      <c r="I638" s="15"/>
      <c r="J638" s="15"/>
      <c r="K638" s="15"/>
      <c r="L638" s="15"/>
      <c r="M638" s="15"/>
      <c r="N638" s="15"/>
      <c r="O638" s="15"/>
      <c r="P638" s="15"/>
      <c r="Q638" s="15"/>
      <c r="R638" s="67"/>
      <c r="S638" s="66"/>
      <c r="T638" s="76"/>
    </row>
    <row r="639" spans="1:20" s="13" customFormat="1" ht="20.25">
      <c r="A639" s="106"/>
      <c r="B639" s="89" t="s">
        <v>304</v>
      </c>
      <c r="C639" s="38"/>
      <c r="D639" s="91"/>
      <c r="E639" s="37"/>
      <c r="F639" s="15"/>
      <c r="G639" s="15"/>
      <c r="H639" s="15"/>
      <c r="I639" s="15"/>
      <c r="J639" s="15"/>
      <c r="K639" s="15"/>
      <c r="L639" s="15"/>
      <c r="M639" s="15"/>
      <c r="N639" s="15"/>
      <c r="O639" s="15"/>
      <c r="P639" s="15"/>
      <c r="Q639" s="15"/>
      <c r="R639" s="67"/>
      <c r="S639" s="68"/>
      <c r="T639" s="28"/>
    </row>
    <row r="640" spans="1:20" s="13" customFormat="1" ht="20.25">
      <c r="A640" s="106"/>
      <c r="B640" s="90" t="s">
        <v>347</v>
      </c>
      <c r="C640" s="92">
        <f>D640*E640</f>
        <v>20</v>
      </c>
      <c r="D640" s="12">
        <v>1</v>
      </c>
      <c r="E640" s="37">
        <f>E636</f>
        <v>20</v>
      </c>
      <c r="F640" s="15"/>
      <c r="G640" s="15"/>
      <c r="H640" s="15"/>
      <c r="I640" s="15"/>
      <c r="J640" s="15"/>
      <c r="K640" s="15"/>
      <c r="L640" s="15"/>
      <c r="M640" s="15"/>
      <c r="N640" s="15"/>
      <c r="O640" s="15"/>
      <c r="P640" s="15"/>
      <c r="Q640" s="15"/>
      <c r="R640" s="67"/>
      <c r="S640" s="68"/>
      <c r="T640" s="28"/>
    </row>
    <row r="641" spans="1:20" s="13" customFormat="1" ht="20.25">
      <c r="A641" s="106"/>
      <c r="B641" s="90" t="s">
        <v>283</v>
      </c>
      <c r="C641" s="92">
        <f>D641*E641</f>
        <v>76.8</v>
      </c>
      <c r="D641" s="12">
        <f>D634</f>
        <v>16</v>
      </c>
      <c r="E641" s="37">
        <f>F641*$E$722+G641*$F$722+H641*$G$722+I641*$H$722+J641*$I$722+K641*$J$722+L641*$K$722+M641*$L$722+N641*$M$722+O641*$N$722+P641*$O$722</f>
        <v>4.8</v>
      </c>
      <c r="F641" s="15"/>
      <c r="G641" s="15"/>
      <c r="H641" s="15"/>
      <c r="I641" s="15"/>
      <c r="J641" s="15">
        <v>2</v>
      </c>
      <c r="K641" s="15"/>
      <c r="L641" s="15"/>
      <c r="M641" s="15"/>
      <c r="N641" s="15"/>
      <c r="O641" s="15"/>
      <c r="P641" s="15"/>
      <c r="Q641" s="15"/>
      <c r="R641" s="67"/>
      <c r="S641" s="68"/>
      <c r="T641" s="28"/>
    </row>
    <row r="642" spans="1:20" s="13" customFormat="1" ht="20.25">
      <c r="A642" s="107" t="s">
        <v>13</v>
      </c>
      <c r="B642" s="41" t="s">
        <v>262</v>
      </c>
      <c r="C642" s="93">
        <f>SUM(C640:C641)</f>
        <v>96.8</v>
      </c>
      <c r="D642" s="46" t="s">
        <v>306</v>
      </c>
      <c r="E642" s="37"/>
      <c r="F642" s="15"/>
      <c r="G642" s="15"/>
      <c r="H642" s="15"/>
      <c r="I642" s="15"/>
      <c r="J642" s="15"/>
      <c r="K642" s="15"/>
      <c r="L642" s="15"/>
      <c r="M642" s="15"/>
      <c r="N642" s="15"/>
      <c r="O642" s="15"/>
      <c r="P642" s="15"/>
      <c r="Q642" s="15"/>
      <c r="R642" s="67"/>
      <c r="S642" s="68"/>
      <c r="T642" s="28"/>
    </row>
    <row r="643" spans="1:20" s="13" customFormat="1" ht="20.25">
      <c r="A643" s="106"/>
      <c r="B643" s="89" t="s">
        <v>305</v>
      </c>
      <c r="C643" s="38"/>
      <c r="D643" s="103"/>
      <c r="E643" s="37"/>
      <c r="F643" s="15"/>
      <c r="G643" s="15"/>
      <c r="H643" s="15"/>
      <c r="I643" s="15"/>
      <c r="J643" s="15"/>
      <c r="K643" s="15"/>
      <c r="L643" s="15"/>
      <c r="M643" s="15"/>
      <c r="N643" s="15"/>
      <c r="O643" s="15"/>
      <c r="P643" s="15"/>
      <c r="Q643" s="15"/>
      <c r="R643" s="67"/>
      <c r="S643" s="68"/>
      <c r="T643" s="28"/>
    </row>
    <row r="644" spans="1:20" s="13" customFormat="1" ht="20.25">
      <c r="A644" s="106"/>
      <c r="B644" s="90" t="s">
        <v>347</v>
      </c>
      <c r="C644" s="92">
        <f>D644*E644</f>
        <v>100</v>
      </c>
      <c r="D644" s="12">
        <f>D640*5</f>
        <v>5</v>
      </c>
      <c r="E644" s="37">
        <f>E640</f>
        <v>20</v>
      </c>
      <c r="F644" s="15">
        <f>F640*5</f>
        <v>0</v>
      </c>
      <c r="G644" s="15">
        <f t="shared" ref="G644:P645" si="165">G640*5</f>
        <v>0</v>
      </c>
      <c r="H644" s="15">
        <f t="shared" si="165"/>
        <v>0</v>
      </c>
      <c r="I644" s="15">
        <f t="shared" si="165"/>
        <v>0</v>
      </c>
      <c r="J644" s="15">
        <f t="shared" si="165"/>
        <v>0</v>
      </c>
      <c r="K644" s="15">
        <f t="shared" si="165"/>
        <v>0</v>
      </c>
      <c r="L644" s="15">
        <f t="shared" si="165"/>
        <v>0</v>
      </c>
      <c r="M644" s="15">
        <f t="shared" si="165"/>
        <v>0</v>
      </c>
      <c r="N644" s="15">
        <f t="shared" si="165"/>
        <v>0</v>
      </c>
      <c r="O644" s="15">
        <f t="shared" si="165"/>
        <v>0</v>
      </c>
      <c r="P644" s="15">
        <f t="shared" si="165"/>
        <v>0</v>
      </c>
      <c r="Q644" s="15"/>
      <c r="R644" s="67"/>
      <c r="S644" s="68"/>
      <c r="T644" s="28"/>
    </row>
    <row r="645" spans="1:20" s="13" customFormat="1" ht="20.25">
      <c r="A645" s="106"/>
      <c r="B645" s="90" t="s">
        <v>283</v>
      </c>
      <c r="C645" s="92">
        <f>D645*E645</f>
        <v>384</v>
      </c>
      <c r="D645" s="12">
        <f>D641</f>
        <v>16</v>
      </c>
      <c r="E645" s="37">
        <f>F645*$E$722+G645*$F$722+H645*$G$722+I645*$H$722+J645*$I$722+K645*$J$722+L645*$K$722+M645*$L$722+N645*$M$722+O645*$N$722+P645*$O$722</f>
        <v>24</v>
      </c>
      <c r="F645" s="15">
        <f t="shared" ref="F645:J645" si="166">F641*5</f>
        <v>0</v>
      </c>
      <c r="G645" s="15">
        <f t="shared" si="166"/>
        <v>0</v>
      </c>
      <c r="H645" s="15">
        <f t="shared" si="166"/>
        <v>0</v>
      </c>
      <c r="I645" s="15">
        <f t="shared" si="166"/>
        <v>0</v>
      </c>
      <c r="J645" s="15">
        <f t="shared" si="166"/>
        <v>10</v>
      </c>
      <c r="K645" s="15">
        <f>K641*5</f>
        <v>0</v>
      </c>
      <c r="L645" s="15">
        <f t="shared" si="165"/>
        <v>0</v>
      </c>
      <c r="M645" s="15">
        <f t="shared" si="165"/>
        <v>0</v>
      </c>
      <c r="N645" s="15">
        <f t="shared" si="165"/>
        <v>0</v>
      </c>
      <c r="O645" s="15">
        <f t="shared" si="165"/>
        <v>0</v>
      </c>
      <c r="P645" s="15">
        <f t="shared" si="165"/>
        <v>0</v>
      </c>
      <c r="Q645" s="15"/>
      <c r="R645" s="67"/>
      <c r="S645" s="68"/>
      <c r="T645" s="28"/>
    </row>
    <row r="646" spans="1:20" s="13" customFormat="1" ht="20.25">
      <c r="A646" s="106"/>
      <c r="B646" s="41" t="s">
        <v>262</v>
      </c>
      <c r="C646" s="93">
        <f>SUM(C644:C645)</f>
        <v>484</v>
      </c>
      <c r="D646" s="46" t="s">
        <v>307</v>
      </c>
      <c r="E646" s="37"/>
      <c r="F646" s="15"/>
      <c r="G646" s="15"/>
      <c r="H646" s="15"/>
      <c r="I646" s="15"/>
      <c r="J646" s="15"/>
      <c r="K646" s="15"/>
      <c r="L646" s="15"/>
      <c r="M646" s="15"/>
      <c r="N646" s="15"/>
      <c r="O646" s="15"/>
      <c r="P646" s="15"/>
      <c r="Q646" s="15"/>
      <c r="R646" s="67"/>
      <c r="S646" s="68"/>
      <c r="T646" s="28"/>
    </row>
    <row r="647" spans="1:20" s="13" customFormat="1" ht="20.25">
      <c r="A647" s="104"/>
      <c r="B647" s="89" t="s">
        <v>255</v>
      </c>
      <c r="C647" s="38"/>
      <c r="D647" s="91"/>
      <c r="E647" s="37"/>
      <c r="F647" s="15"/>
      <c r="G647" s="15"/>
      <c r="H647" s="15"/>
      <c r="I647" s="15"/>
      <c r="J647" s="15"/>
      <c r="K647" s="15"/>
      <c r="L647" s="15"/>
      <c r="M647" s="15"/>
      <c r="N647" s="15"/>
      <c r="O647" s="15"/>
      <c r="P647" s="15"/>
      <c r="Q647" s="15"/>
      <c r="R647" s="67"/>
      <c r="S647" s="66"/>
      <c r="T647" s="76"/>
    </row>
    <row r="648" spans="1:20" s="13" customFormat="1" ht="20.25">
      <c r="A648" s="104"/>
      <c r="B648" s="90" t="s">
        <v>347</v>
      </c>
      <c r="C648" s="92">
        <f>D648*E648</f>
        <v>60</v>
      </c>
      <c r="D648" s="12">
        <v>3</v>
      </c>
      <c r="E648" s="37">
        <f>E644</f>
        <v>20</v>
      </c>
      <c r="F648" s="15"/>
      <c r="G648" s="15"/>
      <c r="H648" s="15"/>
      <c r="I648" s="15"/>
      <c r="J648" s="15"/>
      <c r="K648" s="15"/>
      <c r="L648" s="15"/>
      <c r="M648" s="15"/>
      <c r="N648" s="15"/>
      <c r="O648" s="15"/>
      <c r="P648" s="15"/>
      <c r="Q648" s="15"/>
      <c r="R648" s="67"/>
      <c r="S648" s="66"/>
      <c r="T648" s="76"/>
    </row>
    <row r="649" spans="1:20" s="13" customFormat="1" ht="20.25">
      <c r="A649" s="104"/>
      <c r="B649" s="90" t="s">
        <v>283</v>
      </c>
      <c r="C649" s="92">
        <f>D649*E649</f>
        <v>192</v>
      </c>
      <c r="D649" s="12">
        <f>D634</f>
        <v>16</v>
      </c>
      <c r="E649" s="37">
        <f>F649*$E$722+G649*$F$722+H649*$G$722+I649*$H$722+J649*$I$722+K649*$J$722+L649*$K$722+M649*$L$722+N649*$M$722+O649*$N$722+P649*$O$722</f>
        <v>12</v>
      </c>
      <c r="F649" s="15"/>
      <c r="G649" s="15"/>
      <c r="H649" s="15"/>
      <c r="I649" s="15"/>
      <c r="J649" s="15">
        <v>5</v>
      </c>
      <c r="K649" s="15"/>
      <c r="L649" s="15"/>
      <c r="M649" s="15"/>
      <c r="N649" s="15"/>
      <c r="O649" s="15"/>
      <c r="P649" s="15"/>
      <c r="Q649" s="15"/>
      <c r="R649" s="67"/>
      <c r="S649" s="66"/>
      <c r="T649" s="76"/>
    </row>
    <row r="650" spans="1:20" s="13" customFormat="1" ht="20.25">
      <c r="A650" s="104"/>
      <c r="B650" s="41" t="s">
        <v>262</v>
      </c>
      <c r="C650" s="93">
        <f>C648+C649</f>
        <v>252</v>
      </c>
      <c r="D650" s="46" t="s">
        <v>282</v>
      </c>
      <c r="E650" s="37"/>
      <c r="F650" s="15"/>
      <c r="G650" s="15"/>
      <c r="H650" s="15"/>
      <c r="I650" s="15"/>
      <c r="J650" s="15"/>
      <c r="K650" s="15"/>
      <c r="L650" s="15"/>
      <c r="M650" s="15"/>
      <c r="N650" s="15"/>
      <c r="O650" s="15"/>
      <c r="P650" s="15"/>
      <c r="Q650" s="15"/>
      <c r="R650" s="67"/>
      <c r="S650" s="66"/>
      <c r="T650" s="76"/>
    </row>
    <row r="651" spans="1:20" s="10" customFormat="1" ht="20.25" customHeight="1">
      <c r="A651" s="31">
        <v>22</v>
      </c>
      <c r="B651" s="125" t="s">
        <v>324</v>
      </c>
      <c r="C651" s="35"/>
      <c r="D651" s="9"/>
      <c r="E651" s="34"/>
      <c r="F651" s="9"/>
      <c r="G651" s="9"/>
      <c r="H651" s="9"/>
      <c r="I651" s="9"/>
      <c r="J651" s="9"/>
      <c r="K651" s="9"/>
      <c r="L651" s="9"/>
      <c r="M651" s="9"/>
      <c r="N651" s="9"/>
      <c r="O651" s="9"/>
      <c r="P651" s="9"/>
      <c r="Q651" s="9"/>
      <c r="R651" s="63"/>
      <c r="S651" s="64"/>
      <c r="T651" s="43"/>
    </row>
    <row r="652" spans="1:20" s="13" customFormat="1" ht="31.5">
      <c r="A652" s="11">
        <v>1</v>
      </c>
      <c r="B652" s="116" t="s">
        <v>326</v>
      </c>
      <c r="C652" s="36">
        <f>D652*E652</f>
        <v>-10</v>
      </c>
      <c r="D652" s="12">
        <v>1</v>
      </c>
      <c r="E652" s="37">
        <f>F652*$E$722+G652*$F$722+H652*$G$722+I652*$H$722+J652*$I$722+K652*$J$722+L652*$K$722+M652*$L$722+N652*$M$722+O652*$N$722+P652*$O$722+Q652*$P$722+R652*S652</f>
        <v>-10</v>
      </c>
      <c r="F652" s="12">
        <v>-5</v>
      </c>
      <c r="G652" s="12">
        <v>-5</v>
      </c>
      <c r="H652" s="12"/>
      <c r="I652" s="12"/>
      <c r="J652" s="12"/>
      <c r="K652" s="12"/>
      <c r="L652" s="12"/>
      <c r="M652" s="12"/>
      <c r="N652" s="12"/>
      <c r="O652" s="12"/>
      <c r="P652" s="12"/>
      <c r="Q652" s="12"/>
      <c r="R652" s="65"/>
      <c r="S652" s="73"/>
      <c r="T652" s="75"/>
    </row>
    <row r="653" spans="1:20" s="13" customFormat="1" ht="20.25">
      <c r="A653" s="11">
        <v>1</v>
      </c>
      <c r="B653" s="39" t="s">
        <v>244</v>
      </c>
      <c r="C653" s="36">
        <f t="shared" ref="C653:C655" si="167">D653*E653</f>
        <v>16.799999999999997</v>
      </c>
      <c r="D653" s="12">
        <v>3</v>
      </c>
      <c r="E653" s="37">
        <f>F653*$E$722+G653*$F$722+H653*$G$722+I653*$H$722+J653*$I$722+K653*$J$722+L653*$K$722+M653*$L$722+N653*$M$722+O653*$N$722+P653*$O$722</f>
        <v>5.6</v>
      </c>
      <c r="F653" s="12"/>
      <c r="G653" s="12">
        <v>-4</v>
      </c>
      <c r="H653" s="12"/>
      <c r="I653" s="12"/>
      <c r="J653" s="12">
        <v>4</v>
      </c>
      <c r="K653" s="12"/>
      <c r="L653" s="12"/>
      <c r="M653" s="12"/>
      <c r="N653" s="12"/>
      <c r="O653" s="12"/>
      <c r="P653" s="12"/>
      <c r="Q653" s="12"/>
      <c r="R653" s="65"/>
      <c r="S653" s="73"/>
      <c r="T653" s="75"/>
    </row>
    <row r="654" spans="1:20" s="13" customFormat="1" ht="20.25">
      <c r="A654" s="11">
        <v>1</v>
      </c>
      <c r="B654" s="116" t="s">
        <v>337</v>
      </c>
      <c r="C654" s="36">
        <f t="shared" si="167"/>
        <v>20</v>
      </c>
      <c r="D654" s="12">
        <v>1</v>
      </c>
      <c r="E654" s="37">
        <f>D759</f>
        <v>20</v>
      </c>
      <c r="F654" s="12"/>
      <c r="G654" s="12"/>
      <c r="H654" s="12"/>
      <c r="I654" s="12"/>
      <c r="J654" s="12"/>
      <c r="K654" s="12"/>
      <c r="L654" s="12"/>
      <c r="M654" s="12"/>
      <c r="N654" s="12"/>
      <c r="O654" s="12"/>
      <c r="P654" s="12"/>
      <c r="Q654" s="12"/>
      <c r="R654" s="65"/>
      <c r="S654" s="65"/>
      <c r="T654" s="75"/>
    </row>
    <row r="655" spans="1:20" s="13" customFormat="1" ht="31.5">
      <c r="A655" s="11">
        <v>1</v>
      </c>
      <c r="B655" s="39" t="s">
        <v>351</v>
      </c>
      <c r="C655" s="36">
        <f t="shared" si="167"/>
        <v>17.5</v>
      </c>
      <c r="D655" s="12">
        <v>5</v>
      </c>
      <c r="E655" s="37">
        <f>D756</f>
        <v>3.5</v>
      </c>
      <c r="F655" s="12"/>
      <c r="G655" s="12"/>
      <c r="H655" s="12"/>
      <c r="I655" s="12"/>
      <c r="J655" s="12"/>
      <c r="K655" s="12"/>
      <c r="L655" s="12"/>
      <c r="M655" s="12"/>
      <c r="N655" s="12"/>
      <c r="O655" s="12"/>
      <c r="P655" s="12"/>
      <c r="Q655" s="12"/>
      <c r="R655" s="65"/>
      <c r="S655" s="65"/>
      <c r="T655" s="75"/>
    </row>
    <row r="656" spans="1:20" s="13" customFormat="1" ht="20.25">
      <c r="A656" s="11"/>
      <c r="B656" s="40" t="s">
        <v>19</v>
      </c>
      <c r="C656" s="93">
        <f>SUM(C652:C655)</f>
        <v>44.3</v>
      </c>
      <c r="D656" s="46" t="s">
        <v>211</v>
      </c>
      <c r="E656" s="37"/>
      <c r="F656" s="12"/>
      <c r="G656" s="12"/>
      <c r="H656" s="12"/>
      <c r="I656" s="12"/>
      <c r="J656" s="12"/>
      <c r="K656" s="12"/>
      <c r="L656" s="12"/>
      <c r="M656" s="12"/>
      <c r="N656" s="12"/>
      <c r="O656" s="12"/>
      <c r="P656" s="12"/>
      <c r="Q656" s="12"/>
      <c r="R656" s="65"/>
      <c r="S656" s="66"/>
      <c r="T656" s="76"/>
    </row>
    <row r="657" spans="1:20" s="13" customFormat="1" ht="31.5">
      <c r="A657" s="11">
        <v>2</v>
      </c>
      <c r="B657" s="116" t="s">
        <v>326</v>
      </c>
      <c r="C657" s="36">
        <f>D657*E657</f>
        <v>-30</v>
      </c>
      <c r="D657" s="12">
        <v>1</v>
      </c>
      <c r="E657" s="37">
        <f>F657*$E$722+G657*$F$722+H657*$G$722+I657*$H$722+J657*$I$722+K657*$J$722+L657*$K$722+M657*$L$722+N657*$M$722+O657*$N$722+P657*$O$722+Q657*$P$722+R657*S657</f>
        <v>-30</v>
      </c>
      <c r="F657" s="12">
        <v>-15</v>
      </c>
      <c r="G657" s="12">
        <v>-15</v>
      </c>
      <c r="H657" s="12"/>
      <c r="I657" s="12"/>
      <c r="J657" s="12"/>
      <c r="K657" s="12"/>
      <c r="L657" s="12"/>
      <c r="M657" s="12"/>
      <c r="N657" s="12"/>
      <c r="O657" s="12"/>
      <c r="P657" s="12"/>
      <c r="Q657" s="12"/>
      <c r="R657" s="65"/>
      <c r="S657" s="73"/>
      <c r="T657" s="75"/>
    </row>
    <row r="658" spans="1:20" s="13" customFormat="1" ht="20.25">
      <c r="A658" s="11">
        <v>2</v>
      </c>
      <c r="B658" s="39" t="str">
        <f>B653</f>
        <v>Дрон-литейщик</v>
      </c>
      <c r="C658" s="36">
        <f t="shared" ref="C658:C660" si="168">D658*E658</f>
        <v>44.8</v>
      </c>
      <c r="D658" s="12">
        <v>8</v>
      </c>
      <c r="E658" s="37">
        <f>F658*$E$722+G658*$F$722+H658*$G$722+I658*$H$722+J658*$I$722+K658*$J$722+L658*$K$722+M658*$L$722+N658*$M$722+O658*$N$722+P658*$O$722</f>
        <v>5.6</v>
      </c>
      <c r="F658" s="12">
        <f>F653</f>
        <v>0</v>
      </c>
      <c r="G658" s="12">
        <f t="shared" ref="G658:Q658" si="169">G653</f>
        <v>-4</v>
      </c>
      <c r="H658" s="12">
        <f t="shared" si="169"/>
        <v>0</v>
      </c>
      <c r="I658" s="12">
        <f t="shared" si="169"/>
        <v>0</v>
      </c>
      <c r="J658" s="12">
        <f t="shared" si="169"/>
        <v>4</v>
      </c>
      <c r="K658" s="12">
        <f t="shared" si="169"/>
        <v>0</v>
      </c>
      <c r="L658" s="12">
        <f t="shared" si="169"/>
        <v>0</v>
      </c>
      <c r="M658" s="12">
        <f t="shared" si="169"/>
        <v>0</v>
      </c>
      <c r="N658" s="12">
        <f t="shared" si="169"/>
        <v>0</v>
      </c>
      <c r="O658" s="12">
        <f t="shared" si="169"/>
        <v>0</v>
      </c>
      <c r="P658" s="12">
        <f t="shared" si="169"/>
        <v>0</v>
      </c>
      <c r="Q658" s="12">
        <f t="shared" si="169"/>
        <v>0</v>
      </c>
      <c r="R658" s="65"/>
      <c r="S658" s="79"/>
      <c r="T658" s="75"/>
    </row>
    <row r="659" spans="1:20" s="13" customFormat="1" ht="20.25">
      <c r="A659" s="11">
        <v>2</v>
      </c>
      <c r="B659" s="116" t="s">
        <v>337</v>
      </c>
      <c r="C659" s="36">
        <f t="shared" si="168"/>
        <v>100</v>
      </c>
      <c r="D659" s="12">
        <v>5</v>
      </c>
      <c r="E659" s="37">
        <f>D759</f>
        <v>20</v>
      </c>
      <c r="F659" s="12"/>
      <c r="G659" s="12"/>
      <c r="H659" s="12"/>
      <c r="I659" s="12"/>
      <c r="J659" s="12"/>
      <c r="K659" s="12"/>
      <c r="L659" s="12"/>
      <c r="M659" s="12"/>
      <c r="N659" s="12"/>
      <c r="O659" s="12"/>
      <c r="P659" s="12"/>
      <c r="Q659" s="12"/>
      <c r="R659" s="65"/>
      <c r="S659" s="65"/>
      <c r="T659" s="75"/>
    </row>
    <row r="660" spans="1:20" s="13" customFormat="1" ht="31.5">
      <c r="A660" s="11">
        <v>2</v>
      </c>
      <c r="B660" s="39" t="s">
        <v>351</v>
      </c>
      <c r="C660" s="36">
        <f t="shared" si="168"/>
        <v>35</v>
      </c>
      <c r="D660" s="12">
        <v>10</v>
      </c>
      <c r="E660" s="37">
        <f>D756</f>
        <v>3.5</v>
      </c>
      <c r="F660" s="12"/>
      <c r="G660" s="12"/>
      <c r="H660" s="12"/>
      <c r="I660" s="12"/>
      <c r="J660" s="12"/>
      <c r="K660" s="12"/>
      <c r="L660" s="12"/>
      <c r="M660" s="12"/>
      <c r="N660" s="12"/>
      <c r="O660" s="12"/>
      <c r="P660" s="12"/>
      <c r="Q660" s="12"/>
      <c r="R660" s="65"/>
      <c r="S660" s="65"/>
      <c r="T660" s="75"/>
    </row>
    <row r="661" spans="1:20" s="13" customFormat="1" ht="20.25">
      <c r="A661" s="11"/>
      <c r="B661" s="40" t="s">
        <v>20</v>
      </c>
      <c r="C661" s="44">
        <f>SUM(C657:C660)</f>
        <v>149.80000000000001</v>
      </c>
      <c r="D661" s="46" t="s">
        <v>210</v>
      </c>
      <c r="E661" s="37"/>
      <c r="F661" s="12"/>
      <c r="G661" s="12"/>
      <c r="H661" s="12"/>
      <c r="I661" s="12"/>
      <c r="J661" s="12"/>
      <c r="K661" s="12"/>
      <c r="L661" s="12"/>
      <c r="M661" s="12"/>
      <c r="N661" s="12"/>
      <c r="O661" s="12"/>
      <c r="P661" s="12"/>
      <c r="Q661" s="12"/>
      <c r="R661" s="65"/>
      <c r="S661" s="66"/>
      <c r="T661" s="76"/>
    </row>
    <row r="662" spans="1:20" s="13" customFormat="1" ht="31.5">
      <c r="A662" s="11">
        <v>3</v>
      </c>
      <c r="B662" s="116" t="s">
        <v>326</v>
      </c>
      <c r="C662" s="36">
        <f>D662*E662</f>
        <v>-50</v>
      </c>
      <c r="D662" s="12">
        <v>1</v>
      </c>
      <c r="E662" s="37">
        <f>F662*$E$722+G662*$F$722+H662*$G$722+I662*$H$722+J662*$I$722+K662*$J$722+L662*$K$722+M662*$L$722+N662*$M$722+O662*$N$722+P662*$O$722+Q662*$P$722+R662*S662</f>
        <v>-50</v>
      </c>
      <c r="F662" s="12">
        <v>-25</v>
      </c>
      <c r="G662" s="12">
        <v>-25</v>
      </c>
      <c r="H662" s="12"/>
      <c r="I662" s="12"/>
      <c r="J662" s="12"/>
      <c r="K662" s="12"/>
      <c r="L662" s="12"/>
      <c r="M662" s="12"/>
      <c r="N662" s="12"/>
      <c r="O662" s="12"/>
      <c r="P662" s="12"/>
      <c r="Q662" s="12"/>
      <c r="R662" s="65"/>
      <c r="S662" s="73"/>
      <c r="T662" s="75"/>
    </row>
    <row r="663" spans="1:20" s="13" customFormat="1" ht="20.25">
      <c r="A663" s="11">
        <v>3</v>
      </c>
      <c r="B663" s="39" t="str">
        <f>B653</f>
        <v>Дрон-литейщик</v>
      </c>
      <c r="C663" s="36">
        <f t="shared" ref="C663:C666" si="170">D663*E663</f>
        <v>89.6</v>
      </c>
      <c r="D663" s="12">
        <v>16</v>
      </c>
      <c r="E663" s="37">
        <f>F663*$E$722+G663*$F$722+H663*$G$722+I663*$H$722+J663*$I$722+K663*$J$722+L663*$K$722+M663*$L$722+N663*$M$722+O663*$N$722+P663*$O$722</f>
        <v>5.6</v>
      </c>
      <c r="F663" s="12">
        <f>F653</f>
        <v>0</v>
      </c>
      <c r="G663" s="12">
        <f t="shared" ref="G663:Q663" si="171">G653</f>
        <v>-4</v>
      </c>
      <c r="H663" s="12">
        <f t="shared" si="171"/>
        <v>0</v>
      </c>
      <c r="I663" s="12">
        <f t="shared" si="171"/>
        <v>0</v>
      </c>
      <c r="J663" s="12">
        <f t="shared" si="171"/>
        <v>4</v>
      </c>
      <c r="K663" s="12">
        <f t="shared" si="171"/>
        <v>0</v>
      </c>
      <c r="L663" s="12">
        <f t="shared" si="171"/>
        <v>0</v>
      </c>
      <c r="M663" s="12">
        <f t="shared" si="171"/>
        <v>0</v>
      </c>
      <c r="N663" s="12">
        <f t="shared" si="171"/>
        <v>0</v>
      </c>
      <c r="O663" s="12">
        <f t="shared" si="171"/>
        <v>0</v>
      </c>
      <c r="P663" s="12">
        <f t="shared" si="171"/>
        <v>0</v>
      </c>
      <c r="Q663" s="12">
        <f t="shared" si="171"/>
        <v>0</v>
      </c>
      <c r="R663" s="65"/>
      <c r="S663" s="79"/>
      <c r="T663" s="75"/>
    </row>
    <row r="664" spans="1:20" s="13" customFormat="1" ht="20.25">
      <c r="A664" s="11">
        <v>3</v>
      </c>
      <c r="B664" s="39" t="s">
        <v>144</v>
      </c>
      <c r="C664" s="36">
        <f t="shared" si="170"/>
        <v>96</v>
      </c>
      <c r="D664" s="12">
        <f>D663</f>
        <v>16</v>
      </c>
      <c r="E664" s="37">
        <f>F664*$E$722+G664*$F$722+H664*$G$722+I664*$H$722+J664*$I$722+K664*$J$722+L664*$K$722+M664*$L$722+N664*$M$722+O664*$N$722+P664*$O$722</f>
        <v>6</v>
      </c>
      <c r="F664" s="12"/>
      <c r="G664" s="12"/>
      <c r="H664" s="12"/>
      <c r="I664" s="12"/>
      <c r="J664" s="12">
        <v>2.5</v>
      </c>
      <c r="K664" s="12"/>
      <c r="L664" s="12"/>
      <c r="M664" s="12"/>
      <c r="N664" s="12"/>
      <c r="O664" s="12"/>
      <c r="P664" s="12"/>
      <c r="Q664" s="12"/>
      <c r="R664" s="65"/>
      <c r="S664" s="66"/>
      <c r="T664" s="76"/>
    </row>
    <row r="665" spans="1:20" s="13" customFormat="1" ht="20.25">
      <c r="A665" s="11">
        <v>3</v>
      </c>
      <c r="B665" s="116" t="s">
        <v>337</v>
      </c>
      <c r="C665" s="36">
        <f t="shared" si="170"/>
        <v>200</v>
      </c>
      <c r="D665" s="12">
        <v>10</v>
      </c>
      <c r="E665" s="37">
        <f>D759</f>
        <v>20</v>
      </c>
      <c r="F665" s="12"/>
      <c r="G665" s="12"/>
      <c r="H665" s="12"/>
      <c r="I665" s="12"/>
      <c r="J665" s="12"/>
      <c r="K665" s="12"/>
      <c r="L665" s="12"/>
      <c r="M665" s="12"/>
      <c r="N665" s="12"/>
      <c r="O665" s="12"/>
      <c r="P665" s="12"/>
      <c r="Q665" s="12"/>
      <c r="R665" s="65"/>
      <c r="S665" s="66"/>
      <c r="T665" s="76"/>
    </row>
    <row r="666" spans="1:20" s="13" customFormat="1" ht="31.5">
      <c r="A666" s="11">
        <v>3</v>
      </c>
      <c r="B666" s="39" t="s">
        <v>351</v>
      </c>
      <c r="C666" s="36">
        <f t="shared" si="170"/>
        <v>70</v>
      </c>
      <c r="D666" s="12">
        <v>20</v>
      </c>
      <c r="E666" s="37">
        <f>D756</f>
        <v>3.5</v>
      </c>
      <c r="F666" s="12"/>
      <c r="G666" s="12"/>
      <c r="H666" s="12"/>
      <c r="I666" s="12"/>
      <c r="J666" s="12"/>
      <c r="K666" s="12"/>
      <c r="L666" s="12"/>
      <c r="M666" s="12"/>
      <c r="N666" s="12"/>
      <c r="O666" s="12"/>
      <c r="P666" s="12"/>
      <c r="Q666" s="12"/>
      <c r="R666" s="65"/>
      <c r="S666" s="66"/>
      <c r="T666" s="76"/>
    </row>
    <row r="667" spans="1:20" s="13" customFormat="1" ht="20.25">
      <c r="A667" s="14"/>
      <c r="B667" s="41" t="s">
        <v>21</v>
      </c>
      <c r="C667" s="44">
        <f>SUM(C662:C666)</f>
        <v>405.6</v>
      </c>
      <c r="D667" s="46" t="s">
        <v>209</v>
      </c>
      <c r="E667" s="37"/>
      <c r="F667" s="15"/>
      <c r="G667" s="15"/>
      <c r="H667" s="15"/>
      <c r="I667" s="15"/>
      <c r="J667" s="15"/>
      <c r="K667" s="15"/>
      <c r="L667" s="15"/>
      <c r="M667" s="15"/>
      <c r="N667" s="15"/>
      <c r="O667" s="15"/>
      <c r="P667" s="15"/>
      <c r="Q667" s="15"/>
      <c r="R667" s="67"/>
      <c r="S667" s="66"/>
      <c r="T667" s="76"/>
    </row>
    <row r="668" spans="1:20" s="13" customFormat="1" ht="20.25">
      <c r="A668" s="106"/>
      <c r="B668" s="89" t="s">
        <v>304</v>
      </c>
      <c r="C668" s="38"/>
      <c r="D668" s="91"/>
      <c r="E668" s="37"/>
      <c r="F668" s="15"/>
      <c r="G668" s="15"/>
      <c r="H668" s="15"/>
      <c r="I668" s="15"/>
      <c r="J668" s="15"/>
      <c r="K668" s="15"/>
      <c r="L668" s="15"/>
      <c r="M668" s="15"/>
      <c r="N668" s="15"/>
      <c r="O668" s="15"/>
      <c r="P668" s="15"/>
      <c r="Q668" s="15"/>
      <c r="R668" s="67"/>
      <c r="S668" s="68"/>
      <c r="T668" s="28"/>
    </row>
    <row r="669" spans="1:20" s="13" customFormat="1" ht="20.25">
      <c r="A669" s="106"/>
      <c r="B669" s="90" t="s">
        <v>347</v>
      </c>
      <c r="C669" s="92">
        <f>D669*E669</f>
        <v>20</v>
      </c>
      <c r="D669" s="12">
        <v>1</v>
      </c>
      <c r="E669" s="37">
        <f>D759</f>
        <v>20</v>
      </c>
      <c r="F669" s="15"/>
      <c r="G669" s="15"/>
      <c r="H669" s="15"/>
      <c r="I669" s="15"/>
      <c r="J669" s="15"/>
      <c r="K669" s="15"/>
      <c r="L669" s="15"/>
      <c r="M669" s="15"/>
      <c r="N669" s="15"/>
      <c r="O669" s="15"/>
      <c r="P669" s="15"/>
      <c r="Q669" s="15"/>
      <c r="R669" s="67"/>
      <c r="S669" s="68"/>
      <c r="T669" s="28"/>
    </row>
    <row r="670" spans="1:20" s="13" customFormat="1" ht="20.25">
      <c r="A670" s="106"/>
      <c r="B670" s="90" t="s">
        <v>284</v>
      </c>
      <c r="C670" s="92">
        <f>D670*E670</f>
        <v>76.8</v>
      </c>
      <c r="D670" s="12">
        <f>D663</f>
        <v>16</v>
      </c>
      <c r="E670" s="37">
        <f>F670*$E$722+G670*$F$722+H670*$G$722+I670*$H$722+J670*$I$722+K670*$J$722+L670*$K$722+M670*$L$722+N670*$M$722+O670*$N$722+P670*$O$722</f>
        <v>4.8</v>
      </c>
      <c r="F670" s="15"/>
      <c r="G670" s="15"/>
      <c r="H670" s="15"/>
      <c r="I670" s="15"/>
      <c r="J670" s="15">
        <v>2</v>
      </c>
      <c r="K670" s="15"/>
      <c r="L670" s="15"/>
      <c r="M670" s="15"/>
      <c r="N670" s="15"/>
      <c r="O670" s="15"/>
      <c r="P670" s="15"/>
      <c r="Q670" s="15"/>
      <c r="R670" s="67"/>
      <c r="S670" s="68"/>
      <c r="T670" s="28"/>
    </row>
    <row r="671" spans="1:20" s="13" customFormat="1" ht="20.25">
      <c r="A671" s="107" t="s">
        <v>13</v>
      </c>
      <c r="B671" s="41" t="s">
        <v>262</v>
      </c>
      <c r="C671" s="93">
        <f>SUM(C669:C670)</f>
        <v>96.8</v>
      </c>
      <c r="D671" s="46" t="s">
        <v>306</v>
      </c>
      <c r="E671" s="37"/>
      <c r="F671" s="15"/>
      <c r="G671" s="15"/>
      <c r="H671" s="15"/>
      <c r="I671" s="15"/>
      <c r="J671" s="15"/>
      <c r="K671" s="15"/>
      <c r="L671" s="15"/>
      <c r="M671" s="15"/>
      <c r="N671" s="15"/>
      <c r="O671" s="15"/>
      <c r="P671" s="15"/>
      <c r="Q671" s="15"/>
      <c r="R671" s="67"/>
      <c r="S671" s="68"/>
      <c r="T671" s="28"/>
    </row>
    <row r="672" spans="1:20" s="13" customFormat="1" ht="20.25">
      <c r="A672" s="106"/>
      <c r="B672" s="89" t="s">
        <v>305</v>
      </c>
      <c r="C672" s="38"/>
      <c r="D672" s="103"/>
      <c r="E672" s="37"/>
      <c r="F672" s="15"/>
      <c r="G672" s="15"/>
      <c r="H672" s="15"/>
      <c r="I672" s="15"/>
      <c r="J672" s="15"/>
      <c r="K672" s="15"/>
      <c r="L672" s="15"/>
      <c r="M672" s="15"/>
      <c r="N672" s="15"/>
      <c r="O672" s="15"/>
      <c r="P672" s="15"/>
      <c r="Q672" s="15"/>
      <c r="R672" s="67"/>
      <c r="S672" s="68"/>
      <c r="T672" s="28"/>
    </row>
    <row r="673" spans="1:20" s="13" customFormat="1" ht="20.25">
      <c r="A673" s="106"/>
      <c r="B673" s="90" t="s">
        <v>347</v>
      </c>
      <c r="C673" s="92">
        <f>D673*E673</f>
        <v>100</v>
      </c>
      <c r="D673" s="12">
        <f>D669*5</f>
        <v>5</v>
      </c>
      <c r="E673" s="37">
        <f>D759</f>
        <v>20</v>
      </c>
      <c r="F673" s="15">
        <f>F669*5</f>
        <v>0</v>
      </c>
      <c r="G673" s="15">
        <f t="shared" ref="G673:P674" si="172">G669*5</f>
        <v>0</v>
      </c>
      <c r="H673" s="15">
        <f t="shared" si="172"/>
        <v>0</v>
      </c>
      <c r="I673" s="15">
        <f t="shared" si="172"/>
        <v>0</v>
      </c>
      <c r="J673" s="15">
        <f t="shared" si="172"/>
        <v>0</v>
      </c>
      <c r="K673" s="15">
        <f t="shared" si="172"/>
        <v>0</v>
      </c>
      <c r="L673" s="15">
        <f t="shared" si="172"/>
        <v>0</v>
      </c>
      <c r="M673" s="15">
        <f t="shared" si="172"/>
        <v>0</v>
      </c>
      <c r="N673" s="15">
        <f t="shared" si="172"/>
        <v>0</v>
      </c>
      <c r="O673" s="15">
        <f t="shared" si="172"/>
        <v>0</v>
      </c>
      <c r="P673" s="15">
        <f t="shared" si="172"/>
        <v>0</v>
      </c>
      <c r="Q673" s="15"/>
      <c r="R673" s="67"/>
      <c r="S673" s="68"/>
      <c r="T673" s="28"/>
    </row>
    <row r="674" spans="1:20" s="13" customFormat="1" ht="20.25">
      <c r="A674" s="106"/>
      <c r="B674" s="90" t="s">
        <v>284</v>
      </c>
      <c r="C674" s="92">
        <f>D674*E674</f>
        <v>384</v>
      </c>
      <c r="D674" s="12">
        <f>D670</f>
        <v>16</v>
      </c>
      <c r="E674" s="37">
        <f>F674*$E$722+G674*$F$722+H674*$G$722+I674*$H$722+J674*$I$722+K674*$J$722+L674*$K$722+M674*$L$722+N674*$M$722+O674*$N$722+P674*$O$722</f>
        <v>24</v>
      </c>
      <c r="F674" s="15">
        <f t="shared" ref="F674:J674" si="173">F670*5</f>
        <v>0</v>
      </c>
      <c r="G674" s="15">
        <f t="shared" si="173"/>
        <v>0</v>
      </c>
      <c r="H674" s="15">
        <f t="shared" si="173"/>
        <v>0</v>
      </c>
      <c r="I674" s="15">
        <f t="shared" si="173"/>
        <v>0</v>
      </c>
      <c r="J674" s="15">
        <f t="shared" si="173"/>
        <v>10</v>
      </c>
      <c r="K674" s="15">
        <f>K670*5</f>
        <v>0</v>
      </c>
      <c r="L674" s="15">
        <f t="shared" si="172"/>
        <v>0</v>
      </c>
      <c r="M674" s="15">
        <f t="shared" si="172"/>
        <v>0</v>
      </c>
      <c r="N674" s="15">
        <f t="shared" si="172"/>
        <v>0</v>
      </c>
      <c r="O674" s="15">
        <f t="shared" si="172"/>
        <v>0</v>
      </c>
      <c r="P674" s="15">
        <f t="shared" si="172"/>
        <v>0</v>
      </c>
      <c r="Q674" s="15"/>
      <c r="R674" s="67"/>
      <c r="S674" s="68"/>
      <c r="T674" s="28"/>
    </row>
    <row r="675" spans="1:20" s="13" customFormat="1" ht="20.25">
      <c r="A675" s="106"/>
      <c r="B675" s="41" t="s">
        <v>262</v>
      </c>
      <c r="C675" s="93">
        <f>SUM(C673:C674)</f>
        <v>484</v>
      </c>
      <c r="D675" s="46" t="s">
        <v>307</v>
      </c>
      <c r="E675" s="37"/>
      <c r="F675" s="15"/>
      <c r="G675" s="15"/>
      <c r="H675" s="15"/>
      <c r="I675" s="15"/>
      <c r="J675" s="15"/>
      <c r="K675" s="15"/>
      <c r="L675" s="15"/>
      <c r="M675" s="15"/>
      <c r="N675" s="15"/>
      <c r="O675" s="15"/>
      <c r="P675" s="15"/>
      <c r="Q675" s="15"/>
      <c r="R675" s="67"/>
      <c r="S675" s="68"/>
      <c r="T675" s="28"/>
    </row>
    <row r="676" spans="1:20" s="13" customFormat="1" ht="20.25">
      <c r="A676" s="104"/>
      <c r="B676" s="89" t="s">
        <v>255</v>
      </c>
      <c r="C676" s="38"/>
      <c r="D676" s="91"/>
      <c r="E676" s="37"/>
      <c r="F676" s="15"/>
      <c r="G676" s="15"/>
      <c r="H676" s="15"/>
      <c r="I676" s="15"/>
      <c r="J676" s="15"/>
      <c r="K676" s="15"/>
      <c r="L676" s="15"/>
      <c r="M676" s="15"/>
      <c r="N676" s="15"/>
      <c r="O676" s="15"/>
      <c r="P676" s="15"/>
      <c r="Q676" s="15"/>
      <c r="R676" s="67"/>
      <c r="S676" s="66"/>
      <c r="T676" s="76"/>
    </row>
    <row r="677" spans="1:20" s="13" customFormat="1" ht="20.25">
      <c r="A677" s="104"/>
      <c r="B677" s="90" t="s">
        <v>347</v>
      </c>
      <c r="C677" s="92">
        <f>D677*E677</f>
        <v>60</v>
      </c>
      <c r="D677" s="12">
        <v>3</v>
      </c>
      <c r="E677" s="37">
        <f>D759</f>
        <v>20</v>
      </c>
      <c r="F677" s="15"/>
      <c r="G677" s="15"/>
      <c r="H677" s="15"/>
      <c r="I677" s="15"/>
      <c r="J677" s="15"/>
      <c r="K677" s="15"/>
      <c r="L677" s="15"/>
      <c r="M677" s="15"/>
      <c r="N677" s="15"/>
      <c r="O677" s="15"/>
      <c r="P677" s="15"/>
      <c r="Q677" s="15"/>
      <c r="R677" s="67"/>
      <c r="S677" s="66"/>
      <c r="T677" s="76"/>
    </row>
    <row r="678" spans="1:20" s="13" customFormat="1" ht="20.25">
      <c r="A678" s="104"/>
      <c r="B678" s="90" t="s">
        <v>284</v>
      </c>
      <c r="C678" s="92">
        <f>D678*E678</f>
        <v>192</v>
      </c>
      <c r="D678" s="12">
        <f>D663</f>
        <v>16</v>
      </c>
      <c r="E678" s="37">
        <f>F678*$E$722+G678*$F$722+H678*$G$722+I678*$H$722+J678*$I$722+K678*$J$722+L678*$K$722+M678*$L$722+N678*$M$722+O678*$N$722+P678*$O$722</f>
        <v>12</v>
      </c>
      <c r="F678" s="15"/>
      <c r="G678" s="15"/>
      <c r="H678" s="15"/>
      <c r="I678" s="15"/>
      <c r="J678" s="15">
        <v>5</v>
      </c>
      <c r="K678" s="15"/>
      <c r="L678" s="15"/>
      <c r="M678" s="15"/>
      <c r="N678" s="15"/>
      <c r="O678" s="15"/>
      <c r="P678" s="15"/>
      <c r="Q678" s="15"/>
      <c r="R678" s="67"/>
      <c r="S678" s="66"/>
      <c r="T678" s="76"/>
    </row>
    <row r="679" spans="1:20" s="13" customFormat="1" ht="20.25">
      <c r="A679" s="104"/>
      <c r="B679" s="41" t="s">
        <v>262</v>
      </c>
      <c r="C679" s="93">
        <f>C677+C678</f>
        <v>252</v>
      </c>
      <c r="D679" s="46" t="s">
        <v>282</v>
      </c>
      <c r="E679" s="37"/>
      <c r="F679" s="15"/>
      <c r="G679" s="15"/>
      <c r="H679" s="15"/>
      <c r="I679" s="15"/>
      <c r="J679" s="15"/>
      <c r="K679" s="15"/>
      <c r="L679" s="15"/>
      <c r="M679" s="15"/>
      <c r="N679" s="15"/>
      <c r="O679" s="15"/>
      <c r="P679" s="15"/>
      <c r="Q679" s="15"/>
      <c r="R679" s="67"/>
      <c r="S679" s="66"/>
      <c r="T679" s="76"/>
    </row>
    <row r="680" spans="1:20" s="10" customFormat="1" ht="20.25" customHeight="1">
      <c r="A680" s="31">
        <v>23</v>
      </c>
      <c r="B680" s="125" t="s">
        <v>325</v>
      </c>
      <c r="C680" s="35"/>
      <c r="D680" s="9"/>
      <c r="E680" s="34"/>
      <c r="F680" s="9"/>
      <c r="G680" s="9"/>
      <c r="H680" s="9"/>
      <c r="I680" s="9"/>
      <c r="J680" s="9"/>
      <c r="K680" s="9"/>
      <c r="L680" s="9"/>
      <c r="M680" s="9"/>
      <c r="N680" s="9"/>
      <c r="O680" s="9"/>
      <c r="P680" s="9"/>
      <c r="Q680" s="9"/>
      <c r="R680" s="63"/>
      <c r="S680" s="64"/>
      <c r="T680" s="43"/>
    </row>
    <row r="681" spans="1:20" s="13" customFormat="1" ht="31.5">
      <c r="A681" s="11">
        <v>1</v>
      </c>
      <c r="B681" s="116" t="s">
        <v>326</v>
      </c>
      <c r="C681" s="36">
        <f>D681*E681</f>
        <v>-5</v>
      </c>
      <c r="D681" s="12">
        <v>1</v>
      </c>
      <c r="E681" s="37">
        <f>F681*$E$722+G681*$F$722+H681*$G$722+I681*$H$722+J681*$I$722+K681*$J$722+L681*$K$722+M681*$L$722+N681*$M$722+O681*$N$722+P681*$O$722+Q681*$P$722+R681*S681</f>
        <v>-5</v>
      </c>
      <c r="F681" s="12">
        <v>-3</v>
      </c>
      <c r="G681" s="12">
        <v>-2</v>
      </c>
      <c r="H681" s="12"/>
      <c r="I681" s="12"/>
      <c r="J681" s="12"/>
      <c r="K681" s="12"/>
      <c r="L681" s="12"/>
      <c r="M681" s="12"/>
      <c r="N681" s="12"/>
      <c r="O681" s="12"/>
      <c r="P681" s="12"/>
      <c r="Q681" s="12"/>
      <c r="R681" s="65"/>
      <c r="S681" s="66"/>
      <c r="T681" s="27"/>
    </row>
    <row r="682" spans="1:20" s="13" customFormat="1" ht="20.25">
      <c r="A682" s="11">
        <v>1</v>
      </c>
      <c r="B682" s="39" t="s">
        <v>245</v>
      </c>
      <c r="C682" s="36">
        <f t="shared" ref="C682:C683" si="174">D682*E682</f>
        <v>24</v>
      </c>
      <c r="D682" s="12">
        <v>2</v>
      </c>
      <c r="E682" s="37">
        <f>F682*$E$722+G682*$F$722+H682*$G$722+I682*$H$722+J682*$I$722+K682*$J$722+L682*$K$722+M682*$L$722+N682*$M$722+O682*$N$722+P682*$O$722</f>
        <v>12</v>
      </c>
      <c r="F682" s="12"/>
      <c r="G682" s="12">
        <v>-1</v>
      </c>
      <c r="H682" s="12">
        <v>-2</v>
      </c>
      <c r="I682" s="12"/>
      <c r="J682" s="12"/>
      <c r="K682" s="12"/>
      <c r="L682" s="12"/>
      <c r="M682" s="12"/>
      <c r="N682" s="12"/>
      <c r="O682" s="12"/>
      <c r="P682" s="12">
        <v>1</v>
      </c>
      <c r="Q682" s="12"/>
      <c r="R682" s="65"/>
      <c r="S682" s="73"/>
      <c r="T682" s="75"/>
    </row>
    <row r="683" spans="1:20" s="13" customFormat="1" ht="20.25">
      <c r="A683" s="11">
        <v>1</v>
      </c>
      <c r="B683" s="127" t="s">
        <v>388</v>
      </c>
      <c r="C683" s="36">
        <f t="shared" si="174"/>
        <v>24</v>
      </c>
      <c r="D683" s="12">
        <f>FLOOR(3*0.85,1)</f>
        <v>2</v>
      </c>
      <c r="E683" s="37">
        <f>E682</f>
        <v>12</v>
      </c>
      <c r="F683" s="12"/>
      <c r="G683" s="12"/>
      <c r="H683" s="12"/>
      <c r="I683" s="12"/>
      <c r="J683" s="12"/>
      <c r="K683" s="12"/>
      <c r="L683" s="12"/>
      <c r="M683" s="12"/>
      <c r="N683" s="12"/>
      <c r="O683" s="12"/>
      <c r="P683" s="12"/>
      <c r="Q683" s="12"/>
      <c r="R683" s="65"/>
      <c r="S683" s="66"/>
      <c r="T683" s="27"/>
    </row>
    <row r="684" spans="1:20" s="13" customFormat="1" ht="20.25">
      <c r="A684" s="11"/>
      <c r="B684" s="40" t="s">
        <v>19</v>
      </c>
      <c r="C684" s="44">
        <f>SUM(C681:C683)</f>
        <v>43</v>
      </c>
      <c r="D684" s="46" t="s">
        <v>211</v>
      </c>
      <c r="E684" s="37"/>
      <c r="F684" s="12"/>
      <c r="G684" s="12"/>
      <c r="H684" s="12"/>
      <c r="I684" s="12"/>
      <c r="J684" s="12"/>
      <c r="K684" s="12"/>
      <c r="L684" s="12"/>
      <c r="M684" s="12"/>
      <c r="N684" s="12"/>
      <c r="O684" s="12"/>
      <c r="P684" s="12"/>
      <c r="Q684" s="12"/>
      <c r="R684" s="65"/>
      <c r="S684" s="66"/>
      <c r="T684" s="27"/>
    </row>
    <row r="685" spans="1:20" s="13" customFormat="1" ht="31.5">
      <c r="A685" s="11">
        <v>2</v>
      </c>
      <c r="B685" s="116" t="s">
        <v>326</v>
      </c>
      <c r="C685" s="36">
        <f>D685*E685</f>
        <v>-12</v>
      </c>
      <c r="D685" s="12">
        <v>1</v>
      </c>
      <c r="E685" s="37">
        <f>F685*$E$722+G685*$F$722+H685*$G$722+I685*$H$722+J685*$I$722+K685*$J$722+L685*$K$722+M685*$L$722+N685*$M$722+O685*$N$722+P685*$O$722+Q685*$P$722+R685*S685</f>
        <v>-12</v>
      </c>
      <c r="F685" s="12">
        <v>-6</v>
      </c>
      <c r="G685" s="12">
        <v>-6</v>
      </c>
      <c r="H685" s="12"/>
      <c r="I685" s="12"/>
      <c r="J685" s="12"/>
      <c r="K685" s="12"/>
      <c r="L685" s="12"/>
      <c r="M685" s="12"/>
      <c r="N685" s="12"/>
      <c r="O685" s="12"/>
      <c r="P685" s="12"/>
      <c r="Q685" s="12"/>
      <c r="R685" s="65"/>
      <c r="S685" s="66"/>
      <c r="T685" s="27"/>
    </row>
    <row r="686" spans="1:20" s="13" customFormat="1" ht="20.25">
      <c r="A686" s="11">
        <v>2</v>
      </c>
      <c r="B686" s="39" t="str">
        <f>B682</f>
        <v>Дрон-переработчик</v>
      </c>
      <c r="C686" s="36">
        <f t="shared" ref="C686:C687" si="175">D686*E686</f>
        <v>84</v>
      </c>
      <c r="D686" s="12">
        <v>7</v>
      </c>
      <c r="E686" s="37">
        <f>F686*$E$722+G686*$F$722+H686*$G$722+I686*$H$722+J686*$I$722+K686*$J$722+L686*$K$722+M686*$L$722+N686*$M$722+O686*$N$722+P686*$O$722</f>
        <v>12</v>
      </c>
      <c r="F686" s="12">
        <f>F682</f>
        <v>0</v>
      </c>
      <c r="G686" s="12">
        <f t="shared" ref="G686:G687" si="176">G682</f>
        <v>-1</v>
      </c>
      <c r="H686" s="12">
        <f t="shared" ref="H686:Q687" si="177">H682</f>
        <v>-2</v>
      </c>
      <c r="I686" s="12">
        <f t="shared" si="177"/>
        <v>0</v>
      </c>
      <c r="J686" s="12">
        <f t="shared" si="177"/>
        <v>0</v>
      </c>
      <c r="K686" s="12">
        <f t="shared" si="177"/>
        <v>0</v>
      </c>
      <c r="L686" s="12">
        <f t="shared" si="177"/>
        <v>0</v>
      </c>
      <c r="M686" s="12">
        <f t="shared" si="177"/>
        <v>0</v>
      </c>
      <c r="N686" s="12">
        <f t="shared" si="177"/>
        <v>0</v>
      </c>
      <c r="O686" s="12">
        <f t="shared" si="177"/>
        <v>0</v>
      </c>
      <c r="P686" s="12">
        <f t="shared" si="177"/>
        <v>1</v>
      </c>
      <c r="Q686" s="12">
        <f t="shared" si="177"/>
        <v>0</v>
      </c>
      <c r="R686" s="65"/>
      <c r="S686" s="79"/>
      <c r="T686" s="75"/>
    </row>
    <row r="687" spans="1:20" s="13" customFormat="1" ht="20.25">
      <c r="A687" s="11">
        <v>2</v>
      </c>
      <c r="B687" s="127" t="s">
        <v>389</v>
      </c>
      <c r="C687" s="36">
        <f t="shared" si="175"/>
        <v>72</v>
      </c>
      <c r="D687" s="12">
        <f>FLOOR(8*0.85,1)</f>
        <v>6</v>
      </c>
      <c r="E687" s="37">
        <f>E686</f>
        <v>12</v>
      </c>
      <c r="F687" s="12">
        <f>F683</f>
        <v>0</v>
      </c>
      <c r="G687" s="12">
        <f t="shared" si="176"/>
        <v>0</v>
      </c>
      <c r="H687" s="12">
        <f t="shared" ref="H687:Q687" si="178">H683</f>
        <v>0</v>
      </c>
      <c r="I687" s="12">
        <f t="shared" si="178"/>
        <v>0</v>
      </c>
      <c r="J687" s="12">
        <f t="shared" si="178"/>
        <v>0</v>
      </c>
      <c r="K687" s="12">
        <f t="shared" si="178"/>
        <v>0</v>
      </c>
      <c r="L687" s="12">
        <f t="shared" si="178"/>
        <v>0</v>
      </c>
      <c r="M687" s="12">
        <f t="shared" si="178"/>
        <v>0</v>
      </c>
      <c r="N687" s="12">
        <f t="shared" si="178"/>
        <v>0</v>
      </c>
      <c r="O687" s="12">
        <f t="shared" si="178"/>
        <v>0</v>
      </c>
      <c r="P687" s="12">
        <f t="shared" si="177"/>
        <v>0</v>
      </c>
      <c r="Q687" s="12">
        <f t="shared" si="178"/>
        <v>0</v>
      </c>
      <c r="R687" s="65"/>
      <c r="S687" s="65"/>
      <c r="T687" s="27"/>
    </row>
    <row r="688" spans="1:20" s="13" customFormat="1" ht="20.25">
      <c r="A688" s="11"/>
      <c r="B688" s="40" t="s">
        <v>20</v>
      </c>
      <c r="C688" s="44">
        <f>SUM(C685:C687)</f>
        <v>144</v>
      </c>
      <c r="D688" s="46" t="s">
        <v>210</v>
      </c>
      <c r="E688" s="37"/>
      <c r="F688" s="12"/>
      <c r="G688" s="12"/>
      <c r="H688" s="12"/>
      <c r="I688" s="12"/>
      <c r="J688" s="12"/>
      <c r="K688" s="12"/>
      <c r="L688" s="12"/>
      <c r="M688" s="12"/>
      <c r="N688" s="12"/>
      <c r="O688" s="12"/>
      <c r="P688" s="12"/>
      <c r="Q688" s="12"/>
      <c r="R688" s="65"/>
      <c r="S688" s="66"/>
      <c r="T688" s="27"/>
    </row>
    <row r="689" spans="1:20" s="13" customFormat="1" ht="31.5">
      <c r="A689" s="11">
        <v>3</v>
      </c>
      <c r="B689" s="116" t="s">
        <v>326</v>
      </c>
      <c r="C689" s="36">
        <f>D689*E689</f>
        <v>-35</v>
      </c>
      <c r="D689" s="12">
        <v>1</v>
      </c>
      <c r="E689" s="37">
        <f>F689*$E$722+G689*$F$722+H689*$G$722+I689*$H$722+J689*$I$722+K689*$J$722+L689*$K$722+M689*$L$722+N689*$M$722+O689*$N$722+P689*$O$722+Q689*$P$722+R689*S689</f>
        <v>-35</v>
      </c>
      <c r="F689" s="12">
        <v>-15</v>
      </c>
      <c r="G689" s="12">
        <v>-20</v>
      </c>
      <c r="H689" s="12"/>
      <c r="I689" s="12"/>
      <c r="J689" s="12"/>
      <c r="K689" s="12"/>
      <c r="L689" s="12"/>
      <c r="M689" s="12"/>
      <c r="N689" s="12"/>
      <c r="O689" s="12"/>
      <c r="P689" s="12"/>
      <c r="Q689" s="12"/>
      <c r="R689" s="65"/>
      <c r="S689" s="66"/>
      <c r="T689" s="27"/>
    </row>
    <row r="690" spans="1:20" s="13" customFormat="1" ht="20.25">
      <c r="A690" s="11">
        <v>3</v>
      </c>
      <c r="B690" s="39" t="str">
        <f>B682</f>
        <v>Дрон-переработчик</v>
      </c>
      <c r="C690" s="36">
        <f t="shared" ref="C690:C691" si="179">D690*E690</f>
        <v>216</v>
      </c>
      <c r="D690" s="12">
        <v>18</v>
      </c>
      <c r="E690" s="37">
        <f>F690*$E$722+G690*$F$722+H690*$G$722+I690*$H$722+J690*$I$722+K690*$J$722+L690*$K$722+M690*$L$722+N690*$M$722+O690*$N$722+P690*$O$722</f>
        <v>12</v>
      </c>
      <c r="F690" s="12">
        <f>F682</f>
        <v>0</v>
      </c>
      <c r="G690" s="12">
        <f t="shared" ref="G690:Q691" si="180">G682</f>
        <v>-1</v>
      </c>
      <c r="H690" s="12">
        <f t="shared" si="180"/>
        <v>-2</v>
      </c>
      <c r="I690" s="12">
        <f t="shared" si="180"/>
        <v>0</v>
      </c>
      <c r="J690" s="12">
        <f t="shared" si="180"/>
        <v>0</v>
      </c>
      <c r="K690" s="12">
        <f t="shared" si="180"/>
        <v>0</v>
      </c>
      <c r="L690" s="12">
        <f t="shared" si="180"/>
        <v>0</v>
      </c>
      <c r="M690" s="12">
        <f t="shared" si="180"/>
        <v>0</v>
      </c>
      <c r="N690" s="12">
        <f t="shared" si="180"/>
        <v>0</v>
      </c>
      <c r="O690" s="12">
        <f t="shared" si="180"/>
        <v>0</v>
      </c>
      <c r="P690" s="12">
        <f t="shared" si="180"/>
        <v>1</v>
      </c>
      <c r="Q690" s="12">
        <f t="shared" si="180"/>
        <v>0</v>
      </c>
      <c r="R690" s="65"/>
      <c r="S690" s="79"/>
      <c r="T690" s="75"/>
    </row>
    <row r="691" spans="1:20" s="13" customFormat="1" ht="20.25">
      <c r="A691" s="11">
        <v>3</v>
      </c>
      <c r="B691" s="127" t="s">
        <v>390</v>
      </c>
      <c r="C691" s="36">
        <f t="shared" si="179"/>
        <v>204</v>
      </c>
      <c r="D691" s="12">
        <f>FLOOR(20*0.85,1)</f>
        <v>17</v>
      </c>
      <c r="E691" s="37">
        <f>E690</f>
        <v>12</v>
      </c>
      <c r="F691" s="12">
        <f>F683</f>
        <v>0</v>
      </c>
      <c r="G691" s="12">
        <f t="shared" ref="G691:Q691" si="181">G683</f>
        <v>0</v>
      </c>
      <c r="H691" s="12">
        <f t="shared" si="181"/>
        <v>0</v>
      </c>
      <c r="I691" s="12">
        <f t="shared" si="181"/>
        <v>0</v>
      </c>
      <c r="J691" s="12">
        <f t="shared" si="181"/>
        <v>0</v>
      </c>
      <c r="K691" s="12">
        <f t="shared" si="181"/>
        <v>0</v>
      </c>
      <c r="L691" s="12">
        <f t="shared" si="181"/>
        <v>0</v>
      </c>
      <c r="M691" s="12">
        <f t="shared" si="181"/>
        <v>0</v>
      </c>
      <c r="N691" s="12">
        <f t="shared" si="181"/>
        <v>0</v>
      </c>
      <c r="O691" s="12">
        <f t="shared" si="181"/>
        <v>0</v>
      </c>
      <c r="P691" s="12">
        <f t="shared" si="180"/>
        <v>0</v>
      </c>
      <c r="Q691" s="12">
        <f t="shared" si="181"/>
        <v>0</v>
      </c>
      <c r="R691" s="65"/>
      <c r="S691" s="65"/>
      <c r="T691" s="27"/>
    </row>
    <row r="692" spans="1:20" s="13" customFormat="1" ht="20.25">
      <c r="A692" s="14"/>
      <c r="B692" s="41" t="s">
        <v>21</v>
      </c>
      <c r="C692" s="44">
        <f>SUM(C689:C691)</f>
        <v>385</v>
      </c>
      <c r="D692" s="46" t="s">
        <v>209</v>
      </c>
      <c r="E692" s="37"/>
      <c r="F692" s="15"/>
      <c r="G692" s="15"/>
      <c r="H692" s="15"/>
      <c r="I692" s="15"/>
      <c r="J692" s="15"/>
      <c r="K692" s="15"/>
      <c r="L692" s="15"/>
      <c r="M692" s="15"/>
      <c r="N692" s="15"/>
      <c r="O692" s="15"/>
      <c r="P692" s="15"/>
      <c r="Q692" s="15"/>
      <c r="R692" s="67"/>
      <c r="S692" s="68"/>
      <c r="T692" s="28"/>
    </row>
    <row r="693" spans="1:20" s="13" customFormat="1" ht="20.25">
      <c r="A693" s="106"/>
      <c r="B693" s="89" t="s">
        <v>304</v>
      </c>
      <c r="C693" s="38"/>
      <c r="D693" s="91"/>
      <c r="E693" s="37"/>
      <c r="F693" s="15"/>
      <c r="G693" s="15"/>
      <c r="H693" s="15"/>
      <c r="I693" s="15"/>
      <c r="J693" s="15"/>
      <c r="K693" s="15"/>
      <c r="L693" s="15"/>
      <c r="M693" s="15"/>
      <c r="N693" s="15"/>
      <c r="O693" s="15"/>
      <c r="P693" s="15"/>
      <c r="Q693" s="15"/>
      <c r="R693" s="67"/>
      <c r="S693" s="68"/>
      <c r="T693" s="28"/>
    </row>
    <row r="694" spans="1:20" s="13" customFormat="1" ht="20.25">
      <c r="A694" s="106"/>
      <c r="B694" s="90" t="s">
        <v>285</v>
      </c>
      <c r="C694" s="92">
        <f>D694*E694</f>
        <v>105</v>
      </c>
      <c r="D694" s="12">
        <f>D690+D691</f>
        <v>35</v>
      </c>
      <c r="E694" s="37">
        <f>F694*$E$722+G694*$F$722+H694*$G$722+I694*$H$722+J694*$I$722+K694*$J$722+L694*$K$722+M694*$L$722+N694*$M$722+O694*$N$722+P694*$O$722</f>
        <v>3</v>
      </c>
      <c r="F694" s="15"/>
      <c r="G694" s="15"/>
      <c r="H694" s="15"/>
      <c r="I694" s="15"/>
      <c r="J694" s="15"/>
      <c r="K694" s="15"/>
      <c r="L694" s="15"/>
      <c r="M694" s="15"/>
      <c r="N694" s="15"/>
      <c r="O694" s="15"/>
      <c r="P694" s="15">
        <v>0.2</v>
      </c>
      <c r="Q694" s="15"/>
      <c r="R694" s="67"/>
      <c r="S694" s="68"/>
      <c r="T694" s="28"/>
    </row>
    <row r="695" spans="1:20" s="13" customFormat="1" ht="20.25">
      <c r="A695" s="107" t="s">
        <v>13</v>
      </c>
      <c r="B695" s="41" t="s">
        <v>262</v>
      </c>
      <c r="C695" s="93">
        <f>SUM(C694:C694)</f>
        <v>105</v>
      </c>
      <c r="D695" s="46" t="s">
        <v>306</v>
      </c>
      <c r="E695" s="37"/>
      <c r="F695" s="15"/>
      <c r="G695" s="15"/>
      <c r="H695" s="15"/>
      <c r="I695" s="15"/>
      <c r="J695" s="15"/>
      <c r="K695" s="15"/>
      <c r="L695" s="15"/>
      <c r="M695" s="15"/>
      <c r="N695" s="15"/>
      <c r="O695" s="15"/>
      <c r="P695" s="15"/>
      <c r="Q695" s="15"/>
      <c r="R695" s="67"/>
      <c r="S695" s="68"/>
      <c r="T695" s="28"/>
    </row>
    <row r="696" spans="1:20" s="13" customFormat="1" ht="20.25">
      <c r="A696" s="106"/>
      <c r="B696" s="89" t="s">
        <v>305</v>
      </c>
      <c r="C696" s="38"/>
      <c r="D696" s="103"/>
      <c r="E696" s="37"/>
      <c r="F696" s="15"/>
      <c r="G696" s="15"/>
      <c r="H696" s="15"/>
      <c r="I696" s="15"/>
      <c r="J696" s="15"/>
      <c r="K696" s="15"/>
      <c r="L696" s="15"/>
      <c r="M696" s="15"/>
      <c r="N696" s="15"/>
      <c r="O696" s="15"/>
      <c r="P696" s="15"/>
      <c r="Q696" s="15"/>
      <c r="R696" s="67"/>
      <c r="S696" s="68"/>
      <c r="T696" s="28"/>
    </row>
    <row r="697" spans="1:20" s="13" customFormat="1" ht="20.25">
      <c r="A697" s="106"/>
      <c r="B697" s="90" t="s">
        <v>285</v>
      </c>
      <c r="C697" s="92">
        <f>D697*E697</f>
        <v>525</v>
      </c>
      <c r="D697" s="12">
        <f>D694</f>
        <v>35</v>
      </c>
      <c r="E697" s="37">
        <f>F697*$E$722+G697*$F$722+H697*$G$722+I697*$H$722+J697*$I$722+K697*$J$722+L697*$K$722+M697*$L$722+N697*$M$722+O697*$N$722+P697*$O$722</f>
        <v>15</v>
      </c>
      <c r="F697" s="15">
        <f>F694*5</f>
        <v>0</v>
      </c>
      <c r="G697" s="15">
        <f t="shared" ref="G697:P697" si="182">G694*5</f>
        <v>0</v>
      </c>
      <c r="H697" s="15">
        <f t="shared" si="182"/>
        <v>0</v>
      </c>
      <c r="I697" s="15">
        <f t="shared" si="182"/>
        <v>0</v>
      </c>
      <c r="J697" s="15">
        <f t="shared" si="182"/>
        <v>0</v>
      </c>
      <c r="K697" s="15">
        <f t="shared" si="182"/>
        <v>0</v>
      </c>
      <c r="L697" s="15">
        <f t="shared" si="182"/>
        <v>0</v>
      </c>
      <c r="M697" s="15">
        <f t="shared" si="182"/>
        <v>0</v>
      </c>
      <c r="N697" s="15">
        <f t="shared" si="182"/>
        <v>0</v>
      </c>
      <c r="O697" s="15">
        <f t="shared" si="182"/>
        <v>0</v>
      </c>
      <c r="P697" s="15">
        <f t="shared" si="182"/>
        <v>1</v>
      </c>
      <c r="Q697" s="15"/>
      <c r="R697" s="67"/>
      <c r="S697" s="68"/>
      <c r="T697" s="28"/>
    </row>
    <row r="698" spans="1:20" s="13" customFormat="1" ht="20.25">
      <c r="A698" s="106"/>
      <c r="B698" s="41" t="s">
        <v>262</v>
      </c>
      <c r="C698" s="93">
        <f>SUM(C697:C697)</f>
        <v>525</v>
      </c>
      <c r="D698" s="46" t="s">
        <v>307</v>
      </c>
      <c r="E698" s="37"/>
      <c r="F698" s="15"/>
      <c r="G698" s="15"/>
      <c r="H698" s="15"/>
      <c r="I698" s="15"/>
      <c r="J698" s="15"/>
      <c r="K698" s="15"/>
      <c r="L698" s="15"/>
      <c r="M698" s="15"/>
      <c r="N698" s="15"/>
      <c r="O698" s="15"/>
      <c r="P698" s="15"/>
      <c r="Q698" s="15"/>
      <c r="R698" s="67"/>
      <c r="S698" s="68"/>
      <c r="T698" s="28"/>
    </row>
    <row r="699" spans="1:20" s="13" customFormat="1" ht="20.25">
      <c r="A699" s="104"/>
      <c r="B699" s="89" t="s">
        <v>255</v>
      </c>
      <c r="C699" s="38"/>
      <c r="D699" s="91"/>
      <c r="E699" s="37"/>
      <c r="F699" s="15"/>
      <c r="G699" s="15"/>
      <c r="H699" s="15"/>
      <c r="I699" s="15"/>
      <c r="J699" s="15"/>
      <c r="K699" s="15"/>
      <c r="L699" s="15"/>
      <c r="M699" s="15"/>
      <c r="N699" s="15"/>
      <c r="O699" s="15"/>
      <c r="P699" s="15"/>
      <c r="Q699" s="15"/>
      <c r="R699" s="67"/>
      <c r="S699" s="68"/>
      <c r="T699" s="28"/>
    </row>
    <row r="700" spans="1:20" s="13" customFormat="1" ht="20.25">
      <c r="A700" s="104"/>
      <c r="B700" s="90" t="s">
        <v>285</v>
      </c>
      <c r="C700" s="92">
        <f>D700*E700</f>
        <v>262.5</v>
      </c>
      <c r="D700" s="12">
        <f>D694</f>
        <v>35</v>
      </c>
      <c r="E700" s="37">
        <f>F700*$E$722+G700*$F$722+H700*$G$722+I700*$H$722+J700*$I$722+K700*$J$722+L700*$K$722+M700*$L$722+N700*$M$722+O700*$N$722+P700*$O$722</f>
        <v>7.5</v>
      </c>
      <c r="F700" s="15"/>
      <c r="G700" s="15"/>
      <c r="H700" s="15"/>
      <c r="I700" s="15"/>
      <c r="J700" s="15"/>
      <c r="K700" s="15"/>
      <c r="L700" s="15"/>
      <c r="M700" s="15"/>
      <c r="N700" s="15"/>
      <c r="O700" s="15"/>
      <c r="P700" s="15">
        <v>0.5</v>
      </c>
      <c r="Q700" s="15"/>
      <c r="R700" s="67"/>
      <c r="S700" s="68"/>
      <c r="T700" s="28"/>
    </row>
    <row r="701" spans="1:20" s="13" customFormat="1" ht="20.25">
      <c r="A701" s="104"/>
      <c r="B701" s="41" t="s">
        <v>262</v>
      </c>
      <c r="C701" s="93">
        <f>C700</f>
        <v>262.5</v>
      </c>
      <c r="D701" s="46" t="s">
        <v>282</v>
      </c>
      <c r="E701" s="37"/>
      <c r="F701" s="15"/>
      <c r="G701" s="15"/>
      <c r="H701" s="15"/>
      <c r="I701" s="15"/>
      <c r="J701" s="15"/>
      <c r="K701" s="15"/>
      <c r="L701" s="15"/>
      <c r="M701" s="15"/>
      <c r="N701" s="15"/>
      <c r="O701" s="15"/>
      <c r="P701" s="15"/>
      <c r="Q701" s="15"/>
      <c r="R701" s="67"/>
      <c r="S701" s="68"/>
      <c r="T701" s="28"/>
    </row>
    <row r="702" spans="1:20" s="10" customFormat="1" ht="20.25" customHeight="1">
      <c r="A702" s="31">
        <v>24</v>
      </c>
      <c r="B702" s="125" t="s">
        <v>124</v>
      </c>
      <c r="C702" s="35"/>
      <c r="D702" s="9"/>
      <c r="E702" s="34"/>
      <c r="F702" s="9"/>
      <c r="G702" s="9"/>
      <c r="H702" s="9"/>
      <c r="I702" s="9"/>
      <c r="J702" s="9"/>
      <c r="K702" s="9"/>
      <c r="L702" s="9"/>
      <c r="M702" s="9"/>
      <c r="N702" s="9"/>
      <c r="O702" s="9"/>
      <c r="P702" s="9"/>
      <c r="Q702" s="9"/>
      <c r="R702" s="63"/>
      <c r="S702" s="64"/>
      <c r="T702" s="43"/>
    </row>
    <row r="703" spans="1:20" s="13" customFormat="1" ht="20.25">
      <c r="A703" s="11">
        <v>1</v>
      </c>
      <c r="B703" s="116" t="s">
        <v>427</v>
      </c>
      <c r="C703" s="92">
        <f>D703*E703</f>
        <v>30</v>
      </c>
      <c r="D703" s="12">
        <v>5</v>
      </c>
      <c r="E703" s="37">
        <f>F703*$E$722+G703*$F$722+H703*$G$722+I703*$H$722+J703*$I$722+K703*$J$722+L703*$K$722+M703*$L$722+N703*$M$722+O703*$N$722+P703*$O$722</f>
        <v>6</v>
      </c>
      <c r="F703" s="12">
        <v>9</v>
      </c>
      <c r="G703" s="12">
        <v>-3</v>
      </c>
      <c r="H703" s="12"/>
      <c r="I703" s="12"/>
      <c r="J703" s="12"/>
      <c r="K703" s="12"/>
      <c r="L703" s="12"/>
      <c r="M703" s="12"/>
      <c r="N703" s="12"/>
      <c r="O703" s="12"/>
      <c r="P703" s="12"/>
      <c r="Q703" s="12"/>
      <c r="R703" s="65"/>
      <c r="S703" s="73"/>
      <c r="T703" s="75"/>
    </row>
    <row r="704" spans="1:20" s="13" customFormat="1" ht="20.25">
      <c r="A704" s="11"/>
      <c r="B704" s="117" t="s">
        <v>19</v>
      </c>
      <c r="C704" s="93">
        <f>SUM(C703:C703)</f>
        <v>30</v>
      </c>
      <c r="D704" s="46" t="s">
        <v>379</v>
      </c>
      <c r="E704" s="37"/>
      <c r="F704" s="12"/>
      <c r="G704" s="12"/>
      <c r="H704" s="12"/>
      <c r="I704" s="12"/>
      <c r="J704" s="12"/>
      <c r="K704" s="12"/>
      <c r="L704" s="12"/>
      <c r="M704" s="12"/>
      <c r="N704" s="12"/>
      <c r="O704" s="12"/>
      <c r="P704" s="12"/>
      <c r="Q704" s="12"/>
      <c r="R704" s="65"/>
      <c r="S704" s="66"/>
      <c r="T704" s="27"/>
    </row>
    <row r="705" spans="1:20" s="13" customFormat="1" ht="20.25">
      <c r="A705" s="11">
        <v>2</v>
      </c>
      <c r="B705" s="116" t="s">
        <v>427</v>
      </c>
      <c r="C705" s="92">
        <f>D705*E705</f>
        <v>100</v>
      </c>
      <c r="D705" s="12">
        <f>D703</f>
        <v>5</v>
      </c>
      <c r="E705" s="37">
        <f>F705*$E$722+G705*$F$722+H705*$G$722+I705*$H$722+J705*$I$722+K705*$J$722+L705*$K$722+M705*$L$722+N705*$M$722+O705*$N$722+P705*$O$722</f>
        <v>20</v>
      </c>
      <c r="F705" s="12">
        <v>23</v>
      </c>
      <c r="G705" s="12">
        <v>-3</v>
      </c>
      <c r="H705" s="12"/>
      <c r="I705" s="12"/>
      <c r="J705" s="12"/>
      <c r="K705" s="12"/>
      <c r="L705" s="12"/>
      <c r="M705" s="12"/>
      <c r="N705" s="12"/>
      <c r="O705" s="12"/>
      <c r="P705" s="12"/>
      <c r="Q705" s="12"/>
      <c r="R705" s="65"/>
      <c r="S705" s="73"/>
      <c r="T705" s="75"/>
    </row>
    <row r="706" spans="1:20" s="13" customFormat="1" ht="20.25">
      <c r="A706" s="11"/>
      <c r="B706" s="117" t="s">
        <v>20</v>
      </c>
      <c r="C706" s="93">
        <f>SUM(C705:C705)</f>
        <v>100</v>
      </c>
      <c r="D706" s="46" t="s">
        <v>380</v>
      </c>
      <c r="E706" s="37"/>
      <c r="F706" s="12"/>
      <c r="G706" s="12"/>
      <c r="H706" s="12"/>
      <c r="I706" s="12"/>
      <c r="J706" s="12"/>
      <c r="K706" s="12"/>
      <c r="L706" s="12"/>
      <c r="M706" s="12"/>
      <c r="N706" s="12"/>
      <c r="O706" s="12"/>
      <c r="P706" s="12"/>
      <c r="Q706" s="12"/>
      <c r="R706" s="65"/>
      <c r="S706" s="66"/>
      <c r="T706" s="27"/>
    </row>
    <row r="707" spans="1:20" s="13" customFormat="1" ht="20.25">
      <c r="A707" s="106"/>
      <c r="B707" s="118" t="s">
        <v>304</v>
      </c>
      <c r="C707" s="38"/>
      <c r="D707" s="91"/>
      <c r="E707" s="37"/>
      <c r="F707" s="15"/>
      <c r="G707" s="15"/>
      <c r="H707" s="15"/>
      <c r="I707" s="15"/>
      <c r="J707" s="15"/>
      <c r="K707" s="15"/>
      <c r="L707" s="15"/>
      <c r="M707" s="15"/>
      <c r="N707" s="15"/>
      <c r="O707" s="15"/>
      <c r="P707" s="15"/>
      <c r="Q707" s="15"/>
      <c r="R707" s="67"/>
      <c r="S707" s="68"/>
      <c r="T707" s="28"/>
    </row>
    <row r="708" spans="1:20" s="13" customFormat="1" ht="20.25">
      <c r="A708" s="106"/>
      <c r="B708" s="119" t="s">
        <v>286</v>
      </c>
      <c r="C708" s="92">
        <f>D708*E708</f>
        <v>80</v>
      </c>
      <c r="D708" s="12">
        <f>D705</f>
        <v>5</v>
      </c>
      <c r="E708" s="37">
        <f>F708*$E$722+G708*$F$722+H708*$G$722+I708*$H$722+J708*$I$722+K708*$J$722+L708*$K$722+M708*$L$722+N708*$M$722+O708*$N$722+P708*$O$722</f>
        <v>16</v>
      </c>
      <c r="F708" s="15">
        <v>16</v>
      </c>
      <c r="G708" s="15"/>
      <c r="H708" s="15"/>
      <c r="I708" s="15"/>
      <c r="J708" s="15"/>
      <c r="K708" s="15"/>
      <c r="L708" s="15"/>
      <c r="M708" s="15"/>
      <c r="N708" s="15"/>
      <c r="O708" s="15"/>
      <c r="P708" s="15"/>
      <c r="Q708" s="15"/>
      <c r="R708" s="67"/>
      <c r="S708" s="68"/>
      <c r="T708" s="28"/>
    </row>
    <row r="709" spans="1:20" s="13" customFormat="1" ht="20.25">
      <c r="A709" s="107" t="s">
        <v>13</v>
      </c>
      <c r="B709" s="120" t="s">
        <v>262</v>
      </c>
      <c r="C709" s="93">
        <f>SUM(C708:C708)</f>
        <v>80</v>
      </c>
      <c r="D709" s="46" t="s">
        <v>378</v>
      </c>
      <c r="E709" s="37"/>
      <c r="F709" s="15"/>
      <c r="G709" s="15"/>
      <c r="H709" s="15"/>
      <c r="I709" s="15"/>
      <c r="J709" s="15"/>
      <c r="K709" s="15"/>
      <c r="L709" s="15"/>
      <c r="M709" s="15"/>
      <c r="N709" s="15"/>
      <c r="O709" s="15"/>
      <c r="P709" s="15"/>
      <c r="Q709" s="15"/>
      <c r="R709" s="67"/>
      <c r="S709" s="68"/>
      <c r="T709" s="28"/>
    </row>
    <row r="710" spans="1:20" s="13" customFormat="1" ht="20.25">
      <c r="A710" s="106"/>
      <c r="B710" s="118" t="s">
        <v>305</v>
      </c>
      <c r="C710" s="38"/>
      <c r="D710" s="103"/>
      <c r="E710" s="37"/>
      <c r="F710" s="15"/>
      <c r="G710" s="15"/>
      <c r="H710" s="15"/>
      <c r="I710" s="15"/>
      <c r="J710" s="15"/>
      <c r="K710" s="15"/>
      <c r="L710" s="15"/>
      <c r="M710" s="15"/>
      <c r="N710" s="15"/>
      <c r="O710" s="15"/>
      <c r="P710" s="15"/>
      <c r="Q710" s="15"/>
      <c r="R710" s="67"/>
      <c r="S710" s="68"/>
      <c r="T710" s="28"/>
    </row>
    <row r="711" spans="1:20" s="13" customFormat="1" ht="20.25">
      <c r="A711" s="106"/>
      <c r="B711" s="119" t="s">
        <v>286</v>
      </c>
      <c r="C711" s="92">
        <f>D711*E711</f>
        <v>400</v>
      </c>
      <c r="D711" s="12">
        <f>D708</f>
        <v>5</v>
      </c>
      <c r="E711" s="37">
        <f>F711*$E$722+G711*$F$722+H711*$G$722+I711*$H$722+J711*$I$722+K711*$J$722+L711*$K$722+M711*$L$722+N711*$M$722+O711*$N$722+P711*$O$722</f>
        <v>80</v>
      </c>
      <c r="F711" s="15">
        <f>F708*5</f>
        <v>80</v>
      </c>
      <c r="G711" s="15">
        <f t="shared" ref="G711:P711" si="183">G708*5</f>
        <v>0</v>
      </c>
      <c r="H711" s="15">
        <f t="shared" si="183"/>
        <v>0</v>
      </c>
      <c r="I711" s="15">
        <f t="shared" si="183"/>
        <v>0</v>
      </c>
      <c r="J711" s="15">
        <f t="shared" si="183"/>
        <v>0</v>
      </c>
      <c r="K711" s="15">
        <f t="shared" si="183"/>
        <v>0</v>
      </c>
      <c r="L711" s="15">
        <f t="shared" si="183"/>
        <v>0</v>
      </c>
      <c r="M711" s="15">
        <f t="shared" si="183"/>
        <v>0</v>
      </c>
      <c r="N711" s="15">
        <f t="shared" si="183"/>
        <v>0</v>
      </c>
      <c r="O711" s="15">
        <f t="shared" si="183"/>
        <v>0</v>
      </c>
      <c r="P711" s="15">
        <f t="shared" si="183"/>
        <v>0</v>
      </c>
      <c r="Q711" s="15"/>
      <c r="R711" s="67"/>
      <c r="S711" s="68"/>
      <c r="T711" s="28"/>
    </row>
    <row r="712" spans="1:20" s="13" customFormat="1" ht="20.25">
      <c r="A712" s="106"/>
      <c r="B712" s="120" t="s">
        <v>262</v>
      </c>
      <c r="C712" s="93">
        <f>SUM(C711:C711)</f>
        <v>400</v>
      </c>
      <c r="D712" s="46" t="s">
        <v>377</v>
      </c>
      <c r="E712" s="37"/>
      <c r="F712" s="15"/>
      <c r="G712" s="15"/>
      <c r="H712" s="15"/>
      <c r="I712" s="15"/>
      <c r="J712" s="15"/>
      <c r="K712" s="15"/>
      <c r="L712" s="15"/>
      <c r="M712" s="15"/>
      <c r="N712" s="15"/>
      <c r="O712" s="15"/>
      <c r="P712" s="15"/>
      <c r="Q712" s="15"/>
      <c r="R712" s="67"/>
      <c r="S712" s="68"/>
      <c r="T712" s="28"/>
    </row>
    <row r="713" spans="1:20" s="13" customFormat="1" ht="20.25">
      <c r="A713" s="108"/>
      <c r="B713" s="118" t="s">
        <v>255</v>
      </c>
      <c r="C713" s="38"/>
      <c r="D713" s="91"/>
      <c r="E713" s="37"/>
      <c r="F713" s="12"/>
      <c r="G713" s="12"/>
      <c r="H713" s="12"/>
      <c r="I713" s="12"/>
      <c r="J713" s="12"/>
      <c r="K713" s="12"/>
      <c r="L713" s="12"/>
      <c r="M713" s="12"/>
      <c r="N713" s="12"/>
      <c r="O713" s="12"/>
      <c r="P713" s="12"/>
      <c r="Q713" s="12"/>
      <c r="R713" s="65"/>
      <c r="S713" s="66"/>
      <c r="T713" s="27"/>
    </row>
    <row r="714" spans="1:20" s="13" customFormat="1" ht="20.25">
      <c r="A714" s="108"/>
      <c r="B714" s="119" t="s">
        <v>286</v>
      </c>
      <c r="C714" s="92">
        <f>D714*E714</f>
        <v>200</v>
      </c>
      <c r="D714" s="12">
        <f>D708</f>
        <v>5</v>
      </c>
      <c r="E714" s="37">
        <f>F714*$E$722+G714*$F$722+H714*$G$722+I714*$H$722+J714*$I$722+K714*$J$722+L714*$K$722+M714*$L$722+N714*$M$722+O714*$N$722+P714*$O$722</f>
        <v>40</v>
      </c>
      <c r="F714" s="12">
        <v>40</v>
      </c>
      <c r="G714" s="12"/>
      <c r="H714" s="12"/>
      <c r="I714" s="12"/>
      <c r="J714" s="12"/>
      <c r="K714" s="12"/>
      <c r="L714" s="12"/>
      <c r="M714" s="12"/>
      <c r="N714" s="12"/>
      <c r="O714" s="12"/>
      <c r="P714" s="12"/>
      <c r="Q714" s="12"/>
      <c r="R714" s="65"/>
      <c r="S714" s="66"/>
      <c r="T714" s="27"/>
    </row>
    <row r="715" spans="1:20" s="13" customFormat="1" ht="20.25">
      <c r="A715" s="108"/>
      <c r="B715" s="120" t="s">
        <v>262</v>
      </c>
      <c r="C715" s="93">
        <f>C714</f>
        <v>200</v>
      </c>
      <c r="D715" s="46" t="s">
        <v>376</v>
      </c>
      <c r="E715" s="37"/>
      <c r="F715" s="12"/>
      <c r="G715" s="12"/>
      <c r="H715" s="12"/>
      <c r="I715" s="12"/>
      <c r="J715" s="12"/>
      <c r="K715" s="12"/>
      <c r="L715" s="12"/>
      <c r="M715" s="12"/>
      <c r="N715" s="12"/>
      <c r="O715" s="12"/>
      <c r="P715" s="12"/>
      <c r="Q715" s="12"/>
      <c r="R715" s="65"/>
      <c r="S715" s="66"/>
      <c r="T715" s="27"/>
    </row>
    <row r="716" spans="1:20" s="13" customFormat="1" ht="20.25">
      <c r="A716" s="11">
        <v>3</v>
      </c>
      <c r="B716" s="39" t="s">
        <v>125</v>
      </c>
      <c r="C716" s="56" t="s">
        <v>152</v>
      </c>
      <c r="D716" s="12"/>
      <c r="E716" s="37"/>
      <c r="F716" s="12"/>
      <c r="G716" s="12"/>
      <c r="H716" s="12"/>
      <c r="I716" s="12"/>
      <c r="J716" s="12"/>
      <c r="K716" s="12"/>
      <c r="L716" s="12"/>
      <c r="M716" s="12"/>
      <c r="N716" s="12"/>
      <c r="O716" s="12"/>
      <c r="P716" s="12"/>
      <c r="Q716" s="12"/>
      <c r="R716" s="65"/>
      <c r="S716" s="66"/>
      <c r="T716" s="27"/>
    </row>
    <row r="717" spans="1:20" s="19" customFormat="1" ht="20.25">
      <c r="A717" s="29"/>
      <c r="B717" s="20"/>
      <c r="C717" s="33"/>
      <c r="D717" s="33"/>
      <c r="E717" s="23"/>
      <c r="F717" s="21"/>
      <c r="G717" s="21"/>
      <c r="H717" s="21"/>
      <c r="I717" s="21"/>
      <c r="J717" s="21"/>
      <c r="K717" s="21"/>
      <c r="L717" s="21"/>
      <c r="M717" s="21"/>
      <c r="N717" s="21"/>
      <c r="O717" s="21"/>
      <c r="P717" s="21"/>
      <c r="Q717" s="21"/>
      <c r="R717" s="21"/>
      <c r="S717" s="22"/>
      <c r="T717" s="25"/>
    </row>
    <row r="718" spans="1:20" s="19" customFormat="1" ht="20.25">
      <c r="A718" s="30"/>
      <c r="B718" s="16"/>
      <c r="C718" s="32"/>
      <c r="D718" s="32"/>
      <c r="E718" s="24"/>
      <c r="F718" s="17"/>
      <c r="G718" s="17"/>
      <c r="H718" s="17"/>
      <c r="I718" s="17"/>
      <c r="J718" s="17"/>
      <c r="K718" s="17"/>
      <c r="L718" s="17"/>
      <c r="M718" s="17"/>
      <c r="N718" s="17"/>
      <c r="O718" s="17"/>
      <c r="P718" s="17"/>
      <c r="Q718" s="17"/>
      <c r="R718" s="17"/>
      <c r="S718" s="18"/>
      <c r="T718" s="26"/>
    </row>
    <row r="719" spans="1:20" s="19" customFormat="1" ht="20.25">
      <c r="A719" s="29"/>
      <c r="B719" s="20"/>
      <c r="C719" s="33"/>
      <c r="D719" s="33"/>
      <c r="E719" s="23"/>
      <c r="F719" s="21"/>
      <c r="G719" s="21"/>
      <c r="H719" s="21"/>
      <c r="I719" s="21"/>
      <c r="J719" s="21"/>
      <c r="K719" s="21"/>
      <c r="L719" s="21"/>
      <c r="M719" s="21"/>
      <c r="N719" s="21"/>
      <c r="O719" s="21"/>
      <c r="P719" s="21"/>
      <c r="Q719" s="21"/>
      <c r="R719" s="21"/>
      <c r="S719" s="22"/>
      <c r="T719" s="25"/>
    </row>
    <row r="720" spans="1:20">
      <c r="A720" s="1"/>
      <c r="B720"/>
      <c r="C720"/>
      <c r="D720"/>
      <c r="T720" s="5"/>
    </row>
    <row r="721" spans="1:20">
      <c r="A721" s="1"/>
      <c r="B721"/>
      <c r="C721"/>
      <c r="D721"/>
      <c r="T721" s="5"/>
    </row>
    <row r="722" spans="1:20">
      <c r="B722" s="3" t="s">
        <v>9</v>
      </c>
      <c r="C722" s="3"/>
      <c r="D722" s="3"/>
      <c r="E722" s="3">
        <v>1</v>
      </c>
      <c r="F722" s="3">
        <v>1</v>
      </c>
      <c r="G722" s="3">
        <v>1</v>
      </c>
      <c r="H722" s="3">
        <v>1.3</v>
      </c>
      <c r="I722" s="3">
        <v>2.4</v>
      </c>
      <c r="J722" s="3">
        <v>2.5</v>
      </c>
      <c r="K722" s="3">
        <v>0.5</v>
      </c>
      <c r="L722" s="3">
        <v>1.1000000000000001</v>
      </c>
      <c r="M722" s="3">
        <v>1.25</v>
      </c>
      <c r="N722" s="3">
        <v>35</v>
      </c>
      <c r="O722" s="3">
        <f>L735</f>
        <v>15</v>
      </c>
      <c r="P722" s="69">
        <v>1</v>
      </c>
      <c r="Q722" s="70">
        <v>1</v>
      </c>
      <c r="R722" s="70"/>
      <c r="S722" s="70"/>
      <c r="T722" s="71"/>
    </row>
    <row r="723" spans="1:20" ht="63.75">
      <c r="A723"/>
      <c r="B723"/>
      <c r="C723"/>
      <c r="D723"/>
      <c r="E723" s="3" t="s">
        <v>1</v>
      </c>
      <c r="F723" s="3" t="s">
        <v>2</v>
      </c>
      <c r="G723" s="3" t="s">
        <v>3</v>
      </c>
      <c r="H723" s="3" t="s">
        <v>4</v>
      </c>
      <c r="I723" s="3" t="s">
        <v>5</v>
      </c>
      <c r="J723" s="3" t="s">
        <v>40</v>
      </c>
      <c r="K723" s="3" t="s">
        <v>6</v>
      </c>
      <c r="L723" s="3" t="s">
        <v>7</v>
      </c>
      <c r="M723" s="3" t="s">
        <v>8</v>
      </c>
      <c r="N723" s="3" t="s">
        <v>12</v>
      </c>
      <c r="O723" s="3" t="s">
        <v>392</v>
      </c>
      <c r="P723" s="69"/>
      <c r="Q723" s="72"/>
      <c r="R723" s="72"/>
      <c r="S723" s="72"/>
      <c r="T723" s="71"/>
    </row>
    <row r="724" spans="1:20">
      <c r="A724" s="1"/>
      <c r="B724"/>
      <c r="C724" s="53" t="s">
        <v>9</v>
      </c>
      <c r="D724" s="3"/>
      <c r="E724" s="3"/>
      <c r="F724" s="3"/>
      <c r="G724" s="3"/>
      <c r="H724" s="3"/>
      <c r="I724" s="53"/>
      <c r="J724" s="55"/>
      <c r="T724" s="5"/>
    </row>
    <row r="725" spans="1:20">
      <c r="A725" s="1"/>
      <c r="B725"/>
      <c r="C725" s="54" t="s">
        <v>126</v>
      </c>
      <c r="D725" s="3">
        <v>15</v>
      </c>
      <c r="E725" s="53" t="s">
        <v>127</v>
      </c>
      <c r="F725" s="54"/>
      <c r="G725" s="3"/>
      <c r="H725" s="3"/>
      <c r="I725" s="53"/>
      <c r="J725" s="55"/>
      <c r="L725" s="58">
        <f>E722</f>
        <v>1</v>
      </c>
      <c r="M725" s="53" t="s">
        <v>155</v>
      </c>
      <c r="N725" s="54"/>
      <c r="O725" s="54"/>
      <c r="T725" s="5"/>
    </row>
    <row r="726" spans="1:20">
      <c r="A726" s="1"/>
      <c r="B726" t="s">
        <v>11</v>
      </c>
      <c r="C726"/>
      <c r="D726" s="3">
        <v>1.5</v>
      </c>
      <c r="E726" s="53" t="s">
        <v>128</v>
      </c>
      <c r="F726" s="53"/>
      <c r="G726" s="53"/>
      <c r="H726" s="53"/>
      <c r="I726" s="53"/>
      <c r="J726" s="55"/>
      <c r="L726" s="58">
        <f>F722</f>
        <v>1</v>
      </c>
      <c r="M726" s="53" t="s">
        <v>156</v>
      </c>
      <c r="N726" s="54"/>
      <c r="O726" s="54"/>
      <c r="T726" s="5"/>
    </row>
    <row r="727" spans="1:20">
      <c r="A727" s="1"/>
      <c r="B727"/>
      <c r="C727"/>
      <c r="D727" s="3">
        <v>1</v>
      </c>
      <c r="E727" s="53" t="s">
        <v>130</v>
      </c>
      <c r="F727" s="53"/>
      <c r="G727" s="53"/>
      <c r="H727" s="53"/>
      <c r="I727" s="53"/>
      <c r="J727" s="55"/>
      <c r="L727" s="58">
        <f>G722</f>
        <v>1</v>
      </c>
      <c r="M727" s="53" t="s">
        <v>157</v>
      </c>
      <c r="N727" s="54"/>
      <c r="O727" s="54"/>
      <c r="T727" s="5"/>
    </row>
    <row r="728" spans="1:20">
      <c r="A728" t="s">
        <v>28</v>
      </c>
      <c r="B728" s="50">
        <v>25</v>
      </c>
      <c r="C728" s="50"/>
      <c r="D728" s="3">
        <v>0.5</v>
      </c>
      <c r="E728" s="53" t="s">
        <v>129</v>
      </c>
      <c r="F728" s="53"/>
      <c r="G728" s="53"/>
      <c r="H728" s="53"/>
      <c r="I728" s="53"/>
      <c r="J728" s="55"/>
      <c r="L728" s="58">
        <f>H722</f>
        <v>1.3</v>
      </c>
      <c r="M728" s="53" t="s">
        <v>158</v>
      </c>
      <c r="N728" s="54"/>
      <c r="O728" s="54"/>
      <c r="T728" s="5"/>
    </row>
    <row r="729" spans="1:20">
      <c r="A729"/>
      <c r="B729" s="50">
        <v>100</v>
      </c>
      <c r="C729" s="50"/>
      <c r="D729" s="3">
        <v>0.5</v>
      </c>
      <c r="E729" s="52" t="s">
        <v>132</v>
      </c>
      <c r="F729" s="53"/>
      <c r="G729" s="53"/>
      <c r="H729" s="53"/>
      <c r="I729" s="53"/>
      <c r="J729" s="55"/>
      <c r="L729" s="58">
        <f>I722</f>
        <v>2.4</v>
      </c>
      <c r="M729" s="53" t="s">
        <v>159</v>
      </c>
      <c r="N729" s="54"/>
      <c r="O729" s="54"/>
      <c r="T729" s="5"/>
    </row>
    <row r="730" spans="1:20" ht="25.5">
      <c r="A730"/>
      <c r="B730" s="50">
        <v>250</v>
      </c>
      <c r="C730" s="51"/>
      <c r="D730" s="128" t="s">
        <v>393</v>
      </c>
      <c r="E730" s="130" t="s">
        <v>133</v>
      </c>
      <c r="F730" s="53"/>
      <c r="G730" s="53"/>
      <c r="H730" s="53"/>
      <c r="I730" s="53"/>
      <c r="J730" s="55"/>
      <c r="L730" s="58">
        <f>J722</f>
        <v>2.5</v>
      </c>
      <c r="M730" s="53" t="s">
        <v>160</v>
      </c>
      <c r="N730" s="54"/>
      <c r="O730" s="54"/>
    </row>
    <row r="731" spans="1:20">
      <c r="A731"/>
      <c r="B731" s="50"/>
      <c r="C731" s="51"/>
      <c r="D731" s="3">
        <v>1.5</v>
      </c>
      <c r="E731" s="52" t="s">
        <v>134</v>
      </c>
      <c r="F731" s="53"/>
      <c r="G731" s="53"/>
      <c r="H731" s="53"/>
      <c r="I731" s="53"/>
      <c r="J731" s="55"/>
      <c r="L731" s="58">
        <f>K722</f>
        <v>0.5</v>
      </c>
      <c r="M731" s="53" t="s">
        <v>161</v>
      </c>
      <c r="N731" s="54"/>
      <c r="O731" s="54"/>
    </row>
    <row r="732" spans="1:20">
      <c r="A732" t="s">
        <v>169</v>
      </c>
      <c r="B732" s="50">
        <f>B728</f>
        <v>25</v>
      </c>
      <c r="C732" s="51"/>
      <c r="D732" s="3">
        <v>20</v>
      </c>
      <c r="E732" s="52" t="s">
        <v>135</v>
      </c>
      <c r="F732" s="53"/>
      <c r="G732" s="53"/>
      <c r="H732" s="53"/>
      <c r="I732" s="53"/>
      <c r="J732" s="55"/>
      <c r="L732" s="58">
        <f>L722</f>
        <v>1.1000000000000001</v>
      </c>
      <c r="M732" s="53" t="s">
        <v>162</v>
      </c>
      <c r="N732" s="54"/>
      <c r="O732" s="54"/>
    </row>
    <row r="733" spans="1:20">
      <c r="A733"/>
      <c r="B733" s="50">
        <f>(B734+B732)/2.5</f>
        <v>50</v>
      </c>
      <c r="C733" s="51"/>
      <c r="D733" s="3">
        <v>1.5</v>
      </c>
      <c r="E733" s="52" t="s">
        <v>136</v>
      </c>
      <c r="F733" s="53"/>
      <c r="G733" s="53"/>
      <c r="H733" s="53"/>
      <c r="I733" s="53"/>
      <c r="J733" s="55"/>
      <c r="L733" s="58">
        <f>M722</f>
        <v>1.25</v>
      </c>
      <c r="M733" s="53" t="s">
        <v>163</v>
      </c>
      <c r="N733" s="54"/>
      <c r="O733" s="54"/>
    </row>
    <row r="734" spans="1:20">
      <c r="A734"/>
      <c r="B734" s="50">
        <f>B729</f>
        <v>100</v>
      </c>
      <c r="C734" s="51"/>
      <c r="D734" s="3">
        <v>2</v>
      </c>
      <c r="E734" s="52" t="s">
        <v>137</v>
      </c>
      <c r="F734" s="53"/>
      <c r="G734" s="53"/>
      <c r="H734" s="53"/>
      <c r="I734" s="53"/>
      <c r="J734" s="55"/>
      <c r="L734" s="58">
        <f>N722</f>
        <v>35</v>
      </c>
      <c r="M734" s="53" t="s">
        <v>164</v>
      </c>
      <c r="N734" s="54"/>
      <c r="O734" s="54"/>
    </row>
    <row r="735" spans="1:20">
      <c r="A735"/>
      <c r="B735" s="50">
        <f>(B736+B734)/2</f>
        <v>175</v>
      </c>
      <c r="C735" s="51"/>
      <c r="D735" s="3">
        <v>2</v>
      </c>
      <c r="E735" s="52" t="s">
        <v>138</v>
      </c>
      <c r="F735" s="53"/>
      <c r="G735" s="53"/>
      <c r="H735" s="53"/>
      <c r="I735" s="53"/>
      <c r="J735" s="55"/>
      <c r="L735" s="58">
        <v>15</v>
      </c>
      <c r="M735" s="53" t="s">
        <v>392</v>
      </c>
      <c r="N735" s="54"/>
      <c r="O735" s="54"/>
    </row>
    <row r="736" spans="1:20">
      <c r="A736"/>
      <c r="B736" s="50">
        <f>B730</f>
        <v>250</v>
      </c>
      <c r="C736" s="51"/>
      <c r="D736" s="3">
        <v>2</v>
      </c>
      <c r="E736" s="52" t="s">
        <v>139</v>
      </c>
      <c r="F736" s="53"/>
      <c r="G736" s="53"/>
      <c r="H736" s="53"/>
      <c r="I736" s="53"/>
      <c r="J736" s="55"/>
    </row>
    <row r="737" spans="2:10">
      <c r="B737" s="51"/>
      <c r="C737" s="51"/>
      <c r="D737" s="3">
        <v>7</v>
      </c>
      <c r="E737" s="52" t="s">
        <v>140</v>
      </c>
      <c r="F737" s="53"/>
      <c r="G737" s="53"/>
      <c r="H737" s="53"/>
      <c r="I737" s="53"/>
      <c r="J737" s="55"/>
    </row>
    <row r="738" spans="2:10">
      <c r="B738" s="1" t="s">
        <v>213</v>
      </c>
      <c r="D738" s="3">
        <v>1.5</v>
      </c>
      <c r="E738" s="52" t="s">
        <v>141</v>
      </c>
      <c r="F738" s="53"/>
      <c r="G738" s="53"/>
      <c r="H738" s="53"/>
      <c r="I738" s="53"/>
      <c r="J738" s="55"/>
    </row>
    <row r="739" spans="2:10">
      <c r="B739" s="77" t="s">
        <v>214</v>
      </c>
      <c r="D739" s="3">
        <v>5</v>
      </c>
      <c r="E739" s="52" t="s">
        <v>142</v>
      </c>
      <c r="F739" s="53"/>
      <c r="G739" s="53"/>
      <c r="H739" s="53"/>
      <c r="I739" s="53"/>
      <c r="J739" s="55"/>
    </row>
    <row r="740" spans="2:10">
      <c r="B740" s="78" t="s">
        <v>215</v>
      </c>
      <c r="D740" s="3">
        <v>1</v>
      </c>
      <c r="E740" s="52" t="s">
        <v>143</v>
      </c>
      <c r="F740" s="53"/>
      <c r="G740" s="53"/>
      <c r="H740" s="53"/>
      <c r="I740" s="53"/>
      <c r="J740" s="55"/>
    </row>
    <row r="741" spans="2:10">
      <c r="B741" s="77" t="s">
        <v>216</v>
      </c>
      <c r="D741" s="3">
        <v>1</v>
      </c>
      <c r="E741" s="52" t="s">
        <v>147</v>
      </c>
      <c r="F741" s="53"/>
      <c r="G741" s="53"/>
      <c r="H741" s="53"/>
      <c r="I741" s="53"/>
      <c r="J741" s="55"/>
    </row>
    <row r="742" spans="2:10">
      <c r="D742" s="3">
        <v>1.5</v>
      </c>
      <c r="E742" s="52" t="s">
        <v>150</v>
      </c>
      <c r="F742" s="53"/>
      <c r="G742" s="53"/>
      <c r="H742" s="53"/>
      <c r="I742" s="53"/>
      <c r="J742" s="55"/>
    </row>
    <row r="743" spans="2:10">
      <c r="D743" s="3">
        <v>5</v>
      </c>
      <c r="E743" s="52" t="s">
        <v>153</v>
      </c>
      <c r="F743" s="53"/>
      <c r="G743" s="53"/>
      <c r="H743" s="53"/>
      <c r="I743" s="53"/>
      <c r="J743" s="55"/>
    </row>
    <row r="744" spans="2:10" ht="15.75">
      <c r="B744" s="39"/>
      <c r="D744" s="3">
        <v>7</v>
      </c>
      <c r="E744" s="52" t="s">
        <v>195</v>
      </c>
      <c r="F744" s="52"/>
      <c r="G744" s="52"/>
      <c r="H744" s="52"/>
      <c r="I744" s="52"/>
      <c r="J744" s="52"/>
    </row>
    <row r="745" spans="2:10" ht="15.75">
      <c r="B745" s="39"/>
      <c r="D745" s="3">
        <v>7</v>
      </c>
      <c r="E745" s="52" t="s">
        <v>196</v>
      </c>
      <c r="F745" s="52"/>
      <c r="G745" s="52"/>
      <c r="H745" s="52"/>
      <c r="I745" s="52"/>
      <c r="J745" s="52"/>
    </row>
    <row r="746" spans="2:10" ht="15.75">
      <c r="B746" s="39"/>
      <c r="D746" s="3">
        <v>7</v>
      </c>
      <c r="E746" s="52" t="s">
        <v>197</v>
      </c>
      <c r="F746" s="52"/>
      <c r="G746" s="52"/>
      <c r="H746" s="52"/>
      <c r="I746" s="52"/>
      <c r="J746" s="52"/>
    </row>
    <row r="747" spans="2:10" ht="15.75">
      <c r="B747" s="39"/>
      <c r="D747" s="3">
        <v>10</v>
      </c>
      <c r="E747" s="52" t="s">
        <v>198</v>
      </c>
      <c r="F747" s="52"/>
      <c r="G747" s="52"/>
      <c r="H747" s="52"/>
      <c r="I747" s="52"/>
      <c r="J747" s="52"/>
    </row>
    <row r="748" spans="2:10">
      <c r="D748" s="3">
        <v>4</v>
      </c>
      <c r="E748" s="52" t="s">
        <v>299</v>
      </c>
      <c r="F748" s="52"/>
      <c r="G748" s="52"/>
      <c r="H748" s="52"/>
      <c r="I748" s="52"/>
      <c r="J748" s="52"/>
    </row>
    <row r="749" spans="2:10">
      <c r="D749" s="3">
        <v>2</v>
      </c>
      <c r="E749" s="52" t="s">
        <v>314</v>
      </c>
      <c r="F749" s="113"/>
      <c r="G749" s="113"/>
      <c r="H749" s="113"/>
      <c r="I749" s="113"/>
      <c r="J749" s="113"/>
    </row>
    <row r="750" spans="2:10">
      <c r="D750" s="3">
        <v>10</v>
      </c>
      <c r="E750" s="52" t="s">
        <v>315</v>
      </c>
      <c r="F750" s="113"/>
      <c r="G750" s="113"/>
      <c r="H750" s="113"/>
      <c r="I750" s="113"/>
      <c r="J750" s="113"/>
    </row>
    <row r="751" spans="2:10">
      <c r="D751" s="3">
        <v>10</v>
      </c>
      <c r="E751" s="114" t="s">
        <v>329</v>
      </c>
      <c r="F751" s="113"/>
      <c r="G751" s="113"/>
      <c r="H751" s="113"/>
      <c r="I751" s="113"/>
      <c r="J751" s="113"/>
    </row>
    <row r="752" spans="2:10">
      <c r="D752" s="3">
        <v>12.5</v>
      </c>
      <c r="E752" s="114" t="s">
        <v>330</v>
      </c>
      <c r="F752" s="113"/>
      <c r="G752" s="113"/>
      <c r="H752" s="113"/>
      <c r="I752" s="113"/>
      <c r="J752" s="113"/>
    </row>
    <row r="753" spans="4:10">
      <c r="D753" s="3">
        <v>2.5</v>
      </c>
      <c r="E753" s="114" t="s">
        <v>331</v>
      </c>
      <c r="F753" s="113"/>
      <c r="G753" s="113"/>
      <c r="H753" s="113"/>
      <c r="I753" s="113"/>
      <c r="J753" s="113"/>
    </row>
    <row r="754" spans="4:10">
      <c r="D754" s="3">
        <v>2.5</v>
      </c>
      <c r="E754" s="114" t="s">
        <v>332</v>
      </c>
      <c r="F754" s="113"/>
      <c r="G754" s="113"/>
      <c r="H754" s="113"/>
      <c r="I754" s="113"/>
      <c r="J754" s="113"/>
    </row>
    <row r="755" spans="4:10">
      <c r="D755" s="3">
        <v>2</v>
      </c>
      <c r="E755" s="114" t="s">
        <v>333</v>
      </c>
      <c r="F755" s="113"/>
      <c r="G755" s="113"/>
      <c r="H755" s="113"/>
      <c r="I755" s="113"/>
      <c r="J755" s="113"/>
    </row>
    <row r="756" spans="4:10">
      <c r="D756" s="3">
        <v>3.5</v>
      </c>
      <c r="E756" s="114" t="s">
        <v>334</v>
      </c>
      <c r="F756" s="113"/>
      <c r="G756" s="113"/>
      <c r="H756" s="113"/>
      <c r="I756" s="113"/>
      <c r="J756" s="113"/>
    </row>
    <row r="757" spans="4:10">
      <c r="D757" s="3">
        <v>3</v>
      </c>
      <c r="E757" s="114" t="s">
        <v>335</v>
      </c>
      <c r="F757" s="113"/>
      <c r="G757" s="113"/>
      <c r="H757" s="113"/>
      <c r="I757" s="113"/>
      <c r="J757" s="113"/>
    </row>
    <row r="758" spans="4:10">
      <c r="D758" s="3">
        <v>5</v>
      </c>
      <c r="E758" s="114" t="s">
        <v>336</v>
      </c>
      <c r="F758" s="113"/>
      <c r="G758" s="113"/>
      <c r="H758" s="113"/>
      <c r="I758" s="113"/>
      <c r="J758" s="113"/>
    </row>
    <row r="759" spans="4:10">
      <c r="D759" s="3">
        <v>20</v>
      </c>
      <c r="E759" s="114" t="s">
        <v>338</v>
      </c>
      <c r="F759" s="113"/>
      <c r="G759" s="113"/>
      <c r="H759" s="113"/>
      <c r="I759" s="113"/>
      <c r="J759" s="113"/>
    </row>
    <row r="760" spans="4:10">
      <c r="D760" s="3">
        <v>15</v>
      </c>
      <c r="E760" s="114" t="s">
        <v>394</v>
      </c>
      <c r="F760" s="113"/>
      <c r="G760" s="113"/>
      <c r="H760" s="113"/>
      <c r="I760" s="113"/>
      <c r="J760" s="113"/>
    </row>
    <row r="761" spans="4:10">
      <c r="D761" s="3">
        <v>10</v>
      </c>
      <c r="E761" s="114" t="s">
        <v>395</v>
      </c>
      <c r="F761" s="113"/>
      <c r="G761" s="113"/>
      <c r="H761" s="113"/>
      <c r="I761" s="113"/>
      <c r="J761" s="113"/>
    </row>
    <row r="762" spans="4:10">
      <c r="D762" s="3">
        <v>10</v>
      </c>
      <c r="E762" s="114" t="s">
        <v>396</v>
      </c>
      <c r="F762" s="113"/>
      <c r="G762" s="113"/>
      <c r="H762" s="113"/>
      <c r="I762" s="113"/>
      <c r="J762" s="113"/>
    </row>
    <row r="763" spans="4:10">
      <c r="D763" s="3">
        <v>5</v>
      </c>
      <c r="E763" s="114" t="s">
        <v>397</v>
      </c>
      <c r="F763" s="113"/>
      <c r="G763" s="113"/>
      <c r="H763" s="113"/>
      <c r="I763" s="113"/>
      <c r="J763" s="113"/>
    </row>
    <row r="764" spans="4:10">
      <c r="D764" s="3">
        <v>25</v>
      </c>
      <c r="E764" s="114" t="s">
        <v>398</v>
      </c>
      <c r="F764" s="113"/>
      <c r="G764" s="113"/>
      <c r="H764" s="113"/>
      <c r="I764" s="113"/>
      <c r="J764" s="113"/>
    </row>
  </sheetData>
  <conditionalFormatting sqref="C464 C388 C392 C396 C400 C404 C408 C412 C340 C344 C348 C362 C367 C372 C451 C438 C425 C656 C502 C508 C514 C627 C542 C548 C536 C582 C576 C570 C602 C684 C632 C638 C661 C667 C688 C316 C289 C270 C241 C214 C189 C159 C138 C116 C84 C59 C6 C67 C63 C26">
    <cfRule type="cellIs" dxfId="350" priority="2155" operator="lessThan">
      <formula>24</formula>
    </cfRule>
    <cfRule type="cellIs" dxfId="349" priority="2156" operator="greaterThan">
      <formula>26</formula>
    </cfRule>
    <cfRule type="cellIs" dxfId="348" priority="2157" operator="between">
      <formula>24</formula>
      <formula>26</formula>
    </cfRule>
  </conditionalFormatting>
  <conditionalFormatting sqref="C684 C408 C396 C400 C404 C344 C367 C508 C542 C576 C632 C661 C688 C321 C327 C294 C218 C193 C249 C165 C142 C120 C90 C9 C63 C34">
    <cfRule type="cellIs" dxfId="347" priority="2152" operator="lessThan">
      <formula>95</formula>
    </cfRule>
    <cfRule type="cellIs" dxfId="346" priority="2153" operator="greaterThan">
      <formula>105</formula>
    </cfRule>
    <cfRule type="cellIs" dxfId="345" priority="2154" operator="between">
      <formula>95</formula>
      <formula>105</formula>
    </cfRule>
  </conditionalFormatting>
  <conditionalFormatting sqref="C661 C632 C464 C412 C348 C372 C451 C438 C425 C514 C548 C582 C638 C667 C327 C222 C299 C197 C171 C146 C124 C97 C42 C12 C67">
    <cfRule type="cellIs" dxfId="344" priority="2149" operator="lessThan">
      <formula>240</formula>
    </cfRule>
    <cfRule type="cellIs" dxfId="343" priority="2150" operator="greaterThan">
      <formula>260</formula>
    </cfRule>
    <cfRule type="cellIs" dxfId="342" priority="2151" operator="between">
      <formula>240</formula>
      <formula>260</formula>
    </cfRule>
  </conditionalFormatting>
  <conditionalFormatting sqref="C30">
    <cfRule type="cellIs" dxfId="341" priority="2146" operator="lessThan">
      <formula>45</formula>
    </cfRule>
    <cfRule type="cellIs" dxfId="340" priority="2147" operator="greaterThan">
      <formula>55</formula>
    </cfRule>
    <cfRule type="cellIs" dxfId="339" priority="2148" operator="between">
      <formula>45</formula>
      <formula>55</formula>
    </cfRule>
  </conditionalFormatting>
  <conditionalFormatting sqref="C38">
    <cfRule type="cellIs" dxfId="338" priority="2143" operator="lessThan">
      <formula>165</formula>
    </cfRule>
    <cfRule type="cellIs" dxfId="337" priority="2144" operator="greaterThan">
      <formula>185</formula>
    </cfRule>
    <cfRule type="cellIs" dxfId="336" priority="2145" operator="between">
      <formula>165</formula>
      <formula>185</formula>
    </cfRule>
  </conditionalFormatting>
  <conditionalFormatting sqref="F390:Q408 F364:Q383 F342:Q357 F410:Q473 F502:Q529 F536:Q563 F570:Q597 F602:Q621 F682:Q701 F623:Q650 F652:Q679 F480:Q495 F191:Q209 F216:Q234 F243:Q264 F271:Q278 F161:Q184 F291:Q311 F318:Q336 F140:Q155 F8:Q8 F11:Q11 F28:Q29 F32:Q33 F36:Q37 F40:Q41 F61:Q78 F86:Q133">
    <cfRule type="cellIs" dxfId="335" priority="2142" operator="equal">
      <formula>0</formula>
    </cfRule>
  </conditionalFormatting>
  <conditionalFormatting sqref="C461:C464 C341:C343 C345:C347 C338:C339 C363:C366 C368:C371 C359:C361 C475:C477 C479:C481 C448:C451 C435:C438 C422:C425 C385:C412 C681:C683 C483:C485 C496:C514 C530:C548 C564:C582 F691:Q701 C622:C631 C633:C637 C651:C660 C662:C667 C598:C606 C608:C611 C689:C691 C685:C687 C266:C269 C286:C288 C290:C293 C295:C298 C190:C192 C194:C196 C211:C213 C215:C217 C219:C221 C186:C188 C236:C240 C242:C248 C157:C158 C160:C164 C166:C170 C139:C141 C113:C115 C117:C119 C121:C123 C80:C83 C85:C89 C91:C96 C4:C5 C7:C8 C10:C11 C23:C25 C27:C29 C31:C33 C35:C37 C39:C41 C56:C58 C60:C62 C64:C66 E5 E8 E11 E20:E21 G52:G53 E51:E54 F4:Q21 E14:E15 E17:E18 E23:Q50 C135:C137 C143:C145 E55:Q698 C313:C315 C317:C320 C322:C326">
    <cfRule type="cellIs" dxfId="334" priority="2140" operator="lessThan">
      <formula>0</formula>
    </cfRule>
    <cfRule type="cellIs" dxfId="333" priority="2141" operator="greaterThan">
      <formula>0</formula>
    </cfRule>
  </conditionalFormatting>
  <conditionalFormatting sqref="E373:E382 E349:E356 E413:E420 E426:E433 E439:E446 E452:E459 E465:E472 E487:E494 E613:E620 E639:E649 E668:E678 E515:E528 E549:E562 E583:E596 E328:E335 E172:E183 E198:E208 E223:E233 E271:E283 E300:E310 E250:E263 E98:E133 E4:E21 E43:E54 E68:E78 E147:E154">
    <cfRule type="cellIs" dxfId="332" priority="2138" operator="greaterThan">
      <formula>0</formula>
    </cfRule>
    <cfRule type="cellIs" dxfId="331" priority="2139" operator="lessThan">
      <formula>0</formula>
    </cfRule>
  </conditionalFormatting>
  <conditionalFormatting sqref="C165 C142">
    <cfRule type="cellIs" dxfId="330" priority="2134" operator="between">
      <formula>95</formula>
      <formula>105</formula>
    </cfRule>
    <cfRule type="cellIs" dxfId="329" priority="2135" operator="lessThan">
      <formula>24</formula>
    </cfRule>
    <cfRule type="cellIs" dxfId="328" priority="2136" operator="greaterThan">
      <formula>26</formula>
    </cfRule>
    <cfRule type="cellIs" dxfId="327" priority="2137" operator="between">
      <formula>24</formula>
      <formula>26</formula>
    </cfRule>
  </conditionalFormatting>
  <conditionalFormatting sqref="C171 C146 C124 C97">
    <cfRule type="cellIs" dxfId="326" priority="2130" operator="between">
      <formula>240</formula>
      <formula>260</formula>
    </cfRule>
    <cfRule type="cellIs" dxfId="325" priority="2131" operator="lessThan">
      <formula>24</formula>
    </cfRule>
    <cfRule type="cellIs" dxfId="324" priority="2132" operator="greaterThan">
      <formula>26</formula>
    </cfRule>
    <cfRule type="cellIs" dxfId="323" priority="2133" operator="between">
      <formula>24</formula>
      <formula>26</formula>
    </cfRule>
  </conditionalFormatting>
  <conditionalFormatting sqref="C241">
    <cfRule type="cellIs" dxfId="322" priority="2129" operator="between">
      <formula>200</formula>
      <formula>250</formula>
    </cfRule>
  </conditionalFormatting>
  <conditionalFormatting sqref="C249">
    <cfRule type="cellIs" dxfId="321" priority="2128" operator="between">
      <formula>300</formula>
      <formula>350</formula>
    </cfRule>
  </conditionalFormatting>
  <conditionalFormatting sqref="C692">
    <cfRule type="cellIs" dxfId="320" priority="2059" operator="lessThan">
      <formula>24</formula>
    </cfRule>
    <cfRule type="cellIs" dxfId="319" priority="2060" operator="greaterThan">
      <formula>26</formula>
    </cfRule>
    <cfRule type="cellIs" dxfId="318" priority="2061" operator="between">
      <formula>24</formula>
      <formula>26</formula>
    </cfRule>
  </conditionalFormatting>
  <conditionalFormatting sqref="C692">
    <cfRule type="cellIs" dxfId="317" priority="2053" operator="lessThan">
      <formula>240</formula>
    </cfRule>
    <cfRule type="cellIs" dxfId="316" priority="2054" operator="greaterThan">
      <formula>260</formula>
    </cfRule>
    <cfRule type="cellIs" dxfId="315" priority="2055" operator="between">
      <formula>240</formula>
      <formula>260</formula>
    </cfRule>
  </conditionalFormatting>
  <conditionalFormatting sqref="C703 E716:Q716 E702:Q712">
    <cfRule type="cellIs" dxfId="314" priority="2044" operator="lessThan">
      <formula>0</formula>
    </cfRule>
    <cfRule type="cellIs" dxfId="313" priority="2045" operator="greaterThan">
      <formula>0</formula>
    </cfRule>
  </conditionalFormatting>
  <conditionalFormatting sqref="C241 C270">
    <cfRule type="cellIs" dxfId="312" priority="1951" operator="between">
      <formula>190</formula>
      <formula>210</formula>
    </cfRule>
    <cfRule type="cellIs" dxfId="311" priority="1952" operator="greaterThan">
      <formula>0</formula>
    </cfRule>
  </conditionalFormatting>
  <conditionalFormatting sqref="C502 C627 C656 C536 C570 C602 C684">
    <cfRule type="cellIs" dxfId="310" priority="1946" operator="between">
      <formula>28</formula>
      <formula>32</formula>
    </cfRule>
    <cfRule type="cellIs" dxfId="309" priority="1947" operator="greaterThan">
      <formula>0</formula>
    </cfRule>
    <cfRule type="cellIs" dxfId="308" priority="1948" operator="between">
      <formula>28</formula>
      <formula>32</formula>
    </cfRule>
  </conditionalFormatting>
  <conditionalFormatting sqref="C508 C542 C576 C632 C661 C688">
    <cfRule type="cellIs" dxfId="307" priority="1926" operator="between">
      <formula>100</formula>
      <formula>120</formula>
    </cfRule>
    <cfRule type="cellIs" dxfId="306" priority="1927" operator="greaterThan">
      <formula>0</formula>
    </cfRule>
  </conditionalFormatting>
  <conditionalFormatting sqref="C514 C548 C582 C638 C667">
    <cfRule type="cellIs" dxfId="305" priority="1914" operator="between">
      <formula>280</formula>
      <formula>320</formula>
    </cfRule>
    <cfRule type="cellIs" dxfId="304" priority="1915" operator="greaterThan">
      <formula>0</formula>
    </cfRule>
  </conditionalFormatting>
  <conditionalFormatting sqref="C692">
    <cfRule type="cellIs" dxfId="303" priority="1902" operator="between">
      <formula>280</formula>
      <formula>320</formula>
    </cfRule>
    <cfRule type="cellIs" dxfId="302" priority="1903" operator="greaterThan">
      <formula>0</formula>
    </cfRule>
  </conditionalFormatting>
  <conditionalFormatting sqref="C502 C684 C627 C656 C536 C570 C602">
    <cfRule type="cellIs" dxfId="301" priority="1882" operator="between">
      <formula>43</formula>
      <formula>47</formula>
    </cfRule>
    <cfRule type="cellIs" dxfId="300" priority="1883" operator="greaterThan">
      <formula>0</formula>
    </cfRule>
    <cfRule type="cellIs" dxfId="299" priority="1884" operator="between">
      <formula>38</formula>
      <formula>42</formula>
    </cfRule>
    <cfRule type="cellIs" dxfId="298" priority="1885" operator="greaterThan">
      <formula>0</formula>
    </cfRule>
  </conditionalFormatting>
  <conditionalFormatting sqref="C508 C514 C542 C548 C582 C576 C632 C638 C661 C667 C688">
    <cfRule type="cellIs" dxfId="297" priority="1856" operator="between">
      <formula>140</formula>
      <formula>160</formula>
    </cfRule>
    <cfRule type="cellIs" dxfId="296" priority="1857" operator="greaterThan">
      <formula>0</formula>
    </cfRule>
  </conditionalFormatting>
  <conditionalFormatting sqref="C514 C548 C582 C638 C667">
    <cfRule type="cellIs" dxfId="295" priority="1818" operator="between">
      <formula>380</formula>
      <formula>420</formula>
    </cfRule>
    <cfRule type="cellIs" dxfId="294" priority="1819" operator="greaterThan">
      <formula>0</formula>
    </cfRule>
  </conditionalFormatting>
  <conditionalFormatting sqref="C692">
    <cfRule type="cellIs" dxfId="293" priority="1786" operator="between">
      <formula>280</formula>
      <formula>320</formula>
    </cfRule>
    <cfRule type="cellIs" dxfId="292" priority="1787" operator="greaterThan">
      <formula>0</formula>
    </cfRule>
  </conditionalFormatting>
  <conditionalFormatting sqref="C692">
    <cfRule type="cellIs" dxfId="291" priority="1784" operator="between">
      <formula>140</formula>
      <formula>160</formula>
    </cfRule>
    <cfRule type="cellIs" dxfId="290" priority="1785" operator="greaterThan">
      <formula>0</formula>
    </cfRule>
  </conditionalFormatting>
  <conditionalFormatting sqref="C692">
    <cfRule type="cellIs" dxfId="289" priority="1782" operator="between">
      <formula>380</formula>
      <formula>420</formula>
    </cfRule>
    <cfRule type="cellIs" dxfId="288" priority="1783" operator="greaterThan">
      <formula>0</formula>
    </cfRule>
  </conditionalFormatting>
  <conditionalFormatting sqref="C602">
    <cfRule type="cellIs" dxfId="287" priority="1748" operator="equal">
      <formula>50</formula>
    </cfRule>
    <cfRule type="cellIs" dxfId="286" priority="1749" operator="greaterThan">
      <formula>0</formula>
    </cfRule>
    <cfRule type="cellIs" dxfId="285" priority="1750" operator="between">
      <formula>43</formula>
      <formula>47</formula>
    </cfRule>
    <cfRule type="cellIs" dxfId="284" priority="1751" operator="greaterThan">
      <formula>0</formula>
    </cfRule>
    <cfRule type="cellIs" dxfId="283" priority="1752" operator="between">
      <formula>38</formula>
      <formula>42</formula>
    </cfRule>
    <cfRule type="cellIs" dxfId="282" priority="1753" operator="greaterThan">
      <formula>0</formula>
    </cfRule>
  </conditionalFormatting>
  <conditionalFormatting sqref="F699:Q701">
    <cfRule type="cellIs" dxfId="281" priority="1528" operator="equal">
      <formula>0</formula>
    </cfRule>
  </conditionalFormatting>
  <conditionalFormatting sqref="E699:Q701">
    <cfRule type="cellIs" dxfId="280" priority="1526" operator="lessThan">
      <formula>0</formula>
    </cfRule>
    <cfRule type="cellIs" dxfId="279" priority="1527" operator="greaterThan">
      <formula>0</formula>
    </cfRule>
  </conditionalFormatting>
  <conditionalFormatting sqref="E699:E700">
    <cfRule type="cellIs" dxfId="278" priority="1524" operator="greaterThan">
      <formula>0</formula>
    </cfRule>
    <cfRule type="cellIs" dxfId="277" priority="1525" operator="lessThan">
      <formula>0</formula>
    </cfRule>
  </conditionalFormatting>
  <conditionalFormatting sqref="E713:Q715">
    <cfRule type="cellIs" dxfId="276" priority="1522" operator="lessThan">
      <formula>0</formula>
    </cfRule>
    <cfRule type="cellIs" dxfId="275" priority="1523" operator="greaterThan">
      <formula>0</formula>
    </cfRule>
  </conditionalFormatting>
  <conditionalFormatting sqref="C713">
    <cfRule type="cellIs" dxfId="274" priority="1520" operator="equal">
      <formula>15</formula>
    </cfRule>
    <cfRule type="cellIs" dxfId="273" priority="1521" operator="greaterThan">
      <formula>0</formula>
    </cfRule>
  </conditionalFormatting>
  <conditionalFormatting sqref="E713:E714">
    <cfRule type="cellIs" dxfId="272" priority="1518" operator="greaterThan">
      <formula>0</formula>
    </cfRule>
    <cfRule type="cellIs" dxfId="271" priority="1519" operator="lessThan">
      <formula>0</formula>
    </cfRule>
  </conditionalFormatting>
  <conditionalFormatting sqref="E700">
    <cfRule type="cellIs" dxfId="270" priority="1160" operator="lessThan">
      <formula>0</formula>
    </cfRule>
    <cfRule type="cellIs" dxfId="269" priority="1161" operator="greaterThan">
      <formula>0</formula>
    </cfRule>
  </conditionalFormatting>
  <conditionalFormatting sqref="E700">
    <cfRule type="cellIs" dxfId="268" priority="1158" operator="lessThan">
      <formula>0</formula>
    </cfRule>
    <cfRule type="cellIs" dxfId="267" priority="1159" operator="greaterThan">
      <formula>0</formula>
    </cfRule>
  </conditionalFormatting>
  <conditionalFormatting sqref="E714">
    <cfRule type="cellIs" dxfId="266" priority="1156" operator="lessThan">
      <formula>0</formula>
    </cfRule>
    <cfRule type="cellIs" dxfId="265" priority="1157" operator="greaterThan">
      <formula>0</formula>
    </cfRule>
  </conditionalFormatting>
  <conditionalFormatting sqref="E714">
    <cfRule type="cellIs" dxfId="264" priority="1154" operator="lessThan">
      <formula>0</formula>
    </cfRule>
    <cfRule type="cellIs" dxfId="263" priority="1155" operator="greaterThan">
      <formula>0</formula>
    </cfRule>
  </conditionalFormatting>
  <conditionalFormatting sqref="F693:Q698">
    <cfRule type="cellIs" dxfId="262" priority="683" operator="equal">
      <formula>0</formula>
    </cfRule>
  </conditionalFormatting>
  <conditionalFormatting sqref="E693:Q698">
    <cfRule type="cellIs" dxfId="261" priority="681" operator="lessThan">
      <formula>0</formula>
    </cfRule>
    <cfRule type="cellIs" dxfId="260" priority="682" operator="greaterThan">
      <formula>0</formula>
    </cfRule>
  </conditionalFormatting>
  <conditionalFormatting sqref="E693:E698">
    <cfRule type="cellIs" dxfId="259" priority="679" operator="greaterThan">
      <formula>0</formula>
    </cfRule>
    <cfRule type="cellIs" dxfId="258" priority="680" operator="lessThan">
      <formula>0</formula>
    </cfRule>
  </conditionalFormatting>
  <conditionalFormatting sqref="E694">
    <cfRule type="cellIs" dxfId="257" priority="677" operator="lessThan">
      <formula>0</formula>
    </cfRule>
    <cfRule type="cellIs" dxfId="256" priority="678" operator="greaterThan">
      <formula>0</formula>
    </cfRule>
  </conditionalFormatting>
  <conditionalFormatting sqref="E697">
    <cfRule type="cellIs" dxfId="255" priority="675" operator="lessThan">
      <formula>0</formula>
    </cfRule>
    <cfRule type="cellIs" dxfId="254" priority="676" operator="greaterThan">
      <formula>0</formula>
    </cfRule>
  </conditionalFormatting>
  <conditionalFormatting sqref="E707:Q712">
    <cfRule type="cellIs" dxfId="253" priority="673" operator="lessThan">
      <formula>0</formula>
    </cfRule>
    <cfRule type="cellIs" dxfId="252" priority="674" operator="greaterThan">
      <formula>0</formula>
    </cfRule>
  </conditionalFormatting>
  <conditionalFormatting sqref="F707:Q712">
    <cfRule type="cellIs" dxfId="251" priority="672" operator="equal">
      <formula>0</formula>
    </cfRule>
  </conditionalFormatting>
  <conditionalFormatting sqref="E707:E712">
    <cfRule type="cellIs" dxfId="250" priority="670" operator="greaterThan">
      <formula>0</formula>
    </cfRule>
    <cfRule type="cellIs" dxfId="249" priority="671" operator="lessThan">
      <formula>0</formula>
    </cfRule>
  </conditionalFormatting>
  <conditionalFormatting sqref="E703:Q715">
    <cfRule type="cellIs" dxfId="248" priority="367" operator="lessThan">
      <formula>0</formula>
    </cfRule>
    <cfRule type="cellIs" dxfId="247" priority="368" operator="greaterThan">
      <formula>0</formula>
    </cfRule>
  </conditionalFormatting>
  <conditionalFormatting sqref="C713">
    <cfRule type="cellIs" dxfId="246" priority="365" operator="equal">
      <formula>15</formula>
    </cfRule>
    <cfRule type="cellIs" dxfId="245" priority="366" operator="greaterThan">
      <formula>0</formula>
    </cfRule>
  </conditionalFormatting>
  <conditionalFormatting sqref="E713:E714">
    <cfRule type="cellIs" dxfId="244" priority="356" operator="greaterThan">
      <formula>0</formula>
    </cfRule>
    <cfRule type="cellIs" dxfId="243" priority="357" operator="lessThan">
      <formula>0</formula>
    </cfRule>
  </conditionalFormatting>
  <conditionalFormatting sqref="F707:Q712">
    <cfRule type="cellIs" dxfId="242" priority="355" operator="equal">
      <formula>0</formula>
    </cfRule>
  </conditionalFormatting>
  <conditionalFormatting sqref="E707:E712">
    <cfRule type="cellIs" dxfId="241" priority="353" operator="greaterThan">
      <formula>0</formula>
    </cfRule>
    <cfRule type="cellIs" dxfId="240" priority="354" operator="lessThan">
      <formula>0</formula>
    </cfRule>
  </conditionalFormatting>
  <conditionalFormatting sqref="E703">
    <cfRule type="cellIs" dxfId="239" priority="341" operator="lessThan">
      <formula>0</formula>
    </cfRule>
    <cfRule type="cellIs" dxfId="238" priority="342" operator="greaterThan">
      <formula>0</formula>
    </cfRule>
  </conditionalFormatting>
  <conditionalFormatting sqref="E703">
    <cfRule type="cellIs" dxfId="237" priority="339" operator="greaterThan">
      <formula>0</formula>
    </cfRule>
    <cfRule type="cellIs" dxfId="236" priority="340" operator="lessThan">
      <formula>0</formula>
    </cfRule>
  </conditionalFormatting>
  <conditionalFormatting sqref="E703">
    <cfRule type="cellIs" dxfId="235" priority="337" operator="lessThan">
      <formula>0</formula>
    </cfRule>
    <cfRule type="cellIs" dxfId="234" priority="338" operator="greaterThan">
      <formula>0</formula>
    </cfRule>
  </conditionalFormatting>
  <conditionalFormatting sqref="E703">
    <cfRule type="cellIs" dxfId="233" priority="335" operator="lessThan">
      <formula>0</formula>
    </cfRule>
    <cfRule type="cellIs" dxfId="232" priority="336" operator="greaterThan">
      <formula>0</formula>
    </cfRule>
  </conditionalFormatting>
  <conditionalFormatting sqref="E705">
    <cfRule type="cellIs" dxfId="231" priority="333" operator="lessThan">
      <formula>0</formula>
    </cfRule>
    <cfRule type="cellIs" dxfId="230" priority="334" operator="greaterThan">
      <formula>0</formula>
    </cfRule>
  </conditionalFormatting>
  <conditionalFormatting sqref="E705">
    <cfRule type="cellIs" dxfId="229" priority="331" operator="greaterThan">
      <formula>0</formula>
    </cfRule>
    <cfRule type="cellIs" dxfId="228" priority="332" operator="lessThan">
      <formula>0</formula>
    </cfRule>
  </conditionalFormatting>
  <conditionalFormatting sqref="E705">
    <cfRule type="cellIs" dxfId="227" priority="329" operator="lessThan">
      <formula>0</formula>
    </cfRule>
    <cfRule type="cellIs" dxfId="226" priority="330" operator="greaterThan">
      <formula>0</formula>
    </cfRule>
  </conditionalFormatting>
  <conditionalFormatting sqref="E705">
    <cfRule type="cellIs" dxfId="225" priority="327" operator="lessThan">
      <formula>0</formula>
    </cfRule>
    <cfRule type="cellIs" dxfId="224" priority="328" operator="greaterThan">
      <formula>0</formula>
    </cfRule>
  </conditionalFormatting>
  <conditionalFormatting sqref="E708">
    <cfRule type="cellIs" dxfId="223" priority="325" operator="lessThan">
      <formula>0</formula>
    </cfRule>
    <cfRule type="cellIs" dxfId="222" priority="326" operator="greaterThan">
      <formula>0</formula>
    </cfRule>
  </conditionalFormatting>
  <conditionalFormatting sqref="E708">
    <cfRule type="cellIs" dxfId="221" priority="323" operator="greaterThan">
      <formula>0</formula>
    </cfRule>
    <cfRule type="cellIs" dxfId="220" priority="324" operator="lessThan">
      <formula>0</formula>
    </cfRule>
  </conditionalFormatting>
  <conditionalFormatting sqref="E708">
    <cfRule type="cellIs" dxfId="219" priority="321" operator="lessThan">
      <formula>0</formula>
    </cfRule>
    <cfRule type="cellIs" dxfId="218" priority="322" operator="greaterThan">
      <formula>0</formula>
    </cfRule>
  </conditionalFormatting>
  <conditionalFormatting sqref="E708">
    <cfRule type="cellIs" dxfId="217" priority="319" operator="lessThan">
      <formula>0</formula>
    </cfRule>
    <cfRule type="cellIs" dxfId="216" priority="320" operator="greaterThan">
      <formula>0</formula>
    </cfRule>
  </conditionalFormatting>
  <conditionalFormatting sqref="E711">
    <cfRule type="cellIs" dxfId="215" priority="317" operator="lessThan">
      <formula>0</formula>
    </cfRule>
    <cfRule type="cellIs" dxfId="214" priority="318" operator="greaterThan">
      <formula>0</formula>
    </cfRule>
  </conditionalFormatting>
  <conditionalFormatting sqref="E711">
    <cfRule type="cellIs" dxfId="213" priority="315" operator="greaterThan">
      <formula>0</formula>
    </cfRule>
    <cfRule type="cellIs" dxfId="212" priority="316" operator="lessThan">
      <formula>0</formula>
    </cfRule>
  </conditionalFormatting>
  <conditionalFormatting sqref="E711">
    <cfRule type="cellIs" dxfId="211" priority="313" operator="lessThan">
      <formula>0</formula>
    </cfRule>
    <cfRule type="cellIs" dxfId="210" priority="314" operator="greaterThan">
      <formula>0</formula>
    </cfRule>
  </conditionalFormatting>
  <conditionalFormatting sqref="E711">
    <cfRule type="cellIs" dxfId="209" priority="311" operator="lessThan">
      <formula>0</formula>
    </cfRule>
    <cfRule type="cellIs" dxfId="208" priority="312" operator="greaterThan">
      <formula>0</formula>
    </cfRule>
  </conditionalFormatting>
  <conditionalFormatting sqref="E714">
    <cfRule type="cellIs" dxfId="207" priority="309" operator="lessThan">
      <formula>0</formula>
    </cfRule>
    <cfRule type="cellIs" dxfId="206" priority="310" operator="greaterThan">
      <formula>0</formula>
    </cfRule>
  </conditionalFormatting>
  <conditionalFormatting sqref="E714">
    <cfRule type="cellIs" dxfId="205" priority="307" operator="greaterThan">
      <formula>0</formula>
    </cfRule>
    <cfRule type="cellIs" dxfId="204" priority="308" operator="lessThan">
      <formula>0</formula>
    </cfRule>
  </conditionalFormatting>
  <conditionalFormatting sqref="E714">
    <cfRule type="cellIs" dxfId="203" priority="305" operator="lessThan">
      <formula>0</formula>
    </cfRule>
    <cfRule type="cellIs" dxfId="202" priority="306" operator="greaterThan">
      <formula>0</formula>
    </cfRule>
  </conditionalFormatting>
  <conditionalFormatting sqref="E714">
    <cfRule type="cellIs" dxfId="201" priority="303" operator="lessThan">
      <formula>0</formula>
    </cfRule>
    <cfRule type="cellIs" dxfId="200" priority="304" operator="greaterThan">
      <formula>0</formula>
    </cfRule>
  </conditionalFormatting>
  <conditionalFormatting sqref="F703:F714">
    <cfRule type="cellIs" dxfId="199" priority="301" operator="lessThan">
      <formula>0</formula>
    </cfRule>
    <cfRule type="cellIs" dxfId="198" priority="302" operator="greaterThan">
      <formula>0</formula>
    </cfRule>
  </conditionalFormatting>
  <conditionalFormatting sqref="F707:F712">
    <cfRule type="cellIs" dxfId="197" priority="300" operator="equal">
      <formula>0</formula>
    </cfRule>
  </conditionalFormatting>
  <conditionalFormatting sqref="C713">
    <cfRule type="cellIs" dxfId="196" priority="298" operator="equal">
      <formula>15</formula>
    </cfRule>
    <cfRule type="cellIs" dxfId="195" priority="299" operator="greaterThan">
      <formula>0</formula>
    </cfRule>
  </conditionalFormatting>
  <conditionalFormatting sqref="C713">
    <cfRule type="cellIs" dxfId="194" priority="266" operator="equal">
      <formula>15</formula>
    </cfRule>
    <cfRule type="cellIs" dxfId="193" priority="267" operator="greaterThan">
      <formula>0</formula>
    </cfRule>
  </conditionalFormatting>
  <conditionalFormatting sqref="C684">
    <cfRule type="cellIs" dxfId="192" priority="162" operator="between">
      <formula>40</formula>
      <formula>45</formula>
    </cfRule>
    <cfRule type="cellIs" dxfId="191" priority="163" operator="greaterThan">
      <formula>0</formula>
    </cfRule>
    <cfRule type="cellIs" dxfId="190" priority="164" operator="between">
      <formula>38</formula>
      <formula>42</formula>
    </cfRule>
    <cfRule type="cellIs" dxfId="189" priority="165" operator="greaterThan">
      <formula>0</formula>
    </cfRule>
  </conditionalFormatting>
  <conditionalFormatting sqref="C703">
    <cfRule type="cellIs" dxfId="188" priority="76" operator="lessThan">
      <formula>0</formula>
    </cfRule>
    <cfRule type="cellIs" dxfId="187" priority="77" operator="greaterThan">
      <formula>0</formula>
    </cfRule>
  </conditionalFormatting>
  <conditionalFormatting sqref="C713">
    <cfRule type="cellIs" dxfId="186" priority="74" operator="equal">
      <formula>15</formula>
    </cfRule>
    <cfRule type="cellIs" dxfId="185" priority="75" operator="greaterThan">
      <formula>0</formula>
    </cfRule>
  </conditionalFormatting>
  <conditionalFormatting sqref="C713">
    <cfRule type="cellIs" dxfId="184" priority="72" operator="equal">
      <formula>15</formula>
    </cfRule>
    <cfRule type="cellIs" dxfId="183" priority="73" operator="greaterThan">
      <formula>0</formula>
    </cfRule>
  </conditionalFormatting>
  <conditionalFormatting sqref="C713">
    <cfRule type="cellIs" dxfId="182" priority="70" operator="equal">
      <formula>15</formula>
    </cfRule>
    <cfRule type="cellIs" dxfId="181" priority="71" operator="greaterThan">
      <formula>0</formula>
    </cfRule>
  </conditionalFormatting>
  <conditionalFormatting sqref="F707:F712">
    <cfRule type="cellIs" dxfId="180" priority="69" operator="equal">
      <formula>0</formula>
    </cfRule>
  </conditionalFormatting>
  <conditionalFormatting sqref="F703:F714">
    <cfRule type="cellIs" dxfId="179" priority="67" operator="lessThan">
      <formula>0</formula>
    </cfRule>
    <cfRule type="cellIs" dxfId="178" priority="68" operator="greaterThan">
      <formula>0</formula>
    </cfRule>
  </conditionalFormatting>
  <conditionalFormatting sqref="F703:F714">
    <cfRule type="cellIs" dxfId="177" priority="65" operator="lessThan">
      <formula>0</formula>
    </cfRule>
    <cfRule type="cellIs" dxfId="176" priority="66" operator="greaterThan">
      <formula>0</formula>
    </cfRule>
  </conditionalFormatting>
  <conditionalFormatting sqref="F707:F712">
    <cfRule type="cellIs" dxfId="175" priority="64" operator="equal">
      <formula>0</formula>
    </cfRule>
  </conditionalFormatting>
  <conditionalFormatting sqref="F703:F714">
    <cfRule type="cellIs" dxfId="174" priority="62" operator="lessThan">
      <formula>0</formula>
    </cfRule>
    <cfRule type="cellIs" dxfId="173" priority="63" operator="greaterThan">
      <formula>0</formula>
    </cfRule>
  </conditionalFormatting>
  <conditionalFormatting sqref="F707:F712">
    <cfRule type="cellIs" dxfId="172" priority="61" operator="equal">
      <formula>0</formula>
    </cfRule>
  </conditionalFormatting>
  <conditionalFormatting sqref="F686:G689">
    <cfRule type="cellIs" dxfId="171" priority="32" operator="equal">
      <formula>0</formula>
    </cfRule>
  </conditionalFormatting>
  <conditionalFormatting sqref="F681:G689">
    <cfRule type="cellIs" dxfId="170" priority="30" operator="lessThan">
      <formula>0</formula>
    </cfRule>
    <cfRule type="cellIs" dxfId="169" priority="31" operator="greaterThan">
      <formula>0</formula>
    </cfRule>
  </conditionalFormatting>
  <conditionalFormatting sqref="E683">
    <cfRule type="cellIs" dxfId="168" priority="28" operator="lessThan">
      <formula>0</formula>
    </cfRule>
    <cfRule type="cellIs" dxfId="167" priority="29" operator="greaterThan">
      <formula>0</formula>
    </cfRule>
  </conditionalFormatting>
  <conditionalFormatting sqref="E687">
    <cfRule type="cellIs" dxfId="166" priority="26" operator="lessThan">
      <formula>0</formula>
    </cfRule>
    <cfRule type="cellIs" dxfId="165" priority="27" operator="greaterThan">
      <formula>0</formula>
    </cfRule>
  </conditionalFormatting>
  <conditionalFormatting sqref="E691">
    <cfRule type="cellIs" dxfId="164" priority="24" operator="lessThan">
      <formula>0</formula>
    </cfRule>
    <cfRule type="cellIs" dxfId="163" priority="25" operator="greaterThan">
      <formula>0</formula>
    </cfRule>
  </conditionalFormatting>
  <conditionalFormatting sqref="P686:P700">
    <cfRule type="cellIs" dxfId="162" priority="23" operator="equal">
      <formula>0</formula>
    </cfRule>
  </conditionalFormatting>
  <conditionalFormatting sqref="P682:P700">
    <cfRule type="cellIs" dxfId="161" priority="21" operator="lessThan">
      <formula>0</formula>
    </cfRule>
    <cfRule type="cellIs" dxfId="160" priority="22" operator="greaterThan">
      <formula>0</formula>
    </cfRule>
  </conditionalFormatting>
  <conditionalFormatting sqref="E328:E333">
    <cfRule type="cellIs" dxfId="159" priority="3" operator="lessThan">
      <formula>0</formula>
    </cfRule>
    <cfRule type="cellIs" dxfId="158" priority="4" operator="greaterThan">
      <formula>0</formula>
    </cfRule>
  </conditionalFormatting>
  <conditionalFormatting sqref="E328:E333">
    <cfRule type="cellIs" dxfId="157" priority="1" operator="greaterThan">
      <formula>0</formula>
    </cfRule>
    <cfRule type="cellIs" dxfId="156" priority="2" operator="lessThan">
      <formula>0</formula>
    </cfRule>
  </conditionalFormatting>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AR768"/>
  <sheetViews>
    <sheetView zoomScale="115" zoomScaleNormal="115"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1406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t="s">
        <v>251</v>
      </c>
      <c r="R1" s="60"/>
      <c r="S1" s="61"/>
      <c r="T1" s="61"/>
    </row>
    <row r="2" spans="1:20" s="2" customFormat="1" ht="21">
      <c r="A2" s="85"/>
      <c r="B2" s="86" t="s">
        <v>220</v>
      </c>
      <c r="C2" s="87"/>
      <c r="D2" s="87"/>
      <c r="E2" s="87"/>
      <c r="F2" s="87"/>
      <c r="G2" s="87"/>
      <c r="H2" s="87"/>
      <c r="I2" s="87"/>
      <c r="J2" s="87"/>
      <c r="K2" s="87"/>
      <c r="L2" s="87"/>
      <c r="M2" s="87"/>
      <c r="N2" s="87"/>
      <c r="O2" s="87"/>
      <c r="P2" s="87"/>
      <c r="Q2" s="87"/>
      <c r="R2" s="87"/>
      <c r="S2" s="87"/>
      <c r="T2" s="87"/>
    </row>
    <row r="3" spans="1:20" s="10" customFormat="1" ht="20.25" customHeight="1">
      <c r="A3" s="31">
        <v>1</v>
      </c>
      <c r="B3" s="42" t="s">
        <v>200</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F4*$E$725+G4*$F$725+H4*$G$725+I4*$H$725+J4*$I$725+K4*$J$725+L4*$K$725+M4*$L$725+N4*$M$725+O4*$N$725+P4*$O$725+Q4*$P$725+R4*S4</f>
        <v>-4</v>
      </c>
      <c r="F4" s="12">
        <v>-3</v>
      </c>
      <c r="G4" s="12">
        <v>-1</v>
      </c>
      <c r="H4" s="12"/>
      <c r="I4" s="12"/>
      <c r="J4" s="12"/>
      <c r="K4" s="12"/>
      <c r="L4" s="12"/>
      <c r="M4" s="12"/>
      <c r="N4" s="12"/>
      <c r="O4" s="12"/>
      <c r="P4" s="12"/>
      <c r="Q4" s="12"/>
      <c r="R4" s="65"/>
      <c r="S4" s="66"/>
      <c r="T4" s="27"/>
    </row>
    <row r="5" spans="1:20" s="13" customFormat="1" ht="20.25">
      <c r="A5" s="11">
        <v>1</v>
      </c>
      <c r="B5" s="39" t="s">
        <v>221</v>
      </c>
      <c r="C5" s="36">
        <f t="shared" ref="C5:C11" si="0">D5*E5</f>
        <v>29</v>
      </c>
      <c r="D5" s="12">
        <v>1</v>
      </c>
      <c r="E5" s="37">
        <f>F5*$E$725+G5*$F$725+H5*$G$725+I5*$H$725+J5*$I$725+K5*$J$725+L5*$K$725+M5*$L$725+N5*$M$725+O5*$N$725+P5*$O$725</f>
        <v>29</v>
      </c>
      <c r="F5" s="12">
        <v>-6</v>
      </c>
      <c r="G5" s="12"/>
      <c r="H5" s="12"/>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F7*$E$725+G7*$F$725+H7*$G$725+I7*$H$725+J7*$I$725+K7*$J$725+L7*$K$725+M7*$L$725+N7*$M$725+O7*$N$725+P7*$O$725+Q7*$P$725+R7*S7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F8*$E$725+G8*$F$725+H8*$G$725+I8*$H$725+J8*$I$725+K8*$J$725+L8*$K$725+M8*$L$725+N8*$M$725+O8*$N$725+P8*$O$725</f>
        <v>29</v>
      </c>
      <c r="F8" s="12">
        <f>F5</f>
        <v>-6</v>
      </c>
      <c r="G8" s="12">
        <f t="shared" ref="G8:Q8" si="1">G5</f>
        <v>0</v>
      </c>
      <c r="H8" s="12">
        <f t="shared" si="1"/>
        <v>0</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F10*$E$725+G10*$F$725+H10*$G$725+I10*$H$725+J10*$I$725+K10*$J$725+L10*$K$725+M10*$L$725+N10*$M$725+O10*$N$725+P10*$O$725+Q10*$P$725+R10*S10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F11*$E$725+G11*$F$725+H11*$G$725+I11*$H$725+J11*$I$725+K11*$J$725+L11*$K$725+M11*$L$725+N11*$M$725+O11*$N$725+P11*$O$725</f>
        <v>29</v>
      </c>
      <c r="F11" s="12">
        <f>F5</f>
        <v>-6</v>
      </c>
      <c r="G11" s="12">
        <f t="shared" ref="G11:Q11" si="2">G5</f>
        <v>0</v>
      </c>
      <c r="H11" s="12">
        <f t="shared" si="2"/>
        <v>0</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304</v>
      </c>
      <c r="C13" s="38"/>
      <c r="D13" s="91"/>
      <c r="E13" s="37"/>
      <c r="F13" s="15"/>
      <c r="G13" s="15"/>
      <c r="H13" s="15"/>
      <c r="I13" s="15"/>
      <c r="J13" s="15"/>
      <c r="K13" s="15"/>
      <c r="L13" s="15"/>
      <c r="M13" s="15"/>
      <c r="N13" s="15"/>
      <c r="O13" s="15"/>
      <c r="P13" s="15"/>
      <c r="Q13" s="15"/>
      <c r="R13" s="67"/>
      <c r="S13" s="68"/>
      <c r="T13" s="28"/>
    </row>
    <row r="14" spans="1:20" s="13" customFormat="1" ht="20.25">
      <c r="A14" s="106"/>
      <c r="B14" s="90" t="s">
        <v>259</v>
      </c>
      <c r="C14" s="92">
        <f>D14*E14</f>
        <v>105</v>
      </c>
      <c r="D14" s="12">
        <f>D11</f>
        <v>10</v>
      </c>
      <c r="E14" s="37">
        <f>F14*$E$725+G14*$F$725+H14*$G$725+I14*$H$725+J14*$I$725+K14*$J$725+L14*$K$725+M14*$L$725+N14*$M$725+O14*$N$725+P14*$O$725</f>
        <v>10.5</v>
      </c>
      <c r="F14" s="15"/>
      <c r="G14" s="15"/>
      <c r="H14" s="15"/>
      <c r="I14" s="15"/>
      <c r="J14" s="15"/>
      <c r="K14" s="15"/>
      <c r="L14" s="15"/>
      <c r="M14" s="15"/>
      <c r="N14" s="15"/>
      <c r="O14" s="15">
        <v>0.3</v>
      </c>
      <c r="P14" s="15"/>
      <c r="Q14" s="15"/>
      <c r="R14" s="67"/>
      <c r="S14" s="68"/>
      <c r="T14" s="28"/>
    </row>
    <row r="15" spans="1:20" s="13" customFormat="1" ht="20.25">
      <c r="A15" s="106"/>
      <c r="B15" s="41" t="s">
        <v>262</v>
      </c>
      <c r="C15" s="93">
        <f>C14</f>
        <v>105</v>
      </c>
      <c r="D15" s="46" t="s">
        <v>306</v>
      </c>
      <c r="E15" s="37"/>
      <c r="F15" s="15"/>
      <c r="G15" s="15"/>
      <c r="H15" s="15"/>
      <c r="I15" s="15"/>
      <c r="J15" s="15"/>
      <c r="K15" s="15"/>
      <c r="L15" s="15"/>
      <c r="M15" s="15"/>
      <c r="N15" s="15"/>
      <c r="O15" s="15"/>
      <c r="P15" s="15"/>
      <c r="Q15" s="15"/>
      <c r="R15" s="67"/>
      <c r="S15" s="68"/>
      <c r="T15" s="28"/>
    </row>
    <row r="16" spans="1:20" s="13" customFormat="1" ht="20.25">
      <c r="A16" s="106"/>
      <c r="B16" s="89" t="s">
        <v>305</v>
      </c>
      <c r="C16" s="38"/>
      <c r="D16" s="103"/>
      <c r="E16" s="37"/>
      <c r="F16" s="15"/>
      <c r="G16" s="15"/>
      <c r="H16" s="15"/>
      <c r="I16" s="15"/>
      <c r="J16" s="15"/>
      <c r="K16" s="15"/>
      <c r="L16" s="15"/>
      <c r="M16" s="15"/>
      <c r="N16" s="15"/>
      <c r="O16" s="15"/>
      <c r="P16" s="15"/>
      <c r="Q16" s="15"/>
      <c r="R16" s="67"/>
      <c r="S16" s="68"/>
      <c r="T16" s="28"/>
    </row>
    <row r="17" spans="1:20" s="13" customFormat="1" ht="20.25">
      <c r="A17" s="106"/>
      <c r="B17" s="90" t="s">
        <v>259</v>
      </c>
      <c r="C17" s="92">
        <f>D17*E17</f>
        <v>525</v>
      </c>
      <c r="D17" s="12">
        <f>D14</f>
        <v>10</v>
      </c>
      <c r="E17" s="37">
        <f>F17*$E$725+G17*$F$725+H17*$G$725+I17*$H$725+J17*$I$725+K17*$J$725+L17*$K$725+M17*$L$725+N17*$M$725+O17*$N$725+P17*$O$725</f>
        <v>52.5</v>
      </c>
      <c r="F17" s="15"/>
      <c r="G17" s="15"/>
      <c r="H17" s="15"/>
      <c r="I17" s="15"/>
      <c r="J17" s="15"/>
      <c r="K17" s="15"/>
      <c r="L17" s="15"/>
      <c r="M17" s="15"/>
      <c r="N17" s="15"/>
      <c r="O17" s="15">
        <f>O14*5</f>
        <v>1.5</v>
      </c>
      <c r="P17" s="15"/>
      <c r="Q17" s="15"/>
      <c r="R17" s="67"/>
      <c r="S17" s="68"/>
      <c r="T17" s="28"/>
    </row>
    <row r="18" spans="1:20" s="13" customFormat="1" ht="20.25">
      <c r="A18" s="106"/>
      <c r="B18" s="41" t="s">
        <v>262</v>
      </c>
      <c r="C18" s="93">
        <f>C17</f>
        <v>525</v>
      </c>
      <c r="D18" s="46" t="s">
        <v>307</v>
      </c>
      <c r="E18" s="37"/>
      <c r="F18" s="15"/>
      <c r="G18" s="15"/>
      <c r="H18" s="15"/>
      <c r="I18" s="15"/>
      <c r="J18" s="15"/>
      <c r="K18" s="15"/>
      <c r="L18" s="15"/>
      <c r="M18" s="15"/>
      <c r="N18" s="15"/>
      <c r="O18" s="15"/>
      <c r="P18" s="15"/>
      <c r="Q18" s="15"/>
      <c r="R18" s="67"/>
      <c r="S18" s="68"/>
      <c r="T18" s="28"/>
    </row>
    <row r="19" spans="1:20" s="13" customFormat="1" ht="20.25">
      <c r="A19" s="104"/>
      <c r="B19" s="89" t="s">
        <v>255</v>
      </c>
      <c r="C19" s="38"/>
      <c r="D19" s="91"/>
      <c r="E19" s="37"/>
      <c r="F19" s="15"/>
      <c r="G19" s="15"/>
      <c r="H19" s="15"/>
      <c r="I19" s="15"/>
      <c r="J19" s="15"/>
      <c r="K19" s="15"/>
      <c r="L19" s="15"/>
      <c r="M19" s="15"/>
      <c r="N19" s="15"/>
      <c r="O19" s="15"/>
      <c r="P19" s="15"/>
      <c r="Q19" s="15"/>
      <c r="R19" s="67"/>
      <c r="S19" s="68"/>
      <c r="T19" s="28"/>
    </row>
    <row r="20" spans="1:20" s="13" customFormat="1" ht="20.25">
      <c r="A20" s="104"/>
      <c r="B20" s="90" t="s">
        <v>259</v>
      </c>
      <c r="C20" s="92">
        <f>D20*E20</f>
        <v>150.5</v>
      </c>
      <c r="D20" s="12">
        <f>D11</f>
        <v>10</v>
      </c>
      <c r="E20" s="37">
        <f>F20*$E$725+G20*$F$725+H20*$G$725+I20*$H$725+J20*$I$725+K20*$J$725+L20*$K$725+M20*$L$725+N20*$M$725+O20*$N$725+P20*$O$725</f>
        <v>15.049999999999999</v>
      </c>
      <c r="F20" s="15"/>
      <c r="G20" s="15"/>
      <c r="H20" s="15"/>
      <c r="I20" s="15"/>
      <c r="J20" s="15"/>
      <c r="K20" s="15"/>
      <c r="L20" s="15"/>
      <c r="M20" s="15"/>
      <c r="N20" s="15"/>
      <c r="O20" s="12">
        <v>0.43</v>
      </c>
      <c r="P20" s="15"/>
      <c r="Q20" s="15"/>
      <c r="R20" s="67"/>
      <c r="S20" s="68"/>
      <c r="T20" s="28"/>
    </row>
    <row r="21" spans="1:20" s="13" customFormat="1" ht="20.25">
      <c r="A21" s="104"/>
      <c r="B21" s="41" t="s">
        <v>262</v>
      </c>
      <c r="C21" s="93">
        <f>C20</f>
        <v>150.5</v>
      </c>
      <c r="D21" s="46" t="s">
        <v>263</v>
      </c>
      <c r="E21" s="37"/>
      <c r="F21" s="15"/>
      <c r="G21" s="15"/>
      <c r="H21" s="15"/>
      <c r="I21" s="15"/>
      <c r="J21" s="15"/>
      <c r="K21" s="15"/>
      <c r="L21" s="15"/>
      <c r="M21" s="15"/>
      <c r="N21" s="15"/>
      <c r="O21" s="15"/>
      <c r="P21" s="15"/>
      <c r="Q21" s="15"/>
      <c r="R21" s="67"/>
      <c r="S21" s="68"/>
      <c r="T21" s="28"/>
    </row>
    <row r="22" spans="1:20" s="10" customFormat="1" ht="20.25" customHeight="1">
      <c r="A22" s="31">
        <v>2</v>
      </c>
      <c r="B22" s="42" t="s">
        <v>199</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F23*$E$725+G23*$F$725+H23*$G$725+I23*$H$725+J23*$I$725+K23*$J$725+L23*$K$725+M23*$L$725+N23*$M$725+O23*$N$725+P23*$O$725+Q23*$P$725+R23*S23</f>
        <v>-3</v>
      </c>
      <c r="F23" s="12">
        <v>-3</v>
      </c>
      <c r="G23" s="12"/>
      <c r="H23" s="12"/>
      <c r="I23" s="12"/>
      <c r="J23" s="12"/>
      <c r="K23" s="12"/>
      <c r="L23" s="12"/>
      <c r="M23" s="12"/>
      <c r="N23" s="12"/>
      <c r="O23" s="12"/>
      <c r="P23" s="12"/>
      <c r="Q23" s="12"/>
      <c r="R23" s="65"/>
      <c r="S23" s="66"/>
      <c r="T23" s="27"/>
    </row>
    <row r="24" spans="1:20" s="13" customFormat="1" ht="20.25">
      <c r="A24" s="11">
        <v>1</v>
      </c>
      <c r="B24" s="39" t="s">
        <v>222</v>
      </c>
      <c r="C24" s="36">
        <f t="shared" ref="C24:C25" si="3">D24*E24</f>
        <v>28</v>
      </c>
      <c r="D24" s="12">
        <v>4</v>
      </c>
      <c r="E24" s="37">
        <f>F24*$E$725+G24*$F$725+H24*$G$725+I24*$H$725+J24*$I$725+K24*$J$725+L24*$K$725+M24*$L$725+N24*$M$725+O24*$N$725+P24*$O$725</f>
        <v>7</v>
      </c>
      <c r="F24" s="12"/>
      <c r="G24" s="12">
        <v>7</v>
      </c>
      <c r="H24" s="12"/>
      <c r="I24" s="12"/>
      <c r="J24" s="12"/>
      <c r="K24" s="12"/>
      <c r="L24" s="12"/>
      <c r="M24" s="12"/>
      <c r="N24" s="12"/>
      <c r="O24" s="12"/>
      <c r="P24" s="12"/>
      <c r="Q24" s="12"/>
      <c r="R24" s="65"/>
      <c r="S24" s="73"/>
      <c r="T24" s="75"/>
    </row>
    <row r="25" spans="1:20" s="13" customFormat="1" ht="20.25">
      <c r="A25" s="11">
        <v>1</v>
      </c>
      <c r="B25" s="39" t="s">
        <v>223</v>
      </c>
      <c r="C25" s="36">
        <f t="shared" si="3"/>
        <v>0</v>
      </c>
      <c r="D25" s="12">
        <v>0</v>
      </c>
      <c r="E25" s="37">
        <f>F25*$E$725+G25*$F$725+H25*$G$725+I25*$H$725+J25*$I$725+K25*$J$725+L25*$K$725+M25*$L$725+N25*$M$725+O25*$N$725+P25*$O$725</f>
        <v>15</v>
      </c>
      <c r="F25" s="12">
        <v>-3</v>
      </c>
      <c r="G25" s="12">
        <v>18</v>
      </c>
      <c r="H25" s="12"/>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F27*$E$725+G27*$F$725+H27*$G$725+I27*$H$725+J27*$I$725+K27*$J$725+L27*$K$725+M27*$L$725+N27*$M$725+O27*$N$725+P27*$O$725+Q27*$P$725+R27*S27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F28*$E$725+G28*$F$725+H28*$G$725+I28*$H$725+J28*$I$725+K28*$J$725+L28*$K$725+M28*$L$725+N28*$M$725+O28*$N$725+P28*$O$725</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F29*$E$725+G29*$F$725+H29*$G$725+I29*$H$725+J29*$I$725+K29*$J$725+L29*$K$725+M29*$L$725+N29*$M$725+O29*$N$725+P29*$O$725</f>
        <v>15</v>
      </c>
      <c r="F29" s="12">
        <f>F25</f>
        <v>-3</v>
      </c>
      <c r="G29" s="12">
        <f t="shared" si="5"/>
        <v>18</v>
      </c>
      <c r="H29" s="12">
        <f t="shared" si="5"/>
        <v>0</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F31*$E$725+G31*$F$725+H31*$G$725+I31*$H$725+J31*$I$725+K31*$J$725+L31*$K$725+M31*$L$725+N31*$M$725+O31*$N$725+P31*$O$725+Q31*$P$725+R31*S31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F32*$E$725+G32*$F$725+H32*$G$725+I32*$H$725+J32*$I$725+K32*$J$725+L32*$K$725+M32*$L$725+N32*$M$725+O32*$N$725+P32*$O$725</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F33*$E$725+G33*$F$725+H33*$G$725+I33*$H$725+J33*$I$725+K33*$J$725+L33*$K$725+M33*$L$725+N33*$M$725+O33*$N$725+P33*$O$725</f>
        <v>15</v>
      </c>
      <c r="F33" s="12">
        <f>F25</f>
        <v>-3</v>
      </c>
      <c r="G33" s="12">
        <f t="shared" si="7"/>
        <v>18</v>
      </c>
      <c r="H33" s="12">
        <f t="shared" si="7"/>
        <v>0</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F35*$E$725+G35*$F$725+H35*$G$725+I35*$H$725+J35*$I$725+K35*$J$725+L35*$K$725+M35*$L$725+N35*$M$725+O35*$N$725+P35*$O$725+Q35*$P$725+R35*S35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F36*$E$725+G36*$F$725+H36*$G$725+I36*$H$725+J36*$I$725+K36*$J$725+L36*$K$725+M36*$L$725+N36*$M$725+O36*$N$725+P36*$O$725</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F37*$E$725+G37*$F$725+H37*$G$725+I37*$H$725+J37*$I$725+K37*$J$725+L37*$K$725+M37*$L$725+N37*$M$725+O37*$N$725+P37*$O$725</f>
        <v>15</v>
      </c>
      <c r="F37" s="12">
        <f>F25</f>
        <v>-3</v>
      </c>
      <c r="G37" s="12">
        <f t="shared" si="9"/>
        <v>18</v>
      </c>
      <c r="H37" s="12">
        <f t="shared" si="9"/>
        <v>0</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F39*$E$725+G39*$F$725+H39*$G$725+I39*$H$725+J39*$I$725+K39*$J$725+L39*$K$725+M39*$L$725+N39*$M$725+O39*$N$725+P39*$O$725+Q39*$P$725+R39*S39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F40*$E$725+G40*$F$725+H40*$G$725+I40*$H$725+J40*$I$725+K40*$J$725+L40*$K$725+M40*$L$725+N40*$M$725+O40*$N$725+P40*$O$725</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F41*$E$725+G41*$F$725+H41*$G$725+I41*$H$725+J41*$I$725+K41*$J$725+L41*$K$725+M41*$L$725+N41*$M$725+O41*$N$725+P41*$O$725</f>
        <v>15</v>
      </c>
      <c r="F41" s="12">
        <f>F25</f>
        <v>-3</v>
      </c>
      <c r="G41" s="12">
        <f t="shared" si="11"/>
        <v>18</v>
      </c>
      <c r="H41" s="12">
        <f t="shared" si="11"/>
        <v>0</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304</v>
      </c>
      <c r="C43" s="38"/>
      <c r="D43" s="91"/>
      <c r="E43" s="37"/>
      <c r="F43" s="15"/>
      <c r="G43" s="15"/>
      <c r="H43" s="15"/>
      <c r="I43" s="15"/>
      <c r="J43" s="15"/>
      <c r="K43" s="15"/>
      <c r="L43" s="15"/>
      <c r="M43" s="15"/>
      <c r="N43" s="15"/>
      <c r="O43" s="15"/>
      <c r="P43" s="15"/>
      <c r="Q43" s="15"/>
      <c r="R43" s="67"/>
      <c r="S43" s="68"/>
      <c r="T43" s="28"/>
    </row>
    <row r="44" spans="1:20" s="13" customFormat="1" ht="20.25">
      <c r="A44" s="106"/>
      <c r="B44" s="90" t="s">
        <v>257</v>
      </c>
      <c r="C44" s="92">
        <f>D44*E44</f>
        <v>62.5</v>
      </c>
      <c r="D44" s="12">
        <f>D40</f>
        <v>25</v>
      </c>
      <c r="E44" s="37">
        <f>F44*$E$725+G44*$F$725+H44*$G$725+I44*$H$725+J44*$I$725+K44*$J$725+L44*$K$725+M44*$L$725+N44*$M$725+O44*$N$725+P44*$O$725</f>
        <v>2.5</v>
      </c>
      <c r="F44" s="15"/>
      <c r="G44" s="15">
        <v>2.5</v>
      </c>
      <c r="H44" s="15"/>
      <c r="I44" s="15"/>
      <c r="J44" s="15"/>
      <c r="K44" s="15"/>
      <c r="L44" s="15"/>
      <c r="M44" s="15"/>
      <c r="N44" s="15"/>
      <c r="O44" s="15"/>
      <c r="P44" s="15"/>
      <c r="Q44" s="15"/>
      <c r="R44" s="67"/>
      <c r="S44" s="68"/>
      <c r="T44" s="28"/>
    </row>
    <row r="45" spans="1:20" s="13" customFormat="1" ht="20.25">
      <c r="A45" s="106"/>
      <c r="B45" s="90" t="s">
        <v>258</v>
      </c>
      <c r="C45" s="92">
        <f>D45*E45</f>
        <v>42</v>
      </c>
      <c r="D45" s="12">
        <f>D41</f>
        <v>7</v>
      </c>
      <c r="E45" s="37">
        <f>F45*$E$725+G45*$F$725+H45*$G$725+I45*$H$725+J45*$I$725+K45*$J$725+L45*$K$725+M45*$L$725+N45*$M$725+O45*$N$725+P45*$O$725</f>
        <v>6</v>
      </c>
      <c r="F45" s="15"/>
      <c r="G45" s="15">
        <v>6</v>
      </c>
      <c r="H45" s="15"/>
      <c r="I45" s="15"/>
      <c r="J45" s="15"/>
      <c r="K45" s="15"/>
      <c r="L45" s="15"/>
      <c r="M45" s="15"/>
      <c r="N45" s="15"/>
      <c r="O45" s="15"/>
      <c r="P45" s="15"/>
      <c r="Q45" s="15"/>
      <c r="R45" s="67"/>
      <c r="S45" s="68"/>
      <c r="T45" s="28"/>
    </row>
    <row r="46" spans="1:20" s="13" customFormat="1" ht="20.25">
      <c r="A46" s="106"/>
      <c r="B46" s="41" t="s">
        <v>262</v>
      </c>
      <c r="C46" s="93">
        <f>C44+C45</f>
        <v>104.5</v>
      </c>
      <c r="D46" s="46" t="s">
        <v>306</v>
      </c>
      <c r="E46" s="37"/>
      <c r="F46" s="15"/>
      <c r="G46" s="15"/>
      <c r="H46" s="15"/>
      <c r="I46" s="15"/>
      <c r="J46" s="15"/>
      <c r="K46" s="15"/>
      <c r="L46" s="15"/>
      <c r="M46" s="15"/>
      <c r="N46" s="15"/>
      <c r="O46" s="15"/>
      <c r="P46" s="15"/>
      <c r="Q46" s="15"/>
      <c r="R46" s="67"/>
      <c r="S46" s="68"/>
      <c r="T46" s="28"/>
    </row>
    <row r="47" spans="1:20" s="13" customFormat="1" ht="20.25">
      <c r="A47" s="106"/>
      <c r="B47" s="89" t="s">
        <v>305</v>
      </c>
      <c r="C47" s="38"/>
      <c r="D47" s="103"/>
      <c r="E47" s="37"/>
      <c r="F47" s="15"/>
      <c r="G47" s="15"/>
      <c r="H47" s="15"/>
      <c r="I47" s="15"/>
      <c r="J47" s="15"/>
      <c r="K47" s="15"/>
      <c r="L47" s="15"/>
      <c r="M47" s="15"/>
      <c r="N47" s="15"/>
      <c r="O47" s="15"/>
      <c r="P47" s="15"/>
      <c r="Q47" s="15"/>
      <c r="R47" s="67"/>
      <c r="S47" s="68"/>
      <c r="T47" s="28"/>
    </row>
    <row r="48" spans="1:20" s="13" customFormat="1" ht="20.25">
      <c r="A48" s="106"/>
      <c r="B48" s="90" t="s">
        <v>257</v>
      </c>
      <c r="C48" s="92">
        <f>D48*E48</f>
        <v>312.5</v>
      </c>
      <c r="D48" s="12">
        <f>D40</f>
        <v>25</v>
      </c>
      <c r="E48" s="37">
        <f>F48*$E$725+G48*$F$725+H48*$G$725+I48*$H$725+J48*$I$725+K48*$J$725+L48*$K$725+M48*$L$725+N48*$M$725+O48*$N$725+P48*$O$725</f>
        <v>12.5</v>
      </c>
      <c r="F48" s="15"/>
      <c r="G48" s="15">
        <f>G44*5</f>
        <v>12.5</v>
      </c>
      <c r="H48" s="15"/>
      <c r="I48" s="15"/>
      <c r="J48" s="15"/>
      <c r="K48" s="15"/>
      <c r="L48" s="15"/>
      <c r="M48" s="15"/>
      <c r="N48" s="15"/>
      <c r="O48" s="15"/>
      <c r="P48" s="15"/>
      <c r="Q48" s="15"/>
      <c r="R48" s="67"/>
      <c r="S48" s="68"/>
      <c r="T48" s="28"/>
    </row>
    <row r="49" spans="1:20" s="13" customFormat="1" ht="20.25">
      <c r="A49" s="106"/>
      <c r="B49" s="90" t="s">
        <v>258</v>
      </c>
      <c r="C49" s="92">
        <f>D49*E49</f>
        <v>210</v>
      </c>
      <c r="D49" s="12">
        <f>D41</f>
        <v>7</v>
      </c>
      <c r="E49" s="37">
        <f>F49*$E$725+G49*$F$725+H49*$G$725+I49*$H$725+J49*$I$725+K49*$J$725+L49*$K$725+M49*$L$725+N49*$M$725+O49*$N$725+P49*$O$725</f>
        <v>30</v>
      </c>
      <c r="F49" s="15"/>
      <c r="G49" s="15">
        <f>G45*5</f>
        <v>30</v>
      </c>
      <c r="H49" s="15"/>
      <c r="I49" s="15"/>
      <c r="J49" s="15"/>
      <c r="K49" s="15"/>
      <c r="L49" s="15"/>
      <c r="M49" s="15"/>
      <c r="N49" s="15"/>
      <c r="O49" s="15"/>
      <c r="P49" s="15"/>
      <c r="Q49" s="15"/>
      <c r="R49" s="67"/>
      <c r="S49" s="68"/>
      <c r="T49" s="28"/>
    </row>
    <row r="50" spans="1:20" s="13" customFormat="1" ht="20.25">
      <c r="A50" s="106"/>
      <c r="B50" s="41" t="s">
        <v>262</v>
      </c>
      <c r="C50" s="93">
        <f>C48+C49</f>
        <v>522.5</v>
      </c>
      <c r="D50" s="46" t="s">
        <v>307</v>
      </c>
      <c r="E50" s="37"/>
      <c r="F50" s="15"/>
      <c r="G50" s="15"/>
      <c r="H50" s="15"/>
      <c r="I50" s="15"/>
      <c r="J50" s="15"/>
      <c r="K50" s="15"/>
      <c r="L50" s="15"/>
      <c r="M50" s="15"/>
      <c r="N50" s="15"/>
      <c r="O50" s="15"/>
      <c r="P50" s="15"/>
      <c r="Q50" s="15"/>
      <c r="R50" s="67"/>
      <c r="S50" s="68"/>
      <c r="T50" s="28"/>
    </row>
    <row r="51" spans="1:20" s="13" customFormat="1" ht="20.25">
      <c r="A51" s="110"/>
      <c r="B51" s="89" t="s">
        <v>255</v>
      </c>
      <c r="C51" s="38"/>
      <c r="D51" s="91"/>
      <c r="E51" s="37"/>
      <c r="F51" s="12"/>
      <c r="G51" s="12"/>
      <c r="H51" s="12"/>
      <c r="I51" s="12"/>
      <c r="J51" s="12"/>
      <c r="K51" s="12"/>
      <c r="L51" s="12"/>
      <c r="M51" s="12"/>
      <c r="N51" s="12"/>
      <c r="O51" s="12"/>
      <c r="P51" s="12"/>
      <c r="Q51" s="12"/>
      <c r="R51" s="65"/>
      <c r="S51" s="66"/>
      <c r="T51" s="76"/>
    </row>
    <row r="52" spans="1:20" s="13" customFormat="1" ht="20.25">
      <c r="A52" s="110"/>
      <c r="B52" s="90" t="s">
        <v>257</v>
      </c>
      <c r="C52" s="92">
        <f>D52*E52</f>
        <v>87.5</v>
      </c>
      <c r="D52" s="12">
        <f>D40</f>
        <v>25</v>
      </c>
      <c r="E52" s="37">
        <f>F52*$E$725+G52*$F$725+H52*$G$725+I52*$H$725+J52*$I$725+K52*$J$725+L52*$K$725+M52*$L$725+N52*$M$725+O52*$N$725+P52*$O$725+Q52*$P$725+R52*S52</f>
        <v>3.5</v>
      </c>
      <c r="F52" s="12"/>
      <c r="G52" s="12">
        <v>3.5</v>
      </c>
      <c r="H52" s="12"/>
      <c r="I52" s="12"/>
      <c r="J52" s="12"/>
      <c r="K52" s="12"/>
      <c r="L52" s="12"/>
      <c r="M52" s="12"/>
      <c r="N52" s="12"/>
      <c r="O52" s="12"/>
      <c r="P52" s="12"/>
      <c r="Q52" s="12"/>
      <c r="R52" s="65"/>
      <c r="S52" s="66"/>
      <c r="T52" s="76"/>
    </row>
    <row r="53" spans="1:20" s="13" customFormat="1" ht="20.25">
      <c r="A53" s="110"/>
      <c r="B53" s="90" t="s">
        <v>258</v>
      </c>
      <c r="C53" s="92">
        <f>D53*E53</f>
        <v>63</v>
      </c>
      <c r="D53" s="12">
        <f>D41</f>
        <v>7</v>
      </c>
      <c r="E53" s="37">
        <f>F53*$E$725+G53*$F$725+H53*$G$725+I53*$H$725+J53*$I$725+K53*$J$725+L53*$K$725+M53*$L$725+N53*$M$725+O53*$N$725+P53*$O$725+Q53*$P$725+R53*S53</f>
        <v>9</v>
      </c>
      <c r="F53" s="12"/>
      <c r="G53" s="12">
        <v>9</v>
      </c>
      <c r="H53" s="12"/>
      <c r="I53" s="12"/>
      <c r="J53" s="12"/>
      <c r="K53" s="12"/>
      <c r="L53" s="12"/>
      <c r="M53" s="12"/>
      <c r="N53" s="12"/>
      <c r="O53" s="12"/>
      <c r="P53" s="12"/>
      <c r="Q53" s="12"/>
      <c r="R53" s="65"/>
      <c r="S53" s="66"/>
      <c r="T53" s="76"/>
    </row>
    <row r="54" spans="1:20" s="13" customFormat="1" ht="20.25">
      <c r="A54" s="110"/>
      <c r="B54" s="41" t="s">
        <v>262</v>
      </c>
      <c r="C54" s="93">
        <f>C52+C53</f>
        <v>150.5</v>
      </c>
      <c r="D54" s="46" t="s">
        <v>263</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131</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F56*$E$725+G56*$F$725+H56*$G$725+I56*$H$725+J56*$I$725+K56*$J$725+L56*$K$725+M56*$L$725+N56*$M$725+O56*$N$725+P56*$O$725+Q56*$P$725+R56*S56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224</v>
      </c>
      <c r="C57" s="36">
        <f t="shared" ref="C57:C58" si="12">D57*E57</f>
        <v>34</v>
      </c>
      <c r="D57" s="12">
        <v>2</v>
      </c>
      <c r="E57" s="37">
        <f>F57*$E$725+G57*$F$725+H57*$G$725+I57*$H$725+J57*$I$725+K57*$J$725+L57*$K$725+M57*$L$725+N57*$M$725+O57*$N$725+P57*$O$725</f>
        <v>17</v>
      </c>
      <c r="F57" s="12">
        <v>-3</v>
      </c>
      <c r="G57" s="12"/>
      <c r="H57" s="12"/>
      <c r="I57" s="12"/>
      <c r="J57" s="12"/>
      <c r="K57" s="12">
        <v>8</v>
      </c>
      <c r="L57" s="12"/>
      <c r="M57" s="12"/>
      <c r="N57" s="12"/>
      <c r="O57" s="12"/>
      <c r="P57" s="12"/>
      <c r="Q57" s="12"/>
      <c r="R57" s="65"/>
      <c r="S57" s="73"/>
      <c r="T57" s="75"/>
    </row>
    <row r="58" spans="1:20" s="13" customFormat="1" ht="20.25">
      <c r="A58" s="11">
        <v>1</v>
      </c>
      <c r="B58" s="39" t="s">
        <v>312</v>
      </c>
      <c r="C58" s="36">
        <f t="shared" si="12"/>
        <v>0</v>
      </c>
      <c r="D58" s="12">
        <v>0</v>
      </c>
      <c r="E58" s="37">
        <f>D728</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F60*$E$725+G60*$F$725+H60*$G$725+I60*$H$725+J60*$I$725+K60*$J$725+L60*$K$725+M60*$L$725+N60*$M$725+O60*$N$725+P60*$O$725+Q60*$P$725+R60*S60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F61*$E$725+G61*$F$725+H61*$G$725+I61*$H$725+J61*$I$725+K61*$J$725+L61*$K$725+M61*$L$725+N61*$M$725+O61*$N$725+P61*$O$725</f>
        <v>16</v>
      </c>
      <c r="F61" s="12">
        <v>-4</v>
      </c>
      <c r="G61" s="12">
        <f t="shared" ref="G61:Q62" si="14">G57</f>
        <v>0</v>
      </c>
      <c r="H61" s="12">
        <f t="shared" si="14"/>
        <v>0</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312</v>
      </c>
      <c r="C62" s="36">
        <f t="shared" si="13"/>
        <v>76.5</v>
      </c>
      <c r="D62" s="12">
        <f>1.7*D61</f>
        <v>5.0999999999999996</v>
      </c>
      <c r="E62" s="37">
        <f>D728</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F64*$E$725+G64*$F$725+H64*$G$725+I64*$H$725+J64*$I$725+K64*$J$725+L64*$K$725+M64*$L$725+N64*$M$725+O64*$N$725+P64*$O$725+Q64*$P$725+R64*S64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F65*$E$725+G65*$F$725+H65*$G$725+I65*$H$725+J65*$I$725+K65*$J$725+L65*$K$725+M65*$L$725+N65*$M$725+O65*$N$725+P65*$O$725</f>
        <v>15</v>
      </c>
      <c r="F65" s="12">
        <v>-5</v>
      </c>
      <c r="G65" s="12">
        <f t="shared" ref="G65:Q66" si="16">G57</f>
        <v>0</v>
      </c>
      <c r="H65" s="12">
        <f t="shared" si="16"/>
        <v>0</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312</v>
      </c>
      <c r="C66" s="36">
        <f t="shared" si="15"/>
        <v>178.5</v>
      </c>
      <c r="D66" s="12">
        <f>1.7*D65</f>
        <v>11.9</v>
      </c>
      <c r="E66" s="37">
        <f>D728</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304</v>
      </c>
      <c r="C68" s="38"/>
      <c r="D68" s="91"/>
      <c r="E68" s="37"/>
      <c r="F68" s="15"/>
      <c r="G68" s="15"/>
      <c r="H68" s="15"/>
      <c r="I68" s="15"/>
      <c r="J68" s="15"/>
      <c r="K68" s="15"/>
      <c r="L68" s="15"/>
      <c r="M68" s="15"/>
      <c r="N68" s="15"/>
      <c r="O68" s="15"/>
      <c r="P68" s="15"/>
      <c r="Q68" s="15"/>
      <c r="R68" s="67"/>
      <c r="S68" s="68"/>
      <c r="T68" s="28"/>
    </row>
    <row r="69" spans="1:20" s="13" customFormat="1" ht="20.25">
      <c r="A69" s="106"/>
      <c r="B69" s="90" t="s">
        <v>256</v>
      </c>
      <c r="C69" s="92">
        <f>D69*E69</f>
        <v>73.5</v>
      </c>
      <c r="D69" s="12">
        <f>D65</f>
        <v>7</v>
      </c>
      <c r="E69" s="37">
        <f>F69*$E$725+G69*$F$725+H69*$G$725+I69*$H$725+J69*$I$725+K69*$J$725+L69*$K$725+M69*$L$725+N69*$M$725+O69*$N$725+P69*$O$725</f>
        <v>10.5</v>
      </c>
      <c r="F69" s="15"/>
      <c r="G69" s="15"/>
      <c r="H69" s="15"/>
      <c r="I69" s="15"/>
      <c r="J69" s="15"/>
      <c r="K69" s="15">
        <v>4.2</v>
      </c>
      <c r="L69" s="15"/>
      <c r="M69" s="15"/>
      <c r="N69" s="15"/>
      <c r="O69" s="15"/>
      <c r="P69" s="15"/>
      <c r="Q69" s="15"/>
      <c r="R69" s="67"/>
      <c r="S69" s="68"/>
      <c r="T69" s="28"/>
    </row>
    <row r="70" spans="1:20" s="13" customFormat="1" ht="20.25">
      <c r="A70" s="106"/>
      <c r="B70" s="90" t="s">
        <v>312</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262</v>
      </c>
      <c r="C71" s="93">
        <f>C69+C70</f>
        <v>105</v>
      </c>
      <c r="D71" s="46" t="s">
        <v>306</v>
      </c>
      <c r="E71" s="37"/>
      <c r="F71" s="15"/>
      <c r="G71" s="15"/>
      <c r="H71" s="15"/>
      <c r="I71" s="15"/>
      <c r="J71" s="15"/>
      <c r="K71" s="15"/>
      <c r="L71" s="15"/>
      <c r="M71" s="15"/>
      <c r="N71" s="15"/>
      <c r="O71" s="15"/>
      <c r="P71" s="15"/>
      <c r="Q71" s="15"/>
      <c r="R71" s="67"/>
      <c r="S71" s="68"/>
      <c r="T71" s="28"/>
    </row>
    <row r="72" spans="1:20" s="13" customFormat="1" ht="20.25">
      <c r="A72" s="106"/>
      <c r="B72" s="89" t="s">
        <v>305</v>
      </c>
      <c r="C72" s="38"/>
      <c r="D72" s="103"/>
      <c r="E72" s="37"/>
      <c r="F72" s="15"/>
      <c r="G72" s="15"/>
      <c r="H72" s="15"/>
      <c r="I72" s="15"/>
      <c r="J72" s="15"/>
      <c r="K72" s="15"/>
      <c r="L72" s="15"/>
      <c r="M72" s="15"/>
      <c r="N72" s="15"/>
      <c r="O72" s="15"/>
      <c r="P72" s="15"/>
      <c r="Q72" s="15"/>
      <c r="R72" s="67"/>
      <c r="S72" s="68"/>
      <c r="T72" s="28"/>
    </row>
    <row r="73" spans="1:20" s="13" customFormat="1" ht="20.25">
      <c r="A73" s="106"/>
      <c r="B73" s="90" t="s">
        <v>256</v>
      </c>
      <c r="C73" s="92">
        <f>D73*E73</f>
        <v>367.5</v>
      </c>
      <c r="D73" s="12">
        <f>D69</f>
        <v>7</v>
      </c>
      <c r="E73" s="37">
        <f>F73*$E$725+G73*$F$725+H73*$G$725+I73*$H$725+J73*$I$725+K73*$J$725+L73*$K$725+M73*$L$725+N73*$M$725+O73*$N$725+P73*$O$725</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312</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262</v>
      </c>
      <c r="C75" s="93">
        <f>C73+C74</f>
        <v>525</v>
      </c>
      <c r="D75" s="46" t="s">
        <v>307</v>
      </c>
      <c r="E75" s="37"/>
      <c r="F75" s="15"/>
      <c r="G75" s="15"/>
      <c r="H75" s="15"/>
      <c r="I75" s="15"/>
      <c r="J75" s="15"/>
      <c r="K75" s="15"/>
      <c r="L75" s="15"/>
      <c r="M75" s="15"/>
      <c r="N75" s="15"/>
      <c r="O75" s="15"/>
      <c r="P75" s="15"/>
      <c r="Q75" s="15"/>
      <c r="R75" s="67"/>
      <c r="S75" s="68"/>
      <c r="T75" s="28"/>
    </row>
    <row r="76" spans="1:20" s="13" customFormat="1" ht="20.25">
      <c r="A76" s="104"/>
      <c r="B76" s="89" t="s">
        <v>255</v>
      </c>
      <c r="C76" s="38"/>
      <c r="D76" s="91"/>
      <c r="E76" s="37"/>
      <c r="F76" s="15"/>
      <c r="G76" s="15"/>
      <c r="H76" s="15"/>
      <c r="I76" s="15"/>
      <c r="J76" s="15"/>
      <c r="K76" s="15"/>
      <c r="L76" s="15"/>
      <c r="M76" s="15"/>
      <c r="N76" s="15"/>
      <c r="O76" s="15"/>
      <c r="P76" s="15"/>
      <c r="Q76" s="15"/>
      <c r="R76" s="67"/>
      <c r="S76" s="68"/>
      <c r="T76" s="28"/>
    </row>
    <row r="77" spans="1:20" s="13" customFormat="1" ht="20.25">
      <c r="A77" s="104"/>
      <c r="B77" s="90" t="s">
        <v>256</v>
      </c>
      <c r="C77" s="92">
        <f>D77*E77</f>
        <v>148.75</v>
      </c>
      <c r="D77" s="12">
        <f>D65</f>
        <v>7</v>
      </c>
      <c r="E77" s="37">
        <f>F77*$E$725+G77*$F$725+H77*$G$725+I77*$H$725+J77*$I$725+K77*$J$725+L77*$K$725+M77*$L$725+N77*$M$725+O77*$N$725+P77*$O$725</f>
        <v>21.25</v>
      </c>
      <c r="F77" s="15"/>
      <c r="G77" s="15"/>
      <c r="H77" s="15"/>
      <c r="I77" s="15"/>
      <c r="J77" s="15"/>
      <c r="K77" s="15">
        <v>8.5</v>
      </c>
      <c r="L77" s="15"/>
      <c r="M77" s="15"/>
      <c r="N77" s="15"/>
      <c r="O77" s="15"/>
      <c r="P77" s="15"/>
      <c r="Q77" s="15"/>
      <c r="R77" s="67"/>
      <c r="S77" s="79"/>
      <c r="T77" s="28"/>
    </row>
    <row r="78" spans="1:20" s="13" customFormat="1" ht="20.25">
      <c r="A78" s="104"/>
      <c r="B78" s="41" t="s">
        <v>262</v>
      </c>
      <c r="C78" s="93">
        <f>C77</f>
        <v>148.75</v>
      </c>
      <c r="D78" s="46" t="s">
        <v>263</v>
      </c>
      <c r="E78" s="37"/>
      <c r="F78" s="15"/>
      <c r="G78" s="15"/>
      <c r="H78" s="15"/>
      <c r="I78" s="15"/>
      <c r="J78" s="15"/>
      <c r="K78" s="15"/>
      <c r="L78" s="15"/>
      <c r="M78" s="15"/>
      <c r="N78" s="15"/>
      <c r="O78" s="15"/>
      <c r="P78" s="15"/>
      <c r="Q78" s="15"/>
      <c r="R78" s="67"/>
      <c r="S78" s="68"/>
      <c r="T78" s="28"/>
    </row>
    <row r="79" spans="1:20" s="13" customFormat="1" ht="20.25">
      <c r="A79" s="14">
        <v>4</v>
      </c>
      <c r="B79" s="39" t="s">
        <v>43</v>
      </c>
      <c r="C79" s="36">
        <f>D79*E79</f>
        <v>-100</v>
      </c>
      <c r="D79" s="12">
        <v>1</v>
      </c>
      <c r="E79" s="37">
        <f>F79*$E$725+G79*$F$725+H79*$G$725+I79*$H$725+J79*$I$725+K79*$J$725+L79*$K$725+M79*$L$725+N79*$M$725+O79*$N$725+P79*$O$725+Q79*$P$725+R79*S79</f>
        <v>-100</v>
      </c>
      <c r="F79" s="15">
        <v>-50</v>
      </c>
      <c r="G79" s="15">
        <v>-50</v>
      </c>
      <c r="H79" s="15"/>
      <c r="I79" s="15"/>
      <c r="J79" s="15"/>
      <c r="K79" s="15"/>
      <c r="L79" s="15"/>
      <c r="M79" s="15"/>
      <c r="N79" s="15"/>
      <c r="O79" s="15"/>
      <c r="P79" s="15"/>
      <c r="Q79" s="15"/>
      <c r="R79" s="67"/>
      <c r="S79" s="68"/>
      <c r="T79" s="28"/>
    </row>
    <row r="80" spans="1:20" s="13" customFormat="1" ht="20.25">
      <c r="A80" s="14">
        <v>4</v>
      </c>
      <c r="B80" s="39" t="str">
        <f>B61</f>
        <v>Дрон вычислительного комплекса</v>
      </c>
      <c r="C80" s="36">
        <f t="shared" ref="C80:C81" si="18">D80*E80</f>
        <v>120</v>
      </c>
      <c r="D80" s="12">
        <v>8</v>
      </c>
      <c r="E80" s="37">
        <f>F80*$E$725+G80*$F$725+H80*$G$725+I80*$H$725+J80*$I$725+K80*$J$725+L80*$K$725+M80*$L$725+N80*$M$725+O80*$N$725+P80*$O$725</f>
        <v>15</v>
      </c>
      <c r="F80" s="15">
        <f>F65</f>
        <v>-5</v>
      </c>
      <c r="G80" s="15"/>
      <c r="H80" s="15"/>
      <c r="I80" s="15"/>
      <c r="J80" s="15"/>
      <c r="K80" s="15">
        <f>K65</f>
        <v>8</v>
      </c>
      <c r="L80" s="15"/>
      <c r="M80" s="15"/>
      <c r="N80" s="15"/>
      <c r="O80" s="15"/>
      <c r="P80" s="15"/>
      <c r="Q80" s="15"/>
      <c r="R80" s="65"/>
      <c r="S80" s="79"/>
      <c r="T80" s="75"/>
    </row>
    <row r="81" spans="1:20" s="13" customFormat="1" ht="20.25">
      <c r="A81" s="14">
        <v>4</v>
      </c>
      <c r="B81" s="39" t="s">
        <v>312</v>
      </c>
      <c r="C81" s="36">
        <f t="shared" si="18"/>
        <v>204</v>
      </c>
      <c r="D81" s="12">
        <f>1.7*D80</f>
        <v>13.6</v>
      </c>
      <c r="E81" s="37">
        <f>D728</f>
        <v>15</v>
      </c>
      <c r="F81" s="15"/>
      <c r="G81" s="15"/>
      <c r="H81" s="15"/>
      <c r="I81" s="15"/>
      <c r="J81" s="15"/>
      <c r="K81" s="15"/>
      <c r="L81" s="15"/>
      <c r="M81" s="15"/>
      <c r="N81" s="15"/>
      <c r="O81" s="15"/>
      <c r="P81" s="15"/>
      <c r="Q81" s="15"/>
      <c r="R81" s="67"/>
      <c r="S81" s="68"/>
      <c r="T81" s="28"/>
    </row>
    <row r="82" spans="1:20" s="13" customFormat="1" ht="20.25">
      <c r="A82" s="14">
        <v>4</v>
      </c>
      <c r="B82" s="39" t="s">
        <v>369</v>
      </c>
      <c r="C82" s="36">
        <f t="shared" ref="C82" si="19">D82*E82</f>
        <v>120</v>
      </c>
      <c r="D82" s="12">
        <f>1*D80</f>
        <v>8</v>
      </c>
      <c r="E82" s="37">
        <f>D763</f>
        <v>15</v>
      </c>
      <c r="F82" s="15"/>
      <c r="G82" s="15"/>
      <c r="H82" s="15"/>
      <c r="I82" s="15"/>
      <c r="J82" s="15"/>
      <c r="K82" s="15"/>
      <c r="L82" s="15"/>
      <c r="M82" s="15"/>
      <c r="N82" s="15"/>
      <c r="O82" s="15"/>
      <c r="P82" s="15"/>
      <c r="Q82" s="15"/>
      <c r="R82" s="67"/>
      <c r="S82" s="68"/>
      <c r="T82" s="28"/>
    </row>
    <row r="83" spans="1:20" s="13" customFormat="1" ht="20.25">
      <c r="A83" s="14"/>
      <c r="B83" s="41" t="s">
        <v>21</v>
      </c>
      <c r="C83" s="44">
        <f>SUM(C79:C82)</f>
        <v>344</v>
      </c>
      <c r="D83" s="46" t="s">
        <v>254</v>
      </c>
      <c r="E83" s="37"/>
      <c r="F83" s="15"/>
      <c r="G83" s="15" t="s">
        <v>13</v>
      </c>
      <c r="H83" s="15"/>
      <c r="I83" s="15"/>
      <c r="J83" s="15"/>
      <c r="K83" s="15"/>
      <c r="L83" s="15"/>
      <c r="M83" s="15"/>
      <c r="N83" s="15"/>
      <c r="O83" s="15"/>
      <c r="P83" s="15"/>
      <c r="Q83" s="15"/>
      <c r="R83" s="67"/>
      <c r="S83" s="68"/>
      <c r="T83" s="28"/>
    </row>
    <row r="84" spans="1:20" s="10" customFormat="1" ht="20.25" customHeight="1">
      <c r="A84" s="31">
        <v>4</v>
      </c>
      <c r="B84" s="42" t="s">
        <v>46</v>
      </c>
      <c r="C84" s="35"/>
      <c r="D84" s="45" t="s">
        <v>131</v>
      </c>
      <c r="E84" s="34"/>
      <c r="F84" s="9"/>
      <c r="G84" s="9"/>
      <c r="H84" s="9"/>
      <c r="I84" s="9"/>
      <c r="J84" s="9"/>
      <c r="K84" s="9"/>
      <c r="L84" s="9"/>
      <c r="M84" s="9"/>
      <c r="N84" s="9"/>
      <c r="O84" s="9"/>
      <c r="P84" s="9"/>
      <c r="Q84" s="9"/>
      <c r="R84" s="63"/>
      <c r="S84" s="64"/>
      <c r="T84" s="43"/>
    </row>
    <row r="85" spans="1:20" s="13" customFormat="1" ht="20.25">
      <c r="A85" s="11">
        <v>1</v>
      </c>
      <c r="B85" s="39" t="s">
        <v>47</v>
      </c>
      <c r="C85" s="36">
        <f>D85*E85</f>
        <v>-4</v>
      </c>
      <c r="D85" s="12">
        <v>1</v>
      </c>
      <c r="E85" s="37">
        <f>F85*$E$725+G85*$F$725+H85*$G$725+I85*$H$725+J85*$I$725+K85*$J$725+L85*$K$725+M85*$L$725+N85*$M$725+O85*$N$725+P85*$O$725+Q85*$P$725+R85*S85</f>
        <v>-4</v>
      </c>
      <c r="F85" s="12">
        <v>-3</v>
      </c>
      <c r="G85" s="12">
        <v>-1</v>
      </c>
      <c r="H85" s="12"/>
      <c r="I85" s="12"/>
      <c r="J85" s="12"/>
      <c r="K85" s="12"/>
      <c r="L85" s="12"/>
      <c r="M85" s="12"/>
      <c r="N85" s="12"/>
      <c r="O85" s="12"/>
      <c r="P85" s="12"/>
      <c r="Q85" s="12"/>
      <c r="R85" s="65"/>
      <c r="S85" s="66"/>
      <c r="T85" s="27"/>
    </row>
    <row r="86" spans="1:20" s="13" customFormat="1" ht="20.25">
      <c r="A86" s="11">
        <v>1</v>
      </c>
      <c r="B86" s="39" t="s">
        <v>225</v>
      </c>
      <c r="C86" s="36">
        <f t="shared" ref="C86:C87" si="20">D86*E86</f>
        <v>14</v>
      </c>
      <c r="D86" s="12">
        <v>1</v>
      </c>
      <c r="E86" s="37">
        <f>F86*$E$725+G86*$F$725+H86*$G$725+I86*$H$725+J86*$I$725+K86*$J$725+L86*$K$725+M86*$L$725+N86*$M$725+O86*$N$725+P86*$O$725</f>
        <v>14</v>
      </c>
      <c r="F86" s="12">
        <v>-6</v>
      </c>
      <c r="G86" s="12"/>
      <c r="H86" s="12"/>
      <c r="I86" s="12"/>
      <c r="J86" s="12"/>
      <c r="K86" s="12"/>
      <c r="L86" s="12"/>
      <c r="M86" s="12"/>
      <c r="N86" s="12">
        <v>16</v>
      </c>
      <c r="O86" s="12"/>
      <c r="P86" s="12"/>
      <c r="Q86" s="12"/>
      <c r="R86" s="65"/>
      <c r="S86" s="73"/>
      <c r="T86" s="75"/>
    </row>
    <row r="87" spans="1:20" s="13" customFormat="1" ht="20.25">
      <c r="A87" s="11">
        <v>1</v>
      </c>
      <c r="B87" s="39" t="s">
        <v>226</v>
      </c>
      <c r="C87" s="36">
        <f t="shared" si="20"/>
        <v>0</v>
      </c>
      <c r="D87" s="12">
        <v>0</v>
      </c>
      <c r="E87" s="37">
        <f>F87*$E$725+G87*$F$725+H87*$G$725+I87*$H$725+J87*$I$725+K87*$J$725+L87*$K$725+M87*$L$725+N87*$M$725+O87*$N$725+P87*$O$725</f>
        <v>29</v>
      </c>
      <c r="F87" s="12">
        <v>-6</v>
      </c>
      <c r="G87" s="12"/>
      <c r="H87" s="12"/>
      <c r="I87" s="12"/>
      <c r="J87" s="12"/>
      <c r="K87" s="12"/>
      <c r="L87" s="12"/>
      <c r="M87" s="12"/>
      <c r="N87" s="12"/>
      <c r="O87" s="12">
        <v>1</v>
      </c>
      <c r="P87" s="12"/>
      <c r="Q87" s="12"/>
      <c r="R87" s="65"/>
      <c r="S87" s="73"/>
      <c r="T87" s="75"/>
    </row>
    <row r="88" spans="1:20" s="13" customFormat="1" ht="20.25">
      <c r="A88" s="11">
        <v>1</v>
      </c>
      <c r="B88" s="39" t="s">
        <v>352</v>
      </c>
      <c r="C88" s="36">
        <f>D88*E88</f>
        <v>10</v>
      </c>
      <c r="D88" s="12">
        <f>5*D86</f>
        <v>5</v>
      </c>
      <c r="E88" s="37">
        <v>2</v>
      </c>
      <c r="F88" s="12"/>
      <c r="G88" s="12"/>
      <c r="H88" s="12"/>
      <c r="I88" s="12"/>
      <c r="J88" s="12"/>
      <c r="K88" s="12"/>
      <c r="L88" s="12"/>
      <c r="M88" s="12"/>
      <c r="N88" s="12"/>
      <c r="O88" s="12"/>
      <c r="P88" s="12"/>
      <c r="Q88" s="12"/>
      <c r="R88" s="65"/>
      <c r="S88" s="66"/>
      <c r="T88" s="76"/>
    </row>
    <row r="89" spans="1:20" s="13" customFormat="1" ht="20.25">
      <c r="A89" s="48" t="s">
        <v>13</v>
      </c>
      <c r="B89" s="40" t="s">
        <v>19</v>
      </c>
      <c r="C89" s="44">
        <f>SUM(C85:C88)</f>
        <v>20</v>
      </c>
      <c r="D89" s="46" t="s">
        <v>33</v>
      </c>
      <c r="E89" s="37"/>
      <c r="F89" s="12"/>
      <c r="G89" s="12"/>
      <c r="H89" s="12"/>
      <c r="I89" s="12"/>
      <c r="J89" s="12"/>
      <c r="K89" s="12"/>
      <c r="L89" s="12"/>
      <c r="M89" s="12"/>
      <c r="N89" s="12"/>
      <c r="O89" s="12"/>
      <c r="P89" s="12"/>
      <c r="Q89" s="12"/>
      <c r="R89" s="65"/>
      <c r="S89" s="66"/>
      <c r="T89" s="27"/>
    </row>
    <row r="90" spans="1:20" s="13" customFormat="1" ht="20.25">
      <c r="A90" s="11">
        <v>2</v>
      </c>
      <c r="B90" s="39" t="s">
        <v>48</v>
      </c>
      <c r="C90" s="36">
        <f>D90*E90</f>
        <v>-11</v>
      </c>
      <c r="D90" s="12">
        <v>1</v>
      </c>
      <c r="E90" s="37">
        <f>F90*$E$725+G90*$F$725+H90*$G$725+I90*$H$725+J90*$I$725+K90*$J$725+L90*$K$725+M90*$L$725+N90*$M$725+O90*$N$725+P90*$O$725+Q90*$P$725+R90*S90</f>
        <v>-11</v>
      </c>
      <c r="F90" s="12">
        <v>-7</v>
      </c>
      <c r="G90" s="12">
        <v>-4</v>
      </c>
      <c r="H90" s="12"/>
      <c r="I90" s="12"/>
      <c r="J90" s="12"/>
      <c r="K90" s="12"/>
      <c r="L90" s="12"/>
      <c r="M90" s="12"/>
      <c r="N90" s="12"/>
      <c r="O90" s="12"/>
      <c r="P90" s="12"/>
      <c r="Q90" s="12"/>
      <c r="R90" s="65"/>
      <c r="S90" s="66"/>
      <c r="T90" s="27"/>
    </row>
    <row r="91" spans="1:20" s="13" customFormat="1" ht="20.25">
      <c r="A91" s="11">
        <v>2</v>
      </c>
      <c r="B91" s="39" t="str">
        <f>B86</f>
        <v>Дрон-администратор</v>
      </c>
      <c r="C91" s="36">
        <f t="shared" ref="C91:C92" si="21">D91*E91</f>
        <v>28</v>
      </c>
      <c r="D91" s="12">
        <v>2</v>
      </c>
      <c r="E91" s="37">
        <f>F91*$E$725+G91*$F$725+H91*$G$725+I91*$H$725+J91*$I$725+K91*$J$725+L91*$K$725+M91*$L$725+N91*$M$725+O91*$N$725+P91*$O$725</f>
        <v>14</v>
      </c>
      <c r="F91" s="12">
        <f>F86</f>
        <v>-6</v>
      </c>
      <c r="G91" s="12">
        <f t="shared" ref="G91:Q92" si="22">G86</f>
        <v>0</v>
      </c>
      <c r="H91" s="12">
        <f t="shared" si="22"/>
        <v>0</v>
      </c>
      <c r="I91" s="12">
        <f t="shared" si="22"/>
        <v>0</v>
      </c>
      <c r="J91" s="12">
        <f t="shared" si="22"/>
        <v>0</v>
      </c>
      <c r="K91" s="12">
        <f t="shared" si="22"/>
        <v>0</v>
      </c>
      <c r="L91" s="12">
        <f t="shared" si="22"/>
        <v>0</v>
      </c>
      <c r="M91" s="12">
        <f t="shared" si="22"/>
        <v>0</v>
      </c>
      <c r="N91" s="12">
        <f t="shared" si="22"/>
        <v>16</v>
      </c>
      <c r="O91" s="12">
        <f t="shared" si="22"/>
        <v>0</v>
      </c>
      <c r="P91" s="12">
        <f t="shared" si="22"/>
        <v>0</v>
      </c>
      <c r="Q91" s="12">
        <f t="shared" si="22"/>
        <v>0</v>
      </c>
      <c r="R91" s="65"/>
      <c r="S91" s="73"/>
      <c r="T91" s="75"/>
    </row>
    <row r="92" spans="1:20" s="13" customFormat="1" ht="20.25">
      <c r="A92" s="11">
        <v>2</v>
      </c>
      <c r="B92" s="39" t="str">
        <f>B87</f>
        <v>Дрон-церемониймейстер</v>
      </c>
      <c r="C92" s="36">
        <f t="shared" si="21"/>
        <v>29</v>
      </c>
      <c r="D92" s="12">
        <v>1</v>
      </c>
      <c r="E92" s="37">
        <f>F92*$E$725+G92*$F$725+H92*$G$725+I92*$H$725+J92*$I$725+K92*$J$725+L92*$K$725+M92*$L$725+N92*$M$725+O92*$N$725+P92*$O$725</f>
        <v>29</v>
      </c>
      <c r="F92" s="12">
        <f>F87</f>
        <v>-6</v>
      </c>
      <c r="G92" s="12">
        <f t="shared" si="22"/>
        <v>0</v>
      </c>
      <c r="H92" s="12">
        <f t="shared" si="22"/>
        <v>0</v>
      </c>
      <c r="I92" s="12">
        <f t="shared" si="22"/>
        <v>0</v>
      </c>
      <c r="J92" s="12">
        <f t="shared" si="22"/>
        <v>0</v>
      </c>
      <c r="K92" s="12">
        <f t="shared" si="22"/>
        <v>0</v>
      </c>
      <c r="L92" s="12">
        <f t="shared" si="22"/>
        <v>0</v>
      </c>
      <c r="M92" s="12">
        <f t="shared" si="22"/>
        <v>0</v>
      </c>
      <c r="N92" s="12">
        <f t="shared" si="22"/>
        <v>0</v>
      </c>
      <c r="O92" s="12">
        <f t="shared" si="22"/>
        <v>1</v>
      </c>
      <c r="P92" s="12">
        <f t="shared" si="22"/>
        <v>0</v>
      </c>
      <c r="Q92" s="12">
        <f t="shared" si="22"/>
        <v>0</v>
      </c>
      <c r="R92" s="65"/>
      <c r="S92" s="73"/>
      <c r="T92" s="75"/>
    </row>
    <row r="93" spans="1:20" s="13" customFormat="1" ht="20.25">
      <c r="A93" s="48">
        <v>2</v>
      </c>
      <c r="B93" s="39" t="s">
        <v>352</v>
      </c>
      <c r="C93" s="36">
        <f>D93*E93</f>
        <v>20</v>
      </c>
      <c r="D93" s="12">
        <f>5*D91</f>
        <v>10</v>
      </c>
      <c r="E93" s="37">
        <v>2</v>
      </c>
      <c r="F93" s="12"/>
      <c r="G93" s="12"/>
      <c r="H93" s="12"/>
      <c r="I93" s="12"/>
      <c r="J93" s="12"/>
      <c r="K93" s="12"/>
      <c r="L93" s="12"/>
      <c r="M93" s="12"/>
      <c r="N93" s="12"/>
      <c r="O93" s="12"/>
      <c r="P93" s="12"/>
      <c r="Q93" s="12"/>
      <c r="R93" s="65"/>
      <c r="S93" s="66"/>
      <c r="T93" s="76"/>
    </row>
    <row r="94" spans="1:20" s="13" customFormat="1" ht="20.25">
      <c r="A94" s="48">
        <v>2</v>
      </c>
      <c r="B94" s="39" t="s">
        <v>355</v>
      </c>
      <c r="C94" s="36">
        <f>D94*E94</f>
        <v>20</v>
      </c>
      <c r="D94" s="12">
        <f>20*D92</f>
        <v>20</v>
      </c>
      <c r="E94" s="37">
        <f>D730</f>
        <v>1</v>
      </c>
      <c r="F94" s="12"/>
      <c r="G94" s="12"/>
      <c r="H94" s="12"/>
      <c r="I94" s="12"/>
      <c r="J94" s="12"/>
      <c r="K94" s="12"/>
      <c r="L94" s="12"/>
      <c r="M94" s="12"/>
      <c r="N94" s="12"/>
      <c r="O94" s="12"/>
      <c r="P94" s="12"/>
      <c r="Q94" s="12"/>
      <c r="R94" s="65"/>
      <c r="S94" s="65"/>
      <c r="T94" s="27"/>
    </row>
    <row r="95" spans="1:20" s="13" customFormat="1" ht="20.25">
      <c r="A95" s="11"/>
      <c r="B95" s="40" t="s">
        <v>20</v>
      </c>
      <c r="C95" s="44">
        <f>SUM(C90:C94)</f>
        <v>86</v>
      </c>
      <c r="D95" s="46" t="s">
        <v>34</v>
      </c>
      <c r="E95" s="37"/>
      <c r="F95" s="12"/>
      <c r="G95" s="12"/>
      <c r="H95" s="12"/>
      <c r="I95" s="12"/>
      <c r="J95" s="12"/>
      <c r="K95" s="12"/>
      <c r="L95" s="12"/>
      <c r="M95" s="12"/>
      <c r="N95" s="12"/>
      <c r="O95" s="12"/>
      <c r="P95" s="12"/>
      <c r="Q95" s="12"/>
      <c r="R95" s="65"/>
      <c r="S95" s="66"/>
      <c r="T95" s="27"/>
    </row>
    <row r="96" spans="1:20" s="13" customFormat="1" ht="20.25">
      <c r="A96" s="11">
        <v>3</v>
      </c>
      <c r="B96" s="39" t="s">
        <v>49</v>
      </c>
      <c r="C96" s="36">
        <f>D96*E96</f>
        <v>-25</v>
      </c>
      <c r="D96" s="12">
        <v>1</v>
      </c>
      <c r="E96" s="37">
        <f>F96*$E$725+G96*$F$725+H96*$G$725+I96*$H$725+J96*$I$725+K96*$J$725+L96*$K$725+M96*$L$725+N96*$M$725+O96*$N$725+P96*$O$725+Q96*$P$725+R96*S96</f>
        <v>-25</v>
      </c>
      <c r="F96" s="12">
        <v>-15</v>
      </c>
      <c r="G96" s="12">
        <v>-10</v>
      </c>
      <c r="H96" s="12"/>
      <c r="I96" s="12"/>
      <c r="J96" s="12"/>
      <c r="K96" s="12"/>
      <c r="L96" s="12"/>
      <c r="M96" s="12"/>
      <c r="N96" s="12"/>
      <c r="O96" s="12"/>
      <c r="P96" s="12"/>
      <c r="Q96" s="12"/>
      <c r="R96" s="65"/>
      <c r="S96" s="66"/>
      <c r="T96" s="27"/>
    </row>
    <row r="97" spans="1:20" s="13" customFormat="1" ht="20.25">
      <c r="A97" s="11">
        <v>3</v>
      </c>
      <c r="B97" s="39" t="str">
        <f>B86</f>
        <v>Дрон-администратор</v>
      </c>
      <c r="C97" s="36">
        <f t="shared" ref="C97:C98" si="23">D97*E97</f>
        <v>56</v>
      </c>
      <c r="D97" s="12">
        <v>4</v>
      </c>
      <c r="E97" s="37">
        <f>F97*$E$725+G97*$F$725+H97*$G$725+I97*$H$725+J97*$I$725+K97*$J$725+L97*$K$725+M97*$L$725+N97*$M$725+O97*$N$725+P97*$O$725</f>
        <v>14</v>
      </c>
      <c r="F97" s="12">
        <f>F86</f>
        <v>-6</v>
      </c>
      <c r="G97" s="12">
        <f t="shared" ref="G97:Q98" si="24">G86</f>
        <v>0</v>
      </c>
      <c r="H97" s="12">
        <f t="shared" si="24"/>
        <v>0</v>
      </c>
      <c r="I97" s="12">
        <f t="shared" si="24"/>
        <v>0</v>
      </c>
      <c r="J97" s="12">
        <f t="shared" si="24"/>
        <v>0</v>
      </c>
      <c r="K97" s="12">
        <f t="shared" si="24"/>
        <v>0</v>
      </c>
      <c r="L97" s="12">
        <f t="shared" si="24"/>
        <v>0</v>
      </c>
      <c r="M97" s="12">
        <f t="shared" si="24"/>
        <v>0</v>
      </c>
      <c r="N97" s="12">
        <f t="shared" si="24"/>
        <v>16</v>
      </c>
      <c r="O97" s="12">
        <f t="shared" si="24"/>
        <v>0</v>
      </c>
      <c r="P97" s="12">
        <f t="shared" si="24"/>
        <v>0</v>
      </c>
      <c r="Q97" s="12">
        <f t="shared" si="24"/>
        <v>0</v>
      </c>
      <c r="R97" s="65"/>
      <c r="S97" s="73"/>
      <c r="T97" s="75"/>
    </row>
    <row r="98" spans="1:20" s="13" customFormat="1" ht="20.25">
      <c r="A98" s="11">
        <v>3</v>
      </c>
      <c r="B98" s="39" t="str">
        <f>B87</f>
        <v>Дрон-церемониймейстер</v>
      </c>
      <c r="C98" s="36">
        <f t="shared" si="23"/>
        <v>87</v>
      </c>
      <c r="D98" s="12">
        <v>3</v>
      </c>
      <c r="E98" s="37">
        <f>F98*$E$725+G98*$F$725+H98*$G$725+I98*$H$725+J98*$I$725+K98*$J$725+L98*$K$725+M98*$L$725+N98*$M$725+O98*$N$725+P98*$O$725</f>
        <v>29</v>
      </c>
      <c r="F98" s="12">
        <f>F87</f>
        <v>-6</v>
      </c>
      <c r="G98" s="12">
        <f t="shared" si="24"/>
        <v>0</v>
      </c>
      <c r="H98" s="12">
        <f t="shared" si="24"/>
        <v>0</v>
      </c>
      <c r="I98" s="12">
        <f t="shared" si="24"/>
        <v>0</v>
      </c>
      <c r="J98" s="12">
        <f t="shared" si="24"/>
        <v>0</v>
      </c>
      <c r="K98" s="12">
        <f t="shared" si="24"/>
        <v>0</v>
      </c>
      <c r="L98" s="12">
        <f t="shared" si="24"/>
        <v>0</v>
      </c>
      <c r="M98" s="12">
        <f t="shared" si="24"/>
        <v>0</v>
      </c>
      <c r="N98" s="12">
        <f t="shared" si="24"/>
        <v>0</v>
      </c>
      <c r="O98" s="12">
        <f t="shared" si="24"/>
        <v>1</v>
      </c>
      <c r="P98" s="12">
        <f t="shared" si="24"/>
        <v>0</v>
      </c>
      <c r="Q98" s="12">
        <f t="shared" si="24"/>
        <v>0</v>
      </c>
      <c r="R98" s="65"/>
      <c r="S98" s="79"/>
      <c r="T98" s="75"/>
    </row>
    <row r="99" spans="1:20" s="13" customFormat="1" ht="20.25">
      <c r="A99" s="11">
        <v>3</v>
      </c>
      <c r="B99" s="39" t="s">
        <v>352</v>
      </c>
      <c r="C99" s="36">
        <f>D99*E99</f>
        <v>40</v>
      </c>
      <c r="D99" s="12">
        <f>5*D97</f>
        <v>20</v>
      </c>
      <c r="E99" s="37">
        <v>2</v>
      </c>
      <c r="F99" s="12"/>
      <c r="G99" s="12"/>
      <c r="H99" s="12"/>
      <c r="I99" s="12"/>
      <c r="J99" s="12"/>
      <c r="K99" s="12"/>
      <c r="L99" s="12"/>
      <c r="M99" s="12"/>
      <c r="N99" s="12"/>
      <c r="O99" s="12"/>
      <c r="P99" s="12"/>
      <c r="Q99" s="12"/>
      <c r="R99" s="65"/>
      <c r="S99" s="66"/>
      <c r="T99" s="76"/>
    </row>
    <row r="100" spans="1:20" s="13" customFormat="1" ht="20.25">
      <c r="A100" s="11">
        <v>3</v>
      </c>
      <c r="B100" s="39" t="s">
        <v>355</v>
      </c>
      <c r="C100" s="36">
        <f>D100*E100</f>
        <v>60</v>
      </c>
      <c r="D100" s="12">
        <f>20*D98</f>
        <v>60</v>
      </c>
      <c r="E100" s="37">
        <f>D730</f>
        <v>1</v>
      </c>
      <c r="F100" s="12"/>
      <c r="G100" s="12"/>
      <c r="H100" s="12"/>
      <c r="I100" s="12"/>
      <c r="J100" s="12"/>
      <c r="K100" s="12"/>
      <c r="L100" s="12"/>
      <c r="M100" s="12"/>
      <c r="N100" s="12"/>
      <c r="O100" s="12"/>
      <c r="P100" s="12"/>
      <c r="Q100" s="12"/>
      <c r="R100" s="65"/>
      <c r="S100" s="65"/>
      <c r="T100" s="27"/>
    </row>
    <row r="101" spans="1:20" s="13" customFormat="1" ht="20.25">
      <c r="A101" s="11">
        <v>3</v>
      </c>
      <c r="B101" s="39" t="s">
        <v>354</v>
      </c>
      <c r="C101" s="36">
        <f>D101*E101</f>
        <v>20</v>
      </c>
      <c r="D101" s="12">
        <f>10*D97</f>
        <v>40</v>
      </c>
      <c r="E101" s="37">
        <f>D731</f>
        <v>0.5</v>
      </c>
      <c r="F101" s="12"/>
      <c r="G101" s="12"/>
      <c r="H101" s="12"/>
      <c r="I101" s="12"/>
      <c r="J101" s="12"/>
      <c r="K101" s="12"/>
      <c r="L101" s="12"/>
      <c r="M101" s="12"/>
      <c r="N101" s="12"/>
      <c r="O101" s="12"/>
      <c r="P101" s="12"/>
      <c r="Q101" s="12"/>
      <c r="R101" s="65"/>
      <c r="S101" s="65"/>
      <c r="T101" s="27"/>
    </row>
    <row r="102" spans="1:20" s="13" customFormat="1" ht="20.25">
      <c r="A102" s="49" t="s">
        <v>13</v>
      </c>
      <c r="B102" s="41" t="s">
        <v>21</v>
      </c>
      <c r="C102" s="44">
        <f>SUM(C96:C101)</f>
        <v>238</v>
      </c>
      <c r="D102" s="46" t="s">
        <v>35</v>
      </c>
      <c r="E102" s="37"/>
      <c r="F102" s="15"/>
      <c r="G102" s="15"/>
      <c r="H102" s="15"/>
      <c r="I102" s="15"/>
      <c r="J102" s="15"/>
      <c r="K102" s="15"/>
      <c r="L102" s="15"/>
      <c r="M102" s="15"/>
      <c r="N102" s="15"/>
      <c r="O102" s="15"/>
      <c r="P102" s="15"/>
      <c r="Q102" s="15"/>
      <c r="R102" s="67"/>
      <c r="S102" s="68"/>
      <c r="T102" s="28"/>
    </row>
    <row r="103" spans="1:20" s="13" customFormat="1" ht="20.25">
      <c r="A103" s="106"/>
      <c r="B103" s="89" t="s">
        <v>304</v>
      </c>
      <c r="C103" s="38"/>
      <c r="D103" s="91"/>
      <c r="E103" s="37"/>
      <c r="F103" s="15"/>
      <c r="G103" s="15"/>
      <c r="H103" s="15"/>
      <c r="I103" s="15"/>
      <c r="J103" s="15"/>
      <c r="K103" s="15"/>
      <c r="L103" s="15"/>
      <c r="M103" s="15"/>
      <c r="N103" s="15"/>
      <c r="O103" s="15"/>
      <c r="P103" s="15"/>
      <c r="Q103" s="15"/>
      <c r="R103" s="67"/>
      <c r="S103" s="68"/>
      <c r="T103" s="28"/>
    </row>
    <row r="104" spans="1:20" s="13" customFormat="1" ht="20.25">
      <c r="A104" s="106"/>
      <c r="B104" s="90" t="s">
        <v>260</v>
      </c>
      <c r="C104" s="92">
        <f>D104*E104</f>
        <v>35</v>
      </c>
      <c r="D104" s="12">
        <f>D97</f>
        <v>4</v>
      </c>
      <c r="E104" s="37">
        <f>F104*$E$725+G104*$F$725+H104*$G$725+I104*$H$725+J104*$I$725+K104*$J$725+L104*$K$725+M104*$L$725+N104*$M$725+O104*$N$725+P104*$O$725+Q104*$P$725+R104*S104</f>
        <v>8.75</v>
      </c>
      <c r="F104" s="15"/>
      <c r="G104" s="15"/>
      <c r="H104" s="15"/>
      <c r="I104" s="15"/>
      <c r="J104" s="15"/>
      <c r="K104" s="15"/>
      <c r="L104" s="15"/>
      <c r="M104" s="15"/>
      <c r="N104" s="15">
        <v>7</v>
      </c>
      <c r="O104" s="15"/>
      <c r="P104" s="15"/>
      <c r="Q104" s="15"/>
      <c r="R104" s="67"/>
      <c r="S104" s="68"/>
      <c r="T104" s="28"/>
    </row>
    <row r="105" spans="1:20" s="13" customFormat="1" ht="20.25">
      <c r="A105" s="106"/>
      <c r="B105" s="90" t="s">
        <v>261</v>
      </c>
      <c r="C105" s="92">
        <f t="shared" ref="C105" si="25">D105*E105</f>
        <v>52.5</v>
      </c>
      <c r="D105" s="12">
        <f>D98</f>
        <v>3</v>
      </c>
      <c r="E105" s="37">
        <f>F105*$E$725+G105*$F$725+H105*$G$725+I105*$H$725+J105*$I$725+K105*$J$725+L105*$K$725+M105*$L$725+N105*$M$725+O105*$N$725+P105*$O$725+Q105*$P$725+R105*S105</f>
        <v>17.5</v>
      </c>
      <c r="F105" s="15"/>
      <c r="G105" s="15"/>
      <c r="H105" s="15"/>
      <c r="I105" s="15"/>
      <c r="J105" s="15"/>
      <c r="K105" s="15"/>
      <c r="L105" s="15"/>
      <c r="M105" s="15"/>
      <c r="N105" s="15"/>
      <c r="O105" s="15">
        <v>0.5</v>
      </c>
      <c r="P105" s="15"/>
      <c r="Q105" s="15"/>
      <c r="R105" s="67"/>
      <c r="S105" s="68"/>
      <c r="T105" s="28"/>
    </row>
    <row r="106" spans="1:20" s="13" customFormat="1" ht="20.25">
      <c r="A106" s="106"/>
      <c r="B106" s="89" t="s">
        <v>313</v>
      </c>
      <c r="C106" s="92">
        <f>D106*E106</f>
        <v>15</v>
      </c>
      <c r="D106" s="12">
        <f>5*D105</f>
        <v>15</v>
      </c>
      <c r="E106" s="37">
        <v>1</v>
      </c>
      <c r="F106" s="15"/>
      <c r="G106" s="15"/>
      <c r="H106" s="15"/>
      <c r="I106" s="15"/>
      <c r="J106" s="15"/>
      <c r="K106" s="15"/>
      <c r="L106" s="15"/>
      <c r="M106" s="15"/>
      <c r="N106" s="15"/>
      <c r="O106" s="15"/>
      <c r="P106" s="15"/>
      <c r="Q106" s="15"/>
      <c r="R106" s="67"/>
      <c r="S106" s="68"/>
      <c r="T106" s="28"/>
    </row>
    <row r="107" spans="1:20" s="13" customFormat="1" ht="20.25">
      <c r="A107" s="106"/>
      <c r="B107" s="41" t="s">
        <v>262</v>
      </c>
      <c r="C107" s="93">
        <f>SUM(C104:C106)</f>
        <v>102.5</v>
      </c>
      <c r="D107" s="46" t="s">
        <v>306</v>
      </c>
      <c r="E107" s="37"/>
      <c r="F107" s="15"/>
      <c r="G107" s="15"/>
      <c r="H107" s="15"/>
      <c r="I107" s="15"/>
      <c r="J107" s="15"/>
      <c r="K107" s="15"/>
      <c r="L107" s="15"/>
      <c r="M107" s="15"/>
      <c r="N107" s="15"/>
      <c r="O107" s="15"/>
      <c r="P107" s="15"/>
      <c r="Q107" s="15"/>
      <c r="R107" s="67"/>
      <c r="S107" s="68"/>
      <c r="T107" s="28"/>
    </row>
    <row r="108" spans="1:20" s="13" customFormat="1" ht="20.25">
      <c r="A108" s="106"/>
      <c r="B108" s="89" t="s">
        <v>305</v>
      </c>
      <c r="C108" s="38"/>
      <c r="D108" s="103"/>
      <c r="E108" s="37"/>
      <c r="F108" s="15"/>
      <c r="G108" s="15"/>
      <c r="H108" s="15"/>
      <c r="I108" s="15"/>
      <c r="J108" s="15"/>
      <c r="K108" s="15"/>
      <c r="L108" s="15"/>
      <c r="M108" s="15"/>
      <c r="N108" s="15"/>
      <c r="O108" s="15"/>
      <c r="P108" s="15"/>
      <c r="Q108" s="15"/>
      <c r="R108" s="67"/>
      <c r="S108" s="68"/>
      <c r="T108" s="28"/>
    </row>
    <row r="109" spans="1:20" s="13" customFormat="1" ht="20.25">
      <c r="A109" s="106"/>
      <c r="B109" s="90" t="s">
        <v>260</v>
      </c>
      <c r="C109" s="92">
        <f>D109*E109</f>
        <v>175</v>
      </c>
      <c r="D109" s="12">
        <f>D104</f>
        <v>4</v>
      </c>
      <c r="E109" s="37">
        <f>F109*$E$725+G109*$F$725+H109*$G$725+I109*$H$725+J109*$I$725+K109*$J$725+L109*$K$725+M109*$L$725+N109*$M$725+O109*$N$725+P109*$O$725+Q109*$P$725+R109*S109</f>
        <v>43.75</v>
      </c>
      <c r="F109" s="15">
        <f>F104*5</f>
        <v>0</v>
      </c>
      <c r="G109" s="15">
        <f t="shared" ref="G109:P110" si="26">G104*5</f>
        <v>0</v>
      </c>
      <c r="H109" s="15">
        <f t="shared" si="26"/>
        <v>0</v>
      </c>
      <c r="I109" s="15">
        <f t="shared" si="26"/>
        <v>0</v>
      </c>
      <c r="J109" s="15">
        <f t="shared" si="26"/>
        <v>0</v>
      </c>
      <c r="K109" s="15">
        <f t="shared" si="26"/>
        <v>0</v>
      </c>
      <c r="L109" s="15">
        <f t="shared" si="26"/>
        <v>0</v>
      </c>
      <c r="M109" s="15">
        <f t="shared" si="26"/>
        <v>0</v>
      </c>
      <c r="N109" s="15">
        <f t="shared" si="26"/>
        <v>35</v>
      </c>
      <c r="O109" s="15">
        <f t="shared" si="26"/>
        <v>0</v>
      </c>
      <c r="P109" s="15">
        <f t="shared" si="26"/>
        <v>0</v>
      </c>
      <c r="Q109" s="15"/>
      <c r="R109" s="67"/>
      <c r="S109" s="68"/>
      <c r="T109" s="28"/>
    </row>
    <row r="110" spans="1:20" s="13" customFormat="1" ht="20.25">
      <c r="A110" s="106"/>
      <c r="B110" s="90" t="s">
        <v>261</v>
      </c>
      <c r="C110" s="92">
        <f t="shared" ref="C110" si="27">D110*E110</f>
        <v>262.5</v>
      </c>
      <c r="D110" s="12">
        <f>D105</f>
        <v>3</v>
      </c>
      <c r="E110" s="37">
        <f>F110*$E$725+G110*$F$725+H110*$G$725+I110*$H$725+J110*$I$725+K110*$J$725+L110*$K$725+M110*$L$725+N110*$M$725+O110*$N$725+P110*$O$725+Q110*$P$725+R110*S110</f>
        <v>87.5</v>
      </c>
      <c r="F110" s="15">
        <f>F105*5</f>
        <v>0</v>
      </c>
      <c r="G110" s="15">
        <f t="shared" si="26"/>
        <v>0</v>
      </c>
      <c r="H110" s="15">
        <f t="shared" si="26"/>
        <v>0</v>
      </c>
      <c r="I110" s="15">
        <f t="shared" si="26"/>
        <v>0</v>
      </c>
      <c r="J110" s="15">
        <f t="shared" si="26"/>
        <v>0</v>
      </c>
      <c r="K110" s="15">
        <f t="shared" si="26"/>
        <v>0</v>
      </c>
      <c r="L110" s="15">
        <f t="shared" si="26"/>
        <v>0</v>
      </c>
      <c r="M110" s="15">
        <f t="shared" si="26"/>
        <v>0</v>
      </c>
      <c r="N110" s="15">
        <f t="shared" si="26"/>
        <v>0</v>
      </c>
      <c r="O110" s="15">
        <f t="shared" si="26"/>
        <v>2.5</v>
      </c>
      <c r="P110" s="15">
        <f t="shared" si="26"/>
        <v>0</v>
      </c>
      <c r="Q110" s="15"/>
      <c r="R110" s="67"/>
      <c r="S110" s="68"/>
      <c r="T110" s="28"/>
    </row>
    <row r="111" spans="1:20" s="13" customFormat="1" ht="20.25">
      <c r="A111" s="106"/>
      <c r="B111" s="89" t="s">
        <v>313</v>
      </c>
      <c r="C111" s="92">
        <f>D111*E111</f>
        <v>75</v>
      </c>
      <c r="D111" s="12">
        <f>D106*5</f>
        <v>75</v>
      </c>
      <c r="E111" s="37">
        <f>E106</f>
        <v>1</v>
      </c>
      <c r="F111" s="15">
        <f>F106*5</f>
        <v>0</v>
      </c>
      <c r="G111" s="15">
        <f>G106*5</f>
        <v>0</v>
      </c>
      <c r="H111" s="15">
        <f t="shared" ref="H111:P111" si="28">H106*5</f>
        <v>0</v>
      </c>
      <c r="I111" s="15">
        <f t="shared" si="28"/>
        <v>0</v>
      </c>
      <c r="J111" s="15">
        <f t="shared" si="28"/>
        <v>0</v>
      </c>
      <c r="K111" s="15">
        <f t="shared" si="28"/>
        <v>0</v>
      </c>
      <c r="L111" s="15">
        <f t="shared" si="28"/>
        <v>0</v>
      </c>
      <c r="M111" s="15">
        <f t="shared" si="28"/>
        <v>0</v>
      </c>
      <c r="N111" s="15"/>
      <c r="O111" s="15"/>
      <c r="P111" s="15">
        <f t="shared" si="28"/>
        <v>0</v>
      </c>
      <c r="Q111" s="15"/>
      <c r="R111" s="67"/>
      <c r="S111" s="68"/>
      <c r="T111" s="28"/>
    </row>
    <row r="112" spans="1:20" s="13" customFormat="1" ht="20.25">
      <c r="A112" s="106"/>
      <c r="B112" s="41" t="s">
        <v>262</v>
      </c>
      <c r="C112" s="93">
        <f>SUM(C109:C111)</f>
        <v>512.5</v>
      </c>
      <c r="D112" s="46" t="s">
        <v>307</v>
      </c>
      <c r="E112" s="37"/>
      <c r="F112" s="15"/>
      <c r="G112" s="15"/>
      <c r="H112" s="15"/>
      <c r="I112" s="15"/>
      <c r="J112" s="15"/>
      <c r="K112" s="15"/>
      <c r="L112" s="15"/>
      <c r="M112" s="15"/>
      <c r="N112" s="15"/>
      <c r="O112" s="15"/>
      <c r="P112" s="15"/>
      <c r="Q112" s="15"/>
      <c r="R112" s="67"/>
      <c r="S112" s="68"/>
      <c r="T112" s="28"/>
    </row>
    <row r="113" spans="1:20" s="13" customFormat="1" ht="20.25">
      <c r="A113" s="105"/>
      <c r="B113" s="89" t="s">
        <v>255</v>
      </c>
      <c r="C113" s="38"/>
      <c r="D113" s="91"/>
      <c r="E113" s="37"/>
      <c r="F113" s="15"/>
      <c r="G113" s="15"/>
      <c r="H113" s="15"/>
      <c r="I113" s="15"/>
      <c r="J113" s="15"/>
      <c r="K113" s="15"/>
      <c r="L113" s="15"/>
      <c r="M113" s="15"/>
      <c r="N113" s="15"/>
      <c r="O113" s="15"/>
      <c r="P113" s="15"/>
      <c r="Q113" s="15"/>
      <c r="R113" s="67"/>
      <c r="S113" s="68"/>
      <c r="T113" s="28"/>
    </row>
    <row r="114" spans="1:20" s="13" customFormat="1" ht="20.25">
      <c r="A114" s="105"/>
      <c r="B114" s="90" t="s">
        <v>260</v>
      </c>
      <c r="C114" s="92">
        <f>D114*E114</f>
        <v>45</v>
      </c>
      <c r="D114" s="12">
        <f>D97</f>
        <v>4</v>
      </c>
      <c r="E114" s="37">
        <f>F114*$E$725+G114*$F$725+H114*$G$725+I114*$H$725+J114*$I$725+K114*$J$725+L114*$K$725+M114*$L$725+N114*$M$725+O114*$N$725+P114*$O$725</f>
        <v>11.25</v>
      </c>
      <c r="F114" s="15"/>
      <c r="G114" s="15"/>
      <c r="H114" s="15"/>
      <c r="I114" s="15"/>
      <c r="J114" s="15"/>
      <c r="K114" s="15"/>
      <c r="L114" s="15"/>
      <c r="M114" s="15"/>
      <c r="N114" s="15">
        <v>9</v>
      </c>
      <c r="O114" s="15"/>
      <c r="P114" s="15"/>
      <c r="Q114" s="15"/>
      <c r="R114" s="67"/>
      <c r="S114" s="79"/>
      <c r="T114" s="28"/>
    </row>
    <row r="115" spans="1:20" s="13" customFormat="1" ht="20.25">
      <c r="A115" s="105"/>
      <c r="B115" s="90" t="s">
        <v>261</v>
      </c>
      <c r="C115" s="92">
        <f>D115*E115</f>
        <v>105</v>
      </c>
      <c r="D115" s="12">
        <f>D98</f>
        <v>3</v>
      </c>
      <c r="E115" s="37">
        <f>F115*$E$725+G115*$F$725+H115*$G$725+I115*$H$725+J115*$I$725+K115*$J$725+L115*$K$725+M115*$L$725+N115*$M$725+O115*$N$725+P115*$O$725</f>
        <v>35</v>
      </c>
      <c r="F115" s="15"/>
      <c r="G115" s="15"/>
      <c r="H115" s="15"/>
      <c r="I115" s="15"/>
      <c r="J115" s="15"/>
      <c r="K115" s="15"/>
      <c r="L115" s="15"/>
      <c r="M115" s="15"/>
      <c r="N115" s="15"/>
      <c r="O115" s="15">
        <v>1</v>
      </c>
      <c r="P115" s="15"/>
      <c r="Q115" s="15"/>
      <c r="R115" s="65"/>
      <c r="S115" s="79"/>
      <c r="T115" s="75"/>
    </row>
    <row r="116" spans="1:20" s="13" customFormat="1" ht="20.25">
      <c r="A116" s="105"/>
      <c r="B116" s="41" t="s">
        <v>262</v>
      </c>
      <c r="C116" s="93">
        <f>C114+C115</f>
        <v>150</v>
      </c>
      <c r="D116" s="46" t="s">
        <v>263</v>
      </c>
      <c r="E116" s="37"/>
      <c r="F116" s="15"/>
      <c r="G116" s="15"/>
      <c r="H116" s="15"/>
      <c r="I116" s="15"/>
      <c r="J116" s="15"/>
      <c r="K116" s="15"/>
      <c r="L116" s="15"/>
      <c r="M116" s="15"/>
      <c r="N116" s="15"/>
      <c r="O116" s="15"/>
      <c r="P116" s="15"/>
      <c r="Q116" s="15"/>
      <c r="R116" s="67"/>
      <c r="S116" s="68"/>
      <c r="T116" s="76"/>
    </row>
    <row r="117" spans="1:20" s="13" customFormat="1" ht="20.25">
      <c r="A117" s="101" t="s">
        <v>303</v>
      </c>
      <c r="B117" s="41"/>
      <c r="C117" s="100"/>
      <c r="D117" s="91"/>
      <c r="E117" s="37"/>
      <c r="F117" s="15"/>
      <c r="G117" s="15"/>
      <c r="H117" s="15"/>
      <c r="I117" s="15"/>
      <c r="J117" s="15"/>
      <c r="K117" s="15" t="s">
        <v>13</v>
      </c>
      <c r="L117" s="15"/>
      <c r="M117" s="15"/>
      <c r="N117" s="15"/>
      <c r="O117" s="15"/>
      <c r="P117" s="15"/>
      <c r="Q117" s="15"/>
      <c r="R117" s="67"/>
      <c r="S117" s="68"/>
      <c r="T117" s="76"/>
    </row>
    <row r="118" spans="1:20" s="13" customFormat="1" ht="20.25">
      <c r="A118" s="49">
        <v>1</v>
      </c>
      <c r="B118" s="39" t="s">
        <v>47</v>
      </c>
      <c r="C118" s="36">
        <f>D118*E118</f>
        <v>-4</v>
      </c>
      <c r="D118" s="12">
        <v>1</v>
      </c>
      <c r="E118" s="37">
        <f>F118*$E$725+G118*$F$725+H118*$G$725+I118*$H$725+J118*$I$725+K118*$J$725+L118*$K$725+M118*$L$725+N118*$M$725+O118*$N$725+P118*$O$725</f>
        <v>-4</v>
      </c>
      <c r="F118" s="12">
        <v>-3</v>
      </c>
      <c r="G118" s="12">
        <v>-1</v>
      </c>
      <c r="H118" s="12"/>
      <c r="I118" s="12"/>
      <c r="J118" s="12"/>
      <c r="K118" s="12"/>
      <c r="L118" s="12"/>
      <c r="M118" s="12"/>
      <c r="N118" s="12"/>
      <c r="O118" s="12"/>
      <c r="P118" s="12"/>
      <c r="Q118" s="12"/>
      <c r="R118" s="65"/>
      <c r="S118" s="66"/>
      <c r="T118" s="27"/>
    </row>
    <row r="119" spans="1:20" s="13" customFormat="1" ht="20.25">
      <c r="A119" s="49">
        <v>1</v>
      </c>
      <c r="B119" s="39" t="s">
        <v>356</v>
      </c>
      <c r="C119" s="36">
        <f>D119*E119</f>
        <v>15</v>
      </c>
      <c r="D119" s="12">
        <f>2.5*D120</f>
        <v>5</v>
      </c>
      <c r="E119" s="37">
        <v>3</v>
      </c>
      <c r="F119" s="12"/>
      <c r="G119" s="12"/>
      <c r="H119" s="12"/>
      <c r="I119" s="12"/>
      <c r="J119" s="12"/>
      <c r="K119" s="12"/>
      <c r="L119" s="12"/>
      <c r="M119" s="12"/>
      <c r="N119" s="12"/>
      <c r="O119" s="12"/>
      <c r="P119" s="12"/>
      <c r="Q119" s="12"/>
      <c r="R119" s="65"/>
      <c r="S119" s="66"/>
      <c r="T119" s="27"/>
    </row>
    <row r="120" spans="1:20" s="13" customFormat="1" ht="20.25">
      <c r="A120" s="49">
        <v>1</v>
      </c>
      <c r="B120" s="39" t="s">
        <v>302</v>
      </c>
      <c r="C120" s="36">
        <f>D120*E120</f>
        <v>14.5</v>
      </c>
      <c r="D120" s="12">
        <v>2</v>
      </c>
      <c r="E120" s="37">
        <f>F120*$E$725+G120*$F$725+H120*$G$725+I120*$H$725+J120*$I$725+K120*$J$725+L120*$K$725+M120*$L$725+N120*$M$725+O120*$N$725+P120*$O$725</f>
        <v>7.25</v>
      </c>
      <c r="F120" s="15">
        <v>-4</v>
      </c>
      <c r="G120" s="15"/>
      <c r="H120" s="15"/>
      <c r="I120" s="15"/>
      <c r="J120" s="15"/>
      <c r="K120" s="15"/>
      <c r="L120" s="15">
        <v>10</v>
      </c>
      <c r="M120" s="15"/>
      <c r="N120" s="15">
        <v>5</v>
      </c>
      <c r="O120" s="15"/>
      <c r="P120" s="15"/>
      <c r="Q120" s="15"/>
      <c r="R120" s="67"/>
      <c r="S120" s="68"/>
      <c r="T120" s="75"/>
    </row>
    <row r="121" spans="1:20" s="13" customFormat="1" ht="20.25">
      <c r="A121" s="48" t="s">
        <v>13</v>
      </c>
      <c r="B121" s="40" t="s">
        <v>19</v>
      </c>
      <c r="C121" s="44">
        <f>SUM(C118:C120)</f>
        <v>25.5</v>
      </c>
      <c r="D121" s="46" t="s">
        <v>33</v>
      </c>
      <c r="E121" s="37"/>
      <c r="F121" s="12"/>
      <c r="G121" s="12"/>
      <c r="H121" s="12"/>
      <c r="I121" s="12"/>
      <c r="J121" s="12"/>
      <c r="K121" s="12"/>
      <c r="L121" s="12"/>
      <c r="M121" s="12"/>
      <c r="N121" s="12"/>
      <c r="O121" s="12"/>
      <c r="P121" s="12"/>
      <c r="Q121" s="12"/>
      <c r="R121" s="65"/>
      <c r="S121" s="66"/>
      <c r="T121" s="27"/>
    </row>
    <row r="122" spans="1:20" s="13" customFormat="1" ht="20.25">
      <c r="A122" s="11">
        <v>2</v>
      </c>
      <c r="B122" s="39" t="s">
        <v>48</v>
      </c>
      <c r="C122" s="36">
        <f>D122*E122</f>
        <v>-11</v>
      </c>
      <c r="D122" s="12">
        <v>1</v>
      </c>
      <c r="E122" s="37">
        <f>F122*$E$725+G122*$F$725+H122*$G$725+I122*$H$725+J122*$I$725+K122*$J$725+L122*$K$725+M122*$L$725+N122*$M$725+O122*$N$725+P122*$O$725</f>
        <v>-11</v>
      </c>
      <c r="F122" s="12">
        <v>-7</v>
      </c>
      <c r="G122" s="12">
        <v>-4</v>
      </c>
      <c r="H122" s="12"/>
      <c r="I122" s="12"/>
      <c r="J122" s="12"/>
      <c r="K122" s="12"/>
      <c r="L122" s="12"/>
      <c r="M122" s="12"/>
      <c r="N122" s="12"/>
      <c r="O122" s="12"/>
      <c r="P122" s="12"/>
      <c r="Q122" s="12"/>
      <c r="R122" s="65"/>
      <c r="S122" s="66"/>
      <c r="T122" s="27"/>
    </row>
    <row r="123" spans="1:20" s="13" customFormat="1" ht="20.25">
      <c r="A123" s="11">
        <v>2</v>
      </c>
      <c r="B123" s="39" t="s">
        <v>356</v>
      </c>
      <c r="C123" s="36">
        <f>D123*E123</f>
        <v>52.5</v>
      </c>
      <c r="D123" s="12">
        <f>2.5*D124</f>
        <v>17.5</v>
      </c>
      <c r="E123" s="37">
        <f>E119</f>
        <v>3</v>
      </c>
      <c r="F123" s="12"/>
      <c r="G123" s="12"/>
      <c r="H123" s="12"/>
      <c r="I123" s="12"/>
      <c r="J123" s="12"/>
      <c r="K123" s="12"/>
      <c r="L123" s="12"/>
      <c r="M123" s="12"/>
      <c r="N123" s="12"/>
      <c r="O123" s="12"/>
      <c r="P123" s="12"/>
      <c r="Q123" s="12"/>
      <c r="R123" s="65"/>
      <c r="S123" s="66"/>
      <c r="T123" s="27"/>
    </row>
    <row r="124" spans="1:20" s="13" customFormat="1" ht="20.25">
      <c r="A124" s="49">
        <v>2</v>
      </c>
      <c r="B124" s="39" t="s">
        <v>302</v>
      </c>
      <c r="C124" s="36">
        <f>D124*E124</f>
        <v>59.5</v>
      </c>
      <c r="D124" s="12">
        <v>7</v>
      </c>
      <c r="E124" s="37">
        <f>F124*$E$725+G124*$F$725+H124*$G$725+I124*$H$725+J124*$I$725+K124*$J$725+L124*$K$725+M124*$L$725+N124*$M$725+O124*$N$725+P124*$O$725</f>
        <v>8.5</v>
      </c>
      <c r="F124" s="15">
        <v>-4</v>
      </c>
      <c r="G124" s="15"/>
      <c r="H124" s="15"/>
      <c r="I124" s="15"/>
      <c r="J124" s="15"/>
      <c r="K124" s="15"/>
      <c r="L124" s="15">
        <f>L120</f>
        <v>10</v>
      </c>
      <c r="M124" s="15"/>
      <c r="N124" s="15">
        <v>6</v>
      </c>
      <c r="O124" s="15"/>
      <c r="P124" s="15"/>
      <c r="Q124" s="15"/>
      <c r="R124" s="67"/>
      <c r="S124" s="68"/>
      <c r="T124" s="75"/>
    </row>
    <row r="125" spans="1:20" s="13" customFormat="1" ht="20.25">
      <c r="A125" s="11"/>
      <c r="B125" s="40" t="s">
        <v>20</v>
      </c>
      <c r="C125" s="44">
        <f>SUM(C122:C124)</f>
        <v>101</v>
      </c>
      <c r="D125" s="46" t="s">
        <v>34</v>
      </c>
      <c r="E125" s="37"/>
      <c r="F125" s="12"/>
      <c r="G125" s="12"/>
      <c r="H125" s="12"/>
      <c r="I125" s="12"/>
      <c r="J125" s="12"/>
      <c r="K125" s="12"/>
      <c r="L125" s="12"/>
      <c r="M125" s="12"/>
      <c r="N125" s="12"/>
      <c r="O125" s="12"/>
      <c r="P125" s="12"/>
      <c r="Q125" s="12"/>
      <c r="R125" s="65"/>
      <c r="S125" s="66"/>
      <c r="T125" s="27"/>
    </row>
    <row r="126" spans="1:20" s="13" customFormat="1" ht="20.25">
      <c r="A126" s="11">
        <v>3</v>
      </c>
      <c r="B126" s="39" t="s">
        <v>49</v>
      </c>
      <c r="C126" s="36">
        <f>D126*E126</f>
        <v>-25</v>
      </c>
      <c r="D126" s="12">
        <v>1</v>
      </c>
      <c r="E126" s="37">
        <f>F126*$E$725+G126*$F$725+H126*$G$725+I126*$H$725+J126*$I$725+K126*$J$725+L126*$K$725+M126*$L$725+N126*$M$725+O126*$N$725+P126*$O$725</f>
        <v>-25</v>
      </c>
      <c r="F126" s="12">
        <v>-15</v>
      </c>
      <c r="G126" s="12">
        <v>-10</v>
      </c>
      <c r="H126" s="12"/>
      <c r="I126" s="12"/>
      <c r="J126" s="12"/>
      <c r="K126" s="12"/>
      <c r="L126" s="12"/>
      <c r="M126" s="12"/>
      <c r="N126" s="12"/>
      <c r="O126" s="12"/>
      <c r="P126" s="12"/>
      <c r="Q126" s="12"/>
      <c r="R126" s="65"/>
      <c r="S126" s="66"/>
      <c r="T126" s="27"/>
    </row>
    <row r="127" spans="1:20" s="13" customFormat="1" ht="20.25">
      <c r="A127" s="11">
        <v>3</v>
      </c>
      <c r="B127" s="39" t="s">
        <v>356</v>
      </c>
      <c r="C127" s="36">
        <f>D127*E127</f>
        <v>120</v>
      </c>
      <c r="D127" s="12">
        <f>2.5*D128</f>
        <v>40</v>
      </c>
      <c r="E127" s="37">
        <f>E119</f>
        <v>3</v>
      </c>
      <c r="F127" s="12"/>
      <c r="G127" s="12"/>
      <c r="H127" s="12"/>
      <c r="I127" s="12"/>
      <c r="J127" s="12"/>
      <c r="K127" s="12"/>
      <c r="L127" s="12"/>
      <c r="M127" s="12"/>
      <c r="N127" s="12"/>
      <c r="O127" s="12"/>
      <c r="P127" s="12"/>
      <c r="Q127" s="12"/>
      <c r="R127" s="65"/>
      <c r="S127" s="66"/>
      <c r="T127" s="27"/>
    </row>
    <row r="128" spans="1:20" s="13" customFormat="1" ht="20.25">
      <c r="A128" s="49">
        <v>3</v>
      </c>
      <c r="B128" s="39" t="s">
        <v>302</v>
      </c>
      <c r="C128" s="36">
        <f>D128*E128</f>
        <v>156</v>
      </c>
      <c r="D128" s="12">
        <v>16</v>
      </c>
      <c r="E128" s="37">
        <f>F128*$E$725+G128*$F$725+H128*$G$725+I128*$H$725+J128*$I$725+K128*$J$725+L128*$K$725+M128*$L$725+N128*$M$725+O128*$N$725+P128*$O$725</f>
        <v>9.75</v>
      </c>
      <c r="F128" s="15">
        <v>-4</v>
      </c>
      <c r="G128" s="15"/>
      <c r="H128" s="15"/>
      <c r="I128" s="15"/>
      <c r="J128" s="15"/>
      <c r="K128" s="15"/>
      <c r="L128" s="15">
        <f>L120</f>
        <v>10</v>
      </c>
      <c r="M128" s="15"/>
      <c r="N128" s="15">
        <v>7</v>
      </c>
      <c r="O128" s="15"/>
      <c r="P128" s="15"/>
      <c r="Q128" s="15"/>
      <c r="R128" s="67"/>
      <c r="S128" s="68"/>
      <c r="T128" s="75"/>
    </row>
    <row r="129" spans="1:20" s="13" customFormat="1" ht="20.25">
      <c r="A129" s="49" t="s">
        <v>13</v>
      </c>
      <c r="B129" s="41" t="s">
        <v>21</v>
      </c>
      <c r="C129" s="44">
        <f>SUM(C126:C128)</f>
        <v>251</v>
      </c>
      <c r="D129" s="46" t="s">
        <v>35</v>
      </c>
      <c r="E129" s="37"/>
      <c r="F129" s="15"/>
      <c r="G129" s="15"/>
      <c r="H129" s="15"/>
      <c r="I129" s="15"/>
      <c r="J129" s="15"/>
      <c r="K129" s="15"/>
      <c r="L129" s="15"/>
      <c r="M129" s="15" t="s">
        <v>13</v>
      </c>
      <c r="N129" s="15"/>
      <c r="O129" s="15"/>
      <c r="P129" s="15"/>
      <c r="Q129" s="15"/>
      <c r="R129" s="67"/>
      <c r="S129" s="68"/>
      <c r="T129" s="28"/>
    </row>
    <row r="130" spans="1:20" s="13" customFormat="1" ht="20.25">
      <c r="A130" s="106"/>
      <c r="B130" s="89" t="s">
        <v>304</v>
      </c>
      <c r="C130" s="38"/>
      <c r="D130" s="91"/>
      <c r="E130" s="37"/>
      <c r="F130" s="15"/>
      <c r="G130" s="15"/>
      <c r="H130" s="15"/>
      <c r="I130" s="15"/>
      <c r="J130" s="15"/>
      <c r="K130" s="15"/>
      <c r="L130" s="15"/>
      <c r="M130" s="15"/>
      <c r="N130" s="15"/>
      <c r="O130" s="15"/>
      <c r="P130" s="15"/>
      <c r="Q130" s="15"/>
      <c r="R130" s="67"/>
      <c r="S130" s="68"/>
      <c r="T130" s="28"/>
    </row>
    <row r="131" spans="1:20" s="13" customFormat="1" ht="20.25">
      <c r="A131" s="106"/>
      <c r="B131" s="90" t="s">
        <v>300</v>
      </c>
      <c r="C131" s="92">
        <f>D131*E131</f>
        <v>100</v>
      </c>
      <c r="D131" s="12">
        <f>D128</f>
        <v>16</v>
      </c>
      <c r="E131" s="37">
        <f>F131*$E$725+G131*$F$725+H131*$G$725+I131*$H$725+J131*$I$725+K131*$J$725+L131*$K$725+M131*$L$725+N131*$M$725+O131*$N$725+P131*$O$725</f>
        <v>6.25</v>
      </c>
      <c r="F131" s="15"/>
      <c r="G131" s="15"/>
      <c r="H131" s="15"/>
      <c r="I131" s="15"/>
      <c r="J131" s="15"/>
      <c r="K131" s="15"/>
      <c r="L131" s="15">
        <v>5</v>
      </c>
      <c r="M131" s="15"/>
      <c r="N131" s="15">
        <v>3</v>
      </c>
      <c r="O131" s="15"/>
      <c r="P131" s="15"/>
      <c r="Q131" s="15"/>
      <c r="R131" s="67"/>
      <c r="S131" s="68"/>
      <c r="T131" s="28"/>
    </row>
    <row r="132" spans="1:20" s="13" customFormat="1" ht="20.25">
      <c r="A132" s="106"/>
      <c r="B132" s="41" t="s">
        <v>262</v>
      </c>
      <c r="C132" s="93">
        <f>C131</f>
        <v>100</v>
      </c>
      <c r="D132" s="46" t="s">
        <v>306</v>
      </c>
      <c r="E132" s="37"/>
      <c r="F132" s="15"/>
      <c r="G132" s="15"/>
      <c r="H132" s="15"/>
      <c r="I132" s="15"/>
      <c r="J132" s="15"/>
      <c r="K132" s="15"/>
      <c r="L132" s="15"/>
      <c r="M132" s="15"/>
      <c r="N132" s="15"/>
      <c r="O132" s="15"/>
      <c r="P132" s="15"/>
      <c r="Q132" s="15"/>
      <c r="R132" s="67"/>
      <c r="S132" s="68"/>
      <c r="T132" s="28"/>
    </row>
    <row r="133" spans="1:20" s="13" customFormat="1" ht="20.25">
      <c r="A133" s="106"/>
      <c r="B133" s="89" t="s">
        <v>305</v>
      </c>
      <c r="C133" s="38"/>
      <c r="D133" s="103"/>
      <c r="E133" s="37"/>
      <c r="F133" s="15"/>
      <c r="G133" s="15"/>
      <c r="H133" s="15"/>
      <c r="I133" s="15"/>
      <c r="J133" s="15"/>
      <c r="K133" s="15"/>
      <c r="L133" s="15"/>
      <c r="M133" s="15"/>
      <c r="N133" s="15"/>
      <c r="O133" s="15"/>
      <c r="P133" s="15"/>
      <c r="Q133" s="15"/>
      <c r="R133" s="67"/>
      <c r="S133" s="68"/>
      <c r="T133" s="28"/>
    </row>
    <row r="134" spans="1:20" s="13" customFormat="1" ht="20.25">
      <c r="A134" s="106"/>
      <c r="B134" s="90" t="s">
        <v>300</v>
      </c>
      <c r="C134" s="92">
        <f>D134*E134</f>
        <v>500</v>
      </c>
      <c r="D134" s="12">
        <f>D131</f>
        <v>16</v>
      </c>
      <c r="E134" s="37">
        <f>F134*$E$725+G134*$F$725+H134*$G$725+I134*$H$725+J134*$I$725+K134*$J$725+L134*$K$725+M134*$L$725+N134*$M$725+O134*$N$725+P134*$O$725</f>
        <v>31.25</v>
      </c>
      <c r="F134" s="15">
        <f t="shared" ref="F134:N134" si="29">F131*5</f>
        <v>0</v>
      </c>
      <c r="G134" s="15">
        <f t="shared" si="29"/>
        <v>0</v>
      </c>
      <c r="H134" s="15">
        <f t="shared" si="29"/>
        <v>0</v>
      </c>
      <c r="I134" s="15">
        <f t="shared" si="29"/>
        <v>0</v>
      </c>
      <c r="J134" s="15">
        <f t="shared" si="29"/>
        <v>0</v>
      </c>
      <c r="K134" s="15">
        <f t="shared" si="29"/>
        <v>0</v>
      </c>
      <c r="L134" s="15">
        <f t="shared" si="29"/>
        <v>25</v>
      </c>
      <c r="M134" s="15">
        <f t="shared" si="29"/>
        <v>0</v>
      </c>
      <c r="N134" s="15">
        <f t="shared" si="29"/>
        <v>15</v>
      </c>
      <c r="O134" s="15"/>
      <c r="P134" s="15"/>
      <c r="Q134" s="15"/>
      <c r="R134" s="67"/>
      <c r="S134" s="68"/>
      <c r="T134" s="28"/>
    </row>
    <row r="135" spans="1:20" s="13" customFormat="1" ht="20.25">
      <c r="A135" s="106"/>
      <c r="B135" s="41" t="s">
        <v>262</v>
      </c>
      <c r="C135" s="93">
        <f>C134</f>
        <v>500</v>
      </c>
      <c r="D135" s="46" t="s">
        <v>307</v>
      </c>
      <c r="E135" s="37"/>
      <c r="F135" s="15"/>
      <c r="G135" s="15"/>
      <c r="H135" s="15"/>
      <c r="I135" s="15"/>
      <c r="J135" s="15"/>
      <c r="K135" s="15"/>
      <c r="L135" s="15"/>
      <c r="M135" s="15"/>
      <c r="N135" s="15"/>
      <c r="O135" s="15"/>
      <c r="P135" s="15"/>
      <c r="Q135" s="15"/>
      <c r="R135" s="67"/>
      <c r="S135" s="68"/>
      <c r="T135" s="28"/>
    </row>
    <row r="136" spans="1:20" s="13" customFormat="1" ht="20.25">
      <c r="A136" s="105"/>
      <c r="B136" s="89" t="s">
        <v>255</v>
      </c>
      <c r="C136" s="38"/>
      <c r="D136" s="91"/>
      <c r="E136" s="37"/>
      <c r="F136" s="15"/>
      <c r="G136" s="15"/>
      <c r="H136" s="15"/>
      <c r="I136" s="15"/>
      <c r="J136" s="15"/>
      <c r="K136" s="15"/>
      <c r="L136" s="15"/>
      <c r="M136" s="15"/>
      <c r="N136" s="15"/>
      <c r="O136" s="15"/>
      <c r="P136" s="15"/>
      <c r="Q136" s="15"/>
      <c r="R136" s="67"/>
      <c r="S136" s="68"/>
      <c r="T136" s="28"/>
    </row>
    <row r="137" spans="1:20" s="13" customFormat="1" ht="20.25">
      <c r="A137" s="105"/>
      <c r="B137" s="90" t="s">
        <v>300</v>
      </c>
      <c r="C137" s="92">
        <f>D137*E137</f>
        <v>148</v>
      </c>
      <c r="D137" s="12">
        <f>D128</f>
        <v>16</v>
      </c>
      <c r="E137" s="37">
        <f>F137*$E$725+G137*$F$725+H137*$G$725+I137*$H$725+J137*$I$725+K137*$J$725+L137*$K$725+M137*$L$725+N137*$M$725+O137*$N$725+P137*$O$725</f>
        <v>9.25</v>
      </c>
      <c r="F137" s="15"/>
      <c r="G137" s="15"/>
      <c r="H137" s="15"/>
      <c r="I137" s="15"/>
      <c r="J137" s="15"/>
      <c r="K137" s="15"/>
      <c r="L137" s="15">
        <v>6</v>
      </c>
      <c r="M137" s="15"/>
      <c r="N137" s="15">
        <v>5</v>
      </c>
      <c r="O137" s="15"/>
      <c r="P137" s="15"/>
      <c r="Q137" s="15"/>
      <c r="R137" s="67"/>
      <c r="S137" s="79"/>
      <c r="T137" s="75"/>
    </row>
    <row r="138" spans="1:20" s="13" customFormat="1" ht="20.25">
      <c r="A138" s="105"/>
      <c r="B138" s="41" t="s">
        <v>262</v>
      </c>
      <c r="C138" s="93">
        <f>C136+C137</f>
        <v>148</v>
      </c>
      <c r="D138" s="46" t="s">
        <v>263</v>
      </c>
      <c r="E138" s="37"/>
      <c r="F138" s="15"/>
      <c r="G138" s="15"/>
      <c r="H138" s="15"/>
      <c r="I138" s="15"/>
      <c r="J138" s="15"/>
      <c r="K138" s="15"/>
      <c r="L138" s="15"/>
      <c r="M138" s="15"/>
      <c r="N138" s="15"/>
      <c r="O138" s="15"/>
      <c r="P138" s="15"/>
      <c r="Q138" s="15"/>
      <c r="R138" s="67"/>
      <c r="S138" s="102"/>
      <c r="T138" s="28"/>
    </row>
    <row r="139" spans="1:20" s="10" customFormat="1" ht="20.25" customHeight="1">
      <c r="A139" s="31">
        <v>5</v>
      </c>
      <c r="B139" s="42" t="s">
        <v>52</v>
      </c>
      <c r="C139" s="35"/>
      <c r="D139" s="45" t="s">
        <v>131</v>
      </c>
      <c r="E139" s="34"/>
      <c r="F139" s="9"/>
      <c r="G139" s="9"/>
      <c r="H139" s="9"/>
      <c r="I139" s="9"/>
      <c r="J139" s="9"/>
      <c r="K139" s="9"/>
      <c r="L139" s="9"/>
      <c r="M139" s="9"/>
      <c r="N139" s="9"/>
      <c r="O139" s="9"/>
      <c r="P139" s="9"/>
      <c r="Q139" s="9"/>
      <c r="R139" s="63"/>
      <c r="S139" s="64"/>
      <c r="T139" s="43"/>
    </row>
    <row r="140" spans="1:20" s="13" customFormat="1" ht="20.25" customHeight="1">
      <c r="A140" s="11">
        <v>1</v>
      </c>
      <c r="B140" s="39" t="s">
        <v>53</v>
      </c>
      <c r="C140" s="36">
        <f>D140*E140</f>
        <v>-3</v>
      </c>
      <c r="D140" s="12">
        <v>1</v>
      </c>
      <c r="E140" s="37">
        <f>F140*$E$725+G140*$F$725+H140*$G$725+I140*$H$725+J140*$I$725+K140*$J$725+L140*$K$725+M140*$L$725+N140*$M$725+O140*$N$725+P140*$O$725+Q140*$P$725+R140*S140</f>
        <v>-3</v>
      </c>
      <c r="F140" s="12">
        <v>-2</v>
      </c>
      <c r="G140" s="12">
        <v>-1</v>
      </c>
      <c r="H140" s="12"/>
      <c r="I140" s="12"/>
      <c r="J140" s="12"/>
      <c r="K140" s="12"/>
      <c r="L140" s="12"/>
      <c r="M140" s="12"/>
      <c r="N140" s="12"/>
      <c r="O140" s="12"/>
      <c r="P140" s="12"/>
      <c r="Q140" s="12"/>
      <c r="R140" s="65"/>
      <c r="S140" s="66"/>
      <c r="T140" s="27"/>
    </row>
    <row r="141" spans="1:20" s="13" customFormat="1" ht="20.25">
      <c r="A141" s="11">
        <v>1</v>
      </c>
      <c r="B141" s="39" t="s">
        <v>227</v>
      </c>
      <c r="C141" s="36">
        <f t="shared" ref="C141:C142" si="30">D141*E141</f>
        <v>13.25</v>
      </c>
      <c r="D141" s="12">
        <v>1</v>
      </c>
      <c r="E141" s="37">
        <f>F141*$E$725+G141*$F$725+H141*$G$725+I141*$H$725+J141*$I$725+K141*$J$725+L141*$K$725+M141*$L$725+N141*$M$725+O141*$N$725+P141*$O$725</f>
        <v>13.25</v>
      </c>
      <c r="F141" s="12">
        <v>-3</v>
      </c>
      <c r="G141" s="12"/>
      <c r="H141" s="12"/>
      <c r="I141" s="12"/>
      <c r="J141" s="12"/>
      <c r="K141" s="12"/>
      <c r="L141" s="12">
        <v>5</v>
      </c>
      <c r="M141" s="12"/>
      <c r="N141" s="12">
        <v>11</v>
      </c>
      <c r="O141" s="12"/>
      <c r="P141" s="12"/>
      <c r="Q141" s="12"/>
      <c r="R141" s="65"/>
      <c r="S141" s="73"/>
      <c r="T141" s="75"/>
    </row>
    <row r="142" spans="1:20" s="13" customFormat="1" ht="20.25">
      <c r="A142" s="11">
        <v>1</v>
      </c>
      <c r="B142" s="39" t="s">
        <v>399</v>
      </c>
      <c r="C142" s="36">
        <f t="shared" si="30"/>
        <v>15</v>
      </c>
      <c r="D142" s="12">
        <f>1*D141</f>
        <v>1</v>
      </c>
      <c r="E142" s="37">
        <f>D764</f>
        <v>15</v>
      </c>
      <c r="F142" s="12"/>
      <c r="G142" s="12"/>
      <c r="H142" s="12"/>
      <c r="I142" s="12"/>
      <c r="J142" s="12"/>
      <c r="K142" s="12"/>
      <c r="L142" s="12"/>
      <c r="M142" s="12"/>
      <c r="N142" s="12"/>
      <c r="O142" s="12"/>
      <c r="P142" s="12"/>
      <c r="Q142" s="12"/>
      <c r="R142" s="65"/>
      <c r="S142" s="66"/>
      <c r="T142" s="27"/>
    </row>
    <row r="143" spans="1:20" s="13" customFormat="1" ht="20.25">
      <c r="A143" s="48" t="s">
        <v>13</v>
      </c>
      <c r="B143" s="40" t="s">
        <v>19</v>
      </c>
      <c r="C143" s="44">
        <f>SUM(C140:C142)</f>
        <v>25.25</v>
      </c>
      <c r="D143" s="46" t="s">
        <v>33</v>
      </c>
      <c r="E143" s="37"/>
      <c r="F143" s="12"/>
      <c r="G143" s="12"/>
      <c r="H143" s="12"/>
      <c r="I143" s="12"/>
      <c r="J143" s="12"/>
      <c r="K143" s="12"/>
      <c r="L143" s="12"/>
      <c r="M143" s="12"/>
      <c r="N143" s="12"/>
      <c r="O143" s="12"/>
      <c r="P143" s="12"/>
      <c r="Q143" s="12"/>
      <c r="R143" s="65"/>
      <c r="S143" s="66"/>
      <c r="T143" s="27"/>
    </row>
    <row r="144" spans="1:20" s="13" customFormat="1" ht="20.25">
      <c r="A144" s="11">
        <v>2</v>
      </c>
      <c r="B144" s="39" t="s">
        <v>53</v>
      </c>
      <c r="C144" s="36">
        <f>D144*E144</f>
        <v>-14</v>
      </c>
      <c r="D144" s="12">
        <v>1</v>
      </c>
      <c r="E144" s="37">
        <f>F144*$E$725+G144*$F$725+H144*$G$725+I144*$H$725+J144*$I$725+K144*$J$725+L144*$K$725+M144*$L$725+N144*$M$725+O144*$N$725+P144*$O$725+Q144*$P$725+R144*S144</f>
        <v>-14</v>
      </c>
      <c r="F144" s="12">
        <v>-9</v>
      </c>
      <c r="G144" s="12">
        <v>-5</v>
      </c>
      <c r="H144" s="12"/>
      <c r="I144" s="12"/>
      <c r="J144" s="12"/>
      <c r="K144" s="12"/>
      <c r="L144" s="12"/>
      <c r="M144" s="12"/>
      <c r="N144" s="12"/>
      <c r="O144" s="12"/>
      <c r="P144" s="12"/>
      <c r="Q144" s="12"/>
      <c r="R144" s="65"/>
      <c r="S144" s="66"/>
      <c r="T144" s="27"/>
    </row>
    <row r="145" spans="1:20" s="13" customFormat="1" ht="20.25">
      <c r="A145" s="11">
        <v>2</v>
      </c>
      <c r="B145" s="39" t="str">
        <f>B141</f>
        <v>Дрон-управляющий</v>
      </c>
      <c r="C145" s="36">
        <f t="shared" ref="C145:C146" si="31">D145*E145</f>
        <v>53</v>
      </c>
      <c r="D145" s="12">
        <v>4</v>
      </c>
      <c r="E145" s="37">
        <f>F145*$E$725+G145*$F$725+H145*$G$725+I145*$H$725+J145*$I$725+K145*$J$725+L145*$K$725+M145*$L$725+N145*$M$725+O145*$N$725+P145*$O$725</f>
        <v>13.25</v>
      </c>
      <c r="F145" s="12">
        <f t="shared" ref="F145:Q145" si="32">F141</f>
        <v>-3</v>
      </c>
      <c r="G145" s="12">
        <f t="shared" si="32"/>
        <v>0</v>
      </c>
      <c r="H145" s="12">
        <f t="shared" si="32"/>
        <v>0</v>
      </c>
      <c r="I145" s="12">
        <f t="shared" si="32"/>
        <v>0</v>
      </c>
      <c r="J145" s="12">
        <f t="shared" si="32"/>
        <v>0</v>
      </c>
      <c r="K145" s="12">
        <f t="shared" si="32"/>
        <v>0</v>
      </c>
      <c r="L145" s="12">
        <f t="shared" si="32"/>
        <v>5</v>
      </c>
      <c r="M145" s="12">
        <f t="shared" si="32"/>
        <v>0</v>
      </c>
      <c r="N145" s="12">
        <f t="shared" si="32"/>
        <v>11</v>
      </c>
      <c r="O145" s="12">
        <f t="shared" si="32"/>
        <v>0</v>
      </c>
      <c r="P145" s="12">
        <f t="shared" si="32"/>
        <v>0</v>
      </c>
      <c r="Q145" s="12">
        <f t="shared" si="32"/>
        <v>0</v>
      </c>
      <c r="R145" s="65"/>
      <c r="S145" s="73"/>
      <c r="T145" s="75"/>
    </row>
    <row r="146" spans="1:20" s="13" customFormat="1" ht="20.25">
      <c r="A146" s="11">
        <v>2</v>
      </c>
      <c r="B146" s="39" t="s">
        <v>399</v>
      </c>
      <c r="C146" s="36">
        <f t="shared" si="31"/>
        <v>60</v>
      </c>
      <c r="D146" s="12">
        <f>1*D145</f>
        <v>4</v>
      </c>
      <c r="E146" s="37">
        <f>D764</f>
        <v>15</v>
      </c>
      <c r="F146" s="12"/>
      <c r="G146" s="12"/>
      <c r="H146" s="12"/>
      <c r="I146" s="12"/>
      <c r="J146" s="12"/>
      <c r="K146" s="12"/>
      <c r="L146" s="12"/>
      <c r="M146" s="12"/>
      <c r="N146" s="12"/>
      <c r="O146" s="12"/>
      <c r="P146" s="12"/>
      <c r="Q146" s="12"/>
      <c r="R146" s="65"/>
      <c r="S146" s="65"/>
      <c r="T146" s="27"/>
    </row>
    <row r="147" spans="1:20" s="13" customFormat="1" ht="20.25">
      <c r="A147" s="48" t="s">
        <v>13</v>
      </c>
      <c r="B147" s="40" t="s">
        <v>20</v>
      </c>
      <c r="C147" s="44">
        <f>SUM(C144:C146)</f>
        <v>99</v>
      </c>
      <c r="D147" s="46" t="s">
        <v>34</v>
      </c>
      <c r="E147" s="37"/>
      <c r="F147" s="12"/>
      <c r="G147" s="12"/>
      <c r="H147" s="12"/>
      <c r="I147" s="12"/>
      <c r="J147" s="12"/>
      <c r="K147" s="12"/>
      <c r="L147" s="12"/>
      <c r="M147" s="12"/>
      <c r="N147" s="12"/>
      <c r="O147" s="12"/>
      <c r="P147" s="12"/>
      <c r="Q147" s="12"/>
      <c r="R147" s="65"/>
      <c r="S147" s="66"/>
      <c r="T147" s="27"/>
    </row>
    <row r="148" spans="1:20" s="13" customFormat="1" ht="20.25">
      <c r="A148" s="11">
        <v>3</v>
      </c>
      <c r="B148" s="39" t="s">
        <v>53</v>
      </c>
      <c r="C148" s="36">
        <f>D148*E148</f>
        <v>-26</v>
      </c>
      <c r="D148" s="12">
        <v>1</v>
      </c>
      <c r="E148" s="37">
        <f>F148*$E$725+G148*$F$725+H148*$G$725+I148*$H$725+J148*$I$725+K148*$J$725+L148*$K$725+M148*$L$725+N148*$M$725+O148*$N$725+P148*$O$725+Q148*$P$725+R148*S148</f>
        <v>-26</v>
      </c>
      <c r="F148" s="12">
        <v>-15</v>
      </c>
      <c r="G148" s="12">
        <v>-11</v>
      </c>
      <c r="H148" s="12"/>
      <c r="I148" s="12"/>
      <c r="J148" s="12"/>
      <c r="K148" s="12"/>
      <c r="L148" s="12"/>
      <c r="M148" s="12"/>
      <c r="N148" s="12"/>
      <c r="O148" s="12"/>
      <c r="P148" s="12"/>
      <c r="Q148" s="12"/>
      <c r="R148" s="65"/>
      <c r="S148" s="66"/>
      <c r="T148" s="27"/>
    </row>
    <row r="149" spans="1:20" s="13" customFormat="1" ht="20.25">
      <c r="A149" s="11">
        <v>3</v>
      </c>
      <c r="B149" s="39" t="str">
        <f>B141</f>
        <v>Дрон-управляющий</v>
      </c>
      <c r="C149" s="36">
        <f t="shared" ref="C149:C150" si="33">D149*E149</f>
        <v>132.5</v>
      </c>
      <c r="D149" s="12">
        <v>10</v>
      </c>
      <c r="E149" s="37">
        <f>F149*$E$725+G149*$F$725+H149*$G$725+I149*$H$725+J149*$I$725+K149*$J$725+L149*$K$725+M149*$L$725+N149*$M$725+O149*$N$725+P149*$O$725</f>
        <v>13.25</v>
      </c>
      <c r="F149" s="12">
        <v>-3</v>
      </c>
      <c r="G149" s="12">
        <f t="shared" ref="G149:Q149" si="34">G141</f>
        <v>0</v>
      </c>
      <c r="H149" s="12">
        <f t="shared" si="34"/>
        <v>0</v>
      </c>
      <c r="I149" s="12">
        <f t="shared" si="34"/>
        <v>0</v>
      </c>
      <c r="J149" s="12">
        <f t="shared" si="34"/>
        <v>0</v>
      </c>
      <c r="K149" s="12">
        <f t="shared" si="34"/>
        <v>0</v>
      </c>
      <c r="L149" s="12">
        <f t="shared" si="34"/>
        <v>5</v>
      </c>
      <c r="M149" s="12">
        <f t="shared" si="34"/>
        <v>0</v>
      </c>
      <c r="N149" s="12">
        <f t="shared" si="34"/>
        <v>11</v>
      </c>
      <c r="O149" s="12">
        <f t="shared" si="34"/>
        <v>0</v>
      </c>
      <c r="P149" s="12">
        <f t="shared" si="34"/>
        <v>0</v>
      </c>
      <c r="Q149" s="12">
        <f t="shared" si="34"/>
        <v>0</v>
      </c>
      <c r="R149" s="65"/>
      <c r="S149" s="80"/>
      <c r="T149" s="75"/>
    </row>
    <row r="150" spans="1:20" s="13" customFormat="1" ht="20.25">
      <c r="A150" s="11">
        <v>3</v>
      </c>
      <c r="B150" s="39" t="s">
        <v>399</v>
      </c>
      <c r="C150" s="36">
        <f t="shared" si="33"/>
        <v>150</v>
      </c>
      <c r="D150" s="12">
        <f>1*D149</f>
        <v>10</v>
      </c>
      <c r="E150" s="37">
        <f>D764</f>
        <v>15</v>
      </c>
      <c r="F150" s="12"/>
      <c r="G150" s="12"/>
      <c r="H150" s="12"/>
      <c r="I150" s="12"/>
      <c r="J150" s="12"/>
      <c r="K150" s="12"/>
      <c r="L150" s="12"/>
      <c r="M150" s="12"/>
      <c r="N150" s="12"/>
      <c r="O150" s="12"/>
      <c r="P150" s="12"/>
      <c r="Q150" s="12"/>
      <c r="R150" s="65"/>
      <c r="S150" s="65"/>
      <c r="T150" s="27"/>
    </row>
    <row r="151" spans="1:20" s="13" customFormat="1" ht="20.25">
      <c r="A151" s="14"/>
      <c r="B151" s="41" t="s">
        <v>21</v>
      </c>
      <c r="C151" s="44">
        <f>SUM(C148:C150)</f>
        <v>256.5</v>
      </c>
      <c r="D151" s="46" t="s">
        <v>35</v>
      </c>
      <c r="E151" s="37"/>
      <c r="F151" s="15"/>
      <c r="G151" s="15"/>
      <c r="H151" s="15"/>
      <c r="I151" s="15"/>
      <c r="J151" s="15"/>
      <c r="K151" s="15"/>
      <c r="L151" s="15"/>
      <c r="M151" s="15"/>
      <c r="N151" s="15"/>
      <c r="O151" s="15"/>
      <c r="P151" s="15"/>
      <c r="Q151" s="15"/>
      <c r="R151" s="67"/>
      <c r="S151" s="68"/>
      <c r="T151" s="28"/>
    </row>
    <row r="152" spans="1:20" s="13" customFormat="1" ht="20.25">
      <c r="A152" s="106"/>
      <c r="B152" s="89" t="s">
        <v>304</v>
      </c>
      <c r="C152" s="38"/>
      <c r="D152" s="91"/>
      <c r="E152" s="37"/>
      <c r="F152" s="15"/>
      <c r="G152" s="15"/>
      <c r="H152" s="15"/>
      <c r="I152" s="15"/>
      <c r="J152" s="15"/>
      <c r="K152" s="15"/>
      <c r="L152" s="15"/>
      <c r="M152" s="15"/>
      <c r="N152" s="15"/>
      <c r="O152" s="15"/>
      <c r="P152" s="15"/>
      <c r="Q152" s="15"/>
      <c r="R152" s="67"/>
      <c r="S152" s="68"/>
      <c r="T152" s="28"/>
    </row>
    <row r="153" spans="1:20" s="13" customFormat="1" ht="20.25">
      <c r="A153" s="106"/>
      <c r="B153" s="90" t="s">
        <v>400</v>
      </c>
      <c r="C153" s="92">
        <f>D153*E153</f>
        <v>100</v>
      </c>
      <c r="D153" s="12">
        <f>1*D149</f>
        <v>10</v>
      </c>
      <c r="E153" s="37">
        <f>D766</f>
        <v>10</v>
      </c>
      <c r="F153" s="15"/>
      <c r="G153" s="15"/>
      <c r="H153" s="15"/>
      <c r="I153" s="15"/>
      <c r="J153" s="15"/>
      <c r="K153" s="15"/>
      <c r="L153" s="15"/>
      <c r="M153" s="15"/>
      <c r="N153" s="15"/>
      <c r="O153" s="15"/>
      <c r="P153" s="15"/>
      <c r="Q153" s="15"/>
      <c r="R153" s="67"/>
      <c r="S153" s="68"/>
      <c r="T153" s="28"/>
    </row>
    <row r="154" spans="1:20" s="13" customFormat="1" ht="20.25">
      <c r="A154" s="106"/>
      <c r="B154" s="41" t="s">
        <v>262</v>
      </c>
      <c r="C154" s="93">
        <f>C153</f>
        <v>100</v>
      </c>
      <c r="D154" s="46" t="s">
        <v>306</v>
      </c>
      <c r="E154" s="37"/>
      <c r="F154" s="15"/>
      <c r="G154" s="15"/>
      <c r="H154" s="15"/>
      <c r="I154" s="15"/>
      <c r="J154" s="15"/>
      <c r="K154" s="15"/>
      <c r="L154" s="15"/>
      <c r="M154" s="15"/>
      <c r="N154" s="15"/>
      <c r="O154" s="15"/>
      <c r="P154" s="15"/>
      <c r="Q154" s="15"/>
      <c r="R154" s="67"/>
      <c r="S154" s="68"/>
      <c r="T154" s="28"/>
    </row>
    <row r="155" spans="1:20" s="13" customFormat="1" ht="20.25">
      <c r="A155" s="106"/>
      <c r="B155" s="89" t="s">
        <v>305</v>
      </c>
      <c r="C155" s="38"/>
      <c r="D155" s="103"/>
      <c r="E155" s="37"/>
      <c r="F155" s="15"/>
      <c r="G155" s="15"/>
      <c r="H155" s="15"/>
      <c r="I155" s="15"/>
      <c r="J155" s="15"/>
      <c r="K155" s="15"/>
      <c r="L155" s="15"/>
      <c r="M155" s="15"/>
      <c r="N155" s="15"/>
      <c r="O155" s="15"/>
      <c r="P155" s="15"/>
      <c r="Q155" s="15"/>
      <c r="R155" s="67"/>
      <c r="S155" s="68"/>
      <c r="T155" s="28"/>
    </row>
    <row r="156" spans="1:20" s="13" customFormat="1" ht="20.25">
      <c r="A156" s="106"/>
      <c r="B156" s="90" t="s">
        <v>400</v>
      </c>
      <c r="C156" s="92">
        <f>D156*E156</f>
        <v>500</v>
      </c>
      <c r="D156" s="12">
        <f>5*D153</f>
        <v>50</v>
      </c>
      <c r="E156" s="37">
        <f>D766</f>
        <v>10</v>
      </c>
      <c r="F156" s="15">
        <f t="shared" ref="F156:J156" si="35">F153*5</f>
        <v>0</v>
      </c>
      <c r="G156" s="15">
        <f t="shared" si="35"/>
        <v>0</v>
      </c>
      <c r="H156" s="15">
        <f t="shared" si="35"/>
        <v>0</v>
      </c>
      <c r="I156" s="15">
        <f t="shared" si="35"/>
        <v>0</v>
      </c>
      <c r="J156" s="15">
        <f t="shared" si="35"/>
        <v>0</v>
      </c>
      <c r="K156" s="15">
        <f>K153*5</f>
        <v>0</v>
      </c>
      <c r="L156" s="15">
        <f t="shared" ref="L156:P156" si="36">L153*5</f>
        <v>0</v>
      </c>
      <c r="M156" s="15">
        <f t="shared" si="36"/>
        <v>0</v>
      </c>
      <c r="N156" s="15">
        <f t="shared" si="36"/>
        <v>0</v>
      </c>
      <c r="O156" s="15">
        <f t="shared" si="36"/>
        <v>0</v>
      </c>
      <c r="P156" s="15">
        <f t="shared" si="36"/>
        <v>0</v>
      </c>
      <c r="Q156" s="15"/>
      <c r="R156" s="67"/>
      <c r="S156" s="68"/>
      <c r="T156" s="28"/>
    </row>
    <row r="157" spans="1:20" s="13" customFormat="1" ht="20.25">
      <c r="A157" s="106"/>
      <c r="B157" s="41" t="s">
        <v>262</v>
      </c>
      <c r="C157" s="93">
        <f>C156</f>
        <v>500</v>
      </c>
      <c r="D157" s="46" t="s">
        <v>307</v>
      </c>
      <c r="E157" s="37"/>
      <c r="F157" s="15"/>
      <c r="G157" s="15"/>
      <c r="H157" s="15"/>
      <c r="I157" s="15"/>
      <c r="J157" s="15"/>
      <c r="K157" s="15"/>
      <c r="L157" s="15"/>
      <c r="M157" s="15"/>
      <c r="N157" s="15"/>
      <c r="O157" s="15"/>
      <c r="P157" s="15"/>
      <c r="Q157" s="15"/>
      <c r="R157" s="67"/>
      <c r="S157" s="68"/>
      <c r="T157" s="28"/>
    </row>
    <row r="158" spans="1:20" s="13" customFormat="1" ht="20.25">
      <c r="A158" s="104"/>
      <c r="B158" s="89" t="s">
        <v>255</v>
      </c>
      <c r="C158" s="38"/>
      <c r="D158" s="91"/>
      <c r="E158" s="37"/>
      <c r="F158" s="15"/>
      <c r="G158" s="15"/>
      <c r="H158" s="15"/>
      <c r="I158" s="15"/>
      <c r="J158" s="15"/>
      <c r="K158" s="15"/>
      <c r="L158" s="15"/>
      <c r="M158" s="15"/>
      <c r="N158" s="15"/>
      <c r="O158" s="15"/>
      <c r="P158" s="15"/>
      <c r="Q158" s="15"/>
      <c r="R158" s="67"/>
      <c r="S158" s="68"/>
      <c r="T158" s="28"/>
    </row>
    <row r="159" spans="1:20" s="13" customFormat="1" ht="20.25">
      <c r="A159" s="104"/>
      <c r="B159" s="90" t="s">
        <v>264</v>
      </c>
      <c r="C159" s="92">
        <f>D159*E159</f>
        <v>150</v>
      </c>
      <c r="D159" s="12">
        <f>D149</f>
        <v>10</v>
      </c>
      <c r="E159" s="37">
        <f>F159*$E$725+G159*$F$725+H159*$G$725+I159*$H$725+J159*$I$725+K159*$J$725+L159*$K$725+M159*$L$725+N159*$M$725+O159*$N$725+P159*$O$725+Q159*$P$725+R159*S159</f>
        <v>15</v>
      </c>
      <c r="F159" s="15"/>
      <c r="G159" s="15"/>
      <c r="H159" s="15"/>
      <c r="I159" s="15"/>
      <c r="J159" s="15"/>
      <c r="K159" s="15"/>
      <c r="L159" s="15"/>
      <c r="M159" s="15"/>
      <c r="N159" s="15">
        <v>12</v>
      </c>
      <c r="O159" s="15"/>
      <c r="P159" s="15"/>
      <c r="Q159" s="15"/>
      <c r="R159" s="67"/>
      <c r="S159" s="79"/>
      <c r="T159" s="28"/>
    </row>
    <row r="160" spans="1:20" s="13" customFormat="1" ht="20.25">
      <c r="A160" s="104"/>
      <c r="B160" s="41" t="s">
        <v>262</v>
      </c>
      <c r="C160" s="93">
        <f>C159</f>
        <v>150</v>
      </c>
      <c r="D160" s="46" t="s">
        <v>263</v>
      </c>
      <c r="E160" s="37"/>
      <c r="F160" s="15"/>
      <c r="G160" s="15"/>
      <c r="H160" s="15"/>
      <c r="I160" s="15"/>
      <c r="J160" s="15"/>
      <c r="K160" s="15"/>
      <c r="L160" s="15"/>
      <c r="M160" s="15"/>
      <c r="N160" s="15"/>
      <c r="O160" s="15"/>
      <c r="P160" s="15"/>
      <c r="Q160" s="15"/>
      <c r="R160" s="67"/>
      <c r="S160" s="68"/>
      <c r="T160" s="28"/>
    </row>
    <row r="161" spans="1:20" s="10" customFormat="1" ht="20.25" customHeight="1">
      <c r="A161" s="31">
        <v>6</v>
      </c>
      <c r="B161" s="42" t="s">
        <v>55</v>
      </c>
      <c r="C161" s="35"/>
      <c r="D161" s="45" t="s">
        <v>131</v>
      </c>
      <c r="E161" s="34"/>
      <c r="F161" s="9"/>
      <c r="G161" s="9"/>
      <c r="H161" s="9"/>
      <c r="I161" s="9"/>
      <c r="J161" s="9"/>
      <c r="K161" s="9"/>
      <c r="L161" s="9"/>
      <c r="M161" s="9"/>
      <c r="N161" s="9"/>
      <c r="O161" s="9"/>
      <c r="P161" s="9"/>
      <c r="Q161" s="9"/>
      <c r="R161" s="63"/>
      <c r="S161" s="64"/>
      <c r="T161" s="43"/>
    </row>
    <row r="162" spans="1:20" s="13" customFormat="1" ht="20.25">
      <c r="A162" s="11">
        <v>1</v>
      </c>
      <c r="B162" s="39" t="s">
        <v>56</v>
      </c>
      <c r="C162" s="36">
        <f>D162*E162</f>
        <v>-9</v>
      </c>
      <c r="D162" s="12">
        <v>1</v>
      </c>
      <c r="E162" s="37">
        <f>F162*$E$725+G162*$F$725+H162*$G$725+I162*$H$725+J162*$I$725+K162*$J$725+L162*$K$725+M162*$L$725+N162*$M$725+O162*$N$725+P162*$O$725+Q162*$P$725+R162*S162</f>
        <v>-9</v>
      </c>
      <c r="F162" s="12">
        <v>-7</v>
      </c>
      <c r="G162" s="12">
        <v>-2</v>
      </c>
      <c r="H162" s="12"/>
      <c r="I162" s="12"/>
      <c r="J162" s="12"/>
      <c r="K162" s="12"/>
      <c r="L162" s="12"/>
      <c r="M162" s="12"/>
      <c r="N162" s="12"/>
      <c r="O162" s="12"/>
      <c r="P162" s="12"/>
      <c r="Q162" s="12"/>
      <c r="R162" s="65"/>
      <c r="S162" s="66"/>
      <c r="T162" s="27"/>
    </row>
    <row r="163" spans="1:20" s="13" customFormat="1" ht="20.25">
      <c r="A163" s="11">
        <v>1</v>
      </c>
      <c r="B163" s="39" t="s">
        <v>228</v>
      </c>
      <c r="C163" s="36">
        <f>D163*E163</f>
        <v>34</v>
      </c>
      <c r="D163" s="12">
        <v>2</v>
      </c>
      <c r="E163" s="37">
        <f>F163*$E$725+G163*$F$725+H163*$G$725+I163*$H$725+J163*$I$725+K163*$J$725+L163*$K$725+M163*$L$725+N163*$M$725+O163*$N$725+P163*$O$725</f>
        <v>17</v>
      </c>
      <c r="F163" s="12">
        <v>-3</v>
      </c>
      <c r="G163" s="12"/>
      <c r="H163" s="12"/>
      <c r="I163" s="12"/>
      <c r="J163" s="12"/>
      <c r="K163" s="12">
        <v>8</v>
      </c>
      <c r="L163" s="12"/>
      <c r="M163" s="12"/>
      <c r="N163" s="12"/>
      <c r="O163" s="12"/>
      <c r="P163" s="12"/>
      <c r="Q163" s="12"/>
      <c r="R163" s="65"/>
      <c r="S163" s="73"/>
      <c r="T163" s="75"/>
    </row>
    <row r="164" spans="1:20" s="13" customFormat="1" ht="20.25">
      <c r="A164" s="11"/>
      <c r="B164" s="40" t="s">
        <v>19</v>
      </c>
      <c r="C164" s="44">
        <f>C162+C163</f>
        <v>25</v>
      </c>
      <c r="D164" s="46" t="s">
        <v>33</v>
      </c>
      <c r="E164" s="37"/>
      <c r="F164" s="12" t="s">
        <v>13</v>
      </c>
      <c r="G164" s="12"/>
      <c r="H164" s="12"/>
      <c r="I164" s="12"/>
      <c r="J164" s="12"/>
      <c r="K164" s="12"/>
      <c r="L164" s="12"/>
      <c r="M164" s="12"/>
      <c r="N164" s="12"/>
      <c r="O164" s="12"/>
      <c r="P164" s="12"/>
      <c r="Q164" s="12"/>
      <c r="R164" s="65"/>
      <c r="S164" s="66"/>
      <c r="T164" s="27"/>
    </row>
    <row r="165" spans="1:20" s="13" customFormat="1" ht="20.25">
      <c r="A165" s="11">
        <v>2</v>
      </c>
      <c r="B165" s="39" t="s">
        <v>57</v>
      </c>
      <c r="C165" s="36">
        <f>D165*E165</f>
        <v>-20</v>
      </c>
      <c r="D165" s="12">
        <v>1</v>
      </c>
      <c r="E165" s="37">
        <f>F165*$E$725+G165*$F$725+H165*$G$725+I165*$H$725+J165*$I$725+K165*$J$725+L165*$K$725+M165*$L$725+N165*$M$725+O165*$N$725+P165*$O$725+Q165*$P$725+R165*S165</f>
        <v>-20</v>
      </c>
      <c r="F165" s="12">
        <v>-10</v>
      </c>
      <c r="G165" s="12">
        <v>-10</v>
      </c>
      <c r="H165" s="12"/>
      <c r="I165" s="12"/>
      <c r="J165" s="12"/>
      <c r="K165" s="12"/>
      <c r="L165" s="12"/>
      <c r="M165" s="12"/>
      <c r="N165" s="12"/>
      <c r="O165" s="12"/>
      <c r="P165" s="12"/>
      <c r="Q165" s="12"/>
      <c r="R165" s="65"/>
      <c r="S165" s="66"/>
      <c r="T165" s="27"/>
    </row>
    <row r="166" spans="1:20" s="13" customFormat="1" ht="20.25">
      <c r="A166" s="11">
        <v>2</v>
      </c>
      <c r="B166" s="39" t="str">
        <f>B163</f>
        <v>Дрон-ксенолингвист</v>
      </c>
      <c r="C166" s="36">
        <f>D166*E166</f>
        <v>68</v>
      </c>
      <c r="D166" s="12">
        <v>4</v>
      </c>
      <c r="E166" s="37">
        <f>F166*$E$725+G166*$F$725+H166*$G$725+I166*$H$725+J166*$I$725+K166*$J$725+L166*$K$725+M166*$L$725+N166*$M$725+O166*$N$725+P166*$O$725</f>
        <v>17</v>
      </c>
      <c r="F166" s="12">
        <f>F163</f>
        <v>-3</v>
      </c>
      <c r="G166" s="12">
        <f t="shared" ref="G166:Q166" si="37">G163</f>
        <v>0</v>
      </c>
      <c r="H166" s="12">
        <f t="shared" si="37"/>
        <v>0</v>
      </c>
      <c r="I166" s="12">
        <f t="shared" si="37"/>
        <v>0</v>
      </c>
      <c r="J166" s="12">
        <f t="shared" si="37"/>
        <v>0</v>
      </c>
      <c r="K166" s="12">
        <f t="shared" si="37"/>
        <v>8</v>
      </c>
      <c r="L166" s="12">
        <f t="shared" si="37"/>
        <v>0</v>
      </c>
      <c r="M166" s="12">
        <f t="shared" si="37"/>
        <v>0</v>
      </c>
      <c r="N166" s="12">
        <f t="shared" si="37"/>
        <v>0</v>
      </c>
      <c r="O166" s="12">
        <f t="shared" si="37"/>
        <v>0</v>
      </c>
      <c r="P166" s="12">
        <f t="shared" si="37"/>
        <v>0</v>
      </c>
      <c r="Q166" s="12">
        <f t="shared" si="37"/>
        <v>0</v>
      </c>
      <c r="R166" s="65"/>
      <c r="S166" s="79"/>
      <c r="T166" s="75"/>
    </row>
    <row r="167" spans="1:20" s="13" customFormat="1" ht="20.25">
      <c r="A167" s="11"/>
      <c r="B167" s="39" t="s">
        <v>359</v>
      </c>
      <c r="C167" s="36">
        <f>D167*E167</f>
        <v>17</v>
      </c>
      <c r="D167" s="12">
        <v>1</v>
      </c>
      <c r="E167" s="37">
        <f>F167*$E$725+G167*$F$725+H167*$G$725+I167*$H$725+J167*$I$725+K167*$J$725+L167*$K$725+M167*$L$725+N167*$M$725+O167*$N$725+P167*$O$725</f>
        <v>17</v>
      </c>
      <c r="F167" s="12">
        <v>-3</v>
      </c>
      <c r="G167" s="12"/>
      <c r="H167" s="12"/>
      <c r="I167" s="12"/>
      <c r="J167" s="12"/>
      <c r="K167" s="12">
        <v>8</v>
      </c>
      <c r="L167" s="12"/>
      <c r="M167" s="12"/>
      <c r="N167" s="12"/>
      <c r="O167" s="12"/>
      <c r="P167" s="12"/>
      <c r="Q167" s="12"/>
      <c r="R167" s="65"/>
      <c r="S167" s="102"/>
      <c r="T167" s="75"/>
    </row>
    <row r="168" spans="1:20" s="13" customFormat="1" ht="20.25">
      <c r="A168" s="11">
        <v>2</v>
      </c>
      <c r="B168" s="39" t="s">
        <v>360</v>
      </c>
      <c r="C168" s="36">
        <f t="shared" ref="C168:C169" si="38">D168*E168</f>
        <v>15</v>
      </c>
      <c r="D168" s="12">
        <f>2.5*D166</f>
        <v>10</v>
      </c>
      <c r="E168" s="37">
        <f>D734</f>
        <v>1.5</v>
      </c>
      <c r="F168" s="12"/>
      <c r="G168" s="12"/>
      <c r="H168" s="12"/>
      <c r="I168" s="12"/>
      <c r="J168" s="12"/>
      <c r="K168" s="12"/>
      <c r="L168" s="12"/>
      <c r="M168" s="12"/>
      <c r="N168" s="12"/>
      <c r="O168" s="12"/>
      <c r="P168" s="12"/>
      <c r="Q168" s="12"/>
      <c r="R168" s="65"/>
      <c r="S168" s="65"/>
      <c r="T168" s="27"/>
    </row>
    <row r="169" spans="1:20" s="13" customFormat="1" ht="20.25">
      <c r="A169" s="11">
        <v>2</v>
      </c>
      <c r="B169" s="39" t="s">
        <v>361</v>
      </c>
      <c r="C169" s="36">
        <f t="shared" si="38"/>
        <v>20</v>
      </c>
      <c r="D169" s="12">
        <f>1*D167</f>
        <v>1</v>
      </c>
      <c r="E169" s="37">
        <f>D735</f>
        <v>20</v>
      </c>
      <c r="F169" s="12"/>
      <c r="G169" s="12"/>
      <c r="H169" s="12"/>
      <c r="I169" s="12"/>
      <c r="J169" s="12"/>
      <c r="K169" s="12"/>
      <c r="L169" s="12"/>
      <c r="M169" s="12"/>
      <c r="N169" s="12"/>
      <c r="O169" s="12"/>
      <c r="P169" s="12"/>
      <c r="Q169" s="12"/>
      <c r="R169" s="65"/>
      <c r="S169" s="65"/>
      <c r="T169" s="27"/>
    </row>
    <row r="170" spans="1:20" s="13" customFormat="1" ht="20.25">
      <c r="A170" s="11"/>
      <c r="B170" s="40" t="s">
        <v>20</v>
      </c>
      <c r="C170" s="44">
        <f>SUM(C165:C169)</f>
        <v>100</v>
      </c>
      <c r="D170" s="46" t="s">
        <v>34</v>
      </c>
      <c r="E170" s="37"/>
      <c r="F170" s="12"/>
      <c r="G170" s="12"/>
      <c r="H170" s="12"/>
      <c r="I170" s="12"/>
      <c r="J170" s="12"/>
      <c r="K170" s="12"/>
      <c r="L170" s="12"/>
      <c r="M170" s="12"/>
      <c r="N170" s="12"/>
      <c r="O170" s="12"/>
      <c r="P170" s="12"/>
      <c r="Q170" s="12"/>
      <c r="R170" s="65"/>
      <c r="S170" s="66"/>
      <c r="T170" s="27"/>
    </row>
    <row r="171" spans="1:20" s="13" customFormat="1" ht="20.25">
      <c r="A171" s="11">
        <v>3</v>
      </c>
      <c r="B171" s="39" t="s">
        <v>58</v>
      </c>
      <c r="C171" s="36">
        <f>D171*E171</f>
        <v>-40</v>
      </c>
      <c r="D171" s="12">
        <v>1</v>
      </c>
      <c r="E171" s="37">
        <f>F171*$E$725+G171*$F$725+H171*$G$725+I171*$H$725+J171*$I$725+K171*$J$725+L171*$K$725+M171*$L$725+N171*$M$725+O171*$N$725+P171*$O$725+Q171*$P$725+R171*S171</f>
        <v>-40</v>
      </c>
      <c r="F171" s="12">
        <v>-20</v>
      </c>
      <c r="G171" s="12">
        <v>-20</v>
      </c>
      <c r="H171" s="12"/>
      <c r="I171" s="12"/>
      <c r="J171" s="12"/>
      <c r="K171" s="12"/>
      <c r="L171" s="12"/>
      <c r="M171" s="12"/>
      <c r="N171" s="12"/>
      <c r="O171" s="12"/>
      <c r="P171" s="12"/>
      <c r="Q171" s="12"/>
      <c r="R171" s="65"/>
      <c r="S171" s="66"/>
      <c r="T171" s="27"/>
    </row>
    <row r="172" spans="1:20" s="13" customFormat="1" ht="20.25">
      <c r="A172" s="11">
        <v>3</v>
      </c>
      <c r="B172" s="39" t="str">
        <f>B163</f>
        <v>Дрон-ксенолингвист</v>
      </c>
      <c r="C172" s="36">
        <f>D172*E172</f>
        <v>170</v>
      </c>
      <c r="D172" s="12">
        <v>10</v>
      </c>
      <c r="E172" s="37">
        <f>F172*$E$725+G172*$F$725+H172*$G$725+I172*$H$725+J172*$I$725+K172*$J$725+L172*$K$725+M172*$L$725+N172*$M$725+O172*$N$725+P172*$O$725</f>
        <v>17</v>
      </c>
      <c r="F172" s="12">
        <f>F163</f>
        <v>-3</v>
      </c>
      <c r="G172" s="12">
        <f t="shared" ref="G172:Q172" si="39">G163</f>
        <v>0</v>
      </c>
      <c r="H172" s="12">
        <f t="shared" si="39"/>
        <v>0</v>
      </c>
      <c r="I172" s="12">
        <f t="shared" si="39"/>
        <v>0</v>
      </c>
      <c r="J172" s="12">
        <f t="shared" si="39"/>
        <v>0</v>
      </c>
      <c r="K172" s="12">
        <v>8</v>
      </c>
      <c r="L172" s="12">
        <f t="shared" si="39"/>
        <v>0</v>
      </c>
      <c r="M172" s="12">
        <f t="shared" si="39"/>
        <v>0</v>
      </c>
      <c r="N172" s="12">
        <f t="shared" si="39"/>
        <v>0</v>
      </c>
      <c r="O172" s="12">
        <f t="shared" si="39"/>
        <v>0</v>
      </c>
      <c r="P172" s="12">
        <f t="shared" si="39"/>
        <v>0</v>
      </c>
      <c r="Q172" s="12">
        <f t="shared" si="39"/>
        <v>0</v>
      </c>
      <c r="R172" s="65"/>
      <c r="S172" s="79"/>
      <c r="T172" s="75"/>
    </row>
    <row r="173" spans="1:20" s="13" customFormat="1" ht="20.25">
      <c r="A173" s="11"/>
      <c r="B173" s="39" t="s">
        <v>359</v>
      </c>
      <c r="C173" s="36">
        <f>D173*E173</f>
        <v>39</v>
      </c>
      <c r="D173" s="12">
        <v>2</v>
      </c>
      <c r="E173" s="37">
        <f>F173*$E$725+G173*$F$725+H173*$G$725+I173*$H$725+J173*$I$725+K173*$J$725+L173*$K$725+M173*$L$725+N173*$M$725+O173*$N$725+P173*$O$725</f>
        <v>19.5</v>
      </c>
      <c r="F173" s="12">
        <v>-3</v>
      </c>
      <c r="G173" s="12"/>
      <c r="H173" s="12"/>
      <c r="I173" s="12"/>
      <c r="J173" s="12"/>
      <c r="K173" s="12">
        <v>9</v>
      </c>
      <c r="L173" s="12"/>
      <c r="M173" s="12"/>
      <c r="N173" s="12"/>
      <c r="O173" s="12"/>
      <c r="P173" s="12"/>
      <c r="Q173" s="12"/>
      <c r="R173" s="65"/>
      <c r="S173" s="102"/>
      <c r="T173" s="75"/>
    </row>
    <row r="174" spans="1:20" s="13" customFormat="1" ht="20.25">
      <c r="A174" s="48">
        <v>3</v>
      </c>
      <c r="B174" s="39" t="s">
        <v>360</v>
      </c>
      <c r="C174" s="36">
        <f t="shared" ref="C174:C175" si="40">D174*E174</f>
        <v>37.5</v>
      </c>
      <c r="D174" s="12">
        <f>2.5*D172</f>
        <v>25</v>
      </c>
      <c r="E174" s="37">
        <f>D734</f>
        <v>1.5</v>
      </c>
      <c r="F174" s="12"/>
      <c r="G174" s="12"/>
      <c r="H174" s="12"/>
      <c r="I174" s="12"/>
      <c r="J174" s="12"/>
      <c r="K174" s="12"/>
      <c r="L174" s="12"/>
      <c r="M174" s="12"/>
      <c r="N174" s="12"/>
      <c r="O174" s="12"/>
      <c r="P174" s="12"/>
      <c r="Q174" s="12"/>
      <c r="R174" s="65"/>
      <c r="S174" s="65"/>
      <c r="T174" s="27"/>
    </row>
    <row r="175" spans="1:20" s="13" customFormat="1" ht="20.25">
      <c r="A175" s="48">
        <v>3</v>
      </c>
      <c r="B175" s="39" t="s">
        <v>361</v>
      </c>
      <c r="C175" s="36">
        <f t="shared" si="40"/>
        <v>40</v>
      </c>
      <c r="D175" s="12">
        <f>1*D173</f>
        <v>2</v>
      </c>
      <c r="E175" s="37">
        <f>D735</f>
        <v>20</v>
      </c>
      <c r="F175" s="12"/>
      <c r="G175" s="12"/>
      <c r="H175" s="12"/>
      <c r="I175" s="12"/>
      <c r="J175" s="12"/>
      <c r="K175" s="12"/>
      <c r="L175" s="12"/>
      <c r="M175" s="12"/>
      <c r="N175" s="12"/>
      <c r="O175" s="12"/>
      <c r="P175" s="12"/>
      <c r="Q175" s="12"/>
      <c r="R175" s="65"/>
      <c r="S175" s="65"/>
      <c r="T175" s="27"/>
    </row>
    <row r="176" spans="1:20" s="13" customFormat="1" ht="20.25">
      <c r="A176" s="14"/>
      <c r="B176" s="41" t="s">
        <v>21</v>
      </c>
      <c r="C176" s="93">
        <f>SUM(C171:C175)</f>
        <v>246.5</v>
      </c>
      <c r="D176" s="46" t="s">
        <v>35</v>
      </c>
      <c r="E176" s="37"/>
      <c r="F176" s="15"/>
      <c r="G176" s="15"/>
      <c r="H176" s="15"/>
      <c r="I176" s="15"/>
      <c r="J176" s="15"/>
      <c r="K176" s="15"/>
      <c r="L176" s="15"/>
      <c r="M176" s="15"/>
      <c r="N176" s="15"/>
      <c r="O176" s="15"/>
      <c r="P176" s="15"/>
      <c r="Q176" s="15"/>
      <c r="R176" s="67"/>
      <c r="S176" s="68"/>
      <c r="T176" s="28"/>
    </row>
    <row r="177" spans="1:20" s="13" customFormat="1" ht="20.25">
      <c r="A177" s="106"/>
      <c r="B177" s="89" t="s">
        <v>304</v>
      </c>
      <c r="C177" s="38"/>
      <c r="D177" s="91"/>
      <c r="E177" s="37"/>
      <c r="F177" s="15"/>
      <c r="G177" s="15"/>
      <c r="H177" s="15"/>
      <c r="I177" s="15"/>
      <c r="J177" s="15"/>
      <c r="K177" s="15"/>
      <c r="L177" s="15"/>
      <c r="M177" s="15"/>
      <c r="N177" s="15"/>
      <c r="O177" s="15"/>
      <c r="P177" s="15"/>
      <c r="Q177" s="15"/>
      <c r="R177" s="67"/>
      <c r="S177" s="68"/>
      <c r="T177" s="28"/>
    </row>
    <row r="178" spans="1:20" s="13" customFormat="1" ht="20.25">
      <c r="A178" s="106"/>
      <c r="B178" s="90" t="s">
        <v>265</v>
      </c>
      <c r="C178" s="92">
        <f>D178*E178</f>
        <v>75</v>
      </c>
      <c r="D178" s="12">
        <f>D172</f>
        <v>10</v>
      </c>
      <c r="E178" s="37">
        <f>F178*$E$725+G178*$F$725+H178*$G$725+I178*$H$725+J178*$I$725+K178*$J$725+L178*$K$725+M178*$L$725+N178*$M$725+O178*$N$725+P178*$O$725</f>
        <v>7.5</v>
      </c>
      <c r="F178" s="15"/>
      <c r="G178" s="15"/>
      <c r="H178" s="15"/>
      <c r="I178" s="15"/>
      <c r="J178" s="15"/>
      <c r="K178" s="15">
        <v>3</v>
      </c>
      <c r="L178" s="15"/>
      <c r="M178" s="15"/>
      <c r="N178" s="15"/>
      <c r="O178" s="15"/>
      <c r="P178" s="15"/>
      <c r="Q178" s="15"/>
      <c r="R178" s="67"/>
      <c r="S178" s="68"/>
      <c r="T178" s="28"/>
    </row>
    <row r="179" spans="1:20" s="13" customFormat="1" ht="20.25">
      <c r="A179" s="106"/>
      <c r="B179" s="90" t="s">
        <v>358</v>
      </c>
      <c r="C179" s="92">
        <f>D179*E179</f>
        <v>25</v>
      </c>
      <c r="D179" s="12">
        <f>D173</f>
        <v>2</v>
      </c>
      <c r="E179" s="37">
        <f>F179*$E$725+G179*$F$725+H179*$G$725+I179*$H$725+J179*$I$725+K179*$J$725+L179*$K$725+M179*$L$725+N179*$M$725+O179*$N$725+P179*$O$725</f>
        <v>12.5</v>
      </c>
      <c r="F179" s="15"/>
      <c r="G179" s="15"/>
      <c r="H179" s="15"/>
      <c r="I179" s="15"/>
      <c r="J179" s="15"/>
      <c r="K179" s="15">
        <v>5</v>
      </c>
      <c r="L179" s="15"/>
      <c r="M179" s="15"/>
      <c r="N179" s="15"/>
      <c r="O179" s="15"/>
      <c r="P179" s="15"/>
      <c r="Q179" s="15"/>
      <c r="R179" s="67"/>
      <c r="S179" s="68"/>
      <c r="T179" s="28"/>
    </row>
    <row r="180" spans="1:20" s="13" customFormat="1" ht="20.25">
      <c r="A180" s="106"/>
      <c r="B180" s="41" t="s">
        <v>262</v>
      </c>
      <c r="C180" s="93">
        <f>C178+C179</f>
        <v>100</v>
      </c>
      <c r="D180" s="46" t="s">
        <v>306</v>
      </c>
      <c r="E180" s="37"/>
      <c r="F180" s="15"/>
      <c r="G180" s="15"/>
      <c r="H180" s="15"/>
      <c r="I180" s="15"/>
      <c r="J180" s="15"/>
      <c r="K180" s="15"/>
      <c r="L180" s="15"/>
      <c r="M180" s="15"/>
      <c r="N180" s="15"/>
      <c r="O180" s="15"/>
      <c r="P180" s="15"/>
      <c r="Q180" s="15"/>
      <c r="R180" s="67"/>
      <c r="S180" s="68"/>
      <c r="T180" s="28"/>
    </row>
    <row r="181" spans="1:20" s="13" customFormat="1" ht="20.25">
      <c r="A181" s="106"/>
      <c r="B181" s="89" t="s">
        <v>305</v>
      </c>
      <c r="C181" s="38"/>
      <c r="D181" s="103"/>
      <c r="E181" s="37"/>
      <c r="F181" s="15"/>
      <c r="G181" s="15"/>
      <c r="H181" s="15"/>
      <c r="I181" s="15"/>
      <c r="J181" s="15"/>
      <c r="K181" s="15"/>
      <c r="L181" s="15"/>
      <c r="M181" s="15"/>
      <c r="N181" s="15"/>
      <c r="O181" s="15"/>
      <c r="P181" s="15"/>
      <c r="Q181" s="15"/>
      <c r="R181" s="67"/>
      <c r="S181" s="68"/>
      <c r="T181" s="28"/>
    </row>
    <row r="182" spans="1:20" s="13" customFormat="1" ht="20.25">
      <c r="A182" s="106"/>
      <c r="B182" s="90" t="s">
        <v>265</v>
      </c>
      <c r="C182" s="92">
        <f>D182*E182</f>
        <v>375</v>
      </c>
      <c r="D182" s="12">
        <f>D178</f>
        <v>10</v>
      </c>
      <c r="E182" s="37">
        <f>F182*$E$725+G182*$F$725+H182*$G$725+I182*$H$725+J182*$I$725+K182*$J$725+L182*$K$725+M182*$L$725+N182*$M$725+O182*$N$725+P182*$O$725</f>
        <v>37.5</v>
      </c>
      <c r="F182" s="15">
        <f t="shared" ref="F182:J182" si="41">F178*5</f>
        <v>0</v>
      </c>
      <c r="G182" s="15">
        <f t="shared" si="41"/>
        <v>0</v>
      </c>
      <c r="H182" s="15">
        <f t="shared" si="41"/>
        <v>0</v>
      </c>
      <c r="I182" s="15">
        <f t="shared" si="41"/>
        <v>0</v>
      </c>
      <c r="J182" s="15">
        <f t="shared" si="41"/>
        <v>0</v>
      </c>
      <c r="K182" s="15">
        <f>K178*5</f>
        <v>15</v>
      </c>
      <c r="L182" s="15">
        <f t="shared" ref="L182:P182" si="42">L178*5</f>
        <v>0</v>
      </c>
      <c r="M182" s="15">
        <f t="shared" si="42"/>
        <v>0</v>
      </c>
      <c r="N182" s="15">
        <f t="shared" si="42"/>
        <v>0</v>
      </c>
      <c r="O182" s="15">
        <f t="shared" si="42"/>
        <v>0</v>
      </c>
      <c r="P182" s="15">
        <f t="shared" si="42"/>
        <v>0</v>
      </c>
      <c r="Q182" s="15"/>
      <c r="R182" s="67"/>
      <c r="S182" s="68"/>
      <c r="T182" s="28"/>
    </row>
    <row r="183" spans="1:20" s="13" customFormat="1" ht="20.25">
      <c r="A183" s="106"/>
      <c r="B183" s="90" t="s">
        <v>358</v>
      </c>
      <c r="C183" s="92">
        <f>D183*E183</f>
        <v>125</v>
      </c>
      <c r="D183" s="12">
        <f>D179</f>
        <v>2</v>
      </c>
      <c r="E183" s="37">
        <f>F183*$E$725+G183*$F$725+H183*$G$725+I183*$H$725+J183*$I$725+K183*$J$725+L183*$K$725+M183*$L$725+N183*$M$725+O183*$N$725+P183*$O$725</f>
        <v>62.5</v>
      </c>
      <c r="F183" s="15"/>
      <c r="G183" s="15"/>
      <c r="H183" s="15"/>
      <c r="I183" s="15"/>
      <c r="J183" s="15"/>
      <c r="K183" s="15">
        <f>K179*5</f>
        <v>25</v>
      </c>
      <c r="L183" s="15"/>
      <c r="M183" s="15"/>
      <c r="N183" s="15"/>
      <c r="O183" s="15"/>
      <c r="P183" s="15"/>
      <c r="Q183" s="15"/>
      <c r="R183" s="67"/>
      <c r="S183" s="68"/>
      <c r="T183" s="28"/>
    </row>
    <row r="184" spans="1:20" s="13" customFormat="1" ht="20.25">
      <c r="A184" s="106"/>
      <c r="B184" s="41" t="s">
        <v>262</v>
      </c>
      <c r="C184" s="93">
        <f>C182+C183</f>
        <v>500</v>
      </c>
      <c r="D184" s="46" t="s">
        <v>307</v>
      </c>
      <c r="E184" s="37"/>
      <c r="F184" s="15"/>
      <c r="G184" s="15"/>
      <c r="H184" s="15"/>
      <c r="I184" s="15"/>
      <c r="J184" s="15"/>
      <c r="K184" s="15"/>
      <c r="L184" s="15"/>
      <c r="M184" s="15"/>
      <c r="N184" s="15"/>
      <c r="O184" s="15"/>
      <c r="P184" s="15"/>
      <c r="Q184" s="15"/>
      <c r="R184" s="67"/>
      <c r="S184" s="68"/>
      <c r="T184" s="28"/>
    </row>
    <row r="185" spans="1:20" s="13" customFormat="1" ht="20.25">
      <c r="A185" s="104"/>
      <c r="B185" s="89" t="s">
        <v>255</v>
      </c>
      <c r="C185" s="38"/>
      <c r="D185" s="91"/>
      <c r="E185" s="37"/>
      <c r="F185" s="15"/>
      <c r="G185" s="15"/>
      <c r="H185" s="15"/>
      <c r="I185" s="15"/>
      <c r="J185" s="15"/>
      <c r="K185" s="15"/>
      <c r="L185" s="15"/>
      <c r="M185" s="15"/>
      <c r="N185" s="15"/>
      <c r="O185" s="15"/>
      <c r="P185" s="15"/>
      <c r="Q185" s="15"/>
      <c r="R185" s="67"/>
      <c r="S185" s="68"/>
      <c r="T185" s="28"/>
    </row>
    <row r="186" spans="1:20" s="13" customFormat="1" ht="20.25">
      <c r="A186" s="104"/>
      <c r="B186" s="90" t="s">
        <v>265</v>
      </c>
      <c r="C186" s="92">
        <f>D186*E186</f>
        <v>50</v>
      </c>
      <c r="D186" s="12">
        <f>D172</f>
        <v>10</v>
      </c>
      <c r="E186" s="37">
        <f>F186*$E$725+G186*$F$725+H186*$G$725+I186*$H$725+J186*$I$725+K186*$J$725+L186*$K$725+M186*$L$725+N186*$M$725+O186*$N$725+P186*$O$725+Q186*$P$725+R186*S186</f>
        <v>5</v>
      </c>
      <c r="F186" s="15"/>
      <c r="G186" s="15"/>
      <c r="H186" s="15"/>
      <c r="I186" s="15"/>
      <c r="J186" s="15"/>
      <c r="K186" s="15">
        <v>2</v>
      </c>
      <c r="L186" s="15"/>
      <c r="M186" s="15"/>
      <c r="N186" s="15"/>
      <c r="O186" s="15"/>
      <c r="P186" s="15"/>
      <c r="Q186" s="15"/>
      <c r="R186" s="67"/>
      <c r="S186" s="68"/>
      <c r="T186" s="28"/>
    </row>
    <row r="187" spans="1:20" s="13" customFormat="1" ht="20.25">
      <c r="A187" s="104"/>
      <c r="B187" s="90" t="s">
        <v>358</v>
      </c>
      <c r="C187" s="92">
        <f>D187*E187</f>
        <v>25</v>
      </c>
      <c r="D187" s="12">
        <f>D183</f>
        <v>2</v>
      </c>
      <c r="E187" s="37">
        <f>F187*$E$725+G187*$F$725+H187*$G$725+I187*$H$725+J187*$I$725+K187*$J$725+L187*$K$725+M187*$L$725+N187*$M$725+O187*$N$725+P187*$O$725</f>
        <v>12.5</v>
      </c>
      <c r="F187" s="15"/>
      <c r="G187" s="15"/>
      <c r="H187" s="15"/>
      <c r="I187" s="15"/>
      <c r="J187" s="15"/>
      <c r="K187" s="15">
        <v>5</v>
      </c>
      <c r="L187" s="15"/>
      <c r="M187" s="15"/>
      <c r="N187" s="15"/>
      <c r="O187" s="15"/>
      <c r="P187" s="15"/>
      <c r="Q187" s="15"/>
      <c r="R187" s="67"/>
      <c r="S187" s="68"/>
      <c r="T187" s="28"/>
    </row>
    <row r="188" spans="1:20" s="13" customFormat="1" ht="20.25">
      <c r="A188" s="104"/>
      <c r="B188" s="94" t="s">
        <v>381</v>
      </c>
      <c r="C188" s="92">
        <f t="shared" ref="C188" si="43">D188*E188</f>
        <v>75</v>
      </c>
      <c r="D188" s="12">
        <f>25*D173</f>
        <v>50</v>
      </c>
      <c r="E188" s="37">
        <f>D736</f>
        <v>1.5</v>
      </c>
      <c r="F188" s="15"/>
      <c r="G188" s="15"/>
      <c r="H188" s="15"/>
      <c r="I188" s="15"/>
      <c r="J188" s="15"/>
      <c r="K188" s="15"/>
      <c r="L188" s="15"/>
      <c r="M188" s="15"/>
      <c r="N188" s="15"/>
      <c r="O188" s="15"/>
      <c r="P188" s="15"/>
      <c r="Q188" s="15"/>
      <c r="R188" s="67"/>
      <c r="S188" s="68"/>
      <c r="T188" s="28"/>
    </row>
    <row r="189" spans="1:20" s="13" customFormat="1" ht="20.25">
      <c r="A189" s="104"/>
      <c r="B189" s="41" t="s">
        <v>262</v>
      </c>
      <c r="C189" s="93">
        <f>C186+C188+C187</f>
        <v>150</v>
      </c>
      <c r="D189" s="46" t="s">
        <v>263</v>
      </c>
      <c r="E189" s="37"/>
      <c r="F189" s="15"/>
      <c r="G189" s="15"/>
      <c r="H189" s="15"/>
      <c r="I189" s="15"/>
      <c r="J189" s="15"/>
      <c r="K189" s="15"/>
      <c r="L189" s="15"/>
      <c r="M189" s="15"/>
      <c r="N189" s="15"/>
      <c r="O189" s="15"/>
      <c r="P189" s="15"/>
      <c r="Q189" s="15"/>
      <c r="R189" s="67"/>
      <c r="S189" s="68"/>
      <c r="T189" s="28"/>
    </row>
    <row r="190" spans="1:20" s="10" customFormat="1" ht="20.25" customHeight="1">
      <c r="A190" s="31">
        <v>7</v>
      </c>
      <c r="B190" s="42" t="s">
        <v>60</v>
      </c>
      <c r="C190" s="35"/>
      <c r="D190" s="9"/>
      <c r="E190" s="34"/>
      <c r="F190" s="9"/>
      <c r="G190" s="9"/>
      <c r="H190" s="9"/>
      <c r="I190" s="9"/>
      <c r="J190" s="9"/>
      <c r="K190" s="9"/>
      <c r="L190" s="9"/>
      <c r="M190" s="9"/>
      <c r="N190" s="9"/>
      <c r="O190" s="9"/>
      <c r="P190" s="9"/>
      <c r="Q190" s="9"/>
      <c r="R190" s="63"/>
      <c r="S190" s="64"/>
      <c r="T190" s="43"/>
    </row>
    <row r="191" spans="1:20" s="13" customFormat="1" ht="20.25">
      <c r="A191" s="11">
        <v>1</v>
      </c>
      <c r="B191" s="39" t="s">
        <v>61</v>
      </c>
      <c r="C191" s="36">
        <f>D191*E191</f>
        <v>-4</v>
      </c>
      <c r="D191" s="12">
        <v>1</v>
      </c>
      <c r="E191" s="37">
        <f>F191*$E$725+G191*$F$725+H191*$G$725+I191*$H$725+J191*$I$725+K191*$J$725+L191*$K$725+M191*$L$725+N191*$M$725+O191*$N$725+P191*$O$725+Q191*$P$725+R191*S191</f>
        <v>-4</v>
      </c>
      <c r="F191" s="12"/>
      <c r="G191" s="12">
        <v>-4</v>
      </c>
      <c r="H191" s="12"/>
      <c r="I191" s="12"/>
      <c r="J191" s="12"/>
      <c r="K191" s="12"/>
      <c r="L191" s="12"/>
      <c r="M191" s="12"/>
      <c r="N191" s="12"/>
      <c r="O191" s="12"/>
      <c r="P191" s="12"/>
      <c r="Q191" s="12"/>
      <c r="R191" s="65"/>
      <c r="S191" s="66"/>
      <c r="T191" s="27"/>
    </row>
    <row r="192" spans="1:20" s="13" customFormat="1" ht="20.25">
      <c r="A192" s="11">
        <v>1</v>
      </c>
      <c r="B192" s="39" t="s">
        <v>230</v>
      </c>
      <c r="C192" s="36">
        <f t="shared" ref="C192:C193" si="44">D192*E192</f>
        <v>14</v>
      </c>
      <c r="D192" s="12">
        <v>2</v>
      </c>
      <c r="E192" s="37">
        <f>F192*$E$725+G192*$F$725+H192*$G$725+I192*$H$725+J192*$I$725+K192*$J$725+L192*$K$725+M192*$L$725+N192*$M$725+O192*$N$725+P192*$O$725</f>
        <v>7</v>
      </c>
      <c r="F192" s="12">
        <v>7</v>
      </c>
      <c r="G192" s="12"/>
      <c r="H192" s="12"/>
      <c r="I192" s="12"/>
      <c r="J192" s="12"/>
      <c r="K192" s="12"/>
      <c r="L192" s="12"/>
      <c r="M192" s="12"/>
      <c r="N192" s="12"/>
      <c r="O192" s="12"/>
      <c r="P192" s="12"/>
      <c r="Q192" s="12"/>
      <c r="R192" s="65"/>
      <c r="S192" s="73"/>
      <c r="T192" s="75"/>
    </row>
    <row r="193" spans="1:20" s="13" customFormat="1" ht="20.25">
      <c r="A193" s="11">
        <v>1</v>
      </c>
      <c r="B193" s="39" t="s">
        <v>229</v>
      </c>
      <c r="C193" s="36">
        <f t="shared" si="44"/>
        <v>15</v>
      </c>
      <c r="D193" s="12">
        <v>1</v>
      </c>
      <c r="E193" s="37">
        <f>F193*$E$725+G193*$F$725+H193*$G$725+I193*$H$725+J193*$I$725+K193*$J$725+L193*$K$725+M193*$L$725+N193*$M$725+O193*$N$725+P193*$O$725</f>
        <v>15</v>
      </c>
      <c r="F193" s="12">
        <v>15</v>
      </c>
      <c r="G193" s="12"/>
      <c r="H193" s="12"/>
      <c r="I193" s="12"/>
      <c r="J193" s="12"/>
      <c r="K193" s="12"/>
      <c r="L193" s="12"/>
      <c r="M193" s="12"/>
      <c r="N193" s="12"/>
      <c r="O193" s="12"/>
      <c r="P193" s="12"/>
      <c r="Q193" s="12"/>
      <c r="R193" s="65"/>
      <c r="S193" s="73"/>
      <c r="T193" s="75"/>
    </row>
    <row r="194" spans="1:20" s="13" customFormat="1" ht="20.25">
      <c r="A194" s="11"/>
      <c r="B194" s="40" t="s">
        <v>19</v>
      </c>
      <c r="C194" s="44">
        <f>SUM(C191:C193)</f>
        <v>25</v>
      </c>
      <c r="D194" s="46" t="s">
        <v>33</v>
      </c>
      <c r="E194" s="37"/>
      <c r="F194" s="12"/>
      <c r="G194" s="12"/>
      <c r="H194" s="12"/>
      <c r="I194" s="12"/>
      <c r="J194" s="12"/>
      <c r="K194" s="12"/>
      <c r="L194" s="12"/>
      <c r="M194" s="12"/>
      <c r="N194" s="12"/>
      <c r="O194" s="12"/>
      <c r="P194" s="12"/>
      <c r="Q194" s="12"/>
      <c r="R194" s="65"/>
      <c r="S194" s="66"/>
      <c r="T194" s="76"/>
    </row>
    <row r="195" spans="1:20" s="13" customFormat="1" ht="20.25">
      <c r="A195" s="11">
        <v>2</v>
      </c>
      <c r="B195" s="39" t="s">
        <v>62</v>
      </c>
      <c r="C195" s="36">
        <f>D195*E195</f>
        <v>-8</v>
      </c>
      <c r="D195" s="12">
        <v>1</v>
      </c>
      <c r="E195" s="37">
        <f>F195*$E$725+G195*$F$725+H195*$G$725+I195*$H$725+J195*$I$725+K195*$J$725+L195*$K$725+M195*$L$725+N195*$M$725+O195*$N$725+P195*$O$725+Q195*$P$725+R195*S195</f>
        <v>-8</v>
      </c>
      <c r="F195" s="12"/>
      <c r="G195" s="12">
        <v>-8</v>
      </c>
      <c r="H195" s="12"/>
      <c r="I195" s="12"/>
      <c r="J195" s="12"/>
      <c r="K195" s="12"/>
      <c r="L195" s="12"/>
      <c r="M195" s="12"/>
      <c r="N195" s="12"/>
      <c r="O195" s="12"/>
      <c r="P195" s="12"/>
      <c r="Q195" s="12"/>
      <c r="R195" s="65"/>
      <c r="S195" s="66"/>
      <c r="T195" s="27"/>
    </row>
    <row r="196" spans="1:20" s="13" customFormat="1" ht="20.25">
      <c r="A196" s="11">
        <v>2</v>
      </c>
      <c r="B196" s="39" t="str">
        <f>B192</f>
        <v>Дрон-техник</v>
      </c>
      <c r="C196" s="36">
        <f t="shared" ref="C196:C197" si="45">D196*E196</f>
        <v>63</v>
      </c>
      <c r="D196" s="12">
        <v>9</v>
      </c>
      <c r="E196" s="37">
        <f>F196*$E$725+G196*$F$725+H196*$G$725+I196*$H$725+J196*$I$725+K196*$J$725+L196*$K$725+M196*$L$725+N196*$M$725+O196*$N$725+P196*$O$725</f>
        <v>7</v>
      </c>
      <c r="F196" s="12">
        <f>F192</f>
        <v>7</v>
      </c>
      <c r="G196" s="12">
        <f t="shared" ref="G196:Q197" si="46">G192</f>
        <v>0</v>
      </c>
      <c r="H196" s="12">
        <f t="shared" si="46"/>
        <v>0</v>
      </c>
      <c r="I196" s="12">
        <f t="shared" si="46"/>
        <v>0</v>
      </c>
      <c r="J196" s="12">
        <f t="shared" si="46"/>
        <v>0</v>
      </c>
      <c r="K196" s="12">
        <f t="shared" si="46"/>
        <v>0</v>
      </c>
      <c r="L196" s="12">
        <f t="shared" si="46"/>
        <v>0</v>
      </c>
      <c r="M196" s="12">
        <f t="shared" si="46"/>
        <v>0</v>
      </c>
      <c r="N196" s="12">
        <f t="shared" si="46"/>
        <v>0</v>
      </c>
      <c r="O196" s="12">
        <f t="shared" si="46"/>
        <v>0</v>
      </c>
      <c r="P196" s="12">
        <f t="shared" si="46"/>
        <v>0</v>
      </c>
      <c r="Q196" s="12">
        <f t="shared" si="46"/>
        <v>0</v>
      </c>
      <c r="R196" s="65"/>
      <c r="S196" s="73"/>
      <c r="T196" s="75"/>
    </row>
    <row r="197" spans="1:20" s="13" customFormat="1" ht="20.25">
      <c r="A197" s="11">
        <v>2</v>
      </c>
      <c r="B197" s="39" t="str">
        <f>B193</f>
        <v>Дрон-энергетик</v>
      </c>
      <c r="C197" s="36">
        <f t="shared" si="45"/>
        <v>45</v>
      </c>
      <c r="D197" s="12">
        <v>3</v>
      </c>
      <c r="E197" s="37">
        <f>F197*$E$725+G197*$F$725+H197*$G$725+I197*$H$725+J197*$I$725+K197*$J$725+L197*$K$725+M197*$L$725+N197*$M$725+O197*$N$725+P197*$O$725</f>
        <v>15</v>
      </c>
      <c r="F197" s="12">
        <f>F193</f>
        <v>15</v>
      </c>
      <c r="G197" s="12">
        <f t="shared" si="46"/>
        <v>0</v>
      </c>
      <c r="H197" s="12">
        <f t="shared" si="46"/>
        <v>0</v>
      </c>
      <c r="I197" s="12">
        <f t="shared" si="46"/>
        <v>0</v>
      </c>
      <c r="J197" s="12">
        <f t="shared" si="46"/>
        <v>0</v>
      </c>
      <c r="K197" s="12">
        <f t="shared" si="46"/>
        <v>0</v>
      </c>
      <c r="L197" s="12">
        <f t="shared" si="46"/>
        <v>0</v>
      </c>
      <c r="M197" s="12">
        <f t="shared" si="46"/>
        <v>0</v>
      </c>
      <c r="N197" s="12">
        <f t="shared" si="46"/>
        <v>0</v>
      </c>
      <c r="O197" s="12">
        <f t="shared" si="46"/>
        <v>0</v>
      </c>
      <c r="P197" s="12">
        <f t="shared" si="46"/>
        <v>0</v>
      </c>
      <c r="Q197" s="12">
        <f t="shared" si="46"/>
        <v>0</v>
      </c>
      <c r="R197" s="65"/>
      <c r="S197" s="73"/>
      <c r="T197" s="75"/>
    </row>
    <row r="198" spans="1:20" s="13" customFormat="1" ht="20.25">
      <c r="A198" s="11"/>
      <c r="B198" s="40" t="s">
        <v>20</v>
      </c>
      <c r="C198" s="44">
        <f>SUM(C195:C197)</f>
        <v>100</v>
      </c>
      <c r="D198" s="46" t="s">
        <v>34</v>
      </c>
      <c r="E198" s="37"/>
      <c r="F198" s="12"/>
      <c r="G198" s="12"/>
      <c r="H198" s="12"/>
      <c r="I198" s="12"/>
      <c r="J198" s="12"/>
      <c r="K198" s="12"/>
      <c r="L198" s="12"/>
      <c r="M198" s="12"/>
      <c r="N198" s="12"/>
      <c r="O198" s="12"/>
      <c r="P198" s="12"/>
      <c r="Q198" s="12"/>
      <c r="R198" s="65"/>
      <c r="S198" s="66"/>
      <c r="T198" s="76"/>
    </row>
    <row r="199" spans="1:20" s="13" customFormat="1" ht="20.25">
      <c r="A199" s="11">
        <v>3</v>
      </c>
      <c r="B199" s="39" t="s">
        <v>62</v>
      </c>
      <c r="C199" s="36">
        <f>D199*E199</f>
        <v>-20</v>
      </c>
      <c r="D199" s="12">
        <v>1</v>
      </c>
      <c r="E199" s="37">
        <f>F199*$E$725+G199*$F$725+H199*$G$725+I199*$H$725+J199*$I$725+K199*$J$725+L199*$K$725+M199*$L$725+N199*$M$725+O199*$N$725+P199*$O$725+Q199*$P$725+R199*S199</f>
        <v>-20</v>
      </c>
      <c r="F199" s="12"/>
      <c r="G199" s="12">
        <v>-20</v>
      </c>
      <c r="H199" s="12"/>
      <c r="I199" s="12"/>
      <c r="J199" s="12"/>
      <c r="K199" s="12"/>
      <c r="L199" s="12"/>
      <c r="M199" s="12"/>
      <c r="N199" s="12"/>
      <c r="O199" s="12"/>
      <c r="P199" s="12"/>
      <c r="Q199" s="12"/>
      <c r="R199" s="65"/>
      <c r="S199" s="66"/>
      <c r="T199" s="27"/>
    </row>
    <row r="200" spans="1:20" s="13" customFormat="1" ht="20.25">
      <c r="A200" s="11">
        <v>3</v>
      </c>
      <c r="B200" s="39" t="str">
        <f>B192</f>
        <v>Дрон-техник</v>
      </c>
      <c r="C200" s="36">
        <f t="shared" ref="C200:C201" si="47">D200*E200</f>
        <v>119</v>
      </c>
      <c r="D200" s="12">
        <v>17</v>
      </c>
      <c r="E200" s="37">
        <f>F200*$E$725+G200*$F$725+H200*$G$725+I200*$H$725+J200*$I$725+K200*$J$725+L200*$K$725+M200*$L$725+N200*$M$725+O200*$N$725+P200*$O$725</f>
        <v>7</v>
      </c>
      <c r="F200" s="12">
        <f>F192</f>
        <v>7</v>
      </c>
      <c r="G200" s="12">
        <f t="shared" ref="G200:Q201" si="48">G192</f>
        <v>0</v>
      </c>
      <c r="H200" s="12">
        <f t="shared" si="48"/>
        <v>0</v>
      </c>
      <c r="I200" s="12">
        <f t="shared" si="48"/>
        <v>0</v>
      </c>
      <c r="J200" s="12">
        <f t="shared" si="48"/>
        <v>0</v>
      </c>
      <c r="K200" s="12">
        <f t="shared" si="48"/>
        <v>0</v>
      </c>
      <c r="L200" s="12">
        <f t="shared" si="48"/>
        <v>0</v>
      </c>
      <c r="M200" s="12">
        <f t="shared" si="48"/>
        <v>0</v>
      </c>
      <c r="N200" s="12">
        <f t="shared" si="48"/>
        <v>0</v>
      </c>
      <c r="O200" s="12">
        <f t="shared" si="48"/>
        <v>0</v>
      </c>
      <c r="P200" s="12">
        <f t="shared" si="48"/>
        <v>0</v>
      </c>
      <c r="Q200" s="12">
        <f t="shared" si="48"/>
        <v>0</v>
      </c>
      <c r="R200" s="65"/>
      <c r="S200" s="73"/>
      <c r="T200" s="75"/>
    </row>
    <row r="201" spans="1:20" s="13" customFormat="1" ht="20.25">
      <c r="A201" s="11">
        <v>3</v>
      </c>
      <c r="B201" s="39" t="str">
        <f>B193</f>
        <v>Дрон-энергетик</v>
      </c>
      <c r="C201" s="36">
        <f t="shared" si="47"/>
        <v>150</v>
      </c>
      <c r="D201" s="12">
        <v>10</v>
      </c>
      <c r="E201" s="37">
        <f>F201*$E$725+G201*$F$725+H201*$G$725+I201*$H$725+J201*$I$725+K201*$J$725+L201*$K$725+M201*$L$725+N201*$M$725+O201*$N$725+P201*$O$725</f>
        <v>15</v>
      </c>
      <c r="F201" s="12">
        <f>F193</f>
        <v>15</v>
      </c>
      <c r="G201" s="12">
        <f t="shared" si="48"/>
        <v>0</v>
      </c>
      <c r="H201" s="12">
        <f t="shared" si="48"/>
        <v>0</v>
      </c>
      <c r="I201" s="12">
        <f t="shared" si="48"/>
        <v>0</v>
      </c>
      <c r="J201" s="12">
        <f t="shared" si="48"/>
        <v>0</v>
      </c>
      <c r="K201" s="12">
        <f t="shared" si="48"/>
        <v>0</v>
      </c>
      <c r="L201" s="12">
        <f t="shared" si="48"/>
        <v>0</v>
      </c>
      <c r="M201" s="12">
        <f t="shared" si="48"/>
        <v>0</v>
      </c>
      <c r="N201" s="12">
        <f t="shared" si="48"/>
        <v>0</v>
      </c>
      <c r="O201" s="12">
        <f t="shared" si="48"/>
        <v>0</v>
      </c>
      <c r="P201" s="12">
        <f t="shared" si="48"/>
        <v>0</v>
      </c>
      <c r="Q201" s="12">
        <f t="shared" si="48"/>
        <v>0</v>
      </c>
      <c r="R201" s="65"/>
      <c r="S201" s="73"/>
      <c r="T201" s="75"/>
    </row>
    <row r="202" spans="1:20" s="13" customFormat="1" ht="20.25">
      <c r="A202" s="14"/>
      <c r="B202" s="41" t="s">
        <v>21</v>
      </c>
      <c r="C202" s="38">
        <f>SUM(C199:C201)</f>
        <v>249</v>
      </c>
      <c r="D202" s="46" t="s">
        <v>35</v>
      </c>
      <c r="E202" s="37"/>
      <c r="F202" s="15"/>
      <c r="G202" s="15"/>
      <c r="H202" s="15"/>
      <c r="I202" s="15"/>
      <c r="J202" s="15"/>
      <c r="K202" s="15"/>
      <c r="L202" s="15"/>
      <c r="M202" s="15"/>
      <c r="N202" s="15"/>
      <c r="O202" s="15"/>
      <c r="P202" s="15"/>
      <c r="Q202" s="15"/>
      <c r="R202" s="67"/>
      <c r="S202" s="66"/>
      <c r="T202" s="76"/>
    </row>
    <row r="203" spans="1:20" s="13" customFormat="1" ht="20.25">
      <c r="A203" s="106"/>
      <c r="B203" s="89" t="s">
        <v>304</v>
      </c>
      <c r="C203" s="38"/>
      <c r="D203" s="91"/>
      <c r="E203" s="37"/>
      <c r="F203" s="15"/>
      <c r="G203" s="15"/>
      <c r="H203" s="15"/>
      <c r="I203" s="15"/>
      <c r="J203" s="15"/>
      <c r="K203" s="15"/>
      <c r="L203" s="15"/>
      <c r="M203" s="15"/>
      <c r="N203" s="15"/>
      <c r="O203" s="15"/>
      <c r="P203" s="15"/>
      <c r="Q203" s="15"/>
      <c r="R203" s="67"/>
      <c r="S203" s="68"/>
      <c r="T203" s="28"/>
    </row>
    <row r="204" spans="1:20" s="13" customFormat="1" ht="20.25">
      <c r="A204" s="106"/>
      <c r="B204" s="90" t="s">
        <v>266</v>
      </c>
      <c r="C204" s="92">
        <f>D204*E204</f>
        <v>42.5</v>
      </c>
      <c r="D204" s="12">
        <v>17</v>
      </c>
      <c r="E204" s="37">
        <f>F204*$E$725+G204*$F$725+H204*$G$725+I204*$H$725+J204*$I$725+K204*$J$725+L204*$K$725+M204*$L$725+N204*$M$725+O204*$N$725+P204*$O$725</f>
        <v>2.5</v>
      </c>
      <c r="F204" s="15">
        <v>2.5</v>
      </c>
      <c r="G204" s="15"/>
      <c r="H204" s="15"/>
      <c r="I204" s="15"/>
      <c r="J204" s="15"/>
      <c r="K204" s="15"/>
      <c r="L204" s="15"/>
      <c r="M204" s="15"/>
      <c r="N204" s="15"/>
      <c r="O204" s="15"/>
      <c r="P204" s="15"/>
      <c r="Q204" s="15"/>
      <c r="R204" s="67"/>
      <c r="S204" s="68"/>
      <c r="T204" s="28"/>
    </row>
    <row r="205" spans="1:20" s="13" customFormat="1" ht="20.25">
      <c r="A205" s="106"/>
      <c r="B205" s="90" t="s">
        <v>267</v>
      </c>
      <c r="C205" s="92">
        <f>D205*E205</f>
        <v>60</v>
      </c>
      <c r="D205" s="12">
        <v>10</v>
      </c>
      <c r="E205" s="37">
        <f>F205*$E$725+G205*$F$725+H205*$G$725+I205*$H$725+J205*$I$725+K205*$J$725+L205*$K$725+M205*$L$725+N205*$M$725+O205*$N$725+P205*$O$725</f>
        <v>6</v>
      </c>
      <c r="F205" s="15">
        <v>6</v>
      </c>
      <c r="G205" s="15"/>
      <c r="H205" s="15"/>
      <c r="I205" s="15"/>
      <c r="J205" s="15"/>
      <c r="K205" s="15"/>
      <c r="L205" s="15"/>
      <c r="M205" s="15"/>
      <c r="N205" s="15"/>
      <c r="O205" s="15"/>
      <c r="P205" s="15"/>
      <c r="Q205" s="15"/>
      <c r="R205" s="67"/>
      <c r="S205" s="68"/>
      <c r="T205" s="28"/>
    </row>
    <row r="206" spans="1:20" s="13" customFormat="1" ht="20.25">
      <c r="A206" s="106"/>
      <c r="B206" s="41" t="s">
        <v>262</v>
      </c>
      <c r="C206" s="93">
        <f>C204+C205</f>
        <v>102.5</v>
      </c>
      <c r="D206" s="46" t="s">
        <v>306</v>
      </c>
      <c r="E206" s="37"/>
      <c r="F206" s="15"/>
      <c r="G206" s="15"/>
      <c r="H206" s="15"/>
      <c r="I206" s="15"/>
      <c r="J206" s="15"/>
      <c r="K206" s="15"/>
      <c r="L206" s="15"/>
      <c r="M206" s="15"/>
      <c r="N206" s="15"/>
      <c r="O206" s="15"/>
      <c r="P206" s="15"/>
      <c r="Q206" s="15"/>
      <c r="R206" s="67"/>
      <c r="S206" s="68"/>
      <c r="T206" s="28"/>
    </row>
    <row r="207" spans="1:20" s="13" customFormat="1" ht="20.25">
      <c r="A207" s="106"/>
      <c r="B207" s="89" t="s">
        <v>305</v>
      </c>
      <c r="C207" s="38"/>
      <c r="D207" s="103"/>
      <c r="E207" s="37"/>
      <c r="F207" s="15"/>
      <c r="G207" s="15"/>
      <c r="H207" s="15"/>
      <c r="I207" s="15"/>
      <c r="J207" s="15"/>
      <c r="K207" s="15"/>
      <c r="L207" s="15"/>
      <c r="M207" s="15"/>
      <c r="N207" s="15"/>
      <c r="O207" s="15"/>
      <c r="P207" s="15"/>
      <c r="Q207" s="15"/>
      <c r="R207" s="67"/>
      <c r="S207" s="68"/>
      <c r="T207" s="28"/>
    </row>
    <row r="208" spans="1:20" s="13" customFormat="1" ht="20.25">
      <c r="A208" s="106"/>
      <c r="B208" s="90" t="s">
        <v>266</v>
      </c>
      <c r="C208" s="92">
        <f>D208*E208</f>
        <v>212.5</v>
      </c>
      <c r="D208" s="12">
        <f>D204</f>
        <v>17</v>
      </c>
      <c r="E208" s="37">
        <f>F208*$E$725+G208*$F$725+H208*$G$725+I208*$H$725+J208*$I$725+K208*$J$725+L208*$K$725+M208*$L$725+N208*$M$725+O208*$N$725+P208*$O$725</f>
        <v>12.5</v>
      </c>
      <c r="F208" s="15">
        <f t="shared" ref="F208:J209" si="49">F204*5</f>
        <v>12.5</v>
      </c>
      <c r="G208" s="15">
        <f t="shared" si="49"/>
        <v>0</v>
      </c>
      <c r="H208" s="15">
        <f t="shared" si="49"/>
        <v>0</v>
      </c>
      <c r="I208" s="15">
        <f t="shared" si="49"/>
        <v>0</v>
      </c>
      <c r="J208" s="15">
        <f t="shared" si="49"/>
        <v>0</v>
      </c>
      <c r="K208" s="15">
        <f>K204*5</f>
        <v>0</v>
      </c>
      <c r="L208" s="15">
        <f t="shared" ref="L208:P209" si="50">L204*5</f>
        <v>0</v>
      </c>
      <c r="M208" s="15">
        <f t="shared" si="50"/>
        <v>0</v>
      </c>
      <c r="N208" s="15">
        <f t="shared" si="50"/>
        <v>0</v>
      </c>
      <c r="O208" s="15">
        <f t="shared" si="50"/>
        <v>0</v>
      </c>
      <c r="P208" s="15">
        <f t="shared" si="50"/>
        <v>0</v>
      </c>
      <c r="Q208" s="15"/>
      <c r="R208" s="67"/>
      <c r="S208" s="68"/>
      <c r="T208" s="28"/>
    </row>
    <row r="209" spans="1:20" s="13" customFormat="1" ht="20.25">
      <c r="A209" s="106"/>
      <c r="B209" s="90" t="s">
        <v>267</v>
      </c>
      <c r="C209" s="92">
        <f>D209*E209</f>
        <v>300</v>
      </c>
      <c r="D209" s="12">
        <f>D205</f>
        <v>10</v>
      </c>
      <c r="E209" s="37">
        <f>F209*$E$725+G209*$F$725+H209*$G$725+I209*$H$725+J209*$I$725+K209*$J$725+L209*$K$725+M209*$L$725+N209*$M$725+O209*$N$725+P209*$O$725</f>
        <v>30</v>
      </c>
      <c r="F209" s="15">
        <f t="shared" si="49"/>
        <v>30</v>
      </c>
      <c r="G209" s="15">
        <f t="shared" si="49"/>
        <v>0</v>
      </c>
      <c r="H209" s="15">
        <f t="shared" si="49"/>
        <v>0</v>
      </c>
      <c r="I209" s="15">
        <f t="shared" si="49"/>
        <v>0</v>
      </c>
      <c r="J209" s="15">
        <f t="shared" si="49"/>
        <v>0</v>
      </c>
      <c r="K209" s="15">
        <f>K205*5</f>
        <v>0</v>
      </c>
      <c r="L209" s="15">
        <f t="shared" si="50"/>
        <v>0</v>
      </c>
      <c r="M209" s="15">
        <f t="shared" si="50"/>
        <v>0</v>
      </c>
      <c r="N209" s="15">
        <f t="shared" si="50"/>
        <v>0</v>
      </c>
      <c r="O209" s="15">
        <f t="shared" si="50"/>
        <v>0</v>
      </c>
      <c r="P209" s="15">
        <f t="shared" si="50"/>
        <v>0</v>
      </c>
      <c r="Q209" s="15"/>
      <c r="R209" s="67"/>
      <c r="S209" s="68"/>
      <c r="T209" s="28"/>
    </row>
    <row r="210" spans="1:20" s="13" customFormat="1" ht="20.25">
      <c r="A210" s="106"/>
      <c r="B210" s="41" t="s">
        <v>262</v>
      </c>
      <c r="C210" s="93">
        <f>C208+C209</f>
        <v>512.5</v>
      </c>
      <c r="D210" s="46" t="s">
        <v>307</v>
      </c>
      <c r="E210" s="37"/>
      <c r="F210" s="15"/>
      <c r="G210" s="15"/>
      <c r="H210" s="15"/>
      <c r="I210" s="15"/>
      <c r="J210" s="15"/>
      <c r="K210" s="15"/>
      <c r="L210" s="15"/>
      <c r="M210" s="15"/>
      <c r="N210" s="15"/>
      <c r="O210" s="15"/>
      <c r="P210" s="15"/>
      <c r="Q210" s="15"/>
      <c r="R210" s="67"/>
      <c r="S210" s="68"/>
      <c r="T210" s="28"/>
    </row>
    <row r="211" spans="1:20" s="13" customFormat="1" ht="20.25">
      <c r="A211" s="104"/>
      <c r="B211" s="89" t="s">
        <v>255</v>
      </c>
      <c r="C211" s="38"/>
      <c r="D211" s="91"/>
      <c r="E211" s="37"/>
      <c r="F211" s="15"/>
      <c r="G211" s="15"/>
      <c r="H211" s="15"/>
      <c r="I211" s="15"/>
      <c r="J211" s="15"/>
      <c r="K211" s="15"/>
      <c r="L211" s="15"/>
      <c r="M211" s="15"/>
      <c r="N211" s="15"/>
      <c r="O211" s="15"/>
      <c r="P211" s="15"/>
      <c r="Q211" s="15"/>
      <c r="R211" s="67"/>
      <c r="S211" s="66"/>
      <c r="T211" s="76"/>
    </row>
    <row r="212" spans="1:20" s="13" customFormat="1" ht="20.25">
      <c r="A212" s="104"/>
      <c r="B212" s="90" t="s">
        <v>266</v>
      </c>
      <c r="C212" s="92">
        <f>D212*E212</f>
        <v>59.5</v>
      </c>
      <c r="D212" s="12">
        <f>D200</f>
        <v>17</v>
      </c>
      <c r="E212" s="37">
        <f>F212*$E$725+G212*$F$725+H212*$G$725+I212*$H$725+J212*$I$725+K212*$J$725+L212*$K$725+M212*$L$725+N212*$M$725+O212*$N$725+P212*$O$725+Q212*$P$725+R212*S212</f>
        <v>3.5</v>
      </c>
      <c r="F212" s="15">
        <v>3.5</v>
      </c>
      <c r="G212" s="15"/>
      <c r="H212" s="15"/>
      <c r="I212" s="15"/>
      <c r="J212" s="15"/>
      <c r="K212" s="15"/>
      <c r="L212" s="15"/>
      <c r="M212" s="15"/>
      <c r="N212" s="15"/>
      <c r="O212" s="15"/>
      <c r="P212" s="15"/>
      <c r="Q212" s="15"/>
      <c r="R212" s="67"/>
      <c r="S212" s="66"/>
      <c r="T212" s="76"/>
    </row>
    <row r="213" spans="1:20" s="13" customFormat="1" ht="20.25">
      <c r="A213" s="104"/>
      <c r="B213" s="90" t="s">
        <v>267</v>
      </c>
      <c r="C213" s="92">
        <f>D213*E213</f>
        <v>90</v>
      </c>
      <c r="D213" s="12">
        <f>D201</f>
        <v>10</v>
      </c>
      <c r="E213" s="37">
        <f>F213*$E$725+G213*$F$725+H213*$G$725+I213*$H$725+J213*$I$725+K213*$J$725+L213*$K$725+M213*$L$725+N213*$M$725+O213*$N$725+P213*$O$725+Q213*$P$725+R213*S213</f>
        <v>9</v>
      </c>
      <c r="F213" s="15">
        <v>9</v>
      </c>
      <c r="G213" s="15"/>
      <c r="H213" s="15"/>
      <c r="I213" s="15"/>
      <c r="J213" s="15"/>
      <c r="K213" s="15"/>
      <c r="L213" s="15"/>
      <c r="M213" s="15"/>
      <c r="N213" s="15"/>
      <c r="O213" s="15"/>
      <c r="P213" s="15"/>
      <c r="Q213" s="15"/>
      <c r="R213" s="67"/>
      <c r="S213" s="66"/>
      <c r="T213" s="76"/>
    </row>
    <row r="214" spans="1:20" s="13" customFormat="1" ht="20.25">
      <c r="A214" s="104"/>
      <c r="B214" s="41" t="s">
        <v>262</v>
      </c>
      <c r="C214" s="93">
        <f>C212+C213</f>
        <v>149.5</v>
      </c>
      <c r="D214" s="46" t="s">
        <v>263</v>
      </c>
      <c r="E214" s="37"/>
      <c r="F214" s="15"/>
      <c r="G214" s="15"/>
      <c r="H214" s="15"/>
      <c r="I214" s="15"/>
      <c r="J214" s="15"/>
      <c r="K214" s="15"/>
      <c r="L214" s="15"/>
      <c r="M214" s="15"/>
      <c r="N214" s="15"/>
      <c r="O214" s="15"/>
      <c r="P214" s="15"/>
      <c r="Q214" s="15"/>
      <c r="R214" s="67"/>
      <c r="S214" s="66"/>
      <c r="T214" s="76"/>
    </row>
    <row r="215" spans="1:20" s="10" customFormat="1" ht="20.25" customHeight="1">
      <c r="A215" s="31">
        <v>8</v>
      </c>
      <c r="B215" s="42" t="s">
        <v>65</v>
      </c>
      <c r="C215" s="35"/>
      <c r="D215" s="9"/>
      <c r="E215" s="34"/>
      <c r="F215" s="9"/>
      <c r="G215" s="9"/>
      <c r="H215" s="9"/>
      <c r="I215" s="9"/>
      <c r="J215" s="9"/>
      <c r="K215" s="9"/>
      <c r="L215" s="9"/>
      <c r="M215" s="9"/>
      <c r="N215" s="9"/>
      <c r="O215" s="9"/>
      <c r="P215" s="9"/>
      <c r="Q215" s="9"/>
      <c r="R215" s="63"/>
      <c r="S215" s="64"/>
      <c r="T215" s="43"/>
    </row>
    <row r="216" spans="1:20" s="13" customFormat="1" ht="20.25">
      <c r="A216" s="11">
        <v>1</v>
      </c>
      <c r="B216" s="47" t="s">
        <v>66</v>
      </c>
      <c r="C216" s="36">
        <f>D216*E216</f>
        <v>-4</v>
      </c>
      <c r="D216" s="12">
        <v>1</v>
      </c>
      <c r="E216" s="37">
        <f>F216*$E$725+G216*$F$725+H216*$G$725+I216*$H$725+J216*$I$725+K216*$J$725+L216*$K$725+M216*$L$725+N216*$M$725+O216*$N$725+P216*$O$725+Q216*$P$725+R216*S216</f>
        <v>-4</v>
      </c>
      <c r="F216" s="12"/>
      <c r="G216" s="12">
        <v>-4</v>
      </c>
      <c r="H216" s="12"/>
      <c r="I216" s="12"/>
      <c r="J216" s="12"/>
      <c r="K216" s="12"/>
      <c r="L216" s="12"/>
      <c r="M216" s="12"/>
      <c r="N216" s="12"/>
      <c r="O216" s="12"/>
      <c r="P216" s="12"/>
      <c r="Q216" s="12"/>
      <c r="R216" s="65"/>
      <c r="S216" s="66"/>
      <c r="T216" s="27"/>
    </row>
    <row r="217" spans="1:20" s="13" customFormat="1" ht="20.25">
      <c r="A217" s="11">
        <v>1</v>
      </c>
      <c r="B217" s="47" t="s">
        <v>230</v>
      </c>
      <c r="C217" s="36">
        <f t="shared" ref="C217:C218" si="51">D217*E217</f>
        <v>14</v>
      </c>
      <c r="D217" s="12">
        <v>2</v>
      </c>
      <c r="E217" s="37">
        <f>F217*$E$725+G217*$F$725+H217*$G$725+I217*$H$725+J217*$I$725+K217*$J$725+L217*$K$725+M217*$L$725+N217*$M$725+O217*$N$725+P217*$O$725</f>
        <v>7</v>
      </c>
      <c r="F217" s="12">
        <v>7</v>
      </c>
      <c r="G217" s="12"/>
      <c r="H217" s="12"/>
      <c r="I217" s="12"/>
      <c r="J217" s="12"/>
      <c r="K217" s="12"/>
      <c r="L217" s="12"/>
      <c r="M217" s="12"/>
      <c r="N217" s="12"/>
      <c r="O217" s="12"/>
      <c r="P217" s="12"/>
      <c r="Q217" s="12"/>
      <c r="R217" s="65"/>
      <c r="S217" s="73"/>
      <c r="T217" s="75"/>
    </row>
    <row r="218" spans="1:20" s="13" customFormat="1" ht="20.25">
      <c r="A218" s="11">
        <v>1</v>
      </c>
      <c r="B218" s="39" t="s">
        <v>229</v>
      </c>
      <c r="C218" s="36">
        <f t="shared" si="51"/>
        <v>15</v>
      </c>
      <c r="D218" s="12">
        <v>1</v>
      </c>
      <c r="E218" s="37">
        <f>F218*$E$725+G218*$F$725+H218*$G$725+I218*$H$725+J218*$I$725+K218*$J$725+L218*$K$725+M218*$L$725+N218*$M$725+O218*$N$725+P218*$O$725</f>
        <v>15</v>
      </c>
      <c r="F218" s="12">
        <v>15</v>
      </c>
      <c r="G218" s="12"/>
      <c r="H218" s="12"/>
      <c r="I218" s="12"/>
      <c r="J218" s="12"/>
      <c r="K218" s="12"/>
      <c r="L218" s="12"/>
      <c r="M218" s="12"/>
      <c r="N218" s="12"/>
      <c r="O218" s="12"/>
      <c r="P218" s="12"/>
      <c r="Q218" s="12"/>
      <c r="R218" s="65"/>
      <c r="S218" s="73"/>
      <c r="T218" s="75"/>
    </row>
    <row r="219" spans="1:20" s="13" customFormat="1" ht="20.25">
      <c r="A219" s="11"/>
      <c r="B219" s="40" t="s">
        <v>19</v>
      </c>
      <c r="C219" s="44">
        <f>SUM(C216:C218)</f>
        <v>25</v>
      </c>
      <c r="D219" s="46" t="s">
        <v>33</v>
      </c>
      <c r="E219" s="37"/>
      <c r="F219" s="12"/>
      <c r="G219" s="12"/>
      <c r="H219" s="12"/>
      <c r="I219" s="12"/>
      <c r="J219" s="12"/>
      <c r="K219" s="12"/>
      <c r="L219" s="12"/>
      <c r="M219" s="12"/>
      <c r="N219" s="12"/>
      <c r="O219" s="12"/>
      <c r="P219" s="12"/>
      <c r="Q219" s="12"/>
      <c r="R219" s="65"/>
      <c r="S219" s="66"/>
      <c r="T219" s="76"/>
    </row>
    <row r="220" spans="1:20" s="13" customFormat="1" ht="20.25">
      <c r="A220" s="11">
        <v>2</v>
      </c>
      <c r="B220" s="39" t="s">
        <v>67</v>
      </c>
      <c r="C220" s="36">
        <f>D220*E220</f>
        <v>-8</v>
      </c>
      <c r="D220" s="12">
        <v>1</v>
      </c>
      <c r="E220" s="37">
        <f>F220*$E$725+G220*$F$725+H220*$G$725+I220*$H$725+J220*$I$725+K220*$J$725+L220*$K$725+M220*$L$725+N220*$M$725+O220*$N$725+P220*$O$725+Q220*$P$725+R220*S220</f>
        <v>-8</v>
      </c>
      <c r="F220" s="12"/>
      <c r="G220" s="12">
        <v>-8</v>
      </c>
      <c r="H220" s="12"/>
      <c r="I220" s="12"/>
      <c r="J220" s="12"/>
      <c r="K220" s="12"/>
      <c r="L220" s="12"/>
      <c r="M220" s="12"/>
      <c r="N220" s="12"/>
      <c r="O220" s="12"/>
      <c r="P220" s="12"/>
      <c r="Q220" s="12"/>
      <c r="R220" s="65"/>
      <c r="S220" s="66"/>
      <c r="T220" s="27"/>
    </row>
    <row r="221" spans="1:20" s="13" customFormat="1" ht="20.25">
      <c r="A221" s="11">
        <v>2</v>
      </c>
      <c r="B221" s="39" t="str">
        <f>B217</f>
        <v>Дрон-техник</v>
      </c>
      <c r="C221" s="36">
        <f t="shared" ref="C221:C222" si="52">D221*E221</f>
        <v>63</v>
      </c>
      <c r="D221" s="12">
        <v>9</v>
      </c>
      <c r="E221" s="37">
        <f>F221*$E$725+G221*$F$725+H221*$G$725+I221*$H$725+J221*$I$725+K221*$J$725+L221*$K$725+M221*$L$725+N221*$M$725+O221*$N$725+P221*$O$725</f>
        <v>7</v>
      </c>
      <c r="F221" s="12">
        <f>F217</f>
        <v>7</v>
      </c>
      <c r="G221" s="12">
        <f t="shared" ref="G221:Q222" si="53">G217</f>
        <v>0</v>
      </c>
      <c r="H221" s="12">
        <f t="shared" si="53"/>
        <v>0</v>
      </c>
      <c r="I221" s="12">
        <f t="shared" si="53"/>
        <v>0</v>
      </c>
      <c r="J221" s="12">
        <f t="shared" si="53"/>
        <v>0</v>
      </c>
      <c r="K221" s="12">
        <f t="shared" si="53"/>
        <v>0</v>
      </c>
      <c r="L221" s="12">
        <f t="shared" si="53"/>
        <v>0</v>
      </c>
      <c r="M221" s="12">
        <f t="shared" si="53"/>
        <v>0</v>
      </c>
      <c r="N221" s="12">
        <f t="shared" si="53"/>
        <v>0</v>
      </c>
      <c r="O221" s="12">
        <f t="shared" si="53"/>
        <v>0</v>
      </c>
      <c r="P221" s="12">
        <f t="shared" si="53"/>
        <v>0</v>
      </c>
      <c r="Q221" s="12">
        <f t="shared" si="53"/>
        <v>0</v>
      </c>
      <c r="R221" s="65"/>
      <c r="S221" s="73"/>
      <c r="T221" s="75"/>
    </row>
    <row r="222" spans="1:20" s="13" customFormat="1" ht="20.25">
      <c r="A222" s="11">
        <v>2</v>
      </c>
      <c r="B222" s="39" t="str">
        <f>B218</f>
        <v>Дрон-энергетик</v>
      </c>
      <c r="C222" s="36">
        <f t="shared" si="52"/>
        <v>45</v>
      </c>
      <c r="D222" s="12">
        <v>3</v>
      </c>
      <c r="E222" s="37">
        <f>F222*$E$725+G222*$F$725+H222*$G$725+I222*$H$725+J222*$I$725+K222*$J$725+L222*$K$725+M222*$L$725+N222*$M$725+O222*$N$725+P222*$O$725</f>
        <v>15</v>
      </c>
      <c r="F222" s="12">
        <f>F218</f>
        <v>15</v>
      </c>
      <c r="G222" s="12">
        <f t="shared" si="53"/>
        <v>0</v>
      </c>
      <c r="H222" s="12">
        <f t="shared" si="53"/>
        <v>0</v>
      </c>
      <c r="I222" s="12">
        <f t="shared" si="53"/>
        <v>0</v>
      </c>
      <c r="J222" s="12">
        <f t="shared" si="53"/>
        <v>0</v>
      </c>
      <c r="K222" s="12">
        <f t="shared" si="53"/>
        <v>0</v>
      </c>
      <c r="L222" s="12">
        <f t="shared" si="53"/>
        <v>0</v>
      </c>
      <c r="M222" s="12">
        <f t="shared" si="53"/>
        <v>0</v>
      </c>
      <c r="N222" s="12">
        <f t="shared" si="53"/>
        <v>0</v>
      </c>
      <c r="O222" s="12">
        <f t="shared" si="53"/>
        <v>0</v>
      </c>
      <c r="P222" s="12">
        <f t="shared" si="53"/>
        <v>0</v>
      </c>
      <c r="Q222" s="12">
        <f t="shared" si="53"/>
        <v>0</v>
      </c>
      <c r="R222" s="65"/>
      <c r="S222" s="73"/>
      <c r="T222" s="75"/>
    </row>
    <row r="223" spans="1:20" s="13" customFormat="1" ht="20.25">
      <c r="A223" s="11"/>
      <c r="B223" s="40" t="s">
        <v>20</v>
      </c>
      <c r="C223" s="44">
        <f>SUM(C220:C222)</f>
        <v>100</v>
      </c>
      <c r="D223" s="46" t="s">
        <v>34</v>
      </c>
      <c r="E223" s="37"/>
      <c r="F223" s="12"/>
      <c r="G223" s="12"/>
      <c r="H223" s="12"/>
      <c r="I223" s="12"/>
      <c r="J223" s="12"/>
      <c r="K223" s="12"/>
      <c r="L223" s="12"/>
      <c r="M223" s="12"/>
      <c r="N223" s="12"/>
      <c r="O223" s="12"/>
      <c r="P223" s="12"/>
      <c r="Q223" s="12"/>
      <c r="R223" s="65"/>
      <c r="S223" s="66"/>
      <c r="T223" s="76"/>
    </row>
    <row r="224" spans="1:20" s="13" customFormat="1" ht="20.25">
      <c r="A224" s="11">
        <v>3</v>
      </c>
      <c r="B224" s="39" t="s">
        <v>67</v>
      </c>
      <c r="C224" s="36">
        <f>D224*E224</f>
        <v>-20</v>
      </c>
      <c r="D224" s="12">
        <v>1</v>
      </c>
      <c r="E224" s="37">
        <f>F224*$E$725+G224*$F$725+H224*$G$725+I224*$H$725+J224*$I$725+K224*$J$725+L224*$K$725+M224*$L$725+N224*$M$725+O224*$N$725+P224*$O$725+Q224*$P$725+R224*S224</f>
        <v>-20</v>
      </c>
      <c r="F224" s="12"/>
      <c r="G224" s="12">
        <v>-20</v>
      </c>
      <c r="H224" s="12"/>
      <c r="I224" s="12"/>
      <c r="J224" s="12"/>
      <c r="K224" s="12"/>
      <c r="L224" s="12"/>
      <c r="M224" s="12"/>
      <c r="N224" s="12"/>
      <c r="O224" s="12"/>
      <c r="P224" s="12"/>
      <c r="Q224" s="12"/>
      <c r="R224" s="65"/>
      <c r="S224" s="66"/>
      <c r="T224" s="27"/>
    </row>
    <row r="225" spans="1:20" s="13" customFormat="1" ht="20.25">
      <c r="A225" s="11">
        <v>3</v>
      </c>
      <c r="B225" s="39" t="str">
        <f>B217</f>
        <v>Дрон-техник</v>
      </c>
      <c r="C225" s="36">
        <f t="shared" ref="C225:C226" si="54">D225*E225</f>
        <v>119</v>
      </c>
      <c r="D225" s="12">
        <v>17</v>
      </c>
      <c r="E225" s="37">
        <f>F225*$E$725+G225*$F$725+H225*$G$725+I225*$H$725+J225*$I$725+K225*$J$725+L225*$K$725+M225*$L$725+N225*$M$725+O225*$N$725+P225*$O$725</f>
        <v>7</v>
      </c>
      <c r="F225" s="12">
        <f>F217</f>
        <v>7</v>
      </c>
      <c r="G225" s="12">
        <f t="shared" ref="G225:Q226" si="55">G217</f>
        <v>0</v>
      </c>
      <c r="H225" s="12">
        <f t="shared" si="55"/>
        <v>0</v>
      </c>
      <c r="I225" s="12">
        <f t="shared" si="55"/>
        <v>0</v>
      </c>
      <c r="J225" s="12">
        <f t="shared" si="55"/>
        <v>0</v>
      </c>
      <c r="K225" s="12">
        <f t="shared" si="55"/>
        <v>0</v>
      </c>
      <c r="L225" s="12">
        <f t="shared" si="55"/>
        <v>0</v>
      </c>
      <c r="M225" s="12">
        <f t="shared" si="55"/>
        <v>0</v>
      </c>
      <c r="N225" s="12">
        <f t="shared" si="55"/>
        <v>0</v>
      </c>
      <c r="O225" s="12">
        <f t="shared" si="55"/>
        <v>0</v>
      </c>
      <c r="P225" s="12">
        <f t="shared" si="55"/>
        <v>0</v>
      </c>
      <c r="Q225" s="12">
        <f t="shared" si="55"/>
        <v>0</v>
      </c>
      <c r="R225" s="65"/>
      <c r="S225" s="73"/>
      <c r="T225" s="75"/>
    </row>
    <row r="226" spans="1:20" s="13" customFormat="1" ht="20.25">
      <c r="A226" s="11">
        <v>3</v>
      </c>
      <c r="B226" s="39" t="str">
        <f>B218</f>
        <v>Дрон-энергетик</v>
      </c>
      <c r="C226" s="36">
        <f t="shared" si="54"/>
        <v>150</v>
      </c>
      <c r="D226" s="12">
        <v>10</v>
      </c>
      <c r="E226" s="37">
        <f>F226*$E$725+G226*$F$725+H226*$G$725+I226*$H$725+J226*$I$725+K226*$J$725+L226*$K$725+M226*$L$725+N226*$M$725+O226*$N$725+P226*$O$725</f>
        <v>15</v>
      </c>
      <c r="F226" s="12">
        <f>F218</f>
        <v>15</v>
      </c>
      <c r="G226" s="12">
        <f t="shared" si="55"/>
        <v>0</v>
      </c>
      <c r="H226" s="12">
        <f t="shared" si="55"/>
        <v>0</v>
      </c>
      <c r="I226" s="12">
        <f t="shared" si="55"/>
        <v>0</v>
      </c>
      <c r="J226" s="12">
        <f t="shared" si="55"/>
        <v>0</v>
      </c>
      <c r="K226" s="12">
        <f t="shared" si="55"/>
        <v>0</v>
      </c>
      <c r="L226" s="12">
        <f t="shared" si="55"/>
        <v>0</v>
      </c>
      <c r="M226" s="12">
        <f t="shared" si="55"/>
        <v>0</v>
      </c>
      <c r="N226" s="12">
        <f t="shared" si="55"/>
        <v>0</v>
      </c>
      <c r="O226" s="12">
        <f t="shared" si="55"/>
        <v>0</v>
      </c>
      <c r="P226" s="12">
        <f t="shared" si="55"/>
        <v>0</v>
      </c>
      <c r="Q226" s="12">
        <f t="shared" si="55"/>
        <v>0</v>
      </c>
      <c r="R226" s="65"/>
      <c r="S226" s="73"/>
      <c r="T226" s="75"/>
    </row>
    <row r="227" spans="1:20" s="13" customFormat="1" ht="20.25">
      <c r="A227" s="14"/>
      <c r="B227" s="41" t="s">
        <v>21</v>
      </c>
      <c r="C227" s="38">
        <f>SUM(C224:C226)</f>
        <v>249</v>
      </c>
      <c r="D227" s="46" t="s">
        <v>35</v>
      </c>
      <c r="E227" s="37"/>
      <c r="F227" s="15"/>
      <c r="G227" s="15"/>
      <c r="H227" s="15"/>
      <c r="I227" s="15"/>
      <c r="J227" s="15"/>
      <c r="K227" s="15"/>
      <c r="L227" s="15"/>
      <c r="M227" s="15"/>
      <c r="N227" s="15"/>
      <c r="O227" s="15"/>
      <c r="P227" s="15"/>
      <c r="Q227" s="15"/>
      <c r="R227" s="67"/>
      <c r="S227" s="66"/>
      <c r="T227" s="76"/>
    </row>
    <row r="228" spans="1:20" s="13" customFormat="1" ht="20.25">
      <c r="A228" s="106"/>
      <c r="B228" s="89" t="s">
        <v>304</v>
      </c>
      <c r="C228" s="38"/>
      <c r="D228" s="91"/>
      <c r="E228" s="37"/>
      <c r="F228" s="15"/>
      <c r="G228" s="15"/>
      <c r="H228" s="15"/>
      <c r="I228" s="15"/>
      <c r="J228" s="15"/>
      <c r="K228" s="15"/>
      <c r="L228" s="15"/>
      <c r="M228" s="15"/>
      <c r="N228" s="15"/>
      <c r="O228" s="15"/>
      <c r="P228" s="15"/>
      <c r="Q228" s="15"/>
      <c r="R228" s="67"/>
      <c r="S228" s="68"/>
      <c r="T228" s="28"/>
    </row>
    <row r="229" spans="1:20" s="13" customFormat="1" ht="20.25">
      <c r="A229" s="106"/>
      <c r="B229" s="90" t="s">
        <v>266</v>
      </c>
      <c r="C229" s="92">
        <f>D229*E229</f>
        <v>42.5</v>
      </c>
      <c r="D229" s="12">
        <v>17</v>
      </c>
      <c r="E229" s="37">
        <f>F229*$E$725+G229*$F$725+H229*$G$725+I229*$H$725+J229*$I$725+K229*$J$725+L229*$K$725+M229*$L$725+N229*$M$725+O229*$N$725+P229*$O$725</f>
        <v>2.5</v>
      </c>
      <c r="F229" s="15">
        <v>2.5</v>
      </c>
      <c r="G229" s="15"/>
      <c r="H229" s="15"/>
      <c r="I229" s="15"/>
      <c r="J229" s="15"/>
      <c r="K229" s="15"/>
      <c r="L229" s="15"/>
      <c r="M229" s="15"/>
      <c r="N229" s="15"/>
      <c r="O229" s="15"/>
      <c r="P229" s="15"/>
      <c r="Q229" s="15"/>
      <c r="R229" s="67"/>
      <c r="S229" s="68"/>
      <c r="T229" s="28"/>
    </row>
    <row r="230" spans="1:20" s="13" customFormat="1" ht="20.25">
      <c r="A230" s="106"/>
      <c r="B230" s="90" t="s">
        <v>267</v>
      </c>
      <c r="C230" s="92">
        <f>D230*E230</f>
        <v>60</v>
      </c>
      <c r="D230" s="12">
        <v>10</v>
      </c>
      <c r="E230" s="37">
        <f>F230*$E$725+G230*$F$725+H230*$G$725+I230*$H$725+J230*$I$725+K230*$J$725+L230*$K$725+M230*$L$725+N230*$M$725+O230*$N$725+P230*$O$725</f>
        <v>6</v>
      </c>
      <c r="F230" s="15">
        <v>6</v>
      </c>
      <c r="G230" s="15"/>
      <c r="H230" s="15"/>
      <c r="I230" s="15"/>
      <c r="J230" s="15"/>
      <c r="K230" s="15"/>
      <c r="L230" s="15"/>
      <c r="M230" s="15"/>
      <c r="N230" s="15"/>
      <c r="O230" s="15"/>
      <c r="P230" s="15"/>
      <c r="Q230" s="15"/>
      <c r="R230" s="67"/>
      <c r="S230" s="68"/>
      <c r="T230" s="28"/>
    </row>
    <row r="231" spans="1:20" s="13" customFormat="1" ht="20.25">
      <c r="A231" s="106"/>
      <c r="B231" s="41" t="s">
        <v>262</v>
      </c>
      <c r="C231" s="93">
        <f>C229+C230</f>
        <v>102.5</v>
      </c>
      <c r="D231" s="46" t="s">
        <v>306</v>
      </c>
      <c r="E231" s="37"/>
      <c r="F231" s="15"/>
      <c r="G231" s="15"/>
      <c r="H231" s="15"/>
      <c r="I231" s="15"/>
      <c r="J231" s="15"/>
      <c r="K231" s="15"/>
      <c r="L231" s="15"/>
      <c r="M231" s="15"/>
      <c r="N231" s="15"/>
      <c r="O231" s="15"/>
      <c r="P231" s="15"/>
      <c r="Q231" s="15"/>
      <c r="R231" s="67"/>
      <c r="S231" s="68"/>
      <c r="T231" s="28"/>
    </row>
    <row r="232" spans="1:20" s="13" customFormat="1" ht="20.25">
      <c r="A232" s="106"/>
      <c r="B232" s="89" t="s">
        <v>305</v>
      </c>
      <c r="C232" s="38"/>
      <c r="D232" s="103"/>
      <c r="E232" s="37"/>
      <c r="F232" s="15"/>
      <c r="G232" s="15"/>
      <c r="H232" s="15"/>
      <c r="I232" s="15"/>
      <c r="J232" s="15"/>
      <c r="K232" s="15"/>
      <c r="L232" s="15"/>
      <c r="M232" s="15"/>
      <c r="N232" s="15"/>
      <c r="O232" s="15"/>
      <c r="P232" s="15"/>
      <c r="Q232" s="15"/>
      <c r="R232" s="67"/>
      <c r="S232" s="68"/>
      <c r="T232" s="28"/>
    </row>
    <row r="233" spans="1:20" s="13" customFormat="1" ht="20.25">
      <c r="A233" s="106"/>
      <c r="B233" s="90" t="s">
        <v>266</v>
      </c>
      <c r="C233" s="92">
        <f>D233*E233</f>
        <v>212.5</v>
      </c>
      <c r="D233" s="12">
        <f>D229</f>
        <v>17</v>
      </c>
      <c r="E233" s="37">
        <f>F233*$E$725+G233*$F$725+H233*$G$725+I233*$H$725+J233*$I$725+K233*$J$725+L233*$K$725+M233*$L$725+N233*$M$725+O233*$N$725+P233*$O$725</f>
        <v>12.5</v>
      </c>
      <c r="F233" s="15">
        <f t="shared" ref="F233:J234" si="56">F229*5</f>
        <v>12.5</v>
      </c>
      <c r="G233" s="15">
        <f t="shared" si="56"/>
        <v>0</v>
      </c>
      <c r="H233" s="15">
        <f t="shared" si="56"/>
        <v>0</v>
      </c>
      <c r="I233" s="15">
        <f t="shared" si="56"/>
        <v>0</v>
      </c>
      <c r="J233" s="15">
        <f t="shared" si="56"/>
        <v>0</v>
      </c>
      <c r="K233" s="15">
        <f>K229*5</f>
        <v>0</v>
      </c>
      <c r="L233" s="15">
        <f t="shared" ref="L233:P234" si="57">L229*5</f>
        <v>0</v>
      </c>
      <c r="M233" s="15">
        <f t="shared" si="57"/>
        <v>0</v>
      </c>
      <c r="N233" s="15">
        <f t="shared" si="57"/>
        <v>0</v>
      </c>
      <c r="O233" s="15">
        <f t="shared" si="57"/>
        <v>0</v>
      </c>
      <c r="P233" s="15">
        <f t="shared" si="57"/>
        <v>0</v>
      </c>
      <c r="Q233" s="15"/>
      <c r="R233" s="67"/>
      <c r="S233" s="68"/>
      <c r="T233" s="28"/>
    </row>
    <row r="234" spans="1:20" s="13" customFormat="1" ht="20.25">
      <c r="A234" s="106"/>
      <c r="B234" s="90" t="s">
        <v>267</v>
      </c>
      <c r="C234" s="92">
        <f>D234*E234</f>
        <v>300</v>
      </c>
      <c r="D234" s="12">
        <f>D230</f>
        <v>10</v>
      </c>
      <c r="E234" s="37">
        <f>F234*$E$725+G234*$F$725+H234*$G$725+I234*$H$725+J234*$I$725+K234*$J$725+L234*$K$725+M234*$L$725+N234*$M$725+O234*$N$725+P234*$O$725</f>
        <v>30</v>
      </c>
      <c r="F234" s="15">
        <f t="shared" si="56"/>
        <v>30</v>
      </c>
      <c r="G234" s="15">
        <f t="shared" si="56"/>
        <v>0</v>
      </c>
      <c r="H234" s="15">
        <f t="shared" si="56"/>
        <v>0</v>
      </c>
      <c r="I234" s="15">
        <f t="shared" si="56"/>
        <v>0</v>
      </c>
      <c r="J234" s="15">
        <f t="shared" si="56"/>
        <v>0</v>
      </c>
      <c r="K234" s="15">
        <f>K230*5</f>
        <v>0</v>
      </c>
      <c r="L234" s="15">
        <f t="shared" si="57"/>
        <v>0</v>
      </c>
      <c r="M234" s="15">
        <f t="shared" si="57"/>
        <v>0</v>
      </c>
      <c r="N234" s="15">
        <f t="shared" si="57"/>
        <v>0</v>
      </c>
      <c r="O234" s="15">
        <f t="shared" si="57"/>
        <v>0</v>
      </c>
      <c r="P234" s="15">
        <f t="shared" si="57"/>
        <v>0</v>
      </c>
      <c r="Q234" s="15"/>
      <c r="R234" s="67"/>
      <c r="S234" s="68"/>
      <c r="T234" s="28"/>
    </row>
    <row r="235" spans="1:20" s="13" customFormat="1" ht="20.25">
      <c r="A235" s="106"/>
      <c r="B235" s="41" t="s">
        <v>262</v>
      </c>
      <c r="C235" s="93">
        <f>C233+C234</f>
        <v>512.5</v>
      </c>
      <c r="D235" s="46" t="s">
        <v>307</v>
      </c>
      <c r="E235" s="37"/>
      <c r="F235" s="15"/>
      <c r="G235" s="15"/>
      <c r="H235" s="15"/>
      <c r="I235" s="15"/>
      <c r="J235" s="15"/>
      <c r="K235" s="15"/>
      <c r="L235" s="15"/>
      <c r="M235" s="15"/>
      <c r="N235" s="15"/>
      <c r="O235" s="15"/>
      <c r="P235" s="15"/>
      <c r="Q235" s="15"/>
      <c r="R235" s="67"/>
      <c r="S235" s="68"/>
      <c r="T235" s="28"/>
    </row>
    <row r="236" spans="1:20" s="13" customFormat="1" ht="20.25">
      <c r="A236" s="104"/>
      <c r="B236" s="89" t="s">
        <v>255</v>
      </c>
      <c r="C236" s="38"/>
      <c r="D236" s="91"/>
      <c r="E236" s="37"/>
      <c r="F236" s="15"/>
      <c r="G236" s="15"/>
      <c r="H236" s="15"/>
      <c r="I236" s="15"/>
      <c r="J236" s="15"/>
      <c r="K236" s="15"/>
      <c r="L236" s="15"/>
      <c r="M236" s="15"/>
      <c r="N236" s="15"/>
      <c r="O236" s="15"/>
      <c r="P236" s="15"/>
      <c r="Q236" s="15"/>
      <c r="R236" s="67"/>
      <c r="S236" s="66"/>
      <c r="T236" s="76"/>
    </row>
    <row r="237" spans="1:20" s="13" customFormat="1" ht="20.25">
      <c r="A237" s="104"/>
      <c r="B237" s="90" t="s">
        <v>266</v>
      </c>
      <c r="C237" s="92">
        <f>D237*E237</f>
        <v>59.5</v>
      </c>
      <c r="D237" s="12">
        <f>D225</f>
        <v>17</v>
      </c>
      <c r="E237" s="37">
        <f>F237*$E$725+G237*$F$725+H237*$G$725+I237*$H$725+J237*$I$725+K237*$J$725+L237*$K$725+M237*$L$725+N237*$M$725+O237*$N$725+P237*$O$725+Q237*$P$725+R237*S237</f>
        <v>3.5</v>
      </c>
      <c r="F237" s="15">
        <v>3.5</v>
      </c>
      <c r="G237" s="15"/>
      <c r="H237" s="15"/>
      <c r="I237" s="15"/>
      <c r="J237" s="15"/>
      <c r="K237" s="15"/>
      <c r="L237" s="15"/>
      <c r="M237" s="15"/>
      <c r="N237" s="15"/>
      <c r="O237" s="15"/>
      <c r="P237" s="15"/>
      <c r="Q237" s="15"/>
      <c r="R237" s="67"/>
      <c r="S237" s="66"/>
      <c r="T237" s="76"/>
    </row>
    <row r="238" spans="1:20" s="13" customFormat="1" ht="20.25">
      <c r="A238" s="104"/>
      <c r="B238" s="90" t="s">
        <v>267</v>
      </c>
      <c r="C238" s="92">
        <f>D238*E238</f>
        <v>90</v>
      </c>
      <c r="D238" s="12">
        <f>D226</f>
        <v>10</v>
      </c>
      <c r="E238" s="37">
        <f>F238*$E$725+G238*$F$725+H238*$G$725+I238*$H$725+J238*$I$725+K238*$J$725+L238*$K$725+M238*$L$725+N238*$M$725+O238*$N$725+P238*$O$725+Q238*$P$725+R238*S238</f>
        <v>9</v>
      </c>
      <c r="F238" s="15">
        <v>9</v>
      </c>
      <c r="G238" s="15"/>
      <c r="H238" s="15"/>
      <c r="I238" s="15"/>
      <c r="J238" s="15"/>
      <c r="K238" s="15"/>
      <c r="L238" s="15"/>
      <c r="M238" s="15"/>
      <c r="N238" s="15"/>
      <c r="O238" s="15"/>
      <c r="P238" s="15"/>
      <c r="Q238" s="15"/>
      <c r="R238" s="67"/>
      <c r="S238" s="66"/>
      <c r="T238" s="76"/>
    </row>
    <row r="239" spans="1:20" s="13" customFormat="1" ht="20.25">
      <c r="A239" s="104"/>
      <c r="B239" s="41" t="s">
        <v>262</v>
      </c>
      <c r="C239" s="93">
        <f>C237+C238</f>
        <v>149.5</v>
      </c>
      <c r="D239" s="46" t="s">
        <v>263</v>
      </c>
      <c r="E239" s="37"/>
      <c r="F239" s="15"/>
      <c r="G239" s="15"/>
      <c r="H239" s="15"/>
      <c r="I239" s="15"/>
      <c r="J239" s="15"/>
      <c r="K239" s="15"/>
      <c r="L239" s="15"/>
      <c r="M239" s="15"/>
      <c r="N239" s="15"/>
      <c r="O239" s="15"/>
      <c r="P239" s="15"/>
      <c r="Q239" s="15"/>
      <c r="R239" s="67"/>
      <c r="S239" s="66"/>
      <c r="T239" s="76"/>
    </row>
    <row r="240" spans="1:20" s="10" customFormat="1" ht="20.25" customHeight="1">
      <c r="A240" s="31">
        <v>9</v>
      </c>
      <c r="B240" s="42" t="s">
        <v>68</v>
      </c>
      <c r="C240" s="35"/>
      <c r="D240" s="45" t="s">
        <v>131</v>
      </c>
      <c r="E240" s="34"/>
      <c r="F240" s="9"/>
      <c r="G240" s="9"/>
      <c r="H240" s="9"/>
      <c r="I240" s="9"/>
      <c r="J240" s="9"/>
      <c r="K240" s="9"/>
      <c r="L240" s="9"/>
      <c r="M240" s="9"/>
      <c r="N240" s="9"/>
      <c r="O240" s="9"/>
      <c r="P240" s="9"/>
      <c r="Q240" s="9"/>
      <c r="R240" s="63"/>
      <c r="S240" s="64"/>
      <c r="T240" s="43"/>
    </row>
    <row r="241" spans="1:20" s="13" customFormat="1" ht="33.75" customHeight="1">
      <c r="A241" s="57">
        <v>1</v>
      </c>
      <c r="B241" s="39" t="s">
        <v>69</v>
      </c>
      <c r="C241" s="36">
        <f>D241*E241</f>
        <v>-7</v>
      </c>
      <c r="D241" s="12">
        <v>1</v>
      </c>
      <c r="E241" s="37">
        <f>F241*$E$725+G241*$F$725+H241*$G$725+I241*$H$725+J241*$I$725+K241*$J$725+L241*$K$725+M241*$L$725+N241*$M$725+O241*$N$725+P241*$O$725+Q241*$P$725+R241*S241</f>
        <v>-7</v>
      </c>
      <c r="F241" s="12">
        <v>-5</v>
      </c>
      <c r="G241" s="12">
        <v>-2</v>
      </c>
      <c r="H241" s="12"/>
      <c r="I241" s="12"/>
      <c r="J241" s="12"/>
      <c r="K241" s="12"/>
      <c r="L241" s="12"/>
      <c r="M241" s="12"/>
      <c r="N241" s="12"/>
      <c r="O241" s="12"/>
      <c r="P241" s="12"/>
      <c r="Q241" s="12"/>
      <c r="R241" s="65"/>
      <c r="S241" s="66"/>
      <c r="T241" s="27"/>
    </row>
    <row r="242" spans="1:20" s="13" customFormat="1" ht="33" customHeight="1">
      <c r="A242" s="57">
        <v>1</v>
      </c>
      <c r="B242" s="39" t="s">
        <v>231</v>
      </c>
      <c r="C242" s="36">
        <f t="shared" ref="C242:C245" si="58">D242*E242</f>
        <v>14.5</v>
      </c>
      <c r="D242" s="12">
        <v>1</v>
      </c>
      <c r="E242" s="37">
        <f>F242*$E$725+G242*$F$725+H242*$G$725+I242*$H$725+J242*$I$725+K242*$J$725+L242*$K$725+M242*$L$725+N242*$M$725+O242*$N$725+P242*$O$725</f>
        <v>14.5</v>
      </c>
      <c r="F242" s="12">
        <v>-3</v>
      </c>
      <c r="G242" s="12"/>
      <c r="H242" s="12"/>
      <c r="I242" s="12"/>
      <c r="J242" s="12"/>
      <c r="K242" s="12">
        <v>7</v>
      </c>
      <c r="L242" s="12"/>
      <c r="M242" s="12"/>
      <c r="N242" s="12"/>
      <c r="O242" s="12"/>
      <c r="P242" s="12"/>
      <c r="Q242" s="12"/>
      <c r="R242" s="65"/>
      <c r="S242" s="73"/>
      <c r="T242" s="75"/>
    </row>
    <row r="243" spans="1:20" s="13" customFormat="1" ht="34.5" customHeight="1">
      <c r="A243" s="57">
        <v>1</v>
      </c>
      <c r="B243" s="39" t="s">
        <v>232</v>
      </c>
      <c r="C243" s="36">
        <f t="shared" si="58"/>
        <v>0</v>
      </c>
      <c r="D243" s="12">
        <v>0</v>
      </c>
      <c r="E243" s="37">
        <f>F243*$E$725+G243*$F$725+H243*$G$725+I243*$H$725+J243*$I$725+K243*$J$725+L243*$K$725+M243*$L$725+N243*$M$725+O243*$N$725+P243*$O$725</f>
        <v>19.5</v>
      </c>
      <c r="F243" s="12">
        <v>-3</v>
      </c>
      <c r="G243" s="12"/>
      <c r="H243" s="12"/>
      <c r="I243" s="12"/>
      <c r="J243" s="12"/>
      <c r="K243" s="12">
        <v>9</v>
      </c>
      <c r="L243" s="12"/>
      <c r="M243" s="12"/>
      <c r="N243" s="12"/>
      <c r="O243" s="12"/>
      <c r="P243" s="12"/>
      <c r="Q243" s="12"/>
      <c r="R243" s="65"/>
      <c r="S243" s="73"/>
      <c r="T243" s="75"/>
    </row>
    <row r="244" spans="1:20" s="13" customFormat="1" ht="33" customHeight="1">
      <c r="A244" s="57">
        <v>1</v>
      </c>
      <c r="B244" s="39" t="s">
        <v>233</v>
      </c>
      <c r="C244" s="36">
        <f t="shared" si="58"/>
        <v>130.5</v>
      </c>
      <c r="D244" s="12">
        <v>9</v>
      </c>
      <c r="E244" s="37">
        <f>E242</f>
        <v>14.5</v>
      </c>
      <c r="F244" s="12"/>
      <c r="G244" s="12"/>
      <c r="H244" s="12"/>
      <c r="I244" s="12"/>
      <c r="J244" s="12"/>
      <c r="K244" s="12"/>
      <c r="L244" s="12"/>
      <c r="M244" s="12"/>
      <c r="N244" s="12"/>
      <c r="O244" s="12"/>
      <c r="P244" s="12"/>
      <c r="Q244" s="12"/>
      <c r="R244" s="65"/>
      <c r="S244" s="73"/>
      <c r="T244" s="75"/>
    </row>
    <row r="245" spans="1:20" s="13" customFormat="1" ht="33" customHeight="1">
      <c r="A245" s="57">
        <v>1</v>
      </c>
      <c r="B245" s="39" t="s">
        <v>234</v>
      </c>
      <c r="C245" s="36">
        <f t="shared" si="58"/>
        <v>58.5</v>
      </c>
      <c r="D245" s="12">
        <v>3</v>
      </c>
      <c r="E245" s="37">
        <f>E243</f>
        <v>19.5</v>
      </c>
      <c r="F245" s="12"/>
      <c r="G245" s="12"/>
      <c r="H245" s="12"/>
      <c r="I245" s="12"/>
      <c r="J245" s="12"/>
      <c r="K245" s="12"/>
      <c r="L245" s="12"/>
      <c r="M245" s="12"/>
      <c r="N245" s="12"/>
      <c r="O245" s="12"/>
      <c r="P245" s="12"/>
      <c r="Q245" s="12"/>
      <c r="R245" s="65"/>
      <c r="S245" s="73"/>
      <c r="T245" s="75"/>
    </row>
    <row r="246" spans="1:20" s="13" customFormat="1" ht="20.25">
      <c r="A246" s="57"/>
      <c r="B246" s="40" t="s">
        <v>19</v>
      </c>
      <c r="C246" s="44">
        <f>SUM(C241:C245)</f>
        <v>196.5</v>
      </c>
      <c r="D246" s="46" t="s">
        <v>204</v>
      </c>
      <c r="E246" s="37"/>
      <c r="F246" s="12"/>
      <c r="G246" s="12"/>
      <c r="H246" s="12"/>
      <c r="I246" s="12"/>
      <c r="J246" s="12"/>
      <c r="K246" s="12"/>
      <c r="L246" s="12"/>
      <c r="M246" s="12"/>
      <c r="N246" s="12"/>
      <c r="O246" s="12"/>
      <c r="P246" s="12"/>
      <c r="Q246" s="12"/>
      <c r="R246" s="65"/>
      <c r="S246" s="66"/>
      <c r="T246" s="76"/>
    </row>
    <row r="247" spans="1:20" s="13" customFormat="1" ht="33.75" customHeight="1">
      <c r="A247" s="57">
        <v>2</v>
      </c>
      <c r="B247" s="39" t="s">
        <v>69</v>
      </c>
      <c r="C247" s="36">
        <f>D247*E247</f>
        <v>-50</v>
      </c>
      <c r="D247" s="12">
        <v>1</v>
      </c>
      <c r="E247" s="37">
        <f>F247*$E$725+G247*$F$725+H247*$G$725+I247*$H$725+J247*$I$725+K247*$J$725+L247*$K$725+M247*$L$725+N247*$M$725+O247*$N$725+P247*$O$725+Q247*$P$725+R247*S247</f>
        <v>-50</v>
      </c>
      <c r="F247" s="12">
        <v>-25</v>
      </c>
      <c r="G247" s="12">
        <v>-25</v>
      </c>
      <c r="H247" s="12"/>
      <c r="I247" s="12"/>
      <c r="J247" s="12"/>
      <c r="K247" s="12"/>
      <c r="L247" s="12"/>
      <c r="M247" s="12"/>
      <c r="N247" s="12"/>
      <c r="O247" s="12"/>
      <c r="P247" s="12"/>
      <c r="Q247" s="12"/>
      <c r="R247" s="65"/>
      <c r="S247" s="66"/>
      <c r="T247" s="27"/>
    </row>
    <row r="248" spans="1:20" s="13" customFormat="1" ht="31.5">
      <c r="A248" s="57">
        <v>2</v>
      </c>
      <c r="B248" s="39" t="str">
        <f>B242</f>
        <v>Дрон научно-исследовательского комплекса «Белая Меза»</v>
      </c>
      <c r="C248" s="36">
        <f t="shared" ref="C248:C253" si="59">D248*E248</f>
        <v>43.5</v>
      </c>
      <c r="D248" s="12">
        <v>3</v>
      </c>
      <c r="E248" s="37">
        <f>F248*$E$725+G248*$F$725+H248*$G$725+I248*$H$725+J248*$I$725+K248*$J$725+L248*$K$725+M248*$L$725+N248*$M$725+O248*$N$725+P248*$O$725</f>
        <v>14.5</v>
      </c>
      <c r="F248" s="12">
        <f>F242</f>
        <v>-3</v>
      </c>
      <c r="G248" s="12">
        <f t="shared" ref="G248:Q249" si="60">G242</f>
        <v>0</v>
      </c>
      <c r="H248" s="12">
        <f t="shared" si="60"/>
        <v>0</v>
      </c>
      <c r="I248" s="12">
        <f t="shared" si="60"/>
        <v>0</v>
      </c>
      <c r="J248" s="12">
        <f t="shared" si="60"/>
        <v>0</v>
      </c>
      <c r="K248" s="12">
        <f t="shared" si="60"/>
        <v>7</v>
      </c>
      <c r="L248" s="12">
        <f t="shared" si="60"/>
        <v>0</v>
      </c>
      <c r="M248" s="12">
        <f t="shared" si="60"/>
        <v>0</v>
      </c>
      <c r="N248" s="12">
        <f t="shared" si="60"/>
        <v>0</v>
      </c>
      <c r="O248" s="12">
        <f t="shared" si="60"/>
        <v>0</v>
      </c>
      <c r="P248" s="12">
        <f t="shared" si="60"/>
        <v>0</v>
      </c>
      <c r="Q248" s="12">
        <f t="shared" si="60"/>
        <v>0</v>
      </c>
      <c r="R248" s="65"/>
      <c r="S248" s="73"/>
      <c r="T248" s="75"/>
    </row>
    <row r="249" spans="1:20" s="13" customFormat="1" ht="31.5" customHeight="1">
      <c r="A249" s="57">
        <v>2</v>
      </c>
      <c r="B249" s="39" t="str">
        <f>B243</f>
        <v>Исследовательский Дрон научно-исследовательского комплекса «Белая Меза»</v>
      </c>
      <c r="C249" s="36">
        <f t="shared" si="59"/>
        <v>19.5</v>
      </c>
      <c r="D249" s="12">
        <v>1</v>
      </c>
      <c r="E249" s="37">
        <f>F249*$E$725+G249*$F$725+H249*$G$725+I249*$H$725+J249*$I$725+K249*$J$725+L249*$K$725+M249*$L$725+N249*$M$725+O249*$N$725+P249*$O$725</f>
        <v>19.5</v>
      </c>
      <c r="F249" s="12">
        <f>F243</f>
        <v>-3</v>
      </c>
      <c r="G249" s="12">
        <f t="shared" si="60"/>
        <v>0</v>
      </c>
      <c r="H249" s="12">
        <f t="shared" si="60"/>
        <v>0</v>
      </c>
      <c r="I249" s="12">
        <f t="shared" si="60"/>
        <v>0</v>
      </c>
      <c r="J249" s="12">
        <f t="shared" si="60"/>
        <v>0</v>
      </c>
      <c r="K249" s="12">
        <f t="shared" si="60"/>
        <v>9</v>
      </c>
      <c r="L249" s="12">
        <f t="shared" si="60"/>
        <v>0</v>
      </c>
      <c r="M249" s="12">
        <f t="shared" si="60"/>
        <v>0</v>
      </c>
      <c r="N249" s="12">
        <f t="shared" si="60"/>
        <v>0</v>
      </c>
      <c r="O249" s="12">
        <f t="shared" si="60"/>
        <v>0</v>
      </c>
      <c r="P249" s="12">
        <f t="shared" si="60"/>
        <v>0</v>
      </c>
      <c r="Q249" s="12">
        <f t="shared" si="60"/>
        <v>0</v>
      </c>
      <c r="R249" s="65"/>
      <c r="S249" s="73"/>
      <c r="T249" s="75"/>
    </row>
    <row r="250" spans="1:20" s="13" customFormat="1" ht="20.25">
      <c r="A250" s="57">
        <v>2</v>
      </c>
      <c r="B250" s="84" t="s">
        <v>363</v>
      </c>
      <c r="C250" s="36">
        <f t="shared" si="59"/>
        <v>22</v>
      </c>
      <c r="D250" s="12">
        <v>1</v>
      </c>
      <c r="E250" s="37">
        <f>F250*$E$725+G250*$F$725+H250*$G$725+I250*$H$725+J250*$I$725+K250*$J$725+L250*$K$725+M250*$L$725+N250*$M$725+O250*$N$725+P250*$O$725</f>
        <v>22</v>
      </c>
      <c r="F250" s="12">
        <v>-3</v>
      </c>
      <c r="G250" s="12"/>
      <c r="H250" s="12"/>
      <c r="I250" s="12"/>
      <c r="J250" s="12"/>
      <c r="K250" s="12">
        <v>10</v>
      </c>
      <c r="L250" s="12"/>
      <c r="M250" s="12"/>
      <c r="N250" s="12"/>
      <c r="O250" s="12"/>
      <c r="P250" s="12"/>
      <c r="Q250" s="12"/>
      <c r="R250" s="65"/>
      <c r="S250" s="73"/>
      <c r="T250" s="75"/>
    </row>
    <row r="251" spans="1:20" s="13" customFormat="1" ht="31.5">
      <c r="A251" s="57">
        <v>2</v>
      </c>
      <c r="B251" s="39" t="s">
        <v>233</v>
      </c>
      <c r="C251" s="36">
        <f t="shared" si="59"/>
        <v>130.5</v>
      </c>
      <c r="D251" s="12">
        <f>D244</f>
        <v>9</v>
      </c>
      <c r="E251" s="37">
        <f>E248</f>
        <v>14.5</v>
      </c>
      <c r="F251" s="12"/>
      <c r="G251" s="12"/>
      <c r="H251" s="12"/>
      <c r="I251" s="12"/>
      <c r="J251" s="12"/>
      <c r="K251" s="12"/>
      <c r="L251" s="12"/>
      <c r="M251" s="12"/>
      <c r="N251" s="12"/>
      <c r="O251" s="12"/>
      <c r="P251" s="12"/>
      <c r="Q251" s="12"/>
      <c r="R251" s="65"/>
      <c r="S251" s="73"/>
      <c r="T251" s="75"/>
    </row>
    <row r="252" spans="1:20" s="13" customFormat="1" ht="47.25">
      <c r="A252" s="57">
        <v>2</v>
      </c>
      <c r="B252" s="39" t="s">
        <v>234</v>
      </c>
      <c r="C252" s="36">
        <f t="shared" si="59"/>
        <v>58.5</v>
      </c>
      <c r="D252" s="12">
        <f>D245</f>
        <v>3</v>
      </c>
      <c r="E252" s="37">
        <f>E249</f>
        <v>19.5</v>
      </c>
      <c r="F252" s="12"/>
      <c r="G252" s="12"/>
      <c r="H252" s="12"/>
      <c r="I252" s="12"/>
      <c r="J252" s="12"/>
      <c r="K252" s="12"/>
      <c r="L252" s="12"/>
      <c r="M252" s="12"/>
      <c r="N252" s="12"/>
      <c r="O252" s="12"/>
      <c r="P252" s="12"/>
      <c r="Q252" s="12"/>
      <c r="R252" s="65"/>
      <c r="S252" s="73"/>
      <c r="T252" s="75"/>
    </row>
    <row r="253" spans="1:20" s="13" customFormat="1" ht="31.5" customHeight="1">
      <c r="A253" s="57">
        <v>2</v>
      </c>
      <c r="B253" s="39" t="s">
        <v>364</v>
      </c>
      <c r="C253" s="36">
        <f t="shared" si="59"/>
        <v>100</v>
      </c>
      <c r="D253" s="12">
        <v>20</v>
      </c>
      <c r="E253" s="37">
        <f>D746</f>
        <v>5</v>
      </c>
      <c r="F253" s="12"/>
      <c r="G253" s="12"/>
      <c r="H253" s="12"/>
      <c r="I253" s="12"/>
      <c r="J253" s="12"/>
      <c r="K253" s="12"/>
      <c r="L253" s="12"/>
      <c r="M253" s="12"/>
      <c r="N253" s="12"/>
      <c r="O253" s="12"/>
      <c r="P253" s="12"/>
      <c r="Q253" s="12"/>
      <c r="R253" s="65"/>
      <c r="S253" s="66"/>
      <c r="T253" s="76"/>
    </row>
    <row r="254" spans="1:20" s="13" customFormat="1" ht="20.25">
      <c r="A254" s="57"/>
      <c r="B254" s="40" t="s">
        <v>20</v>
      </c>
      <c r="C254" s="44">
        <f>SUM(C247:C253)</f>
        <v>324</v>
      </c>
      <c r="D254" s="46" t="s">
        <v>166</v>
      </c>
      <c r="E254" s="37"/>
      <c r="F254" s="12"/>
      <c r="G254" s="12"/>
      <c r="H254" s="12"/>
      <c r="I254" s="12"/>
      <c r="J254" s="12"/>
      <c r="K254" s="12"/>
      <c r="L254" s="12"/>
      <c r="M254" s="12"/>
      <c r="N254" s="12"/>
      <c r="O254" s="12"/>
      <c r="P254" s="12"/>
      <c r="Q254" s="12"/>
      <c r="R254" s="65"/>
      <c r="S254" s="66"/>
      <c r="T254" s="27"/>
    </row>
    <row r="255" spans="1:20" s="13" customFormat="1" ht="20.25">
      <c r="A255" s="106"/>
      <c r="B255" s="89" t="s">
        <v>304</v>
      </c>
      <c r="C255" s="38"/>
      <c r="D255" s="91"/>
      <c r="E255" s="37"/>
      <c r="F255" s="15"/>
      <c r="G255" s="15"/>
      <c r="H255" s="15"/>
      <c r="I255" s="15"/>
      <c r="J255" s="15"/>
      <c r="K255" s="15"/>
      <c r="L255" s="15"/>
      <c r="M255" s="15"/>
      <c r="N255" s="15"/>
      <c r="O255" s="15"/>
      <c r="P255" s="15"/>
      <c r="Q255" s="15"/>
      <c r="R255" s="67"/>
      <c r="S255" s="68"/>
      <c r="T255" s="28"/>
    </row>
    <row r="256" spans="1:20" s="13" customFormat="1" ht="20.25">
      <c r="A256" s="106"/>
      <c r="B256" s="90" t="s">
        <v>268</v>
      </c>
      <c r="C256" s="92">
        <f>D256*E256</f>
        <v>60</v>
      </c>
      <c r="D256" s="12">
        <v>12</v>
      </c>
      <c r="E256" s="37">
        <f>F256*$E$725+G256*$F$725+H256*$G$725+I256*$H$725+J256*$I$725+K256*$J$725+L256*$K$725+M256*$L$725+N256*$M$725+O256*$N$725+P256*$O$725+Q256*$P$725+R256*S256</f>
        <v>5</v>
      </c>
      <c r="F256" s="15"/>
      <c r="G256" s="15"/>
      <c r="H256" s="15"/>
      <c r="I256" s="15"/>
      <c r="J256" s="15"/>
      <c r="K256" s="15">
        <v>2</v>
      </c>
      <c r="L256" s="15"/>
      <c r="M256" s="15"/>
      <c r="N256" s="15"/>
      <c r="O256" s="15"/>
      <c r="P256" s="15"/>
      <c r="Q256" s="15"/>
      <c r="R256" s="67"/>
      <c r="S256" s="68"/>
      <c r="T256" s="28"/>
    </row>
    <row r="257" spans="1:20" s="13" customFormat="1" ht="20.25">
      <c r="A257" s="106"/>
      <c r="B257" s="90" t="s">
        <v>269</v>
      </c>
      <c r="C257" s="92">
        <f>D257*E257</f>
        <v>30</v>
      </c>
      <c r="D257" s="12">
        <v>4</v>
      </c>
      <c r="E257" s="37">
        <f>F257*$E$725+G257*$F$725+H257*$G$725+I257*$H$725+J257*$I$725+K257*$J$725+L257*$K$725+M257*$L$725+N257*$M$725+O257*$N$725+P257*$O$725+Q257*$P$725+R257*S257</f>
        <v>7.5</v>
      </c>
      <c r="F257" s="15"/>
      <c r="G257" s="15"/>
      <c r="H257" s="15"/>
      <c r="I257" s="15"/>
      <c r="J257" s="15"/>
      <c r="K257" s="15">
        <v>3</v>
      </c>
      <c r="L257" s="15"/>
      <c r="M257" s="15"/>
      <c r="N257" s="15"/>
      <c r="O257" s="15"/>
      <c r="P257" s="15"/>
      <c r="Q257" s="15"/>
      <c r="R257" s="67"/>
      <c r="S257" s="68"/>
      <c r="T257" s="28"/>
    </row>
    <row r="258" spans="1:20" s="13" customFormat="1" ht="20.25">
      <c r="A258" s="106"/>
      <c r="B258" s="90" t="s">
        <v>370</v>
      </c>
      <c r="C258" s="92">
        <f>D258*E258</f>
        <v>15</v>
      </c>
      <c r="D258" s="12">
        <v>1</v>
      </c>
      <c r="E258" s="37">
        <f>F258*$E$725+G258*$F$725+H258*$G$725+I258*$H$725+J258*$I$725+K258*$J$725+L258*$K$725+M258*$L$725+N258*$M$725+O258*$N$725+P258*$O$725+Q258*$P$725+R258*S258</f>
        <v>15</v>
      </c>
      <c r="F258" s="15"/>
      <c r="G258" s="15"/>
      <c r="H258" s="15"/>
      <c r="I258" s="15"/>
      <c r="J258" s="15"/>
      <c r="K258" s="15">
        <v>6</v>
      </c>
      <c r="L258" s="15"/>
      <c r="M258" s="15"/>
      <c r="N258" s="15"/>
      <c r="O258" s="15"/>
      <c r="P258" s="15"/>
      <c r="Q258" s="15"/>
      <c r="R258" s="67"/>
      <c r="S258" s="68"/>
      <c r="T258" s="28"/>
    </row>
    <row r="259" spans="1:20" s="13" customFormat="1" ht="20.25">
      <c r="A259" s="107" t="s">
        <v>13</v>
      </c>
      <c r="B259" s="41" t="s">
        <v>262</v>
      </c>
      <c r="C259" s="93">
        <f>SUM(C256:C258)</f>
        <v>105</v>
      </c>
      <c r="D259" s="46" t="s">
        <v>306</v>
      </c>
      <c r="E259" s="37"/>
      <c r="F259" s="15"/>
      <c r="G259" s="15"/>
      <c r="H259" s="15"/>
      <c r="I259" s="15"/>
      <c r="J259" s="15"/>
      <c r="K259" s="15"/>
      <c r="L259" s="15"/>
      <c r="M259" s="15"/>
      <c r="N259" s="15"/>
      <c r="O259" s="15"/>
      <c r="P259" s="15"/>
      <c r="Q259" s="15"/>
      <c r="R259" s="67"/>
      <c r="S259" s="68"/>
      <c r="T259" s="28"/>
    </row>
    <row r="260" spans="1:20" s="13" customFormat="1" ht="20.25">
      <c r="A260" s="106"/>
      <c r="B260" s="89" t="s">
        <v>305</v>
      </c>
      <c r="C260" s="38"/>
      <c r="D260" s="103"/>
      <c r="E260" s="37"/>
      <c r="F260" s="15"/>
      <c r="G260" s="15"/>
      <c r="H260" s="15"/>
      <c r="I260" s="15"/>
      <c r="J260" s="15"/>
      <c r="K260" s="15"/>
      <c r="L260" s="15"/>
      <c r="M260" s="15"/>
      <c r="N260" s="15"/>
      <c r="O260" s="15"/>
      <c r="P260" s="15"/>
      <c r="Q260" s="15"/>
      <c r="R260" s="67"/>
      <c r="S260" s="68"/>
      <c r="T260" s="28"/>
    </row>
    <row r="261" spans="1:20" s="13" customFormat="1" ht="20.25">
      <c r="A261" s="106"/>
      <c r="B261" s="90" t="s">
        <v>268</v>
      </c>
      <c r="C261" s="92">
        <f>D261*E261</f>
        <v>300</v>
      </c>
      <c r="D261" s="12">
        <f>D256</f>
        <v>12</v>
      </c>
      <c r="E261" s="37">
        <f>F261*$E$725+G261*$F$725+H261*$G$725+I261*$H$725+J261*$I$725+K261*$J$725+L261*$K$725+M261*$L$725+N261*$M$725+O261*$N$725+P261*$O$725+Q261*$P$725+R261*S261</f>
        <v>25</v>
      </c>
      <c r="F261" s="15">
        <f t="shared" ref="F261:P262" si="61">F256*5</f>
        <v>0</v>
      </c>
      <c r="G261" s="15">
        <f t="shared" si="61"/>
        <v>0</v>
      </c>
      <c r="H261" s="15">
        <f t="shared" si="61"/>
        <v>0</v>
      </c>
      <c r="I261" s="15">
        <f t="shared" si="61"/>
        <v>0</v>
      </c>
      <c r="J261" s="15">
        <f t="shared" si="61"/>
        <v>0</v>
      </c>
      <c r="K261" s="15">
        <f t="shared" si="61"/>
        <v>10</v>
      </c>
      <c r="L261" s="15">
        <f t="shared" si="61"/>
        <v>0</v>
      </c>
      <c r="M261" s="15">
        <f t="shared" si="61"/>
        <v>0</v>
      </c>
      <c r="N261" s="15">
        <f t="shared" si="61"/>
        <v>0</v>
      </c>
      <c r="O261" s="15">
        <f t="shared" si="61"/>
        <v>0</v>
      </c>
      <c r="P261" s="15">
        <f t="shared" si="61"/>
        <v>0</v>
      </c>
      <c r="Q261" s="15"/>
      <c r="R261" s="67"/>
      <c r="S261" s="68"/>
      <c r="T261" s="28"/>
    </row>
    <row r="262" spans="1:20" s="13" customFormat="1" ht="20.25">
      <c r="A262" s="106"/>
      <c r="B262" s="90" t="s">
        <v>269</v>
      </c>
      <c r="C262" s="92">
        <f>D262*E262</f>
        <v>150</v>
      </c>
      <c r="D262" s="12">
        <f>D257</f>
        <v>4</v>
      </c>
      <c r="E262" s="37">
        <f>F262*$E$725+G262*$F$725+H262*$G$725+I262*$H$725+J262*$I$725+K262*$J$725+L262*$K$725+M262*$L$725+N262*$M$725+O262*$N$725+P262*$O$725+Q262*$P$725+R262*S262</f>
        <v>37.5</v>
      </c>
      <c r="F262" s="15">
        <f t="shared" si="61"/>
        <v>0</v>
      </c>
      <c r="G262" s="15">
        <f t="shared" si="61"/>
        <v>0</v>
      </c>
      <c r="H262" s="15">
        <f t="shared" si="61"/>
        <v>0</v>
      </c>
      <c r="I262" s="15">
        <f t="shared" si="61"/>
        <v>0</v>
      </c>
      <c r="J262" s="15">
        <f t="shared" si="61"/>
        <v>0</v>
      </c>
      <c r="K262" s="15">
        <f t="shared" si="61"/>
        <v>15</v>
      </c>
      <c r="L262" s="15">
        <f t="shared" si="61"/>
        <v>0</v>
      </c>
      <c r="M262" s="15">
        <f t="shared" si="61"/>
        <v>0</v>
      </c>
      <c r="N262" s="15">
        <f t="shared" si="61"/>
        <v>0</v>
      </c>
      <c r="O262" s="15">
        <f t="shared" si="61"/>
        <v>0</v>
      </c>
      <c r="P262" s="15">
        <f t="shared" si="61"/>
        <v>0</v>
      </c>
      <c r="Q262" s="15"/>
      <c r="R262" s="67"/>
      <c r="S262" s="68"/>
      <c r="T262" s="28"/>
    </row>
    <row r="263" spans="1:20" s="13" customFormat="1" ht="20.25">
      <c r="A263" s="106"/>
      <c r="B263" s="90" t="s">
        <v>370</v>
      </c>
      <c r="C263" s="92">
        <f>D263*E263</f>
        <v>75</v>
      </c>
      <c r="D263" s="12">
        <v>1</v>
      </c>
      <c r="E263" s="37">
        <f>F263*$E$725+G263*$F$725+H263*$G$725+I263*$H$725+J263*$I$725+K263*$J$725+L263*$K$725+M263*$L$725+N263*$M$725+O263*$N$725+P263*$O$725+Q263*$P$725+R263*S263</f>
        <v>75</v>
      </c>
      <c r="F263" s="15"/>
      <c r="G263" s="15"/>
      <c r="H263" s="15"/>
      <c r="I263" s="15"/>
      <c r="J263" s="15"/>
      <c r="K263" s="15">
        <f>K258*5</f>
        <v>30</v>
      </c>
      <c r="L263" s="15"/>
      <c r="M263" s="15"/>
      <c r="N263" s="15"/>
      <c r="O263" s="15"/>
      <c r="P263" s="15"/>
      <c r="Q263" s="15"/>
      <c r="R263" s="67"/>
      <c r="S263" s="68"/>
      <c r="T263" s="28"/>
    </row>
    <row r="264" spans="1:20" s="13" customFormat="1" ht="20.25">
      <c r="A264" s="106"/>
      <c r="B264" s="41" t="s">
        <v>262</v>
      </c>
      <c r="C264" s="93">
        <f>SUM(C261:C263)</f>
        <v>525</v>
      </c>
      <c r="D264" s="46" t="s">
        <v>307</v>
      </c>
      <c r="E264" s="37"/>
      <c r="F264" s="15"/>
      <c r="G264" s="15"/>
      <c r="H264" s="15"/>
      <c r="I264" s="15"/>
      <c r="J264" s="15"/>
      <c r="K264" s="15"/>
      <c r="L264" s="15"/>
      <c r="M264" s="15"/>
      <c r="N264" s="15"/>
      <c r="O264" s="15"/>
      <c r="P264" s="15"/>
      <c r="Q264" s="15"/>
      <c r="R264" s="67"/>
      <c r="S264" s="68"/>
      <c r="T264" s="28"/>
    </row>
    <row r="265" spans="1:20" s="13" customFormat="1" ht="20.25">
      <c r="A265" s="104"/>
      <c r="B265" s="89" t="s">
        <v>255</v>
      </c>
      <c r="C265" s="38"/>
      <c r="D265" s="91"/>
      <c r="E265" s="37"/>
      <c r="F265" s="12"/>
      <c r="G265" s="12"/>
      <c r="H265" s="12"/>
      <c r="I265" s="12"/>
      <c r="J265" s="12"/>
      <c r="K265" s="12"/>
      <c r="L265" s="12"/>
      <c r="M265" s="12"/>
      <c r="N265" s="12"/>
      <c r="O265" s="12"/>
      <c r="P265" s="12"/>
      <c r="Q265" s="12"/>
      <c r="R265" s="65"/>
      <c r="S265" s="66"/>
      <c r="T265" s="27"/>
    </row>
    <row r="266" spans="1:20" s="13" customFormat="1" ht="20.25">
      <c r="A266" s="104"/>
      <c r="B266" s="90" t="s">
        <v>268</v>
      </c>
      <c r="C266" s="92">
        <f>D266*E266</f>
        <v>105</v>
      </c>
      <c r="D266" s="12">
        <f>D248+D251</f>
        <v>12</v>
      </c>
      <c r="E266" s="37">
        <f>F266*$E$725+G266*$F$725+H266*$G$725+I266*$H$725+J266*$I$725+K266*$J$725+L266*$K$725+M266*$L$725+N266*$M$725+O266*$N$725+P266*$O$725+Q266*$P$725+R266*S266</f>
        <v>8.75</v>
      </c>
      <c r="F266" s="12"/>
      <c r="G266" s="12"/>
      <c r="H266" s="12"/>
      <c r="I266" s="12"/>
      <c r="J266" s="12"/>
      <c r="K266" s="12">
        <v>3.5</v>
      </c>
      <c r="L266" s="12"/>
      <c r="M266" s="12"/>
      <c r="N266" s="12"/>
      <c r="O266" s="12"/>
      <c r="P266" s="12"/>
      <c r="Q266" s="12"/>
      <c r="R266" s="65"/>
      <c r="S266" s="66"/>
      <c r="T266" s="27"/>
    </row>
    <row r="267" spans="1:20" s="13" customFormat="1" ht="20.25">
      <c r="A267" s="104"/>
      <c r="B267" s="90" t="s">
        <v>269</v>
      </c>
      <c r="C267" s="92">
        <f>D267*E267</f>
        <v>45</v>
      </c>
      <c r="D267" s="12">
        <f>D249+D252</f>
        <v>4</v>
      </c>
      <c r="E267" s="37">
        <f>F267*$E$725+G267*$F$725+H267*$G$725+I267*$H$725+J267*$I$725+K267*$J$725+L267*$K$725+M267*$L$725+N267*$M$725+O267*$N$725+P267*$O$725+Q267*$P$725+R267*S267</f>
        <v>11.25</v>
      </c>
      <c r="F267" s="12"/>
      <c r="G267" s="12"/>
      <c r="H267" s="12"/>
      <c r="I267" s="12"/>
      <c r="J267" s="12"/>
      <c r="K267" s="12">
        <v>4.5</v>
      </c>
      <c r="L267" s="12"/>
      <c r="M267" s="12"/>
      <c r="N267" s="12"/>
      <c r="O267" s="12"/>
      <c r="P267" s="12"/>
      <c r="Q267" s="12"/>
      <c r="R267" s="65"/>
      <c r="S267" s="66"/>
      <c r="T267" s="27"/>
    </row>
    <row r="268" spans="1:20" s="13" customFormat="1" ht="20.25">
      <c r="A268" s="104"/>
      <c r="B268" s="90" t="s">
        <v>370</v>
      </c>
      <c r="C268" s="92">
        <f>D268*E268</f>
        <v>12.5</v>
      </c>
      <c r="D268" s="12">
        <v>1</v>
      </c>
      <c r="E268" s="37">
        <f>F268*$E$725+G268*$F$725+H268*$G$725+I268*$H$725+J268*$I$725+K268*$J$725+L268*$K$725+M268*$L$725+N268*$M$725+O268*$N$725+P268*$O$725+Q268*$P$725+R268*S268</f>
        <v>12.5</v>
      </c>
      <c r="F268" s="12"/>
      <c r="G268" s="12"/>
      <c r="H268" s="12"/>
      <c r="I268" s="12"/>
      <c r="J268" s="12"/>
      <c r="K268" s="12">
        <v>5</v>
      </c>
      <c r="L268" s="12"/>
      <c r="M268" s="12"/>
      <c r="N268" s="12"/>
      <c r="O268" s="12"/>
      <c r="P268" s="12"/>
      <c r="Q268" s="12"/>
      <c r="R268" s="65"/>
      <c r="S268" s="66"/>
      <c r="T268" s="27"/>
    </row>
    <row r="269" spans="1:20" s="13" customFormat="1" ht="20.25">
      <c r="A269" s="104"/>
      <c r="B269" s="41" t="s">
        <v>262</v>
      </c>
      <c r="C269" s="93">
        <f>C266+C267+C268</f>
        <v>162.5</v>
      </c>
      <c r="D269" s="46" t="s">
        <v>263</v>
      </c>
      <c r="E269" s="37"/>
      <c r="F269" s="12"/>
      <c r="G269" s="12"/>
      <c r="H269" s="12"/>
      <c r="I269" s="12"/>
      <c r="J269" s="12"/>
      <c r="K269" s="12"/>
      <c r="L269" s="12"/>
      <c r="M269" s="12"/>
      <c r="N269" s="12"/>
      <c r="O269" s="12"/>
      <c r="P269" s="12"/>
      <c r="Q269" s="12"/>
      <c r="R269" s="65"/>
      <c r="S269" s="66"/>
      <c r="T269" s="27"/>
    </row>
    <row r="270" spans="1:20" s="10" customFormat="1" ht="20.25" customHeight="1">
      <c r="A270" s="31">
        <v>10</v>
      </c>
      <c r="B270" s="42" t="s">
        <v>73</v>
      </c>
      <c r="C270" s="35"/>
      <c r="D270" s="9"/>
      <c r="E270" s="34"/>
      <c r="F270" s="9"/>
      <c r="G270" s="9"/>
      <c r="H270" s="9"/>
      <c r="I270" s="9"/>
      <c r="J270" s="9"/>
      <c r="K270" s="9"/>
      <c r="L270" s="9"/>
      <c r="M270" s="9"/>
      <c r="N270" s="9"/>
      <c r="O270" s="9"/>
      <c r="P270" s="9"/>
      <c r="Q270" s="9"/>
      <c r="R270" s="63"/>
      <c r="S270" s="64"/>
      <c r="T270" s="43"/>
    </row>
    <row r="271" spans="1:20" s="13" customFormat="1" ht="20.25">
      <c r="A271" s="57">
        <v>1</v>
      </c>
      <c r="B271" s="39" t="s">
        <v>74</v>
      </c>
      <c r="C271" s="36">
        <f>D271*E271</f>
        <v>-6</v>
      </c>
      <c r="D271" s="12">
        <v>1</v>
      </c>
      <c r="E271" s="37">
        <f>F271*$E$725+G271*$F$725+H271*$G$725+I271*$H$725+J271*$I$725+K271*$J$725+L271*$K$725+M271*$L$725+N271*$M$725+O271*$N$725+P271*$O$725+Q271*$P$725+R271*S271</f>
        <v>-6</v>
      </c>
      <c r="F271" s="12">
        <v>1</v>
      </c>
      <c r="G271" s="12">
        <v>-7</v>
      </c>
      <c r="H271" s="12"/>
      <c r="I271" s="12"/>
      <c r="J271" s="12"/>
      <c r="K271" s="12"/>
      <c r="L271" s="12"/>
      <c r="M271" s="12"/>
      <c r="N271" s="12"/>
      <c r="O271" s="12"/>
      <c r="P271" s="12"/>
      <c r="Q271" s="12"/>
      <c r="R271" s="65"/>
      <c r="S271" s="66"/>
      <c r="T271" s="27"/>
    </row>
    <row r="272" spans="1:20" s="13" customFormat="1" ht="20.25">
      <c r="A272" s="57">
        <v>1</v>
      </c>
      <c r="B272" s="39" t="s">
        <v>230</v>
      </c>
      <c r="C272" s="36">
        <f t="shared" ref="C272:C274" si="62">D272*E272</f>
        <v>63</v>
      </c>
      <c r="D272" s="12">
        <v>9</v>
      </c>
      <c r="E272" s="37">
        <f>F272*$E$725+G272*$F$725+H272*$G$725+I272*$H$725+J272*$I$725+K272*$J$725+L272*$K$725+M272*$L$725+N272*$M$725+O272*$N$725+P272*$O$725</f>
        <v>7</v>
      </c>
      <c r="F272" s="12">
        <v>7</v>
      </c>
      <c r="G272" s="12"/>
      <c r="H272" s="12"/>
      <c r="I272" s="12"/>
      <c r="J272" s="12"/>
      <c r="K272" s="12"/>
      <c r="L272" s="12"/>
      <c r="M272" s="12"/>
      <c r="N272" s="12"/>
      <c r="O272" s="12"/>
      <c r="P272" s="12"/>
      <c r="Q272" s="12"/>
      <c r="R272" s="65"/>
      <c r="S272" s="73"/>
      <c r="T272" s="75"/>
    </row>
    <row r="273" spans="1:20" s="13" customFormat="1" ht="20.25">
      <c r="A273" s="57">
        <v>1</v>
      </c>
      <c r="B273" s="39" t="s">
        <v>229</v>
      </c>
      <c r="C273" s="36">
        <f t="shared" si="62"/>
        <v>45</v>
      </c>
      <c r="D273" s="12">
        <v>3</v>
      </c>
      <c r="E273" s="37">
        <f>F273*$E$725+G273*$F$725+H273*$G$725+I273*$H$725+J273*$I$725+K273*$J$725+L273*$K$725+M273*$L$725+N273*$M$725+O273*$N$725+P273*$O$725</f>
        <v>15</v>
      </c>
      <c r="F273" s="12">
        <v>15</v>
      </c>
      <c r="G273" s="12"/>
      <c r="H273" s="12"/>
      <c r="I273" s="12"/>
      <c r="J273" s="12"/>
      <c r="K273" s="12"/>
      <c r="L273" s="12"/>
      <c r="M273" s="12"/>
      <c r="N273" s="12"/>
      <c r="O273" s="12"/>
      <c r="P273" s="12"/>
      <c r="Q273" s="12"/>
      <c r="R273" s="65"/>
      <c r="S273" s="73"/>
      <c r="T273" s="75"/>
    </row>
    <row r="274" spans="1:20" s="13" customFormat="1" ht="21" customHeight="1">
      <c r="A274" s="57">
        <v>1</v>
      </c>
      <c r="B274" s="39" t="s">
        <v>154</v>
      </c>
      <c r="C274" s="36">
        <f t="shared" si="62"/>
        <v>98.81</v>
      </c>
      <c r="D274" s="12">
        <v>1</v>
      </c>
      <c r="E274" s="37">
        <f>F274*$E$725+G274*$F$725+H274*$G$725+I274*$H$725+J274*$I$725+K274*$J$725+L274*$K$725+M274*$L$725+N274*$M$725+O274*$N$725+P274*$O$725+Q274*$P$725+R274*S274</f>
        <v>98.81</v>
      </c>
      <c r="F274" s="12">
        <v>98.81</v>
      </c>
      <c r="G274" s="12"/>
      <c r="H274" s="12"/>
      <c r="I274" s="12"/>
      <c r="J274" s="12"/>
      <c r="K274" s="12"/>
      <c r="L274" s="12"/>
      <c r="M274" s="12"/>
      <c r="N274" s="12"/>
      <c r="O274" s="12"/>
      <c r="P274" s="12"/>
      <c r="Q274" s="12"/>
      <c r="R274" s="65"/>
      <c r="S274" s="66"/>
      <c r="T274" s="76"/>
    </row>
    <row r="275" spans="1:20" s="13" customFormat="1" ht="20.25">
      <c r="A275" s="57"/>
      <c r="B275" s="40" t="s">
        <v>19</v>
      </c>
      <c r="C275" s="44">
        <f>SUM(C271:C274)</f>
        <v>200.81</v>
      </c>
      <c r="D275" s="46" t="s">
        <v>204</v>
      </c>
      <c r="E275" s="37"/>
      <c r="F275" s="12"/>
      <c r="G275" s="12"/>
      <c r="H275" s="12"/>
      <c r="I275" s="12"/>
      <c r="J275" s="12"/>
      <c r="K275" s="12"/>
      <c r="L275" s="12"/>
      <c r="M275" s="12"/>
      <c r="N275" s="12"/>
      <c r="O275" s="12"/>
      <c r="P275" s="12"/>
      <c r="Q275" s="12"/>
      <c r="R275" s="65"/>
      <c r="S275" s="66"/>
      <c r="T275" s="27"/>
    </row>
    <row r="276" spans="1:20" s="13" customFormat="1" ht="20.25">
      <c r="A276" s="106"/>
      <c r="B276" s="89" t="s">
        <v>304</v>
      </c>
      <c r="C276" s="38"/>
      <c r="D276" s="91"/>
      <c r="E276" s="37"/>
      <c r="F276" s="15"/>
      <c r="G276" s="15"/>
      <c r="H276" s="15"/>
      <c r="I276" s="15"/>
      <c r="J276" s="15"/>
      <c r="K276" s="15"/>
      <c r="L276" s="15"/>
      <c r="M276" s="15"/>
      <c r="N276" s="15"/>
      <c r="O276" s="15"/>
      <c r="P276" s="15"/>
      <c r="Q276" s="15"/>
      <c r="R276" s="67"/>
      <c r="S276" s="68"/>
      <c r="T276" s="28"/>
    </row>
    <row r="277" spans="1:20" s="13" customFormat="1" ht="20.25">
      <c r="A277" s="106"/>
      <c r="B277" s="90" t="s">
        <v>403</v>
      </c>
      <c r="C277" s="92">
        <f>D277*E277</f>
        <v>70</v>
      </c>
      <c r="D277" s="12">
        <f>D272+D286</f>
        <v>14</v>
      </c>
      <c r="E277" s="37">
        <f>F277*$E$725+G277*$F$725+H277*$G$725+I277*$H$725+J277*$I$725+K277*$J$725+L277*$K$725+M277*$L$725+N277*$M$725+O277*$N$725+P277*$O$725</f>
        <v>5</v>
      </c>
      <c r="F277" s="15">
        <v>5</v>
      </c>
      <c r="G277" s="15"/>
      <c r="H277" s="15"/>
      <c r="I277" s="15"/>
      <c r="J277" s="15"/>
      <c r="K277" s="15"/>
      <c r="L277" s="15"/>
      <c r="M277" s="15"/>
      <c r="N277" s="15"/>
      <c r="O277" s="15"/>
      <c r="P277" s="15"/>
      <c r="Q277" s="15"/>
      <c r="R277" s="67"/>
      <c r="S277" s="68"/>
      <c r="T277" s="28"/>
    </row>
    <row r="278" spans="1:20" s="13" customFormat="1" ht="20.25">
      <c r="A278" s="106"/>
      <c r="B278" s="90" t="s">
        <v>405</v>
      </c>
      <c r="C278" s="92">
        <f>D278*E278</f>
        <v>32.5</v>
      </c>
      <c r="D278" s="12">
        <f>D273+D288</f>
        <v>5</v>
      </c>
      <c r="E278" s="37">
        <f>F278*$E$725+G278*$F$725+H278*$G$725+I278*$H$725+J278*$I$725+K278*$J$725+L278*$K$725+M278*$L$725+N278*$M$725+O278*$N$725+P278*$O$725</f>
        <v>6.5</v>
      </c>
      <c r="F278" s="15">
        <v>6.5</v>
      </c>
      <c r="G278" s="15"/>
      <c r="H278" s="15"/>
      <c r="I278" s="15"/>
      <c r="J278" s="15"/>
      <c r="K278" s="15"/>
      <c r="L278" s="15"/>
      <c r="M278" s="15"/>
      <c r="N278" s="15"/>
      <c r="O278" s="15"/>
      <c r="P278" s="15"/>
      <c r="Q278" s="15"/>
      <c r="R278" s="67"/>
      <c r="S278" s="68"/>
      <c r="T278" s="28"/>
    </row>
    <row r="279" spans="1:20" s="13" customFormat="1" ht="20.25">
      <c r="A279" s="107" t="s">
        <v>13</v>
      </c>
      <c r="B279" s="41" t="s">
        <v>262</v>
      </c>
      <c r="C279" s="93">
        <f>SUM(C277:C278)</f>
        <v>102.5</v>
      </c>
      <c r="D279" s="46" t="s">
        <v>306</v>
      </c>
      <c r="E279" s="37"/>
      <c r="F279" s="15"/>
      <c r="G279" s="15"/>
      <c r="H279" s="15"/>
      <c r="I279" s="15"/>
      <c r="J279" s="15"/>
      <c r="K279" s="15"/>
      <c r="L279" s="15"/>
      <c r="M279" s="15"/>
      <c r="N279" s="15"/>
      <c r="O279" s="15"/>
      <c r="P279" s="15"/>
      <c r="Q279" s="15"/>
      <c r="R279" s="67"/>
      <c r="S279" s="68"/>
      <c r="T279" s="28"/>
    </row>
    <row r="280" spans="1:20" s="13" customFormat="1" ht="20.25">
      <c r="A280" s="106"/>
      <c r="B280" s="89" t="s">
        <v>305</v>
      </c>
      <c r="C280" s="38"/>
      <c r="D280" s="103"/>
      <c r="E280" s="37"/>
      <c r="F280" s="15"/>
      <c r="G280" s="15"/>
      <c r="H280" s="15"/>
      <c r="I280" s="15"/>
      <c r="J280" s="15"/>
      <c r="K280" s="15"/>
      <c r="L280" s="15"/>
      <c r="M280" s="15"/>
      <c r="N280" s="15"/>
      <c r="O280" s="15"/>
      <c r="P280" s="15"/>
      <c r="Q280" s="15"/>
      <c r="R280" s="67"/>
      <c r="S280" s="68"/>
      <c r="T280" s="28"/>
    </row>
    <row r="281" spans="1:20" s="13" customFormat="1" ht="20.25">
      <c r="A281" s="106"/>
      <c r="B281" s="90" t="s">
        <v>403</v>
      </c>
      <c r="C281" s="92">
        <f>D281*E281</f>
        <v>350</v>
      </c>
      <c r="D281" s="12">
        <f>D277</f>
        <v>14</v>
      </c>
      <c r="E281" s="37">
        <f>F281*$E$725+G281*$F$725+H281*$G$725+I281*$H$725+J281*$I$725+K281*$J$725+L281*$K$725+M281*$L$725+N281*$M$725+O281*$N$725+P281*$O$725</f>
        <v>25</v>
      </c>
      <c r="F281" s="15">
        <f t="shared" ref="F281:J282" si="63">F277*5</f>
        <v>25</v>
      </c>
      <c r="G281" s="15">
        <f t="shared" si="63"/>
        <v>0</v>
      </c>
      <c r="H281" s="15">
        <f t="shared" si="63"/>
        <v>0</v>
      </c>
      <c r="I281" s="15">
        <f t="shared" si="63"/>
        <v>0</v>
      </c>
      <c r="J281" s="15">
        <f t="shared" si="63"/>
        <v>0</v>
      </c>
      <c r="K281" s="15">
        <f>K277*5</f>
        <v>0</v>
      </c>
      <c r="L281" s="15">
        <f t="shared" ref="L281:P282" si="64">L277*5</f>
        <v>0</v>
      </c>
      <c r="M281" s="15">
        <f t="shared" si="64"/>
        <v>0</v>
      </c>
      <c r="N281" s="15">
        <f t="shared" si="64"/>
        <v>0</v>
      </c>
      <c r="O281" s="15">
        <f t="shared" si="64"/>
        <v>0</v>
      </c>
      <c r="P281" s="15">
        <f t="shared" si="64"/>
        <v>0</v>
      </c>
      <c r="Q281" s="15"/>
      <c r="R281" s="67"/>
      <c r="S281" s="68"/>
      <c r="T281" s="28"/>
    </row>
    <row r="282" spans="1:20" s="13" customFormat="1" ht="20.25">
      <c r="A282" s="106"/>
      <c r="B282" s="90" t="s">
        <v>405</v>
      </c>
      <c r="C282" s="92">
        <f>D282*E282</f>
        <v>162.5</v>
      </c>
      <c r="D282" s="12">
        <f>D278</f>
        <v>5</v>
      </c>
      <c r="E282" s="37">
        <f>F282*$E$725+G282*$F$725+H282*$G$725+I282*$H$725+J282*$I$725+K282*$J$725+L282*$K$725+M282*$L$725+N282*$M$725+O282*$N$725+P282*$O$725</f>
        <v>32.5</v>
      </c>
      <c r="F282" s="15">
        <f t="shared" si="63"/>
        <v>32.5</v>
      </c>
      <c r="G282" s="15">
        <f t="shared" si="63"/>
        <v>0</v>
      </c>
      <c r="H282" s="15">
        <f t="shared" si="63"/>
        <v>0</v>
      </c>
      <c r="I282" s="15">
        <f t="shared" si="63"/>
        <v>0</v>
      </c>
      <c r="J282" s="15">
        <f t="shared" si="63"/>
        <v>0</v>
      </c>
      <c r="K282" s="15">
        <f>K278*5</f>
        <v>0</v>
      </c>
      <c r="L282" s="15">
        <f t="shared" si="64"/>
        <v>0</v>
      </c>
      <c r="M282" s="15">
        <f t="shared" si="64"/>
        <v>0</v>
      </c>
      <c r="N282" s="15">
        <f t="shared" si="64"/>
        <v>0</v>
      </c>
      <c r="O282" s="15">
        <f t="shared" si="64"/>
        <v>0</v>
      </c>
      <c r="P282" s="15">
        <f t="shared" si="64"/>
        <v>0</v>
      </c>
      <c r="Q282" s="15"/>
      <c r="R282" s="67"/>
      <c r="S282" s="68"/>
      <c r="T282" s="28"/>
    </row>
    <row r="283" spans="1:20" s="13" customFormat="1" ht="20.25">
      <c r="A283" s="106"/>
      <c r="B283" s="41" t="s">
        <v>262</v>
      </c>
      <c r="C283" s="93">
        <f>SUM(C281:C282)</f>
        <v>512.5</v>
      </c>
      <c r="D283" s="46" t="s">
        <v>307</v>
      </c>
      <c r="E283" s="37"/>
      <c r="F283" s="15"/>
      <c r="G283" s="15"/>
      <c r="H283" s="15"/>
      <c r="I283" s="15"/>
      <c r="J283" s="15"/>
      <c r="K283" s="15"/>
      <c r="L283" s="15"/>
      <c r="M283" s="15"/>
      <c r="N283" s="15"/>
      <c r="O283" s="15"/>
      <c r="P283" s="15"/>
      <c r="Q283" s="15"/>
      <c r="R283" s="67"/>
      <c r="S283" s="68"/>
      <c r="T283" s="28"/>
    </row>
    <row r="284" spans="1:20" s="13" customFormat="1" ht="20.25">
      <c r="A284" s="104"/>
      <c r="B284" s="89" t="s">
        <v>255</v>
      </c>
      <c r="C284" s="38"/>
      <c r="D284" s="91"/>
      <c r="E284" s="37"/>
      <c r="F284" s="12"/>
      <c r="G284" s="12"/>
      <c r="H284" s="12"/>
      <c r="I284" s="12"/>
      <c r="J284" s="12"/>
      <c r="K284" s="12"/>
      <c r="L284" s="12"/>
      <c r="M284" s="12"/>
      <c r="N284" s="12"/>
      <c r="O284" s="12"/>
      <c r="P284" s="12"/>
      <c r="Q284" s="12"/>
      <c r="R284" s="65"/>
      <c r="S284" s="66"/>
      <c r="T284" s="27"/>
    </row>
    <row r="285" spans="1:20" s="13" customFormat="1" ht="20.25">
      <c r="A285" s="104"/>
      <c r="B285" s="90" t="s">
        <v>403</v>
      </c>
      <c r="C285" s="92">
        <f>D285*E285</f>
        <v>28.8</v>
      </c>
      <c r="D285" s="12">
        <f>D272</f>
        <v>9</v>
      </c>
      <c r="E285" s="37">
        <f>F285*$E$725+G285*$F$725+H285*$G$725+I285*$H$725+J285*$I$725+K285*$J$725+L285*$K$725+M285*$L$725+N285*$M$725+O285*$N$725+P285*$O$725</f>
        <v>3.2</v>
      </c>
      <c r="F285" s="12">
        <v>3.2</v>
      </c>
      <c r="G285" s="12"/>
      <c r="H285" s="12"/>
      <c r="I285" s="12"/>
      <c r="J285" s="12"/>
      <c r="K285" s="12"/>
      <c r="L285" s="12"/>
      <c r="M285" s="12"/>
      <c r="N285" s="12"/>
      <c r="O285" s="12"/>
      <c r="P285" s="12"/>
      <c r="Q285" s="12"/>
      <c r="R285" s="67"/>
      <c r="S285" s="79"/>
      <c r="T285" s="28"/>
    </row>
    <row r="286" spans="1:20" s="13" customFormat="1" ht="20.25">
      <c r="A286" s="104"/>
      <c r="B286" s="90" t="s">
        <v>404</v>
      </c>
      <c r="C286" s="92">
        <f>D286*E286</f>
        <v>51</v>
      </c>
      <c r="D286" s="12">
        <v>5</v>
      </c>
      <c r="E286" s="37">
        <f>F286*$E$725+G286*$F$725+H286*$G$725+I286*$H$725+J286*$I$725+K286*$J$725+L286*$K$725+M286*$L$725+N286*$M$725+O286*$N$725+P286*$O$725</f>
        <v>10.199999999999999</v>
      </c>
      <c r="F286" s="12">
        <f>F272+F285</f>
        <v>10.199999999999999</v>
      </c>
      <c r="G286" s="12"/>
      <c r="H286" s="12"/>
      <c r="I286" s="12"/>
      <c r="J286" s="12"/>
      <c r="K286" s="12"/>
      <c r="L286" s="12"/>
      <c r="M286" s="12"/>
      <c r="N286" s="12"/>
      <c r="O286" s="12"/>
      <c r="P286" s="12"/>
      <c r="Q286" s="12"/>
      <c r="R286" s="67"/>
      <c r="S286" s="68"/>
      <c r="T286" s="75"/>
    </row>
    <row r="287" spans="1:20" s="13" customFormat="1" ht="20.25">
      <c r="A287" s="104"/>
      <c r="B287" s="90" t="s">
        <v>405</v>
      </c>
      <c r="C287" s="92">
        <f>D287*E287</f>
        <v>24</v>
      </c>
      <c r="D287" s="12">
        <f>D273</f>
        <v>3</v>
      </c>
      <c r="E287" s="37">
        <f>F287*$E$725+G287*$F$725+H287*$G$725+I287*$H$725+J287*$I$725+K287*$J$725+L287*$K$725+M287*$L$725+N287*$M$725+O287*$N$725+P287*$O$725</f>
        <v>8</v>
      </c>
      <c r="F287" s="12">
        <v>8</v>
      </c>
      <c r="G287" s="12"/>
      <c r="H287" s="12"/>
      <c r="I287" s="12"/>
      <c r="J287" s="12"/>
      <c r="K287" s="12"/>
      <c r="L287" s="12"/>
      <c r="M287" s="12"/>
      <c r="N287" s="12"/>
      <c r="O287" s="12"/>
      <c r="P287" s="12"/>
      <c r="Q287" s="12"/>
      <c r="R287" s="67"/>
      <c r="S287" s="79"/>
      <c r="T287" s="28"/>
    </row>
    <row r="288" spans="1:20" s="13" customFormat="1" ht="20.25">
      <c r="A288" s="104"/>
      <c r="B288" s="90" t="s">
        <v>406</v>
      </c>
      <c r="C288" s="92">
        <f>D288*E288</f>
        <v>46</v>
      </c>
      <c r="D288" s="12">
        <v>2</v>
      </c>
      <c r="E288" s="37">
        <f>F288*$E$725+G288*$F$725+H288*$G$725+I288*$H$725+J288*$I$725+K288*$J$725+L288*$K$725+M288*$L$725+N288*$M$725+O288*$N$725+P288*$O$725</f>
        <v>23</v>
      </c>
      <c r="F288" s="12">
        <f>F273+F287</f>
        <v>23</v>
      </c>
      <c r="G288" s="12"/>
      <c r="H288" s="12"/>
      <c r="I288" s="12"/>
      <c r="J288" s="12"/>
      <c r="K288" s="12"/>
      <c r="L288" s="12"/>
      <c r="M288" s="12"/>
      <c r="N288" s="12"/>
      <c r="O288" s="12"/>
      <c r="P288" s="12"/>
      <c r="Q288" s="12"/>
      <c r="R288" s="67"/>
      <c r="S288" s="68"/>
      <c r="T288" s="75"/>
    </row>
    <row r="289" spans="1:20" s="13" customFormat="1" ht="20.25">
      <c r="A289" s="104"/>
      <c r="B289" s="41" t="s">
        <v>262</v>
      </c>
      <c r="C289" s="93">
        <f>C285+C286+C287+C288</f>
        <v>149.80000000000001</v>
      </c>
      <c r="D289" s="46" t="s">
        <v>263</v>
      </c>
      <c r="E289" s="37"/>
      <c r="F289" s="12"/>
      <c r="G289" s="12"/>
      <c r="H289" s="12"/>
      <c r="I289" s="12"/>
      <c r="J289" s="12"/>
      <c r="K289" s="12"/>
      <c r="L289" s="12"/>
      <c r="M289" s="12"/>
      <c r="N289" s="12"/>
      <c r="O289" s="12"/>
      <c r="P289" s="12"/>
      <c r="Q289" s="12"/>
      <c r="R289" s="65"/>
      <c r="S289" s="66"/>
      <c r="T289" s="76"/>
    </row>
    <row r="290" spans="1:20" s="10" customFormat="1" ht="20.25" customHeight="1">
      <c r="A290" s="31">
        <v>11</v>
      </c>
      <c r="B290" s="42" t="s">
        <v>76</v>
      </c>
      <c r="C290" s="35"/>
      <c r="D290" s="45" t="s">
        <v>131</v>
      </c>
      <c r="E290" s="34"/>
      <c r="F290" s="9"/>
      <c r="G290" s="9"/>
      <c r="H290" s="9"/>
      <c r="I290" s="9"/>
      <c r="J290" s="9"/>
      <c r="K290" s="9"/>
      <c r="L290" s="9"/>
      <c r="M290" s="9"/>
      <c r="N290" s="9"/>
      <c r="O290" s="9"/>
      <c r="P290" s="9"/>
      <c r="Q290" s="9"/>
      <c r="R290" s="63"/>
      <c r="S290" s="64"/>
      <c r="T290" s="43"/>
    </row>
    <row r="291" spans="1:20" s="13" customFormat="1" ht="20.25">
      <c r="A291" s="57">
        <v>1</v>
      </c>
      <c r="B291" s="39" t="s">
        <v>77</v>
      </c>
      <c r="C291" s="36">
        <f>D291*E291</f>
        <v>-9</v>
      </c>
      <c r="D291" s="12">
        <v>1</v>
      </c>
      <c r="E291" s="37">
        <f>F291*$E$725+G291*$F$725+H291*$G$725+I291*$H$725+J291*$I$725+K291*$J$725+L291*$K$725+M291*$L$725+N291*$M$725+O291*$N$725+P291*$O$725+Q291*$P$725+R291*S291</f>
        <v>-9</v>
      </c>
      <c r="F291" s="12">
        <v>-5</v>
      </c>
      <c r="G291" s="12">
        <v>-4</v>
      </c>
      <c r="H291" s="12"/>
      <c r="I291" s="12"/>
      <c r="J291" s="12"/>
      <c r="K291" s="12"/>
      <c r="L291" s="12"/>
      <c r="M291" s="12"/>
      <c r="N291" s="12"/>
      <c r="O291" s="12"/>
      <c r="P291" s="12"/>
      <c r="Q291" s="12"/>
      <c r="R291" s="65"/>
      <c r="S291" s="66"/>
      <c r="T291" s="27"/>
    </row>
    <row r="292" spans="1:20" s="13" customFormat="1" ht="20.25" hidden="1">
      <c r="A292" s="57"/>
      <c r="B292" s="39"/>
      <c r="C292" s="36"/>
      <c r="D292" s="12"/>
      <c r="E292" s="37"/>
      <c r="F292" s="12"/>
      <c r="G292" s="12"/>
      <c r="H292" s="12"/>
      <c r="I292" s="12"/>
      <c r="J292" s="12"/>
      <c r="K292" s="12"/>
      <c r="L292" s="12"/>
      <c r="M292" s="12"/>
      <c r="N292" s="12"/>
      <c r="O292" s="12"/>
      <c r="P292" s="12"/>
      <c r="Q292" s="12"/>
      <c r="R292" s="65"/>
      <c r="S292" s="73"/>
      <c r="T292" s="75"/>
    </row>
    <row r="293" spans="1:20" s="13" customFormat="1" ht="20.25">
      <c r="A293" s="57">
        <v>1</v>
      </c>
      <c r="B293" s="39" t="s">
        <v>235</v>
      </c>
      <c r="C293" s="36">
        <f t="shared" ref="C293" si="65">D293*E293</f>
        <v>34</v>
      </c>
      <c r="D293" s="12">
        <v>2</v>
      </c>
      <c r="E293" s="37">
        <f>F293*$E$725+G293*$F$725+H293*$G$725+I293*$H$725+J293*$I$725+K293*$J$725+L293*$K$725+M293*$L$725+N293*$M$725+O293*$N$725+P293*$O$725</f>
        <v>17</v>
      </c>
      <c r="F293" s="12">
        <v>-3</v>
      </c>
      <c r="G293" s="12"/>
      <c r="H293" s="12"/>
      <c r="I293" s="12"/>
      <c r="J293" s="12"/>
      <c r="K293" s="12">
        <v>8</v>
      </c>
      <c r="L293" s="12"/>
      <c r="M293" s="12"/>
      <c r="N293" s="12"/>
      <c r="O293" s="12"/>
      <c r="P293" s="12"/>
      <c r="Q293" s="12"/>
      <c r="R293" s="65"/>
      <c r="S293" s="73"/>
      <c r="T293" s="75"/>
    </row>
    <row r="294" spans="1:20" s="13" customFormat="1" ht="20.25">
      <c r="A294" s="57"/>
      <c r="B294" s="40" t="s">
        <v>19</v>
      </c>
      <c r="C294" s="44">
        <f>C291+C292+C293</f>
        <v>25</v>
      </c>
      <c r="D294" s="46" t="s">
        <v>33</v>
      </c>
      <c r="E294" s="37"/>
      <c r="F294" s="12"/>
      <c r="G294" s="12"/>
      <c r="H294" s="12"/>
      <c r="I294" s="12"/>
      <c r="J294" s="12"/>
      <c r="K294" s="12"/>
      <c r="L294" s="12"/>
      <c r="M294" s="12"/>
      <c r="N294" s="12"/>
      <c r="O294" s="12"/>
      <c r="P294" s="12"/>
      <c r="Q294" s="12"/>
      <c r="R294" s="65"/>
      <c r="S294" s="66"/>
      <c r="T294" s="76"/>
    </row>
    <row r="295" spans="1:20" s="13" customFormat="1" ht="20.25">
      <c r="A295" s="57">
        <v>2</v>
      </c>
      <c r="B295" s="39" t="s">
        <v>77</v>
      </c>
      <c r="C295" s="36">
        <f>D295*E295</f>
        <v>-15</v>
      </c>
      <c r="D295" s="12">
        <v>1</v>
      </c>
      <c r="E295" s="37">
        <f>F295*$E$725+G295*$F$725+H295*$G$725+I295*$H$725+J295*$I$725+K295*$J$725+L295*$K$725+M295*$L$725+N295*$M$725+O295*$N$725+P295*$O$725+Q295*$P$725+R295*S295</f>
        <v>-15</v>
      </c>
      <c r="F295" s="12">
        <v>-10</v>
      </c>
      <c r="G295" s="12">
        <v>-5</v>
      </c>
      <c r="H295" s="12"/>
      <c r="I295" s="12"/>
      <c r="J295" s="12"/>
      <c r="K295" s="12"/>
      <c r="L295" s="12"/>
      <c r="M295" s="12"/>
      <c r="N295" s="12"/>
      <c r="O295" s="12"/>
      <c r="P295" s="12"/>
      <c r="Q295" s="12"/>
      <c r="R295" s="65"/>
      <c r="S295" s="66"/>
      <c r="T295" s="27"/>
    </row>
    <row r="296" spans="1:20" s="13" customFormat="1" ht="20.25" hidden="1">
      <c r="A296" s="57"/>
      <c r="B296" s="39"/>
      <c r="C296" s="36"/>
      <c r="D296" s="12"/>
      <c r="E296" s="37"/>
      <c r="F296" s="12"/>
      <c r="G296" s="12"/>
      <c r="H296" s="12"/>
      <c r="I296" s="12"/>
      <c r="J296" s="12"/>
      <c r="K296" s="12"/>
      <c r="L296" s="12"/>
      <c r="M296" s="12"/>
      <c r="N296" s="12"/>
      <c r="O296" s="12"/>
      <c r="P296" s="12"/>
      <c r="Q296" s="12"/>
      <c r="R296" s="65"/>
      <c r="S296" s="79"/>
      <c r="T296" s="75"/>
    </row>
    <row r="297" spans="1:20" s="13" customFormat="1" ht="20.25">
      <c r="A297" s="57">
        <v>2</v>
      </c>
      <c r="B297" s="39" t="str">
        <f>B293</f>
        <v>Дрон-селекционер</v>
      </c>
      <c r="C297" s="36">
        <f t="shared" ref="C297:C298" si="66">D297*E297</f>
        <v>85</v>
      </c>
      <c r="D297" s="12">
        <v>5</v>
      </c>
      <c r="E297" s="37">
        <f>F297*$E$725+G297*$F$725+H297*$G$725+I297*$H$725+J297*$I$725+K297*$J$725+L297*$K$725+M297*$L$725+N297*$M$725+O297*$N$725+P297*$O$725</f>
        <v>17</v>
      </c>
      <c r="F297" s="12">
        <f>F293</f>
        <v>-3</v>
      </c>
      <c r="G297" s="12">
        <f t="shared" ref="G297:Q297" si="67">G293</f>
        <v>0</v>
      </c>
      <c r="H297" s="12">
        <f t="shared" si="67"/>
        <v>0</v>
      </c>
      <c r="I297" s="12">
        <f t="shared" si="67"/>
        <v>0</v>
      </c>
      <c r="J297" s="12">
        <f t="shared" si="67"/>
        <v>0</v>
      </c>
      <c r="K297" s="12">
        <f t="shared" si="67"/>
        <v>8</v>
      </c>
      <c r="L297" s="12">
        <f t="shared" si="67"/>
        <v>0</v>
      </c>
      <c r="M297" s="12">
        <f t="shared" si="67"/>
        <v>0</v>
      </c>
      <c r="N297" s="12">
        <f t="shared" si="67"/>
        <v>0</v>
      </c>
      <c r="O297" s="12">
        <f t="shared" si="67"/>
        <v>0</v>
      </c>
      <c r="P297" s="12">
        <f t="shared" si="67"/>
        <v>0</v>
      </c>
      <c r="Q297" s="12">
        <f t="shared" si="67"/>
        <v>0</v>
      </c>
      <c r="R297" s="65"/>
      <c r="S297" s="79"/>
      <c r="T297" s="75"/>
    </row>
    <row r="298" spans="1:20" s="13" customFormat="1" ht="31.5">
      <c r="A298" s="57">
        <v>2</v>
      </c>
      <c r="B298" s="39" t="s">
        <v>366</v>
      </c>
      <c r="C298" s="36">
        <f t="shared" si="66"/>
        <v>25</v>
      </c>
      <c r="D298" s="12">
        <f>1*D297</f>
        <v>5</v>
      </c>
      <c r="E298" s="37">
        <f>D746</f>
        <v>5</v>
      </c>
      <c r="F298" s="12"/>
      <c r="G298" s="12"/>
      <c r="H298" s="12"/>
      <c r="I298" s="12"/>
      <c r="J298" s="12"/>
      <c r="K298" s="12"/>
      <c r="L298" s="12"/>
      <c r="M298" s="12"/>
      <c r="N298" s="12"/>
      <c r="O298" s="12"/>
      <c r="P298" s="12"/>
      <c r="Q298" s="12"/>
      <c r="R298" s="65"/>
      <c r="S298" s="66"/>
      <c r="T298" s="76"/>
    </row>
    <row r="299" spans="1:20" s="13" customFormat="1" ht="20.25">
      <c r="A299" s="88" t="s">
        <v>13</v>
      </c>
      <c r="B299" s="40" t="s">
        <v>20</v>
      </c>
      <c r="C299" s="44">
        <f>C295+C296+C297+C298</f>
        <v>95</v>
      </c>
      <c r="D299" s="46" t="s">
        <v>34</v>
      </c>
      <c r="E299" s="37"/>
      <c r="F299" s="12"/>
      <c r="G299" s="12"/>
      <c r="H299" s="12"/>
      <c r="I299" s="12"/>
      <c r="J299" s="12"/>
      <c r="K299" s="12"/>
      <c r="L299" s="12"/>
      <c r="M299" s="12"/>
      <c r="N299" s="12"/>
      <c r="O299" s="12"/>
      <c r="P299" s="12"/>
      <c r="Q299" s="12"/>
      <c r="R299" s="65"/>
      <c r="S299" s="66"/>
      <c r="T299" s="27"/>
    </row>
    <row r="300" spans="1:20" s="13" customFormat="1" ht="20.25">
      <c r="A300" s="57">
        <v>3</v>
      </c>
      <c r="B300" s="39" t="s">
        <v>77</v>
      </c>
      <c r="C300" s="36">
        <f>D300*E300</f>
        <v>-37</v>
      </c>
      <c r="D300" s="12">
        <v>1</v>
      </c>
      <c r="E300" s="37">
        <f>F300*$E$725+G300*$F$725+H300*$G$725+I300*$H$725+J300*$I$725+K300*$J$725+L300*$K$725+M300*$L$725+N300*$M$725+O300*$N$725+P300*$O$725+Q300*$P$725+R300*S300</f>
        <v>-37</v>
      </c>
      <c r="F300" s="12">
        <v>-22</v>
      </c>
      <c r="G300" s="12">
        <v>-15</v>
      </c>
      <c r="H300" s="12"/>
      <c r="I300" s="12"/>
      <c r="J300" s="12"/>
      <c r="K300" s="12"/>
      <c r="L300" s="12"/>
      <c r="M300" s="12"/>
      <c r="N300" s="12"/>
      <c r="O300" s="12"/>
      <c r="P300" s="12"/>
      <c r="Q300" s="12"/>
      <c r="R300" s="65"/>
      <c r="S300" s="66"/>
      <c r="T300" s="27"/>
    </row>
    <row r="301" spans="1:20" s="13" customFormat="1" ht="20.25" hidden="1">
      <c r="A301" s="57"/>
      <c r="B301" s="39"/>
      <c r="C301" s="36"/>
      <c r="D301" s="12"/>
      <c r="E301" s="37"/>
      <c r="F301" s="12"/>
      <c r="G301" s="12"/>
      <c r="H301" s="12"/>
      <c r="I301" s="12"/>
      <c r="J301" s="12"/>
      <c r="K301" s="12"/>
      <c r="L301" s="12"/>
      <c r="M301" s="12"/>
      <c r="N301" s="12"/>
      <c r="O301" s="12"/>
      <c r="P301" s="12"/>
      <c r="Q301" s="12"/>
      <c r="R301" s="65"/>
      <c r="S301" s="79"/>
      <c r="T301" s="75"/>
    </row>
    <row r="302" spans="1:20" s="13" customFormat="1" ht="20.25">
      <c r="A302" s="57">
        <v>3</v>
      </c>
      <c r="B302" s="39" t="str">
        <f>B293</f>
        <v>Дрон-селекционер</v>
      </c>
      <c r="C302" s="36">
        <f t="shared" ref="C302:C303" si="68">D302*E302</f>
        <v>182.5</v>
      </c>
      <c r="D302" s="12">
        <v>10</v>
      </c>
      <c r="E302" s="37">
        <f>F302*$E$725+G302*$F$725+H302*$G$725+I302*$H$725+J302*$I$725+K302*$J$725+L302*$K$725+M302*$L$725+N302*$M$725+O302*$N$725+P302*$O$725</f>
        <v>18.25</v>
      </c>
      <c r="F302" s="12">
        <f>F293</f>
        <v>-3</v>
      </c>
      <c r="G302" s="12">
        <f t="shared" ref="G302:Q302" si="69">G293</f>
        <v>0</v>
      </c>
      <c r="H302" s="12">
        <f t="shared" si="69"/>
        <v>0</v>
      </c>
      <c r="I302" s="12">
        <f t="shared" si="69"/>
        <v>0</v>
      </c>
      <c r="J302" s="12">
        <f t="shared" si="69"/>
        <v>0</v>
      </c>
      <c r="K302" s="12">
        <v>8.5</v>
      </c>
      <c r="L302" s="12">
        <f t="shared" si="69"/>
        <v>0</v>
      </c>
      <c r="M302" s="12">
        <f t="shared" si="69"/>
        <v>0</v>
      </c>
      <c r="N302" s="12">
        <f t="shared" si="69"/>
        <v>0</v>
      </c>
      <c r="O302" s="12">
        <f t="shared" si="69"/>
        <v>0</v>
      </c>
      <c r="P302" s="12">
        <f t="shared" si="69"/>
        <v>0</v>
      </c>
      <c r="Q302" s="12">
        <f t="shared" si="69"/>
        <v>0</v>
      </c>
      <c r="R302" s="65"/>
      <c r="S302" s="79"/>
      <c r="T302" s="75"/>
    </row>
    <row r="303" spans="1:20" s="13" customFormat="1" ht="30" customHeight="1">
      <c r="A303" s="57">
        <v>3</v>
      </c>
      <c r="B303" s="39" t="s">
        <v>366</v>
      </c>
      <c r="C303" s="36">
        <f t="shared" si="68"/>
        <v>100</v>
      </c>
      <c r="D303" s="12">
        <f>2*D302</f>
        <v>20</v>
      </c>
      <c r="E303" s="37">
        <f>D746</f>
        <v>5</v>
      </c>
      <c r="F303" s="12"/>
      <c r="G303" s="12"/>
      <c r="H303" s="12"/>
      <c r="I303" s="12"/>
      <c r="J303" s="12"/>
      <c r="K303" s="12"/>
      <c r="L303" s="12"/>
      <c r="M303" s="12"/>
      <c r="N303" s="12"/>
      <c r="O303" s="12"/>
      <c r="P303" s="12"/>
      <c r="Q303" s="12"/>
      <c r="R303" s="65"/>
      <c r="S303" s="66"/>
      <c r="T303" s="76"/>
    </row>
    <row r="304" spans="1:20" s="13" customFormat="1" ht="20.25">
      <c r="A304" s="14"/>
      <c r="B304" s="41" t="s">
        <v>21</v>
      </c>
      <c r="C304" s="38">
        <f>C300+C301+C302+C303</f>
        <v>245.5</v>
      </c>
      <c r="D304" s="46" t="s">
        <v>35</v>
      </c>
      <c r="E304" s="37"/>
      <c r="F304" s="15"/>
      <c r="G304" s="15"/>
      <c r="H304" s="15"/>
      <c r="I304" s="15"/>
      <c r="J304" s="15"/>
      <c r="K304" s="15"/>
      <c r="L304" s="15"/>
      <c r="M304" s="15"/>
      <c r="N304" s="15"/>
      <c r="O304" s="15"/>
      <c r="P304" s="15"/>
      <c r="Q304" s="15"/>
      <c r="R304" s="67"/>
      <c r="S304" s="68"/>
      <c r="T304" s="28"/>
    </row>
    <row r="305" spans="1:20" s="13" customFormat="1" ht="20.25">
      <c r="A305" s="106"/>
      <c r="B305" s="89" t="s">
        <v>304</v>
      </c>
      <c r="C305" s="38"/>
      <c r="D305" s="91"/>
      <c r="E305" s="37"/>
      <c r="F305" s="15"/>
      <c r="G305" s="15"/>
      <c r="H305" s="15"/>
      <c r="I305" s="15"/>
      <c r="J305" s="15"/>
      <c r="K305" s="15"/>
      <c r="L305" s="15"/>
      <c r="M305" s="15"/>
      <c r="N305" s="15"/>
      <c r="O305" s="15"/>
      <c r="P305" s="15"/>
      <c r="Q305" s="15"/>
      <c r="R305" s="67"/>
      <c r="S305" s="68"/>
      <c r="T305" s="28"/>
    </row>
    <row r="306" spans="1:20" s="13" customFormat="1" ht="20.25">
      <c r="A306" s="106"/>
      <c r="B306" s="90" t="s">
        <v>275</v>
      </c>
      <c r="C306" s="92">
        <f>D306*E306</f>
        <v>100</v>
      </c>
      <c r="D306" s="12">
        <f>D312</f>
        <v>10</v>
      </c>
      <c r="E306" s="37">
        <f>F306*$E$725+G306*$F$725+H306*$G$725+I306*$H$725+J306*$I$725+K306*$J$725+L306*$K$725+M306*$L$725+N306*$M$725+O306*$N$725+P306*$O$725+Q306*$P$725+R306*S306</f>
        <v>10</v>
      </c>
      <c r="F306" s="15"/>
      <c r="G306" s="15"/>
      <c r="H306" s="15"/>
      <c r="I306" s="15"/>
      <c r="J306" s="15"/>
      <c r="K306" s="15">
        <v>4</v>
      </c>
      <c r="L306" s="15"/>
      <c r="M306" s="15"/>
      <c r="N306" s="15"/>
      <c r="O306" s="15"/>
      <c r="P306" s="15"/>
      <c r="Q306" s="15"/>
      <c r="R306" s="67"/>
      <c r="S306" s="68"/>
      <c r="T306" s="28"/>
    </row>
    <row r="307" spans="1:20" s="13" customFormat="1" ht="20.25">
      <c r="A307" s="107" t="s">
        <v>13</v>
      </c>
      <c r="B307" s="41" t="s">
        <v>262</v>
      </c>
      <c r="C307" s="93">
        <f>SUM(C306:C306)</f>
        <v>100</v>
      </c>
      <c r="D307" s="46" t="s">
        <v>306</v>
      </c>
      <c r="E307" s="37"/>
      <c r="F307" s="15"/>
      <c r="G307" s="15"/>
      <c r="H307" s="15"/>
      <c r="I307" s="15"/>
      <c r="J307" s="15"/>
      <c r="K307" s="15"/>
      <c r="L307" s="15"/>
      <c r="M307" s="15"/>
      <c r="N307" s="15"/>
      <c r="O307" s="15"/>
      <c r="P307" s="15"/>
      <c r="Q307" s="15"/>
      <c r="R307" s="67"/>
      <c r="S307" s="68"/>
      <c r="T307" s="28"/>
    </row>
    <row r="308" spans="1:20" s="13" customFormat="1" ht="20.25">
      <c r="A308" s="106"/>
      <c r="B308" s="89" t="s">
        <v>305</v>
      </c>
      <c r="C308" s="38"/>
      <c r="D308" s="103"/>
      <c r="E308" s="37"/>
      <c r="F308" s="15"/>
      <c r="G308" s="15"/>
      <c r="H308" s="15"/>
      <c r="I308" s="15"/>
      <c r="J308" s="15"/>
      <c r="K308" s="15"/>
      <c r="L308" s="15"/>
      <c r="M308" s="15"/>
      <c r="N308" s="15"/>
      <c r="O308" s="15"/>
      <c r="P308" s="15"/>
      <c r="Q308" s="15"/>
      <c r="R308" s="67"/>
      <c r="S308" s="68"/>
      <c r="T308" s="28"/>
    </row>
    <row r="309" spans="1:20" s="13" customFormat="1" ht="20.25">
      <c r="A309" s="106"/>
      <c r="B309" s="90" t="s">
        <v>275</v>
      </c>
      <c r="C309" s="92">
        <f>D309*E309</f>
        <v>500</v>
      </c>
      <c r="D309" s="12">
        <f>D306</f>
        <v>10</v>
      </c>
      <c r="E309" s="37">
        <f>F309*$E$725+G309*$F$725+H309*$G$725+I309*$H$725+J309*$I$725+K309*$J$725+L309*$K$725+M309*$L$725+N309*$M$725+O309*$N$725+P309*$O$725+Q309*$P$725+R309*S309</f>
        <v>50</v>
      </c>
      <c r="F309" s="15">
        <f t="shared" ref="F309:J309" si="70">F306*5</f>
        <v>0</v>
      </c>
      <c r="G309" s="15">
        <f t="shared" si="70"/>
        <v>0</v>
      </c>
      <c r="H309" s="15">
        <f t="shared" si="70"/>
        <v>0</v>
      </c>
      <c r="I309" s="15">
        <f t="shared" si="70"/>
        <v>0</v>
      </c>
      <c r="J309" s="15">
        <f t="shared" si="70"/>
        <v>0</v>
      </c>
      <c r="K309" s="15">
        <f>K306*5</f>
        <v>20</v>
      </c>
      <c r="L309" s="15">
        <f t="shared" ref="L309:P309" si="71">L306*5</f>
        <v>0</v>
      </c>
      <c r="M309" s="15">
        <f t="shared" si="71"/>
        <v>0</v>
      </c>
      <c r="N309" s="15">
        <f t="shared" si="71"/>
        <v>0</v>
      </c>
      <c r="O309" s="15">
        <f t="shared" si="71"/>
        <v>0</v>
      </c>
      <c r="P309" s="15">
        <f t="shared" si="71"/>
        <v>0</v>
      </c>
      <c r="Q309" s="15"/>
      <c r="R309" s="67"/>
      <c r="S309" s="68"/>
      <c r="T309" s="28"/>
    </row>
    <row r="310" spans="1:20" s="13" customFormat="1" ht="20.25">
      <c r="A310" s="106"/>
      <c r="B310" s="41" t="s">
        <v>262</v>
      </c>
      <c r="C310" s="93">
        <f>SUM(C309:C309)</f>
        <v>500</v>
      </c>
      <c r="D310" s="46" t="s">
        <v>307</v>
      </c>
      <c r="E310" s="37"/>
      <c r="F310" s="15"/>
      <c r="G310" s="15"/>
      <c r="H310" s="15"/>
      <c r="I310" s="15"/>
      <c r="J310" s="15"/>
      <c r="K310" s="15"/>
      <c r="L310" s="15"/>
      <c r="M310" s="15"/>
      <c r="N310" s="15"/>
      <c r="O310" s="15"/>
      <c r="P310" s="15"/>
      <c r="Q310" s="15"/>
      <c r="R310" s="67"/>
      <c r="S310" s="68"/>
      <c r="T310" s="28"/>
    </row>
    <row r="311" spans="1:20" s="13" customFormat="1" ht="20.25">
      <c r="A311" s="104"/>
      <c r="B311" s="89" t="s">
        <v>255</v>
      </c>
      <c r="C311" s="38"/>
      <c r="D311" s="91"/>
      <c r="E311" s="37"/>
      <c r="F311" s="15"/>
      <c r="G311" s="15"/>
      <c r="H311" s="15"/>
      <c r="I311" s="15"/>
      <c r="J311" s="15"/>
      <c r="K311" s="15"/>
      <c r="L311" s="15"/>
      <c r="M311" s="15"/>
      <c r="N311" s="15"/>
      <c r="O311" s="15"/>
      <c r="P311" s="15"/>
      <c r="Q311" s="15"/>
      <c r="R311" s="67"/>
      <c r="S311" s="68"/>
      <c r="T311" s="28"/>
    </row>
    <row r="312" spans="1:20" s="13" customFormat="1" ht="20.25">
      <c r="A312" s="104"/>
      <c r="B312" s="90" t="s">
        <v>275</v>
      </c>
      <c r="C312" s="92">
        <f>D312*E312</f>
        <v>150</v>
      </c>
      <c r="D312" s="12">
        <f>D302</f>
        <v>10</v>
      </c>
      <c r="E312" s="37">
        <f>F312*$E$725+G312*$F$725+H312*$G$725+I312*$H$725+J312*$I$725+K312*$J$725+L312*$K$725+M312*$L$725+N312*$M$725+O312*$N$725+P312*$O$725</f>
        <v>15</v>
      </c>
      <c r="F312" s="15"/>
      <c r="G312" s="15"/>
      <c r="H312" s="15"/>
      <c r="I312" s="15"/>
      <c r="J312" s="15"/>
      <c r="K312" s="15">
        <v>6</v>
      </c>
      <c r="L312" s="15"/>
      <c r="M312" s="15"/>
      <c r="N312" s="15"/>
      <c r="O312" s="15"/>
      <c r="P312" s="15"/>
      <c r="Q312" s="15"/>
      <c r="R312" s="67"/>
      <c r="S312" s="79"/>
      <c r="T312" s="28"/>
    </row>
    <row r="313" spans="1:20" s="13" customFormat="1" ht="20.25">
      <c r="A313" s="104"/>
      <c r="B313" s="41" t="s">
        <v>262</v>
      </c>
      <c r="C313" s="93">
        <f>C312</f>
        <v>150</v>
      </c>
      <c r="D313" s="46" t="s">
        <v>263</v>
      </c>
      <c r="E313" s="37"/>
      <c r="F313" s="15"/>
      <c r="G313" s="15"/>
      <c r="H313" s="15"/>
      <c r="I313" s="15"/>
      <c r="J313" s="15"/>
      <c r="K313" s="15"/>
      <c r="L313" s="15"/>
      <c r="M313" s="15"/>
      <c r="N313" s="15"/>
      <c r="O313" s="15"/>
      <c r="P313" s="15"/>
      <c r="Q313" s="15"/>
      <c r="R313" s="65"/>
      <c r="S313" s="66"/>
      <c r="T313" s="76"/>
    </row>
    <row r="314" spans="1:20" s="10" customFormat="1" ht="20.25" customHeight="1">
      <c r="A314" s="31">
        <v>12</v>
      </c>
      <c r="B314" s="42" t="s">
        <v>80</v>
      </c>
      <c r="C314" s="35"/>
      <c r="D314" s="45" t="s">
        <v>131</v>
      </c>
      <c r="E314" s="34"/>
      <c r="F314" s="9"/>
      <c r="G314" s="9"/>
      <c r="H314" s="9"/>
      <c r="I314" s="9"/>
      <c r="J314" s="9"/>
      <c r="K314" s="9"/>
      <c r="L314" s="9"/>
      <c r="M314" s="9"/>
      <c r="N314" s="9"/>
      <c r="O314" s="9"/>
      <c r="P314" s="9"/>
      <c r="Q314" s="9"/>
      <c r="R314" s="63"/>
      <c r="S314" s="64"/>
      <c r="T314" s="43"/>
    </row>
    <row r="315" spans="1:20" s="13" customFormat="1" ht="20.25">
      <c r="A315" s="11">
        <v>1</v>
      </c>
      <c r="B315" s="39" t="s">
        <v>81</v>
      </c>
      <c r="C315" s="36">
        <f>D315*E315</f>
        <v>-7</v>
      </c>
      <c r="D315" s="12">
        <v>1</v>
      </c>
      <c r="E315" s="37">
        <f>F315*$E$725+G315*$F$725+H315*$G$725+I315*$H$725+J315*$I$725+K315*$J$725+L315*$K$725+M315*$L$725+N315*$M$725+O315*$N$725+P315*$P$725+R315*S315</f>
        <v>-7</v>
      </c>
      <c r="F315" s="12">
        <v>-5</v>
      </c>
      <c r="G315" s="12">
        <v>-2</v>
      </c>
      <c r="H315" s="12"/>
      <c r="I315" s="12"/>
      <c r="J315" s="12"/>
      <c r="K315" s="12"/>
      <c r="L315" s="12"/>
      <c r="M315" s="12"/>
      <c r="N315" s="12"/>
      <c r="O315" s="12"/>
      <c r="P315" s="12"/>
      <c r="Q315" s="109"/>
      <c r="R315" s="65"/>
      <c r="S315" s="66"/>
      <c r="T315" s="27"/>
    </row>
    <row r="316" spans="1:20" s="13" customFormat="1" ht="20.25">
      <c r="A316" s="11">
        <v>1</v>
      </c>
      <c r="B316" s="39" t="s">
        <v>237</v>
      </c>
      <c r="C316" s="36">
        <f t="shared" ref="C316:C317" si="72">D316*E316</f>
        <v>8.25</v>
      </c>
      <c r="D316" s="12">
        <v>1</v>
      </c>
      <c r="E316" s="37">
        <f>F316*$E$725+G316*$F$725+H316*$G$725+I316*$H$725+J316*$I$725+K316*$J$725+L316*$K$725+M316*$L$725+N316*$M$725+O316*$N$725+P316*$P$725+R316*S316</f>
        <v>8.25</v>
      </c>
      <c r="F316" s="12">
        <v>-3</v>
      </c>
      <c r="G316" s="12"/>
      <c r="H316" s="12"/>
      <c r="I316" s="12"/>
      <c r="J316" s="12"/>
      <c r="K316" s="12"/>
      <c r="L316" s="12"/>
      <c r="M316" s="12"/>
      <c r="N316" s="12">
        <v>9</v>
      </c>
      <c r="O316" s="12"/>
      <c r="P316" s="12"/>
      <c r="Q316" s="12"/>
      <c r="R316" s="65"/>
      <c r="S316" s="73"/>
      <c r="T316" s="75"/>
    </row>
    <row r="317" spans="1:20" s="13" customFormat="1" ht="20.25">
      <c r="A317" s="11">
        <v>1</v>
      </c>
      <c r="B317" s="39" t="s">
        <v>402</v>
      </c>
      <c r="C317" s="36">
        <f t="shared" si="72"/>
        <v>25</v>
      </c>
      <c r="D317" s="12">
        <f>5*D316</f>
        <v>5</v>
      </c>
      <c r="E317" s="37">
        <f>D767</f>
        <v>5</v>
      </c>
      <c r="F317" s="12"/>
      <c r="G317" s="12"/>
      <c r="H317" s="12"/>
      <c r="I317" s="12"/>
      <c r="J317" s="12"/>
      <c r="K317" s="12"/>
      <c r="L317" s="12"/>
      <c r="M317" s="12"/>
      <c r="N317" s="12"/>
      <c r="O317" s="12"/>
      <c r="P317" s="12"/>
      <c r="Q317" s="12"/>
      <c r="R317" s="65"/>
      <c r="S317" s="66"/>
      <c r="T317" s="27"/>
    </row>
    <row r="318" spans="1:20" s="13" customFormat="1" ht="20.25">
      <c r="A318" s="11"/>
      <c r="B318" s="40" t="s">
        <v>19</v>
      </c>
      <c r="C318" s="44">
        <f>C315+C316+C317</f>
        <v>26.25</v>
      </c>
      <c r="D318" s="46" t="s">
        <v>33</v>
      </c>
      <c r="E318" s="37"/>
      <c r="F318" s="12"/>
      <c r="G318" s="12"/>
      <c r="H318" s="12"/>
      <c r="I318" s="12"/>
      <c r="J318" s="12"/>
      <c r="K318" s="12"/>
      <c r="L318" s="12"/>
      <c r="M318" s="12"/>
      <c r="N318" s="12"/>
      <c r="O318" s="12"/>
      <c r="P318" s="12"/>
      <c r="Q318" s="12"/>
      <c r="R318" s="65"/>
      <c r="S318" s="66"/>
      <c r="T318" s="27"/>
    </row>
    <row r="319" spans="1:20" s="13" customFormat="1" ht="20.25">
      <c r="A319" s="11">
        <v>2</v>
      </c>
      <c r="B319" s="39" t="s">
        <v>82</v>
      </c>
      <c r="C319" s="36">
        <f>D319*E319</f>
        <v>-18</v>
      </c>
      <c r="D319" s="12">
        <v>1</v>
      </c>
      <c r="E319" s="37">
        <f>F319*$E$725+G319*$F$725+H319*$G$725+I319*$H$725+J319*$I$725+K319*$J$725+L319*$K$725+M319*$L$725+N319*$M$725+O319*$N$725+P319*$O$725+Q319*$P$725+R319*S319</f>
        <v>-18</v>
      </c>
      <c r="F319" s="12">
        <v>-12</v>
      </c>
      <c r="G319" s="12">
        <v>-6</v>
      </c>
      <c r="H319" s="12"/>
      <c r="I319" s="12"/>
      <c r="J319" s="12"/>
      <c r="K319" s="12"/>
      <c r="L319" s="12"/>
      <c r="M319" s="12"/>
      <c r="N319" s="12"/>
      <c r="O319" s="12"/>
      <c r="P319" s="12"/>
      <c r="Q319" s="12"/>
      <c r="R319" s="65"/>
      <c r="S319" s="66"/>
      <c r="T319" s="27"/>
    </row>
    <row r="320" spans="1:20" s="13" customFormat="1" ht="20.25">
      <c r="A320" s="11">
        <v>2</v>
      </c>
      <c r="B320" s="39" t="str">
        <f>B316</f>
        <v>Дрон-координатор</v>
      </c>
      <c r="C320" s="36">
        <f t="shared" ref="C320:C322" si="73">D320*E320</f>
        <v>24.75</v>
      </c>
      <c r="D320" s="12">
        <v>3</v>
      </c>
      <c r="E320" s="37">
        <f>F320*$E$725+G320*$F$725+H320*$G$725+I320*$H$725+J320*$I$725+K320*$J$725+L320*$K$725+M320*$L$725+N320*$M$725+O320*$N$725+P320*$P$725+R320*S320</f>
        <v>8.25</v>
      </c>
      <c r="F320" s="12">
        <f>F316</f>
        <v>-3</v>
      </c>
      <c r="G320" s="12">
        <f t="shared" ref="G320:P321" si="74">G316</f>
        <v>0</v>
      </c>
      <c r="H320" s="12">
        <f t="shared" si="74"/>
        <v>0</v>
      </c>
      <c r="I320" s="12">
        <f t="shared" si="74"/>
        <v>0</v>
      </c>
      <c r="J320" s="12">
        <f t="shared" si="74"/>
        <v>0</v>
      </c>
      <c r="K320" s="12">
        <f t="shared" si="74"/>
        <v>0</v>
      </c>
      <c r="L320" s="12">
        <f t="shared" si="74"/>
        <v>0</v>
      </c>
      <c r="M320" s="12">
        <f t="shared" si="74"/>
        <v>0</v>
      </c>
      <c r="N320" s="12">
        <f t="shared" si="74"/>
        <v>9</v>
      </c>
      <c r="O320" s="12">
        <f t="shared" si="74"/>
        <v>0</v>
      </c>
      <c r="P320" s="12">
        <f t="shared" si="74"/>
        <v>0</v>
      </c>
      <c r="Q320" s="12"/>
      <c r="R320" s="65"/>
      <c r="S320" s="79"/>
      <c r="T320" s="75"/>
    </row>
    <row r="321" spans="1:20" s="13" customFormat="1" ht="20.25">
      <c r="A321" s="11">
        <v>2</v>
      </c>
      <c r="B321" s="39" t="s">
        <v>402</v>
      </c>
      <c r="C321" s="36">
        <f t="shared" si="73"/>
        <v>75</v>
      </c>
      <c r="D321" s="12">
        <f>5*D320</f>
        <v>15</v>
      </c>
      <c r="E321" s="37">
        <f>D767</f>
        <v>5</v>
      </c>
      <c r="F321" s="12">
        <f>F317</f>
        <v>0</v>
      </c>
      <c r="G321" s="12">
        <f t="shared" si="74"/>
        <v>0</v>
      </c>
      <c r="H321" s="12">
        <f t="shared" si="74"/>
        <v>0</v>
      </c>
      <c r="I321" s="12">
        <f t="shared" si="74"/>
        <v>0</v>
      </c>
      <c r="J321" s="12">
        <f t="shared" si="74"/>
        <v>0</v>
      </c>
      <c r="K321" s="12">
        <f t="shared" si="74"/>
        <v>0</v>
      </c>
      <c r="L321" s="12">
        <f t="shared" si="74"/>
        <v>0</v>
      </c>
      <c r="M321" s="12">
        <f t="shared" si="74"/>
        <v>0</v>
      </c>
      <c r="N321" s="12">
        <f t="shared" si="74"/>
        <v>0</v>
      </c>
      <c r="O321" s="12">
        <f t="shared" si="74"/>
        <v>0</v>
      </c>
      <c r="P321" s="12">
        <f t="shared" si="74"/>
        <v>0</v>
      </c>
      <c r="Q321" s="12"/>
      <c r="R321" s="65"/>
      <c r="S321" s="65"/>
      <c r="T321" s="27"/>
    </row>
    <row r="322" spans="1:20" s="13" customFormat="1" ht="20.25">
      <c r="A322" s="11">
        <v>2</v>
      </c>
      <c r="B322" s="39" t="s">
        <v>367</v>
      </c>
      <c r="C322" s="36">
        <f t="shared" si="73"/>
        <v>24</v>
      </c>
      <c r="D322" s="12">
        <f>4*D320</f>
        <v>12</v>
      </c>
      <c r="E322" s="37">
        <f>D738</f>
        <v>2</v>
      </c>
      <c r="F322" s="12"/>
      <c r="G322" s="12"/>
      <c r="H322" s="12"/>
      <c r="I322" s="12"/>
      <c r="J322" s="12"/>
      <c r="K322" s="12"/>
      <c r="L322" s="12"/>
      <c r="M322" s="12"/>
      <c r="N322" s="12"/>
      <c r="O322" s="12"/>
      <c r="P322" s="12"/>
      <c r="Q322" s="12"/>
      <c r="R322" s="65"/>
      <c r="S322" s="65"/>
      <c r="T322" s="27"/>
    </row>
    <row r="323" spans="1:20" s="13" customFormat="1" ht="20.25">
      <c r="A323" s="48" t="s">
        <v>13</v>
      </c>
      <c r="B323" s="40" t="s">
        <v>20</v>
      </c>
      <c r="C323" s="44">
        <f>C319+C320+C321+C322</f>
        <v>105.75</v>
      </c>
      <c r="D323" s="46" t="s">
        <v>34</v>
      </c>
      <c r="E323" s="37"/>
      <c r="F323" s="12"/>
      <c r="G323" s="12"/>
      <c r="H323" s="12"/>
      <c r="I323" s="12"/>
      <c r="J323" s="12"/>
      <c r="K323" s="12"/>
      <c r="L323" s="12"/>
      <c r="M323" s="12"/>
      <c r="N323" s="12"/>
      <c r="O323" s="12"/>
      <c r="P323" s="12"/>
      <c r="Q323" s="12"/>
      <c r="R323" s="65"/>
      <c r="S323" s="66"/>
      <c r="T323" s="27"/>
    </row>
    <row r="324" spans="1:20" s="13" customFormat="1" ht="31.5">
      <c r="A324" s="11">
        <v>3</v>
      </c>
      <c r="B324" s="39" t="s">
        <v>83</v>
      </c>
      <c r="C324" s="36">
        <f>D324*E324</f>
        <v>-40</v>
      </c>
      <c r="D324" s="12">
        <v>1</v>
      </c>
      <c r="E324" s="37">
        <f>F324*$E$725+G324*$F$725+H324*$G$725+I324*$H$725+J324*$I$725+K324*$J$725+L324*$K$725+M324*$L$725+N324*$M$725+O324*$N$725+P324*$O$725+Q324*$P$725+R324*S324</f>
        <v>-40</v>
      </c>
      <c r="F324" s="12">
        <v>-25</v>
      </c>
      <c r="G324" s="12">
        <v>-15</v>
      </c>
      <c r="H324" s="12"/>
      <c r="I324" s="12"/>
      <c r="J324" s="12"/>
      <c r="K324" s="12"/>
      <c r="L324" s="12"/>
      <c r="M324" s="12"/>
      <c r="N324" s="12"/>
      <c r="O324" s="12"/>
      <c r="P324" s="12"/>
      <c r="Q324" s="12"/>
      <c r="R324" s="65"/>
      <c r="S324" s="66"/>
      <c r="T324" s="27"/>
    </row>
    <row r="325" spans="1:20" s="13" customFormat="1" ht="20.25">
      <c r="A325" s="11">
        <v>3</v>
      </c>
      <c r="B325" s="39" t="str">
        <f>B316</f>
        <v>Дрон-координатор</v>
      </c>
      <c r="C325" s="36">
        <f t="shared" ref="C325:C328" si="75">D325*E325</f>
        <v>41.25</v>
      </c>
      <c r="D325" s="12">
        <v>5</v>
      </c>
      <c r="E325" s="37">
        <f>F325*$E$725+G325*$F$725+H325*$G$725+I325*$H$725+J325*$I$725+K325*$J$725+L325*$K$725+M325*$L$725+N325*$M$725+O325*$N$725+P325*$P$725+R325*S325</f>
        <v>8.25</v>
      </c>
      <c r="F325" s="12">
        <f>F316</f>
        <v>-3</v>
      </c>
      <c r="G325" s="12">
        <f t="shared" ref="G325:P325" si="76">G316</f>
        <v>0</v>
      </c>
      <c r="H325" s="12">
        <f t="shared" si="76"/>
        <v>0</v>
      </c>
      <c r="I325" s="12">
        <f t="shared" si="76"/>
        <v>0</v>
      </c>
      <c r="J325" s="12">
        <f t="shared" si="76"/>
        <v>0</v>
      </c>
      <c r="K325" s="12">
        <f t="shared" si="76"/>
        <v>0</v>
      </c>
      <c r="L325" s="12">
        <f t="shared" si="76"/>
        <v>0</v>
      </c>
      <c r="M325" s="12">
        <f t="shared" si="76"/>
        <v>0</v>
      </c>
      <c r="N325" s="12">
        <f t="shared" si="76"/>
        <v>9</v>
      </c>
      <c r="O325" s="12">
        <f t="shared" si="76"/>
        <v>0</v>
      </c>
      <c r="P325" s="12">
        <f t="shared" si="76"/>
        <v>0</v>
      </c>
      <c r="Q325" s="12"/>
      <c r="R325" s="65"/>
      <c r="S325" s="80"/>
      <c r="T325" s="75"/>
    </row>
    <row r="326" spans="1:20" s="13" customFormat="1" ht="20.25">
      <c r="A326" s="11">
        <v>3</v>
      </c>
      <c r="B326" s="39" t="s">
        <v>402</v>
      </c>
      <c r="C326" s="36">
        <f t="shared" si="75"/>
        <v>175</v>
      </c>
      <c r="D326" s="12">
        <f>7*D325</f>
        <v>35</v>
      </c>
      <c r="E326" s="37">
        <f>D767</f>
        <v>5</v>
      </c>
      <c r="F326" s="12"/>
      <c r="G326" s="12"/>
      <c r="H326" s="12"/>
      <c r="I326" s="12"/>
      <c r="J326" s="12"/>
      <c r="K326" s="12"/>
      <c r="L326" s="12"/>
      <c r="M326" s="12"/>
      <c r="N326" s="12"/>
      <c r="O326" s="12"/>
      <c r="P326" s="12"/>
      <c r="Q326" s="12"/>
      <c r="R326" s="65"/>
      <c r="S326" s="65"/>
      <c r="T326" s="27"/>
    </row>
    <row r="327" spans="1:20" s="13" customFormat="1" ht="20.25">
      <c r="A327" s="11">
        <v>3</v>
      </c>
      <c r="B327" s="39" t="s">
        <v>367</v>
      </c>
      <c r="C327" s="36">
        <f t="shared" si="75"/>
        <v>60</v>
      </c>
      <c r="D327" s="12">
        <f>6*D325</f>
        <v>30</v>
      </c>
      <c r="E327" s="37">
        <f>D738</f>
        <v>2</v>
      </c>
      <c r="F327" s="12"/>
      <c r="G327" s="12"/>
      <c r="H327" s="12"/>
      <c r="I327" s="12"/>
      <c r="J327" s="12"/>
      <c r="K327" s="12"/>
      <c r="L327" s="12"/>
      <c r="M327" s="12"/>
      <c r="N327" s="12"/>
      <c r="O327" s="12"/>
      <c r="P327" s="12"/>
      <c r="Q327" s="12"/>
      <c r="R327" s="65"/>
      <c r="S327" s="65"/>
      <c r="T327" s="27"/>
    </row>
    <row r="328" spans="1:20" s="13" customFormat="1" ht="20.25">
      <c r="A328" s="11">
        <v>3</v>
      </c>
      <c r="B328" s="39" t="s">
        <v>368</v>
      </c>
      <c r="C328" s="36">
        <f t="shared" si="75"/>
        <v>30</v>
      </c>
      <c r="D328" s="12">
        <f>3*D325</f>
        <v>15</v>
      </c>
      <c r="E328" s="37">
        <f>D739</f>
        <v>2</v>
      </c>
      <c r="F328" s="12">
        <f>F317</f>
        <v>0</v>
      </c>
      <c r="G328" s="12">
        <f t="shared" ref="G328:P328" si="77">G317</f>
        <v>0</v>
      </c>
      <c r="H328" s="12">
        <f t="shared" si="77"/>
        <v>0</v>
      </c>
      <c r="I328" s="12">
        <f t="shared" si="77"/>
        <v>0</v>
      </c>
      <c r="J328" s="12">
        <f t="shared" si="77"/>
        <v>0</v>
      </c>
      <c r="K328" s="12">
        <f t="shared" si="77"/>
        <v>0</v>
      </c>
      <c r="L328" s="12">
        <f t="shared" si="77"/>
        <v>0</v>
      </c>
      <c r="M328" s="12">
        <f t="shared" si="77"/>
        <v>0</v>
      </c>
      <c r="N328" s="12">
        <f t="shared" si="77"/>
        <v>0</v>
      </c>
      <c r="O328" s="12">
        <f t="shared" si="77"/>
        <v>0</v>
      </c>
      <c r="P328" s="12">
        <f t="shared" si="77"/>
        <v>0</v>
      </c>
      <c r="Q328" s="12"/>
      <c r="R328" s="65"/>
      <c r="S328" s="65"/>
      <c r="T328" s="27"/>
    </row>
    <row r="329" spans="1:20" s="13" customFormat="1" ht="20.25">
      <c r="A329" s="14"/>
      <c r="B329" s="41" t="s">
        <v>21</v>
      </c>
      <c r="C329" s="44">
        <f>C324+C325+C326+C327+C328</f>
        <v>266.25</v>
      </c>
      <c r="D329" s="46" t="s">
        <v>35</v>
      </c>
      <c r="E329" s="37"/>
      <c r="F329" s="15"/>
      <c r="G329" s="15"/>
      <c r="H329" s="15"/>
      <c r="I329" s="15"/>
      <c r="J329" s="15"/>
      <c r="K329" s="15"/>
      <c r="L329" s="15"/>
      <c r="M329" s="15"/>
      <c r="N329" s="15"/>
      <c r="O329" s="15"/>
      <c r="P329" s="15"/>
      <c r="Q329" s="15"/>
      <c r="R329" s="67"/>
      <c r="S329" s="68"/>
      <c r="T329" s="28"/>
    </row>
    <row r="330" spans="1:20" s="13" customFormat="1" ht="20.25">
      <c r="A330" s="106"/>
      <c r="B330" s="89" t="s">
        <v>304</v>
      </c>
      <c r="C330" s="38"/>
      <c r="D330" s="91"/>
      <c r="E330" s="37"/>
      <c r="F330" s="15"/>
      <c r="G330" s="15"/>
      <c r="H330" s="15"/>
      <c r="I330" s="15"/>
      <c r="J330" s="15"/>
      <c r="K330" s="15"/>
      <c r="L330" s="15"/>
      <c r="M330" s="15"/>
      <c r="N330" s="15"/>
      <c r="O330" s="15"/>
      <c r="P330" s="15"/>
      <c r="Q330" s="15"/>
      <c r="R330" s="67"/>
      <c r="S330" s="68"/>
      <c r="T330" s="28"/>
    </row>
    <row r="331" spans="1:20" s="13" customFormat="1" ht="20.25">
      <c r="A331" s="106"/>
      <c r="B331" s="90" t="s">
        <v>401</v>
      </c>
      <c r="C331" s="92">
        <f>D331*E331</f>
        <v>100</v>
      </c>
      <c r="D331" s="12">
        <f>2*D325</f>
        <v>10</v>
      </c>
      <c r="E331" s="37">
        <f>D765</f>
        <v>10</v>
      </c>
      <c r="F331" s="15"/>
      <c r="G331" s="15"/>
      <c r="H331" s="15"/>
      <c r="I331" s="15"/>
      <c r="J331" s="15"/>
      <c r="K331" s="15"/>
      <c r="L331" s="15"/>
      <c r="M331" s="15"/>
      <c r="N331" s="15"/>
      <c r="O331" s="15"/>
      <c r="P331" s="15"/>
      <c r="Q331" s="15"/>
      <c r="R331" s="67"/>
      <c r="S331" s="68"/>
      <c r="T331" s="28"/>
    </row>
    <row r="332" spans="1:20" s="13" customFormat="1" ht="20.25">
      <c r="A332" s="107" t="s">
        <v>13</v>
      </c>
      <c r="B332" s="41" t="s">
        <v>262</v>
      </c>
      <c r="C332" s="93">
        <f>SUM(C331:C331)</f>
        <v>100</v>
      </c>
      <c r="D332" s="46" t="s">
        <v>306</v>
      </c>
      <c r="E332" s="37"/>
      <c r="F332" s="15"/>
      <c r="G332" s="15"/>
      <c r="H332" s="15"/>
      <c r="I332" s="15"/>
      <c r="J332" s="15"/>
      <c r="K332" s="15"/>
      <c r="L332" s="15"/>
      <c r="M332" s="15"/>
      <c r="N332" s="15"/>
      <c r="O332" s="15"/>
      <c r="P332" s="15"/>
      <c r="Q332" s="15"/>
      <c r="R332" s="67"/>
      <c r="S332" s="68"/>
      <c r="T332" s="28"/>
    </row>
    <row r="333" spans="1:20" s="13" customFormat="1" ht="20.25">
      <c r="A333" s="106"/>
      <c r="B333" s="89" t="s">
        <v>305</v>
      </c>
      <c r="C333" s="38"/>
      <c r="D333" s="103"/>
      <c r="E333" s="37"/>
      <c r="F333" s="15"/>
      <c r="G333" s="15"/>
      <c r="H333" s="15"/>
      <c r="I333" s="15"/>
      <c r="J333" s="15"/>
      <c r="K333" s="15"/>
      <c r="L333" s="15"/>
      <c r="M333" s="15"/>
      <c r="N333" s="15"/>
      <c r="O333" s="15"/>
      <c r="P333" s="15"/>
      <c r="Q333" s="15"/>
      <c r="R333" s="67"/>
      <c r="S333" s="68"/>
      <c r="T333" s="28"/>
    </row>
    <row r="334" spans="1:20" s="13" customFormat="1" ht="20.25">
      <c r="A334" s="106"/>
      <c r="B334" s="90" t="s">
        <v>401</v>
      </c>
      <c r="C334" s="92">
        <f>D334*E334</f>
        <v>500</v>
      </c>
      <c r="D334" s="12">
        <f>D331*5</f>
        <v>50</v>
      </c>
      <c r="E334" s="37">
        <f>D765</f>
        <v>10</v>
      </c>
      <c r="F334" s="15">
        <f t="shared" ref="F334:J334" si="78">F331*5</f>
        <v>0</v>
      </c>
      <c r="G334" s="15">
        <f t="shared" si="78"/>
        <v>0</v>
      </c>
      <c r="H334" s="15">
        <f t="shared" si="78"/>
        <v>0</v>
      </c>
      <c r="I334" s="15">
        <f t="shared" si="78"/>
        <v>0</v>
      </c>
      <c r="J334" s="15">
        <f t="shared" si="78"/>
        <v>0</v>
      </c>
      <c r="K334" s="15">
        <f>K331*5</f>
        <v>0</v>
      </c>
      <c r="L334" s="15">
        <f t="shared" ref="L334:P334" si="79">L331*5</f>
        <v>0</v>
      </c>
      <c r="M334" s="15">
        <f t="shared" si="79"/>
        <v>0</v>
      </c>
      <c r="N334" s="15">
        <f t="shared" si="79"/>
        <v>0</v>
      </c>
      <c r="O334" s="15">
        <f t="shared" si="79"/>
        <v>0</v>
      </c>
      <c r="P334" s="15">
        <f t="shared" si="79"/>
        <v>0</v>
      </c>
      <c r="Q334" s="15"/>
      <c r="R334" s="67"/>
      <c r="S334" s="68"/>
      <c r="T334" s="28"/>
    </row>
    <row r="335" spans="1:20" s="13" customFormat="1" ht="20.25">
      <c r="A335" s="106"/>
      <c r="B335" s="41" t="s">
        <v>262</v>
      </c>
      <c r="C335" s="93">
        <f>SUM(C334:C334)</f>
        <v>500</v>
      </c>
      <c r="D335" s="46" t="s">
        <v>307</v>
      </c>
      <c r="E335" s="37"/>
      <c r="F335" s="15"/>
      <c r="G335" s="15"/>
      <c r="H335" s="15"/>
      <c r="I335" s="15"/>
      <c r="J335" s="15"/>
      <c r="K335" s="15"/>
      <c r="L335" s="15"/>
      <c r="M335" s="15"/>
      <c r="N335" s="15"/>
      <c r="O335" s="15"/>
      <c r="P335" s="15"/>
      <c r="Q335" s="15"/>
      <c r="R335" s="67"/>
      <c r="S335" s="68"/>
      <c r="T335" s="28"/>
    </row>
    <row r="336" spans="1:20" s="13" customFormat="1" ht="20.25">
      <c r="A336" s="104"/>
      <c r="B336" s="89" t="s">
        <v>255</v>
      </c>
      <c r="C336" s="38"/>
      <c r="D336" s="91"/>
      <c r="E336" s="37"/>
      <c r="F336" s="15"/>
      <c r="G336" s="15"/>
      <c r="H336" s="15"/>
      <c r="I336" s="15"/>
      <c r="J336" s="15"/>
      <c r="K336" s="15"/>
      <c r="L336" s="15"/>
      <c r="M336" s="15"/>
      <c r="N336" s="15"/>
      <c r="O336" s="15"/>
      <c r="P336" s="15"/>
      <c r="Q336" s="15"/>
      <c r="R336" s="67"/>
      <c r="S336" s="68"/>
      <c r="T336" s="28"/>
    </row>
    <row r="337" spans="1:20" s="13" customFormat="1" ht="20.25">
      <c r="A337" s="104"/>
      <c r="B337" s="90" t="s">
        <v>276</v>
      </c>
      <c r="C337" s="92">
        <f>D337*E337</f>
        <v>150</v>
      </c>
      <c r="D337" s="12">
        <f>D325</f>
        <v>5</v>
      </c>
      <c r="E337" s="37">
        <f>F337*$E$725+G337*$F$725+H337*$G$725+I337*$H$725+J337*$I$725+K337*$J$725+L337*$K$725+M337*$L$725+N337*$M$725+O337*$N$725+P337*$P$725+R337*S337</f>
        <v>30</v>
      </c>
      <c r="F337" s="15"/>
      <c r="G337" s="15"/>
      <c r="H337" s="15"/>
      <c r="I337" s="15"/>
      <c r="J337" s="15"/>
      <c r="K337" s="15"/>
      <c r="L337" s="15"/>
      <c r="M337" s="15"/>
      <c r="N337" s="15">
        <v>24</v>
      </c>
      <c r="O337" s="15"/>
      <c r="P337" s="15"/>
      <c r="Q337" s="15"/>
      <c r="R337" s="67"/>
      <c r="S337" s="79"/>
      <c r="T337" s="28"/>
    </row>
    <row r="338" spans="1:20" s="13" customFormat="1" ht="20.25">
      <c r="A338" s="104"/>
      <c r="B338" s="41" t="s">
        <v>262</v>
      </c>
      <c r="C338" s="93">
        <f>C337</f>
        <v>150</v>
      </c>
      <c r="D338" s="46" t="s">
        <v>263</v>
      </c>
      <c r="E338" s="37"/>
      <c r="F338" s="15"/>
      <c r="G338" s="15"/>
      <c r="H338" s="15"/>
      <c r="I338" s="15"/>
      <c r="J338" s="15"/>
      <c r="K338" s="15"/>
      <c r="L338" s="15"/>
      <c r="M338" s="15"/>
      <c r="N338" s="15"/>
      <c r="O338" s="15"/>
      <c r="P338" s="15"/>
      <c r="Q338" s="15"/>
      <c r="R338" s="67"/>
      <c r="S338" s="68"/>
      <c r="T338" s="28"/>
    </row>
    <row r="339" spans="1:20" s="10" customFormat="1" ht="20.25" customHeight="1">
      <c r="A339" s="31">
        <v>13</v>
      </c>
      <c r="B339" s="42" t="s">
        <v>85</v>
      </c>
      <c r="C339" s="35"/>
      <c r="D339" s="45" t="s">
        <v>131</v>
      </c>
      <c r="E339" s="34"/>
      <c r="F339" s="9"/>
      <c r="G339" s="9"/>
      <c r="H339" s="9"/>
      <c r="I339" s="9"/>
      <c r="J339" s="9"/>
      <c r="K339" s="9"/>
      <c r="L339" s="9"/>
      <c r="M339" s="9"/>
      <c r="N339" s="9"/>
      <c r="O339" s="9"/>
      <c r="P339" s="9"/>
      <c r="Q339" s="9"/>
      <c r="R339" s="63"/>
      <c r="S339" s="64"/>
      <c r="T339" s="43"/>
    </row>
    <row r="340" spans="1:20" s="13" customFormat="1" ht="20.25">
      <c r="A340" s="11">
        <v>1</v>
      </c>
      <c r="B340" s="39" t="s">
        <v>86</v>
      </c>
      <c r="C340" s="36">
        <f>D340*E340</f>
        <v>-9</v>
      </c>
      <c r="D340" s="12">
        <v>1</v>
      </c>
      <c r="E340" s="37">
        <f>F340*$E$725+G340*$F$725+H340*$G$725+I340*$H$725+J340*$I$725+K340*$J$725+L340*$K$725+M340*$L$725+N340*$M$725+O340*$N$725+P340*$O$725+Q340*$P$725+R340*S340</f>
        <v>-9</v>
      </c>
      <c r="F340" s="12">
        <v>-5</v>
      </c>
      <c r="G340" s="12">
        <v>-4</v>
      </c>
      <c r="H340" s="12"/>
      <c r="I340" s="12"/>
      <c r="J340" s="12"/>
      <c r="K340" s="12"/>
      <c r="L340" s="12"/>
      <c r="M340" s="12"/>
      <c r="N340" s="12"/>
      <c r="O340" s="12"/>
      <c r="P340" s="12"/>
      <c r="Q340" s="12"/>
      <c r="R340" s="65"/>
      <c r="S340" s="66"/>
      <c r="T340" s="27"/>
    </row>
    <row r="341" spans="1:20" s="13" customFormat="1" ht="20.25">
      <c r="A341" s="11">
        <v>1</v>
      </c>
      <c r="B341" s="39" t="s">
        <v>238</v>
      </c>
      <c r="C341" s="36">
        <f t="shared" ref="C341" si="80">D341*E341</f>
        <v>33.5</v>
      </c>
      <c r="D341" s="12">
        <v>2</v>
      </c>
      <c r="E341" s="37">
        <f>F341*$E$725+G341*$F$725+H341*$G$725+I341*$H$725+J341*$I$725+K341*$J$725+L341*$K$725+M341*$L$725+N341*$M$725+O341*$N$725+P341*$O$725</f>
        <v>16.75</v>
      </c>
      <c r="F341" s="12">
        <v>8</v>
      </c>
      <c r="G341" s="12"/>
      <c r="H341" s="12"/>
      <c r="I341" s="12"/>
      <c r="J341" s="12"/>
      <c r="K341" s="12"/>
      <c r="L341" s="12"/>
      <c r="M341" s="12"/>
      <c r="N341" s="12">
        <v>7</v>
      </c>
      <c r="O341" s="12"/>
      <c r="P341" s="12"/>
      <c r="Q341" s="12"/>
      <c r="R341" s="65"/>
      <c r="S341" s="73"/>
      <c r="T341" s="75"/>
    </row>
    <row r="342" spans="1:20" s="13" customFormat="1" ht="20.25">
      <c r="A342" s="11"/>
      <c r="B342" s="40" t="s">
        <v>19</v>
      </c>
      <c r="C342" s="44">
        <f>C340+C341</f>
        <v>24.5</v>
      </c>
      <c r="D342" s="46" t="s">
        <v>33</v>
      </c>
      <c r="E342" s="37"/>
      <c r="F342" s="12"/>
      <c r="G342" s="12"/>
      <c r="H342" s="12"/>
      <c r="I342" s="12"/>
      <c r="J342" s="12"/>
      <c r="K342" s="12"/>
      <c r="L342" s="12"/>
      <c r="M342" s="12"/>
      <c r="N342" s="12"/>
      <c r="O342" s="12"/>
      <c r="P342" s="12"/>
      <c r="Q342" s="12"/>
      <c r="R342" s="65"/>
      <c r="S342" s="66"/>
      <c r="T342" s="27"/>
    </row>
    <row r="343" spans="1:20" s="13" customFormat="1" ht="20.25">
      <c r="A343" s="11">
        <v>2</v>
      </c>
      <c r="B343" s="39" t="s">
        <v>87</v>
      </c>
      <c r="C343" s="36">
        <f>D343*E343</f>
        <v>-19</v>
      </c>
      <c r="D343" s="12">
        <v>1</v>
      </c>
      <c r="E343" s="37">
        <f>F343*$E$725+G343*$F$725+H343*$G$725+I343*$H$725+J343*$I$725+K343*$J$725+L343*$K$725+M343*$L$725+N343*$M$725+O343*$N$725+P343*$O$725+Q343*$P$725+R343*S343</f>
        <v>-19</v>
      </c>
      <c r="F343" s="12">
        <v>-12</v>
      </c>
      <c r="G343" s="12">
        <v>-7</v>
      </c>
      <c r="H343" s="12"/>
      <c r="I343" s="12"/>
      <c r="J343" s="12"/>
      <c r="K343" s="12"/>
      <c r="L343" s="12"/>
      <c r="M343" s="12"/>
      <c r="N343" s="12"/>
      <c r="O343" s="12"/>
      <c r="P343" s="12"/>
      <c r="Q343" s="12"/>
      <c r="R343" s="65"/>
      <c r="S343" s="66"/>
      <c r="T343" s="27"/>
    </row>
    <row r="344" spans="1:20" s="13" customFormat="1" ht="20.25">
      <c r="A344" s="11">
        <v>2</v>
      </c>
      <c r="B344" s="39" t="str">
        <f>B341</f>
        <v>Дрон-маклер</v>
      </c>
      <c r="C344" s="36">
        <f t="shared" ref="C344:C345" si="81">D344*E344</f>
        <v>83.75</v>
      </c>
      <c r="D344" s="12">
        <v>5</v>
      </c>
      <c r="E344" s="37">
        <f>F344*$E$725+G344*$F$725+H344*$G$725+I344*$H$725+J344*$I$725+K344*$J$725+L344*$K$725+M344*$L$725+N344*$M$725+O344*$N$725+P344*$O$725</f>
        <v>16.75</v>
      </c>
      <c r="F344" s="12">
        <f>F341</f>
        <v>8</v>
      </c>
      <c r="G344" s="12">
        <f t="shared" ref="G344:Q344" si="82">G341</f>
        <v>0</v>
      </c>
      <c r="H344" s="12">
        <f t="shared" si="82"/>
        <v>0</v>
      </c>
      <c r="I344" s="12">
        <f t="shared" si="82"/>
        <v>0</v>
      </c>
      <c r="J344" s="12">
        <f t="shared" si="82"/>
        <v>0</v>
      </c>
      <c r="K344" s="12">
        <f t="shared" si="82"/>
        <v>0</v>
      </c>
      <c r="L344" s="12">
        <f t="shared" si="82"/>
        <v>0</v>
      </c>
      <c r="M344" s="12">
        <f t="shared" si="82"/>
        <v>0</v>
      </c>
      <c r="N344" s="12">
        <f t="shared" si="82"/>
        <v>7</v>
      </c>
      <c r="O344" s="12">
        <f t="shared" si="82"/>
        <v>0</v>
      </c>
      <c r="P344" s="12">
        <f t="shared" si="82"/>
        <v>0</v>
      </c>
      <c r="Q344" s="12">
        <f t="shared" si="82"/>
        <v>0</v>
      </c>
      <c r="R344" s="65"/>
      <c r="S344" s="79"/>
      <c r="T344" s="75"/>
    </row>
    <row r="345" spans="1:20" s="13" customFormat="1" ht="20.25">
      <c r="A345" s="11">
        <v>2</v>
      </c>
      <c r="B345" s="39" t="s">
        <v>371</v>
      </c>
      <c r="C345" s="36">
        <f t="shared" si="81"/>
        <v>35</v>
      </c>
      <c r="D345" s="12">
        <f>1*D344</f>
        <v>5</v>
      </c>
      <c r="E345" s="37">
        <f>D740</f>
        <v>7</v>
      </c>
      <c r="F345" s="12"/>
      <c r="G345" s="12"/>
      <c r="H345" s="12"/>
      <c r="I345" s="12"/>
      <c r="J345" s="12"/>
      <c r="K345" s="12"/>
      <c r="L345" s="12"/>
      <c r="M345" s="12"/>
      <c r="N345" s="12"/>
      <c r="O345" s="12"/>
      <c r="P345" s="12"/>
      <c r="Q345" s="12"/>
      <c r="R345" s="65"/>
      <c r="S345" s="65"/>
      <c r="T345" s="27"/>
    </row>
    <row r="346" spans="1:20" s="13" customFormat="1" ht="20.25">
      <c r="A346" s="11"/>
      <c r="B346" s="40" t="s">
        <v>20</v>
      </c>
      <c r="C346" s="44">
        <f>C343+C344+C345</f>
        <v>99.75</v>
      </c>
      <c r="D346" s="46" t="s">
        <v>34</v>
      </c>
      <c r="E346" s="37"/>
      <c r="F346" s="12"/>
      <c r="G346" s="12"/>
      <c r="H346" s="12"/>
      <c r="I346" s="12"/>
      <c r="J346" s="12"/>
      <c r="K346" s="12"/>
      <c r="L346" s="12"/>
      <c r="M346" s="12"/>
      <c r="N346" s="12"/>
      <c r="O346" s="12"/>
      <c r="P346" s="12"/>
      <c r="Q346" s="12"/>
      <c r="R346" s="65"/>
      <c r="S346" s="66"/>
      <c r="T346" s="27"/>
    </row>
    <row r="347" spans="1:20" s="13" customFormat="1" ht="20.25">
      <c r="A347" s="11">
        <v>3</v>
      </c>
      <c r="B347" s="39" t="s">
        <v>85</v>
      </c>
      <c r="C347" s="36">
        <f>D347*E347</f>
        <v>-40</v>
      </c>
      <c r="D347" s="12">
        <v>1</v>
      </c>
      <c r="E347" s="37">
        <f>F347*$E$725+G347*$F$725+H347*$G$725+I347*$H$725+J347*$I$725+K347*$J$725+L347*$K$725+M347*$L$725+N347*$M$725+O347*$N$725+P347*$O$725+Q347*$P$725+R347*S347</f>
        <v>-40</v>
      </c>
      <c r="F347" s="12">
        <v>-25</v>
      </c>
      <c r="G347" s="12">
        <v>-15</v>
      </c>
      <c r="H347" s="12"/>
      <c r="I347" s="12"/>
      <c r="J347" s="12"/>
      <c r="K347" s="12"/>
      <c r="L347" s="12"/>
      <c r="M347" s="12"/>
      <c r="N347" s="12"/>
      <c r="O347" s="12"/>
      <c r="P347" s="12"/>
      <c r="Q347" s="12"/>
      <c r="R347" s="65"/>
      <c r="S347" s="66"/>
      <c r="T347" s="27"/>
    </row>
    <row r="348" spans="1:20" s="13" customFormat="1" ht="20.25">
      <c r="A348" s="11">
        <v>3</v>
      </c>
      <c r="B348" s="39" t="str">
        <f>B341</f>
        <v>Дрон-маклер</v>
      </c>
      <c r="C348" s="36">
        <f t="shared" ref="C348:C349" si="83">D348*E348</f>
        <v>217.5</v>
      </c>
      <c r="D348" s="12">
        <v>10</v>
      </c>
      <c r="E348" s="37">
        <f>F348*$E$725+G348*$F$725+H348*$G$725+I348*$H$725+J348*$I$725+K348*$J$725+L348*$K$725+M348*$L$725+N348*$M$725+O348*$N$725+P348*$O$725</f>
        <v>21.75</v>
      </c>
      <c r="F348" s="12">
        <f>F341</f>
        <v>8</v>
      </c>
      <c r="G348" s="12">
        <f t="shared" ref="G348:Q348" si="84">G341</f>
        <v>0</v>
      </c>
      <c r="H348" s="12">
        <f t="shared" si="84"/>
        <v>0</v>
      </c>
      <c r="I348" s="12">
        <f t="shared" si="84"/>
        <v>0</v>
      </c>
      <c r="J348" s="12">
        <f t="shared" si="84"/>
        <v>0</v>
      </c>
      <c r="K348" s="12">
        <f t="shared" si="84"/>
        <v>0</v>
      </c>
      <c r="L348" s="12">
        <f t="shared" si="84"/>
        <v>0</v>
      </c>
      <c r="M348" s="12">
        <f t="shared" si="84"/>
        <v>0</v>
      </c>
      <c r="N348" s="12">
        <v>11</v>
      </c>
      <c r="O348" s="12">
        <f t="shared" si="84"/>
        <v>0</v>
      </c>
      <c r="P348" s="12">
        <f t="shared" si="84"/>
        <v>0</v>
      </c>
      <c r="Q348" s="12">
        <f t="shared" si="84"/>
        <v>0</v>
      </c>
      <c r="R348" s="65"/>
      <c r="S348" s="79"/>
      <c r="T348" s="75"/>
    </row>
    <row r="349" spans="1:20" s="13" customFormat="1" ht="20.25">
      <c r="A349" s="11">
        <v>3</v>
      </c>
      <c r="B349" s="39" t="s">
        <v>371</v>
      </c>
      <c r="C349" s="36">
        <f t="shared" si="83"/>
        <v>70</v>
      </c>
      <c r="D349" s="12">
        <f>1*D348</f>
        <v>10</v>
      </c>
      <c r="E349" s="37">
        <f>D740</f>
        <v>7</v>
      </c>
      <c r="F349" s="12"/>
      <c r="G349" s="12"/>
      <c r="H349" s="12"/>
      <c r="I349" s="12"/>
      <c r="J349" s="12"/>
      <c r="K349" s="12"/>
      <c r="L349" s="12"/>
      <c r="M349" s="12"/>
      <c r="N349" s="12"/>
      <c r="O349" s="12"/>
      <c r="P349" s="12"/>
      <c r="Q349" s="12"/>
      <c r="R349" s="65"/>
      <c r="S349" s="65"/>
      <c r="T349" s="27"/>
    </row>
    <row r="350" spans="1:20" s="13" customFormat="1" ht="20.25">
      <c r="A350" s="14"/>
      <c r="B350" s="41" t="s">
        <v>21</v>
      </c>
      <c r="C350" s="44">
        <f>C347+C348+C349</f>
        <v>247.5</v>
      </c>
      <c r="D350" s="46" t="s">
        <v>35</v>
      </c>
      <c r="E350" s="37"/>
      <c r="F350" s="15"/>
      <c r="G350" s="15"/>
      <c r="H350" s="15"/>
      <c r="I350" s="15"/>
      <c r="J350" s="15"/>
      <c r="K350" s="15"/>
      <c r="L350" s="15"/>
      <c r="M350" s="15"/>
      <c r="N350" s="15"/>
      <c r="O350" s="15"/>
      <c r="P350" s="15"/>
      <c r="Q350" s="15"/>
      <c r="R350" s="67"/>
      <c r="S350" s="68"/>
      <c r="T350" s="28"/>
    </row>
    <row r="351" spans="1:20" s="13" customFormat="1" ht="20.25">
      <c r="A351" s="106"/>
      <c r="B351" s="89" t="s">
        <v>304</v>
      </c>
      <c r="C351" s="38"/>
      <c r="D351" s="91"/>
      <c r="E351" s="37"/>
      <c r="F351" s="15"/>
      <c r="G351" s="15"/>
      <c r="H351" s="15"/>
      <c r="I351" s="15"/>
      <c r="J351" s="15"/>
      <c r="K351" s="15"/>
      <c r="L351" s="15"/>
      <c r="M351" s="15"/>
      <c r="N351" s="15"/>
      <c r="O351" s="15"/>
      <c r="P351" s="15"/>
      <c r="Q351" s="15"/>
      <c r="R351" s="67"/>
      <c r="S351" s="68"/>
      <c r="T351" s="28"/>
    </row>
    <row r="352" spans="1:20" s="13" customFormat="1" ht="20.25">
      <c r="A352" s="106"/>
      <c r="B352" s="90" t="s">
        <v>277</v>
      </c>
      <c r="C352" s="92">
        <f>D352*E352</f>
        <v>105</v>
      </c>
      <c r="D352" s="12">
        <f>D348</f>
        <v>10</v>
      </c>
      <c r="E352" s="37">
        <f>F352*$E$725+G352*$F$725+H352*$G$725+I352*$H$725+J352*$I$725+K352*$J$725+L352*$K$725+M352*$L$725+N352*$M$725+O352*$N$725+P352*$O$725+Q352*$P$725+R352*S352</f>
        <v>10.5</v>
      </c>
      <c r="F352" s="15">
        <v>5.5</v>
      </c>
      <c r="G352" s="15"/>
      <c r="H352" s="15"/>
      <c r="I352" s="15"/>
      <c r="J352" s="15"/>
      <c r="K352" s="15"/>
      <c r="L352" s="15"/>
      <c r="M352" s="15"/>
      <c r="N352" s="15">
        <v>4</v>
      </c>
      <c r="O352" s="15"/>
      <c r="P352" s="15"/>
      <c r="Q352" s="15"/>
      <c r="R352" s="67"/>
      <c r="S352" s="68"/>
      <c r="T352" s="28"/>
    </row>
    <row r="353" spans="1:20" s="13" customFormat="1" ht="20.25">
      <c r="A353" s="107" t="s">
        <v>13</v>
      </c>
      <c r="B353" s="41" t="s">
        <v>262</v>
      </c>
      <c r="C353" s="93">
        <f>SUM(C352:C352)</f>
        <v>105</v>
      </c>
      <c r="D353" s="46" t="s">
        <v>306</v>
      </c>
      <c r="E353" s="37"/>
      <c r="F353" s="15"/>
      <c r="G353" s="15"/>
      <c r="H353" s="15"/>
      <c r="I353" s="15"/>
      <c r="J353" s="15"/>
      <c r="K353" s="15"/>
      <c r="L353" s="15"/>
      <c r="M353" s="15"/>
      <c r="N353" s="15"/>
      <c r="O353" s="15"/>
      <c r="P353" s="15"/>
      <c r="Q353" s="15"/>
      <c r="R353" s="67"/>
      <c r="S353" s="68"/>
      <c r="T353" s="28"/>
    </row>
    <row r="354" spans="1:20" s="13" customFormat="1" ht="20.25">
      <c r="A354" s="106"/>
      <c r="B354" s="89" t="s">
        <v>305</v>
      </c>
      <c r="C354" s="38"/>
      <c r="D354" s="103"/>
      <c r="E354" s="37"/>
      <c r="F354" s="15"/>
      <c r="G354" s="15"/>
      <c r="H354" s="15"/>
      <c r="I354" s="15"/>
      <c r="J354" s="15"/>
      <c r="K354" s="15"/>
      <c r="L354" s="15"/>
      <c r="M354" s="15"/>
      <c r="N354" s="15"/>
      <c r="O354" s="15"/>
      <c r="P354" s="15"/>
      <c r="Q354" s="15"/>
      <c r="R354" s="67"/>
      <c r="S354" s="68"/>
      <c r="T354" s="28"/>
    </row>
    <row r="355" spans="1:20" s="13" customFormat="1" ht="20.25">
      <c r="A355" s="106"/>
      <c r="B355" s="90" t="s">
        <v>277</v>
      </c>
      <c r="C355" s="92">
        <f>D355*E355</f>
        <v>525</v>
      </c>
      <c r="D355" s="12">
        <f>D352</f>
        <v>10</v>
      </c>
      <c r="E355" s="37">
        <f>F355*$E$725+G355*$F$725+H355*$G$725+I355*$H$725+J355*$I$725+K355*$J$725+L355*$K$725+M355*$L$725+N355*$M$725+O355*$N$725+P355*$O$725+Q355*$P$725+R355*S355</f>
        <v>52.5</v>
      </c>
      <c r="F355" s="15">
        <f t="shared" ref="F355:J355" si="85">F352*5</f>
        <v>27.5</v>
      </c>
      <c r="G355" s="15">
        <f t="shared" si="85"/>
        <v>0</v>
      </c>
      <c r="H355" s="15">
        <f t="shared" si="85"/>
        <v>0</v>
      </c>
      <c r="I355" s="15">
        <f t="shared" si="85"/>
        <v>0</v>
      </c>
      <c r="J355" s="15">
        <f t="shared" si="85"/>
        <v>0</v>
      </c>
      <c r="K355" s="15">
        <f>K352*5</f>
        <v>0</v>
      </c>
      <c r="L355" s="15">
        <f t="shared" ref="L355:P355" si="86">L352*5</f>
        <v>0</v>
      </c>
      <c r="M355" s="15">
        <f t="shared" si="86"/>
        <v>0</v>
      </c>
      <c r="N355" s="15">
        <f t="shared" si="86"/>
        <v>20</v>
      </c>
      <c r="O355" s="15">
        <f t="shared" si="86"/>
        <v>0</v>
      </c>
      <c r="P355" s="15">
        <f t="shared" si="86"/>
        <v>0</v>
      </c>
      <c r="Q355" s="15"/>
      <c r="R355" s="67"/>
      <c r="S355" s="68"/>
      <c r="T355" s="28"/>
    </row>
    <row r="356" spans="1:20" s="13" customFormat="1" ht="20.25">
      <c r="A356" s="106"/>
      <c r="B356" s="41" t="s">
        <v>262</v>
      </c>
      <c r="C356" s="93">
        <f>SUM(C355:C355)</f>
        <v>525</v>
      </c>
      <c r="D356" s="46" t="s">
        <v>307</v>
      </c>
      <c r="E356" s="37"/>
      <c r="F356" s="15"/>
      <c r="G356" s="15"/>
      <c r="H356" s="15"/>
      <c r="I356" s="15"/>
      <c r="J356" s="15"/>
      <c r="K356" s="15"/>
      <c r="L356" s="15"/>
      <c r="M356" s="15"/>
      <c r="N356" s="15"/>
      <c r="O356" s="15"/>
      <c r="P356" s="15"/>
      <c r="Q356" s="15"/>
      <c r="R356" s="67"/>
      <c r="S356" s="68"/>
      <c r="T356" s="28"/>
    </row>
    <row r="357" spans="1:20" s="13" customFormat="1" ht="20.25">
      <c r="A357" s="104"/>
      <c r="B357" s="89" t="s">
        <v>255</v>
      </c>
      <c r="C357" s="38"/>
      <c r="D357" s="91"/>
      <c r="E357" s="37"/>
      <c r="F357" s="15"/>
      <c r="G357" s="15"/>
      <c r="H357" s="15"/>
      <c r="I357" s="15"/>
      <c r="J357" s="15"/>
      <c r="K357" s="15"/>
      <c r="L357" s="15"/>
      <c r="M357" s="15"/>
      <c r="N357" s="15"/>
      <c r="O357" s="15"/>
      <c r="P357" s="15"/>
      <c r="Q357" s="15"/>
      <c r="R357" s="67"/>
      <c r="S357" s="68"/>
      <c r="T357" s="28"/>
    </row>
    <row r="358" spans="1:20" s="13" customFormat="1" ht="20.25">
      <c r="A358" s="104"/>
      <c r="B358" s="90" t="s">
        <v>277</v>
      </c>
      <c r="C358" s="92">
        <f>D358*E358</f>
        <v>152.5</v>
      </c>
      <c r="D358" s="12">
        <f>D348</f>
        <v>10</v>
      </c>
      <c r="E358" s="37">
        <f>F358*$E$725+G358*$F$725+H358*$G$725+I358*$H$725+J358*$I$725+K358*$J$725+L358*$K$725+M358*$L$725+N358*$M$725+O358*$N$725+P358*$O$725</f>
        <v>15.25</v>
      </c>
      <c r="F358" s="15">
        <v>4</v>
      </c>
      <c r="G358" s="15"/>
      <c r="H358" s="15"/>
      <c r="I358" s="15"/>
      <c r="J358" s="15"/>
      <c r="K358" s="15"/>
      <c r="L358" s="15"/>
      <c r="M358" s="15"/>
      <c r="N358" s="15">
        <v>9</v>
      </c>
      <c r="O358" s="15"/>
      <c r="P358" s="15"/>
      <c r="Q358" s="15"/>
      <c r="R358" s="67"/>
      <c r="S358" s="79"/>
      <c r="T358" s="28"/>
    </row>
    <row r="359" spans="1:20" s="13" customFormat="1" ht="20.25">
      <c r="A359" s="104"/>
      <c r="B359" s="41" t="s">
        <v>262</v>
      </c>
      <c r="C359" s="93">
        <f>C358</f>
        <v>152.5</v>
      </c>
      <c r="D359" s="46" t="s">
        <v>263</v>
      </c>
      <c r="E359" s="37"/>
      <c r="F359" s="15"/>
      <c r="G359" s="15"/>
      <c r="H359" s="15"/>
      <c r="I359" s="15"/>
      <c r="J359" s="15"/>
      <c r="K359" s="15"/>
      <c r="L359" s="15"/>
      <c r="M359" s="15"/>
      <c r="N359" s="15"/>
      <c r="O359" s="15"/>
      <c r="P359" s="15"/>
      <c r="Q359" s="15"/>
      <c r="R359" s="67"/>
      <c r="S359" s="68"/>
      <c r="T359" s="28"/>
    </row>
    <row r="360" spans="1:20" s="10" customFormat="1" ht="20.25" customHeight="1">
      <c r="A360" s="31">
        <v>14</v>
      </c>
      <c r="B360" s="42" t="s">
        <v>89</v>
      </c>
      <c r="C360" s="35"/>
      <c r="D360" s="45" t="s">
        <v>131</v>
      </c>
      <c r="E360" s="34"/>
      <c r="F360" s="9"/>
      <c r="G360" s="9"/>
      <c r="H360" s="9"/>
      <c r="I360" s="9"/>
      <c r="J360" s="9"/>
      <c r="K360" s="9"/>
      <c r="L360" s="9"/>
      <c r="M360" s="9"/>
      <c r="N360" s="9"/>
      <c r="O360" s="9"/>
      <c r="P360" s="9"/>
      <c r="Q360" s="9"/>
      <c r="R360" s="63"/>
      <c r="S360" s="64"/>
      <c r="T360" s="43"/>
    </row>
    <row r="361" spans="1:20" s="13" customFormat="1" ht="20.25">
      <c r="A361" s="57">
        <v>1</v>
      </c>
      <c r="B361" s="39" t="s">
        <v>90</v>
      </c>
      <c r="C361" s="36">
        <f>D361*E361</f>
        <v>-15</v>
      </c>
      <c r="D361" s="12">
        <v>1</v>
      </c>
      <c r="E361" s="37">
        <f>F361*$E$725+G361*$F$725+H361*$G$725+I361*$H$725+J361*$I$725+K361*$J$725+L361*$K$725+M361*$L$725+N361*$M$725+O361*$N$725+P361*$O$725+Q361*$P$725+R361*S361</f>
        <v>-15</v>
      </c>
      <c r="F361" s="12">
        <v>-10</v>
      </c>
      <c r="G361" s="12">
        <v>-5</v>
      </c>
      <c r="H361" s="12"/>
      <c r="I361" s="12"/>
      <c r="J361" s="12"/>
      <c r="K361" s="12"/>
      <c r="L361" s="12"/>
      <c r="M361" s="12"/>
      <c r="N361" s="12"/>
      <c r="O361" s="12"/>
      <c r="P361" s="12"/>
      <c r="Q361" s="12"/>
      <c r="R361" s="65"/>
      <c r="S361" s="66"/>
      <c r="T361" s="27"/>
    </row>
    <row r="362" spans="1:20" s="13" customFormat="1" ht="20.25">
      <c r="A362" s="57">
        <v>1</v>
      </c>
      <c r="B362" s="39" t="s">
        <v>249</v>
      </c>
      <c r="C362" s="36">
        <f t="shared" ref="C362:C363" si="87">D362*E362</f>
        <v>7.4</v>
      </c>
      <c r="D362" s="12">
        <v>1</v>
      </c>
      <c r="E362" s="37">
        <f>F362*$E$725+G362*$F$725+H362*$G$725+I362*$H$725+J362*$I$725+K362*$J$725+L362*$K$725+M362*$L$725+N362*$M$725+O362*$N$725+P362*$O$725+Q362*$P$725</f>
        <v>7.4</v>
      </c>
      <c r="F362" s="12">
        <v>-3</v>
      </c>
      <c r="G362" s="12"/>
      <c r="H362" s="12"/>
      <c r="I362" s="12"/>
      <c r="J362" s="12">
        <v>-4</v>
      </c>
      <c r="K362" s="12"/>
      <c r="L362" s="12"/>
      <c r="M362" s="12"/>
      <c r="N362" s="12"/>
      <c r="O362" s="12"/>
      <c r="P362" s="12"/>
      <c r="Q362" s="12">
        <v>1</v>
      </c>
      <c r="R362" s="65"/>
      <c r="S362" s="73"/>
      <c r="T362" s="75"/>
    </row>
    <row r="363" spans="1:20" s="13" customFormat="1" ht="20.25">
      <c r="A363" s="57">
        <v>1</v>
      </c>
      <c r="B363" s="39" t="s">
        <v>250</v>
      </c>
      <c r="C363" s="36">
        <f t="shared" si="87"/>
        <v>30</v>
      </c>
      <c r="D363" s="12">
        <f>2*D362</f>
        <v>2</v>
      </c>
      <c r="E363" s="37">
        <f>D763</f>
        <v>15</v>
      </c>
      <c r="F363" s="12"/>
      <c r="G363" s="12"/>
      <c r="H363" s="12"/>
      <c r="I363" s="12"/>
      <c r="J363" s="12"/>
      <c r="K363" s="12"/>
      <c r="L363" s="12"/>
      <c r="M363" s="12"/>
      <c r="N363" s="12"/>
      <c r="O363" s="12"/>
      <c r="P363" s="12"/>
      <c r="Q363" s="12"/>
      <c r="R363" s="65"/>
      <c r="S363" s="66"/>
      <c r="T363" s="27"/>
    </row>
    <row r="364" spans="1:20" s="13" customFormat="1" ht="20.25" hidden="1">
      <c r="A364" s="57"/>
      <c r="B364" s="39"/>
      <c r="C364" s="36"/>
      <c r="D364" s="12"/>
      <c r="E364" s="37"/>
      <c r="F364" s="12"/>
      <c r="G364" s="12"/>
      <c r="H364" s="12"/>
      <c r="I364" s="12"/>
      <c r="J364" s="12"/>
      <c r="K364" s="12"/>
      <c r="L364" s="12"/>
      <c r="M364" s="12"/>
      <c r="N364" s="12"/>
      <c r="O364" s="12"/>
      <c r="P364" s="12"/>
      <c r="Q364" s="12"/>
      <c r="R364" s="65"/>
      <c r="S364" s="66"/>
      <c r="T364" s="27"/>
    </row>
    <row r="365" spans="1:20" s="13" customFormat="1" ht="20.25">
      <c r="A365" s="88" t="s">
        <v>13</v>
      </c>
      <c r="B365" s="40" t="s">
        <v>19</v>
      </c>
      <c r="C365" s="44">
        <f>SUM(C361:C364)</f>
        <v>22.4</v>
      </c>
      <c r="D365" s="46" t="s">
        <v>33</v>
      </c>
      <c r="E365" s="37"/>
      <c r="F365" s="12"/>
      <c r="G365" s="12"/>
      <c r="H365" s="12"/>
      <c r="I365" s="12"/>
      <c r="J365" s="12"/>
      <c r="K365" s="12"/>
      <c r="L365" s="12"/>
      <c r="M365" s="12"/>
      <c r="N365" s="12"/>
      <c r="O365" s="12"/>
      <c r="P365" s="12"/>
      <c r="Q365" s="12"/>
      <c r="R365" s="65"/>
      <c r="S365" s="66"/>
      <c r="T365" s="27"/>
    </row>
    <row r="366" spans="1:20" s="13" customFormat="1" ht="20.25">
      <c r="A366" s="57">
        <v>2</v>
      </c>
      <c r="B366" s="39" t="s">
        <v>91</v>
      </c>
      <c r="C366" s="36">
        <f>D366*E366</f>
        <v>-34</v>
      </c>
      <c r="D366" s="12">
        <v>1</v>
      </c>
      <c r="E366" s="37">
        <f>F366*$E$725+G366*$F$725+H366*$G$725+I366*$H$725+J366*$I$725+K366*$J$725+L366*$K$725+M366*$L$725+N366*$M$725+O366*$N$725+P366*$O$725+Q366*$P$725+R366*S366</f>
        <v>-34</v>
      </c>
      <c r="F366" s="12">
        <v>-24</v>
      </c>
      <c r="G366" s="12">
        <v>-10</v>
      </c>
      <c r="H366" s="12"/>
      <c r="I366" s="12"/>
      <c r="J366" s="12"/>
      <c r="K366" s="12"/>
      <c r="L366" s="12"/>
      <c r="M366" s="12"/>
      <c r="N366" s="12"/>
      <c r="O366" s="12"/>
      <c r="P366" s="12"/>
      <c r="Q366" s="12"/>
      <c r="R366" s="65"/>
      <c r="S366" s="66"/>
      <c r="T366" s="27"/>
    </row>
    <row r="367" spans="1:20" s="13" customFormat="1" ht="20.25">
      <c r="A367" s="57">
        <v>2</v>
      </c>
      <c r="B367" s="39" t="str">
        <f>B362</f>
        <v>Дрон-репликатор</v>
      </c>
      <c r="C367" s="36">
        <f t="shared" ref="C367:C368" si="88">D367*E367</f>
        <v>14.8</v>
      </c>
      <c r="D367" s="12">
        <v>2</v>
      </c>
      <c r="E367" s="37">
        <f>F367*$E$725+G367*$F$725+H367*$G$725+I367*$H$725+J367*$I$725+K367*$J$725+L367*$K$725+M367*$L$725+N367*$M$725+O367*$N$725+P367*$O$725+Q367*$P$725</f>
        <v>7.4</v>
      </c>
      <c r="F367" s="12">
        <f>F362</f>
        <v>-3</v>
      </c>
      <c r="G367" s="12">
        <f t="shared" ref="G367:Q367" si="89">G362</f>
        <v>0</v>
      </c>
      <c r="H367" s="12">
        <f t="shared" si="89"/>
        <v>0</v>
      </c>
      <c r="I367" s="12">
        <f t="shared" si="89"/>
        <v>0</v>
      </c>
      <c r="J367" s="12">
        <f t="shared" si="89"/>
        <v>-4</v>
      </c>
      <c r="K367" s="12">
        <f t="shared" si="89"/>
        <v>0</v>
      </c>
      <c r="L367" s="12">
        <f t="shared" si="89"/>
        <v>0</v>
      </c>
      <c r="M367" s="12">
        <f t="shared" si="89"/>
        <v>0</v>
      </c>
      <c r="N367" s="12">
        <f t="shared" si="89"/>
        <v>0</v>
      </c>
      <c r="O367" s="12">
        <f t="shared" si="89"/>
        <v>0</v>
      </c>
      <c r="P367" s="12">
        <f t="shared" si="89"/>
        <v>0</v>
      </c>
      <c r="Q367" s="12">
        <f t="shared" si="89"/>
        <v>1</v>
      </c>
      <c r="R367" s="65"/>
      <c r="S367" s="79"/>
      <c r="T367" s="75"/>
    </row>
    <row r="368" spans="1:20" s="13" customFormat="1" ht="20.25">
      <c r="A368" s="57">
        <v>2</v>
      </c>
      <c r="B368" s="39" t="str">
        <f>B363</f>
        <v>Бонус: + к сборке роботов в империи</v>
      </c>
      <c r="C368" s="36">
        <f t="shared" si="88"/>
        <v>120</v>
      </c>
      <c r="D368" s="12">
        <f>4*D367</f>
        <v>8</v>
      </c>
      <c r="E368" s="37">
        <f>D763</f>
        <v>15</v>
      </c>
      <c r="F368" s="12"/>
      <c r="G368" s="12"/>
      <c r="H368" s="12"/>
      <c r="I368" s="12"/>
      <c r="J368" s="12"/>
      <c r="K368" s="12"/>
      <c r="L368" s="12"/>
      <c r="M368" s="12"/>
      <c r="N368" s="12"/>
      <c r="O368" s="12"/>
      <c r="P368" s="12"/>
      <c r="Q368" s="12"/>
      <c r="R368" s="65"/>
      <c r="S368" s="65"/>
      <c r="T368" s="27"/>
    </row>
    <row r="369" spans="1:20" s="13" customFormat="1" ht="20.25" hidden="1">
      <c r="A369" s="57"/>
      <c r="B369" s="39"/>
      <c r="C369" s="36"/>
      <c r="D369" s="12"/>
      <c r="E369" s="37"/>
      <c r="F369" s="12"/>
      <c r="G369" s="12"/>
      <c r="H369" s="12"/>
      <c r="I369" s="12"/>
      <c r="J369" s="12"/>
      <c r="K369" s="12"/>
      <c r="L369" s="12"/>
      <c r="M369" s="12"/>
      <c r="N369" s="12"/>
      <c r="O369" s="12"/>
      <c r="P369" s="12"/>
      <c r="Q369" s="12"/>
      <c r="R369" s="65"/>
      <c r="S369" s="65"/>
      <c r="T369" s="27"/>
    </row>
    <row r="370" spans="1:20" s="13" customFormat="1" ht="20.25">
      <c r="A370" s="88" t="s">
        <v>13</v>
      </c>
      <c r="B370" s="40" t="s">
        <v>20</v>
      </c>
      <c r="C370" s="44">
        <f>SUM(C366:C369)</f>
        <v>100.8</v>
      </c>
      <c r="D370" s="46" t="s">
        <v>34</v>
      </c>
      <c r="E370" s="37"/>
      <c r="F370" s="12"/>
      <c r="G370" s="12"/>
      <c r="H370" s="12"/>
      <c r="I370" s="12"/>
      <c r="J370" s="12"/>
      <c r="K370" s="12"/>
      <c r="L370" s="12"/>
      <c r="M370" s="12"/>
      <c r="N370" s="12"/>
      <c r="O370" s="12"/>
      <c r="P370" s="12"/>
      <c r="Q370" s="12"/>
      <c r="R370" s="65"/>
      <c r="S370" s="66"/>
      <c r="T370" s="27"/>
    </row>
    <row r="371" spans="1:20" s="13" customFormat="1" ht="20.25">
      <c r="A371" s="57">
        <v>3</v>
      </c>
      <c r="B371" s="39" t="s">
        <v>89</v>
      </c>
      <c r="C371" s="36">
        <f>D371*E371</f>
        <v>-53</v>
      </c>
      <c r="D371" s="12">
        <v>1</v>
      </c>
      <c r="E371" s="37">
        <f>F371*$E$725+G371*$F$725+H371*$G$725+I371*$H$725+J371*$I$725+K371*$J$725+L371*$K$725+M371*$L$725+N371*$M$725+O371*$N$725+P371*$O$725+Q371*$P$725+R371*S371</f>
        <v>-53</v>
      </c>
      <c r="F371" s="12">
        <v>-35</v>
      </c>
      <c r="G371" s="12">
        <v>-18</v>
      </c>
      <c r="H371" s="12"/>
      <c r="I371" s="12"/>
      <c r="J371" s="12"/>
      <c r="K371" s="12"/>
      <c r="L371" s="12"/>
      <c r="M371" s="12"/>
      <c r="N371" s="12"/>
      <c r="O371" s="12"/>
      <c r="P371" s="12"/>
      <c r="Q371" s="12"/>
      <c r="R371" s="65"/>
      <c r="S371" s="66"/>
      <c r="T371" s="27"/>
    </row>
    <row r="372" spans="1:20" s="13" customFormat="1" ht="20.25">
      <c r="A372" s="57">
        <v>3</v>
      </c>
      <c r="B372" s="39" t="str">
        <f>B362</f>
        <v>Дрон-репликатор</v>
      </c>
      <c r="C372" s="36">
        <f t="shared" ref="C372:C373" si="90">D372*E372</f>
        <v>22.200000000000003</v>
      </c>
      <c r="D372" s="12">
        <v>3</v>
      </c>
      <c r="E372" s="37">
        <f>F372*$E$725+G372*$F$725+H372*$G$725+I372*$H$725+J372*$I$725+K372*$J$725+L372*$K$725+M372*$L$725+N372*$M$725+O372*$N$725+P372*$O$725+Q372*$P$725</f>
        <v>7.4</v>
      </c>
      <c r="F372" s="12">
        <f>F362</f>
        <v>-3</v>
      </c>
      <c r="G372" s="12">
        <f t="shared" ref="G372:Q372" si="91">G362</f>
        <v>0</v>
      </c>
      <c r="H372" s="12">
        <f t="shared" si="91"/>
        <v>0</v>
      </c>
      <c r="I372" s="12">
        <f t="shared" si="91"/>
        <v>0</v>
      </c>
      <c r="J372" s="12">
        <f t="shared" si="91"/>
        <v>-4</v>
      </c>
      <c r="K372" s="12">
        <f t="shared" si="91"/>
        <v>0</v>
      </c>
      <c r="L372" s="12">
        <f t="shared" si="91"/>
        <v>0</v>
      </c>
      <c r="M372" s="12">
        <f t="shared" si="91"/>
        <v>0</v>
      </c>
      <c r="N372" s="12">
        <f t="shared" si="91"/>
        <v>0</v>
      </c>
      <c r="O372" s="12">
        <f t="shared" si="91"/>
        <v>0</v>
      </c>
      <c r="P372" s="12">
        <f t="shared" si="91"/>
        <v>0</v>
      </c>
      <c r="Q372" s="12">
        <f t="shared" si="91"/>
        <v>1</v>
      </c>
      <c r="R372" s="65"/>
      <c r="S372" s="79"/>
      <c r="T372" s="75"/>
    </row>
    <row r="373" spans="1:20" s="13" customFormat="1" ht="20.25">
      <c r="A373" s="57">
        <v>3</v>
      </c>
      <c r="B373" s="39" t="str">
        <f>B363</f>
        <v>Бонус: + к сборке роботов в империи</v>
      </c>
      <c r="C373" s="36">
        <f t="shared" si="90"/>
        <v>270</v>
      </c>
      <c r="D373" s="12">
        <f>6*D372</f>
        <v>18</v>
      </c>
      <c r="E373" s="37">
        <f>D763</f>
        <v>15</v>
      </c>
      <c r="F373" s="12"/>
      <c r="G373" s="12"/>
      <c r="H373" s="12"/>
      <c r="I373" s="12"/>
      <c r="J373" s="12"/>
      <c r="K373" s="12"/>
      <c r="L373" s="12"/>
      <c r="M373" s="12"/>
      <c r="N373" s="12"/>
      <c r="O373" s="12"/>
      <c r="P373" s="12"/>
      <c r="Q373" s="12"/>
      <c r="R373" s="65"/>
      <c r="S373" s="65"/>
      <c r="T373" s="27"/>
    </row>
    <row r="374" spans="1:20" s="13" customFormat="1" ht="20.25" hidden="1">
      <c r="A374" s="57"/>
      <c r="B374" s="39"/>
      <c r="C374" s="36"/>
      <c r="D374" s="12"/>
      <c r="E374" s="37"/>
      <c r="F374" s="12"/>
      <c r="G374" s="12"/>
      <c r="H374" s="12"/>
      <c r="I374" s="12"/>
      <c r="J374" s="12"/>
      <c r="K374" s="12"/>
      <c r="L374" s="12"/>
      <c r="M374" s="12"/>
      <c r="N374" s="12"/>
      <c r="O374" s="12"/>
      <c r="P374" s="12"/>
      <c r="Q374" s="12"/>
      <c r="R374" s="65"/>
      <c r="S374" s="65"/>
      <c r="T374" s="27"/>
    </row>
    <row r="375" spans="1:20" s="13" customFormat="1" ht="20.25">
      <c r="A375" s="57"/>
      <c r="B375" s="41" t="s">
        <v>21</v>
      </c>
      <c r="C375" s="44">
        <f>SUM(C371:C374)</f>
        <v>239.2</v>
      </c>
      <c r="D375" s="46" t="s">
        <v>35</v>
      </c>
      <c r="E375" s="37"/>
      <c r="F375" s="15"/>
      <c r="G375" s="15"/>
      <c r="H375" s="15"/>
      <c r="I375" s="15"/>
      <c r="J375" s="15"/>
      <c r="K375" s="15"/>
      <c r="L375" s="15"/>
      <c r="M375" s="15"/>
      <c r="N375" s="15"/>
      <c r="O375" s="15"/>
      <c r="P375" s="15"/>
      <c r="Q375" s="15"/>
      <c r="R375" s="67"/>
      <c r="S375" s="68"/>
      <c r="T375" s="28"/>
    </row>
    <row r="376" spans="1:20" s="13" customFormat="1" ht="20.25">
      <c r="A376" s="106"/>
      <c r="B376" s="89" t="s">
        <v>304</v>
      </c>
      <c r="C376" s="38"/>
      <c r="D376" s="91"/>
      <c r="E376" s="37"/>
      <c r="F376" s="15"/>
      <c r="G376" s="15"/>
      <c r="H376" s="15"/>
      <c r="I376" s="15"/>
      <c r="J376" s="15"/>
      <c r="K376" s="15"/>
      <c r="L376" s="15"/>
      <c r="M376" s="15"/>
      <c r="N376" s="15"/>
      <c r="O376" s="15"/>
      <c r="P376" s="15"/>
      <c r="Q376" s="15"/>
      <c r="R376" s="67"/>
      <c r="S376" s="68"/>
      <c r="T376" s="28"/>
    </row>
    <row r="377" spans="1:20" s="13" customFormat="1" ht="20.25">
      <c r="A377" s="106"/>
      <c r="B377" s="90" t="s">
        <v>311</v>
      </c>
      <c r="C377" s="92">
        <f>D377*E377</f>
        <v>60</v>
      </c>
      <c r="D377" s="12">
        <v>3</v>
      </c>
      <c r="E377" s="37">
        <f>F377*$E$725+G377*$F$725+H377*$G$725+I377*$H$725+J377*$I$725+K377*$J$725+L377*$K$725+M377*$L$725+N377*$M$725+O377*$N$725+P377*$O$725+Q377*$P$725+R377*S377</f>
        <v>20</v>
      </c>
      <c r="F377" s="15"/>
      <c r="G377" s="15"/>
      <c r="H377" s="15"/>
      <c r="I377" s="15"/>
      <c r="J377" s="15"/>
      <c r="K377" s="15"/>
      <c r="L377" s="15"/>
      <c r="M377" s="15"/>
      <c r="N377" s="15"/>
      <c r="O377" s="15"/>
      <c r="P377" s="15"/>
      <c r="Q377" s="15">
        <v>1</v>
      </c>
      <c r="R377" s="67"/>
      <c r="S377" s="68"/>
      <c r="T377" s="28"/>
    </row>
    <row r="378" spans="1:20" s="13" customFormat="1" ht="20.25">
      <c r="A378" s="106"/>
      <c r="B378" s="90" t="s">
        <v>316</v>
      </c>
      <c r="C378" s="92">
        <f>D378*E378</f>
        <v>45</v>
      </c>
      <c r="D378" s="12">
        <f>1*D377</f>
        <v>3</v>
      </c>
      <c r="E378" s="37">
        <v>15</v>
      </c>
      <c r="F378" s="15"/>
      <c r="G378" s="15"/>
      <c r="H378" s="15"/>
      <c r="I378" s="15"/>
      <c r="J378" s="15"/>
      <c r="K378" s="15"/>
      <c r="L378" s="15"/>
      <c r="M378" s="15"/>
      <c r="N378" s="15"/>
      <c r="O378" s="15"/>
      <c r="P378" s="15"/>
      <c r="Q378" s="15"/>
      <c r="R378" s="67"/>
      <c r="S378" s="68"/>
      <c r="T378" s="28"/>
    </row>
    <row r="379" spans="1:20" s="13" customFormat="1" ht="20.25">
      <c r="A379" s="107" t="s">
        <v>13</v>
      </c>
      <c r="B379" s="41" t="s">
        <v>262</v>
      </c>
      <c r="C379" s="93">
        <f>SUM(C377:C378)</f>
        <v>105</v>
      </c>
      <c r="D379" s="46" t="s">
        <v>306</v>
      </c>
      <c r="E379" s="37"/>
      <c r="F379" s="15"/>
      <c r="G379" s="15"/>
      <c r="H379" s="15"/>
      <c r="I379" s="15"/>
      <c r="J379" s="15"/>
      <c r="K379" s="15"/>
      <c r="L379" s="15"/>
      <c r="M379" s="15"/>
      <c r="N379" s="15"/>
      <c r="O379" s="15"/>
      <c r="P379" s="15"/>
      <c r="Q379" s="15"/>
      <c r="R379" s="67"/>
      <c r="S379" s="68"/>
      <c r="T379" s="28"/>
    </row>
    <row r="380" spans="1:20" s="13" customFormat="1" ht="20.25">
      <c r="A380" s="106"/>
      <c r="B380" s="89" t="s">
        <v>305</v>
      </c>
      <c r="C380" s="38"/>
      <c r="D380" s="103"/>
      <c r="E380" s="37"/>
      <c r="F380" s="15"/>
      <c r="G380" s="15"/>
      <c r="H380" s="15"/>
      <c r="I380" s="15"/>
      <c r="J380" s="15"/>
      <c r="K380" s="15"/>
      <c r="L380" s="15"/>
      <c r="M380" s="15"/>
      <c r="N380" s="15"/>
      <c r="O380" s="15"/>
      <c r="P380" s="15"/>
      <c r="Q380" s="15"/>
      <c r="R380" s="67"/>
      <c r="S380" s="68"/>
      <c r="T380" s="28"/>
    </row>
    <row r="381" spans="1:20" s="13" customFormat="1" ht="20.25">
      <c r="A381" s="106"/>
      <c r="B381" s="90" t="s">
        <v>311</v>
      </c>
      <c r="C381" s="92">
        <f>D381*E381</f>
        <v>300</v>
      </c>
      <c r="D381" s="12">
        <f>D377</f>
        <v>3</v>
      </c>
      <c r="E381" s="37">
        <f>F381*$E$725+G381*$F$725+H381*$G$725+I381*$H$725+J381*$I$725+K381*$J$725+L381*$K$725+M381*$L$725+N381*$M$725+O381*$N$725+P381*$O$725+Q381*$P$725+R381*S381</f>
        <v>100</v>
      </c>
      <c r="F381" s="15">
        <f t="shared" ref="F381:J381" si="92">F377*5</f>
        <v>0</v>
      </c>
      <c r="G381" s="15">
        <f t="shared" si="92"/>
        <v>0</v>
      </c>
      <c r="H381" s="15">
        <f t="shared" si="92"/>
        <v>0</v>
      </c>
      <c r="I381" s="15">
        <f t="shared" si="92"/>
        <v>0</v>
      </c>
      <c r="J381" s="15">
        <f t="shared" si="92"/>
        <v>0</v>
      </c>
      <c r="K381" s="15">
        <f>K377*5</f>
        <v>0</v>
      </c>
      <c r="L381" s="15">
        <f t="shared" ref="L381:Q381" si="93">L377*5</f>
        <v>0</v>
      </c>
      <c r="M381" s="15">
        <f t="shared" si="93"/>
        <v>0</v>
      </c>
      <c r="N381" s="15">
        <f t="shared" si="93"/>
        <v>0</v>
      </c>
      <c r="O381" s="15">
        <f t="shared" si="93"/>
        <v>0</v>
      </c>
      <c r="P381" s="15">
        <f t="shared" si="93"/>
        <v>0</v>
      </c>
      <c r="Q381" s="15">
        <f t="shared" si="93"/>
        <v>5</v>
      </c>
      <c r="R381" s="67"/>
      <c r="S381" s="68"/>
      <c r="T381" s="28"/>
    </row>
    <row r="382" spans="1:20" s="13" customFormat="1" ht="20.25">
      <c r="A382" s="106"/>
      <c r="B382" s="90" t="s">
        <v>316</v>
      </c>
      <c r="C382" s="92">
        <f>D382*E382</f>
        <v>225</v>
      </c>
      <c r="D382" s="12">
        <f>D378*5</f>
        <v>15</v>
      </c>
      <c r="E382" s="37">
        <v>15</v>
      </c>
      <c r="F382" s="15"/>
      <c r="G382" s="15"/>
      <c r="H382" s="15"/>
      <c r="I382" s="15"/>
      <c r="J382" s="15"/>
      <c r="K382" s="15"/>
      <c r="L382" s="15"/>
      <c r="M382" s="15"/>
      <c r="N382" s="15"/>
      <c r="O382" s="15"/>
      <c r="P382" s="15"/>
      <c r="Q382" s="15"/>
      <c r="R382" s="67"/>
      <c r="S382" s="68"/>
      <c r="T382" s="28"/>
    </row>
    <row r="383" spans="1:20" s="13" customFormat="1" ht="20.25">
      <c r="A383" s="106"/>
      <c r="B383" s="41" t="s">
        <v>262</v>
      </c>
      <c r="C383" s="93">
        <f>SUM(C381:C382)</f>
        <v>525</v>
      </c>
      <c r="D383" s="46" t="s">
        <v>307</v>
      </c>
      <c r="E383" s="37"/>
      <c r="F383" s="15"/>
      <c r="G383" s="15"/>
      <c r="H383" s="15"/>
      <c r="I383" s="15"/>
      <c r="J383" s="15"/>
      <c r="K383" s="15"/>
      <c r="L383" s="15"/>
      <c r="M383" s="15"/>
      <c r="N383" s="15"/>
      <c r="O383" s="15"/>
      <c r="P383" s="15"/>
      <c r="Q383" s="15"/>
      <c r="R383" s="67"/>
      <c r="S383" s="68"/>
      <c r="T383" s="28"/>
    </row>
    <row r="384" spans="1:20" s="13" customFormat="1" ht="20.25">
      <c r="A384" s="104"/>
      <c r="B384" s="89" t="s">
        <v>255</v>
      </c>
      <c r="C384" s="38"/>
      <c r="D384" s="91"/>
      <c r="E384" s="37"/>
      <c r="F384" s="15"/>
      <c r="G384" s="15"/>
      <c r="H384" s="15"/>
      <c r="I384" s="15"/>
      <c r="J384" s="15"/>
      <c r="K384" s="15"/>
      <c r="L384" s="15"/>
      <c r="M384" s="15"/>
      <c r="N384" s="15"/>
      <c r="O384" s="15"/>
      <c r="P384" s="15"/>
      <c r="Q384" s="15"/>
      <c r="R384" s="67"/>
      <c r="S384" s="68"/>
      <c r="T384" s="28"/>
    </row>
    <row r="385" spans="1:20" s="13" customFormat="1" ht="20.25">
      <c r="A385" s="104"/>
      <c r="B385" s="90" t="s">
        <v>316</v>
      </c>
      <c r="C385" s="92">
        <f>D385*E385</f>
        <v>135</v>
      </c>
      <c r="D385" s="12">
        <f>D372*3</f>
        <v>9</v>
      </c>
      <c r="E385" s="37">
        <f>E363</f>
        <v>15</v>
      </c>
      <c r="F385" s="15"/>
      <c r="G385" s="15"/>
      <c r="H385" s="15"/>
      <c r="I385" s="15"/>
      <c r="J385" s="15"/>
      <c r="K385" s="15"/>
      <c r="L385" s="15"/>
      <c r="M385" s="15"/>
      <c r="N385" s="15"/>
      <c r="O385" s="15"/>
      <c r="P385" s="15"/>
      <c r="Q385" s="15"/>
      <c r="R385" s="67"/>
      <c r="S385" s="79"/>
      <c r="T385" s="28"/>
    </row>
    <row r="386" spans="1:20" s="13" customFormat="1" ht="20.25">
      <c r="A386" s="104"/>
      <c r="B386" s="41" t="s">
        <v>262</v>
      </c>
      <c r="C386" s="93">
        <f>C385</f>
        <v>135</v>
      </c>
      <c r="D386" s="46" t="s">
        <v>263</v>
      </c>
      <c r="E386" s="37"/>
      <c r="F386" s="15"/>
      <c r="G386" s="15"/>
      <c r="H386" s="15"/>
      <c r="I386" s="15"/>
      <c r="J386" s="15"/>
      <c r="K386" s="15"/>
      <c r="L386" s="15"/>
      <c r="M386" s="15"/>
      <c r="N386" s="15"/>
      <c r="O386" s="15"/>
      <c r="P386" s="15"/>
      <c r="Q386" s="15"/>
      <c r="R386" s="67"/>
      <c r="S386" s="68"/>
      <c r="T386" s="28"/>
    </row>
    <row r="387" spans="1:20" s="10" customFormat="1" ht="20.25" customHeight="1">
      <c r="A387" s="31">
        <v>15</v>
      </c>
      <c r="B387" s="42" t="s">
        <v>93</v>
      </c>
      <c r="C387" s="35"/>
      <c r="D387" s="45" t="s">
        <v>131</v>
      </c>
      <c r="E387" s="34"/>
      <c r="F387" s="9"/>
      <c r="G387" s="9"/>
      <c r="H387" s="9"/>
      <c r="I387" s="9"/>
      <c r="J387" s="9"/>
      <c r="K387" s="9"/>
      <c r="L387" s="9"/>
      <c r="M387" s="9"/>
      <c r="N387" s="9"/>
      <c r="O387" s="9"/>
      <c r="P387" s="9"/>
      <c r="Q387" s="9"/>
      <c r="R387" s="63"/>
      <c r="S387" s="64"/>
      <c r="T387" s="43"/>
    </row>
    <row r="388" spans="1:20" s="13" customFormat="1" ht="20.25">
      <c r="A388" s="57">
        <v>2</v>
      </c>
      <c r="B388" s="39" t="s">
        <v>167</v>
      </c>
      <c r="C388" s="36">
        <f>D388*E388</f>
        <v>-5</v>
      </c>
      <c r="D388" s="12">
        <v>1</v>
      </c>
      <c r="E388" s="37">
        <f>F388*$E$725+G388*$F$725+H388*$G$725+I388*$H$725+J388*$I$725+K388*$J$725+L388*$K$725+M388*$L$725+N388*$M$725+O388*$N$725+P388*$O$725+Q388*$P$725+R388*S388</f>
        <v>-5</v>
      </c>
      <c r="F388" s="12">
        <v>-3</v>
      </c>
      <c r="G388" s="12">
        <v>-2</v>
      </c>
      <c r="H388" s="12"/>
      <c r="I388" s="12"/>
      <c r="J388" s="12"/>
      <c r="K388" s="12"/>
      <c r="L388" s="12"/>
      <c r="M388" s="12"/>
      <c r="N388" s="12"/>
      <c r="O388" s="12"/>
      <c r="P388" s="12"/>
      <c r="Q388" s="12"/>
      <c r="R388" s="65"/>
      <c r="S388" s="66"/>
      <c r="T388" s="27"/>
    </row>
    <row r="389" spans="1:20" s="13" customFormat="1" ht="20.25">
      <c r="A389" s="57">
        <v>2</v>
      </c>
      <c r="B389" s="39" t="s">
        <v>229</v>
      </c>
      <c r="C389" s="36">
        <f t="shared" ref="C389:C390" si="94">D389*E389</f>
        <v>15</v>
      </c>
      <c r="D389" s="12">
        <v>1</v>
      </c>
      <c r="E389" s="37">
        <f>F389*$E$725+G389*$F$725+H389*$G$725+I389*$H$725+J389*$I$725+K389*$J$725+L389*$K$725+M389*$L$725+N389*$M$725+O389*$N$725+P389*$O$725</f>
        <v>15</v>
      </c>
      <c r="F389" s="12">
        <v>15</v>
      </c>
      <c r="G389" s="12"/>
      <c r="H389" s="12"/>
      <c r="I389" s="12"/>
      <c r="J389" s="12"/>
      <c r="K389" s="12"/>
      <c r="L389" s="12"/>
      <c r="M389" s="12"/>
      <c r="N389" s="12"/>
      <c r="O389" s="12"/>
      <c r="P389" s="12"/>
      <c r="Q389" s="12"/>
      <c r="R389" s="65"/>
      <c r="S389" s="73"/>
      <c r="T389" s="75"/>
    </row>
    <row r="390" spans="1:20" s="13" customFormat="1" ht="20.25">
      <c r="A390" s="57">
        <v>2</v>
      </c>
      <c r="B390" s="39" t="s">
        <v>223</v>
      </c>
      <c r="C390" s="36">
        <f t="shared" si="94"/>
        <v>15</v>
      </c>
      <c r="D390" s="12">
        <v>1</v>
      </c>
      <c r="E390" s="37">
        <f>F390*$E$725+G390*$F$725+H390*$G$725+I390*$H$725+J390*$I$725+K390*$J$725+L390*$K$725+M390*$L$725+N390*$M$725+O390*$N$725+P390*$O$725</f>
        <v>15</v>
      </c>
      <c r="F390" s="12">
        <v>-3</v>
      </c>
      <c r="G390" s="12">
        <v>18</v>
      </c>
      <c r="H390" s="12"/>
      <c r="I390" s="12"/>
      <c r="J390" s="12"/>
      <c r="K390" s="12"/>
      <c r="L390" s="12"/>
      <c r="M390" s="12"/>
      <c r="N390" s="12"/>
      <c r="O390" s="12"/>
      <c r="P390" s="12"/>
      <c r="Q390" s="12"/>
      <c r="R390" s="65"/>
      <c r="S390" s="73"/>
      <c r="T390" s="75"/>
    </row>
    <row r="391" spans="1:20" s="13" customFormat="1" ht="20.25">
      <c r="A391" s="57"/>
      <c r="B391" s="40" t="s">
        <v>170</v>
      </c>
      <c r="C391" s="44">
        <f>SUM(C388:C390)</f>
        <v>25</v>
      </c>
      <c r="D391" s="46" t="s">
        <v>33</v>
      </c>
      <c r="E391" s="37"/>
      <c r="F391" s="12"/>
      <c r="G391" s="12"/>
      <c r="H391" s="12"/>
      <c r="I391" s="12"/>
      <c r="J391" s="12"/>
      <c r="K391" s="12"/>
      <c r="L391" s="12"/>
      <c r="M391" s="12"/>
      <c r="N391" s="12"/>
      <c r="O391" s="12"/>
      <c r="P391" s="12"/>
      <c r="Q391" s="12"/>
      <c r="R391" s="65"/>
      <c r="S391" s="66"/>
      <c r="T391" s="76"/>
    </row>
    <row r="392" spans="1:20" s="13" customFormat="1" ht="20.25">
      <c r="A392" s="57">
        <v>2</v>
      </c>
      <c r="B392" s="39" t="s">
        <v>168</v>
      </c>
      <c r="C392" s="36">
        <f>D392*E392</f>
        <v>-6</v>
      </c>
      <c r="D392" s="12">
        <v>1</v>
      </c>
      <c r="E392" s="37">
        <f>F392*$E$725+G392*$F$725+H392*$G$725+I392*$H$725+J392*$I$725+K392*$J$725+L392*$K$725+M392*$L$725+N392*$M$725+O392*$N$725+P392*$O$725+Q392*$P$725+R392*S392</f>
        <v>-6</v>
      </c>
      <c r="F392" s="12">
        <v>-4</v>
      </c>
      <c r="G392" s="12">
        <v>-2</v>
      </c>
      <c r="H392" s="12"/>
      <c r="I392" s="12"/>
      <c r="J392" s="12"/>
      <c r="K392" s="12"/>
      <c r="L392" s="12"/>
      <c r="M392" s="12"/>
      <c r="N392" s="12"/>
      <c r="O392" s="12"/>
      <c r="P392" s="12"/>
      <c r="Q392" s="12"/>
      <c r="R392" s="65"/>
      <c r="S392" s="66"/>
      <c r="T392" s="27"/>
    </row>
    <row r="393" spans="1:20" s="13" customFormat="1" ht="20.25">
      <c r="A393" s="57">
        <v>2</v>
      </c>
      <c r="B393" s="39" t="s">
        <v>225</v>
      </c>
      <c r="C393" s="36">
        <f t="shared" ref="C393:C394" si="95">D393*E393</f>
        <v>14</v>
      </c>
      <c r="D393" s="12">
        <v>1</v>
      </c>
      <c r="E393" s="37">
        <f>F393*$E$725+G393*$F$725+H393*$G$725+I393*$H$725+J393*$I$725+K393*$J$725+L393*$K$725+M393*$L$725+N393*$M$725+O393*$N$725+P393*$O$725</f>
        <v>14</v>
      </c>
      <c r="F393" s="12">
        <v>-6</v>
      </c>
      <c r="G393" s="12"/>
      <c r="H393" s="12"/>
      <c r="I393" s="12"/>
      <c r="J393" s="12"/>
      <c r="K393" s="12"/>
      <c r="L393" s="12"/>
      <c r="M393" s="12"/>
      <c r="N393" s="12">
        <v>16</v>
      </c>
      <c r="O393" s="12"/>
      <c r="P393" s="12"/>
      <c r="Q393" s="12"/>
      <c r="R393" s="65"/>
      <c r="S393" s="73"/>
      <c r="T393" s="75"/>
    </row>
    <row r="394" spans="1:20" s="13" customFormat="1" ht="20.25">
      <c r="A394" s="57">
        <v>2</v>
      </c>
      <c r="B394" s="39" t="s">
        <v>240</v>
      </c>
      <c r="C394" s="36">
        <f t="shared" si="95"/>
        <v>17</v>
      </c>
      <c r="D394" s="12">
        <v>1</v>
      </c>
      <c r="E394" s="37">
        <f>F394*$E$725+G394*$F$725+H394*$G$725+I394*$H$725+J394*$I$725+K394*$J$725+L394*$K$725+M394*$L$725+N394*$M$725+O394*$N$725+P394*$O$725</f>
        <v>17</v>
      </c>
      <c r="F394" s="12">
        <v>-3</v>
      </c>
      <c r="G394" s="12"/>
      <c r="H394" s="12"/>
      <c r="I394" s="12"/>
      <c r="J394" s="12"/>
      <c r="K394" s="12">
        <v>8</v>
      </c>
      <c r="L394" s="12"/>
      <c r="M394" s="12"/>
      <c r="N394" s="12"/>
      <c r="O394" s="12"/>
      <c r="P394" s="12"/>
      <c r="Q394" s="12"/>
      <c r="R394" s="65"/>
      <c r="S394" s="73"/>
      <c r="T394" s="75"/>
    </row>
    <row r="395" spans="1:20" s="13" customFormat="1" ht="20.25">
      <c r="A395" s="57"/>
      <c r="B395" s="40" t="s">
        <v>171</v>
      </c>
      <c r="C395" s="44">
        <f>SUM(C392:C394)</f>
        <v>25</v>
      </c>
      <c r="D395" s="46" t="s">
        <v>33</v>
      </c>
      <c r="E395" s="37"/>
      <c r="F395" s="12"/>
      <c r="G395" s="12"/>
      <c r="H395" s="12"/>
      <c r="I395" s="12"/>
      <c r="J395" s="12"/>
      <c r="K395" s="12"/>
      <c r="L395" s="12"/>
      <c r="M395" s="12"/>
      <c r="N395" s="12"/>
      <c r="O395" s="12"/>
      <c r="P395" s="12"/>
      <c r="Q395" s="12"/>
      <c r="R395" s="65"/>
      <c r="S395" s="66"/>
      <c r="T395" s="76"/>
    </row>
    <row r="396" spans="1:20" s="13" customFormat="1" ht="20.25">
      <c r="A396" s="57">
        <v>3</v>
      </c>
      <c r="B396" s="39" t="s">
        <v>181</v>
      </c>
      <c r="C396" s="36">
        <f>D396*E396</f>
        <v>-20</v>
      </c>
      <c r="D396" s="12">
        <v>1</v>
      </c>
      <c r="E396" s="37">
        <f>F396*$E$725+G396*$F$725+H396*$G$725+I396*$H$725+J396*$I$725+K396*$J$725+L396*$K$725+M396*$L$725+N396*$M$725+O396*$N$725+P396*$O$725+Q396*$P$725+R396*S396</f>
        <v>-20</v>
      </c>
      <c r="F396" s="12">
        <v>-10</v>
      </c>
      <c r="G396" s="12">
        <v>-10</v>
      </c>
      <c r="H396" s="12"/>
      <c r="I396" s="12"/>
      <c r="J396" s="12"/>
      <c r="K396" s="12"/>
      <c r="L396" s="12"/>
      <c r="M396" s="12"/>
      <c r="N396" s="12"/>
      <c r="O396" s="12"/>
      <c r="P396" s="12"/>
      <c r="Q396" s="12"/>
      <c r="R396" s="65"/>
      <c r="S396" s="66"/>
      <c r="T396" s="27"/>
    </row>
    <row r="397" spans="1:20" s="13" customFormat="1" ht="20.25">
      <c r="A397" s="57">
        <v>3</v>
      </c>
      <c r="B397" s="39" t="str">
        <f>B389</f>
        <v>Дрон-энергетик</v>
      </c>
      <c r="C397" s="36">
        <f t="shared" ref="C397:C398" si="96">D397*E397</f>
        <v>60</v>
      </c>
      <c r="D397" s="12">
        <v>4</v>
      </c>
      <c r="E397" s="37">
        <f>F397*$E$725+G397*$F$725+H397*$G$725+I397*$H$725+J397*$I$725+K397*$J$725+L397*$K$725+M397*$L$725+N397*$M$725+O397*$N$725+P397*$O$725</f>
        <v>15</v>
      </c>
      <c r="F397" s="12">
        <f>F389</f>
        <v>15</v>
      </c>
      <c r="G397" s="12"/>
      <c r="H397" s="12">
        <f>H389</f>
        <v>0</v>
      </c>
      <c r="I397" s="12"/>
      <c r="J397" s="12"/>
      <c r="K397" s="12"/>
      <c r="L397" s="12"/>
      <c r="M397" s="12"/>
      <c r="N397" s="12"/>
      <c r="O397" s="12"/>
      <c r="P397" s="12"/>
      <c r="Q397" s="12"/>
      <c r="R397" s="65"/>
      <c r="S397" s="73"/>
      <c r="T397" s="75"/>
    </row>
    <row r="398" spans="1:20" s="13" customFormat="1" ht="20.25">
      <c r="A398" s="57">
        <v>3</v>
      </c>
      <c r="B398" s="39" t="str">
        <f>B390</f>
        <v>Дрон-геофизик</v>
      </c>
      <c r="C398" s="36">
        <f t="shared" si="96"/>
        <v>60</v>
      </c>
      <c r="D398" s="12">
        <v>4</v>
      </c>
      <c r="E398" s="37">
        <f>F398*$E$725+G398*$F$725+H398*$G$725+I398*$H$725+J398*$I$725+K398*$J$725+L398*$K$725+M398*$L$725+N398*$M$725+O398*$N$725+P398*$O$725</f>
        <v>15</v>
      </c>
      <c r="F398" s="12">
        <v>-3</v>
      </c>
      <c r="G398" s="12">
        <v>18</v>
      </c>
      <c r="H398" s="12">
        <f>H390</f>
        <v>0</v>
      </c>
      <c r="I398" s="12"/>
      <c r="J398" s="12"/>
      <c r="K398" s="12"/>
      <c r="L398" s="12"/>
      <c r="M398" s="12"/>
      <c r="N398" s="12"/>
      <c r="O398" s="12"/>
      <c r="P398" s="12"/>
      <c r="Q398" s="12"/>
      <c r="R398" s="65"/>
      <c r="S398" s="73"/>
      <c r="T398" s="75"/>
    </row>
    <row r="399" spans="1:20" s="13" customFormat="1" ht="20.25">
      <c r="A399" s="57"/>
      <c r="B399" s="41" t="s">
        <v>172</v>
      </c>
      <c r="C399" s="44">
        <f>SUM(C396:C398)</f>
        <v>100</v>
      </c>
      <c r="D399" s="46" t="s">
        <v>34</v>
      </c>
      <c r="E399" s="37"/>
      <c r="F399" s="15"/>
      <c r="G399" s="15"/>
      <c r="H399" s="15"/>
      <c r="I399" s="15"/>
      <c r="J399" s="15"/>
      <c r="K399" s="15"/>
      <c r="L399" s="15"/>
      <c r="M399" s="15"/>
      <c r="N399" s="15"/>
      <c r="O399" s="15"/>
      <c r="P399" s="15"/>
      <c r="Q399" s="15"/>
      <c r="R399" s="67"/>
      <c r="S399" s="66"/>
      <c r="T399" s="76"/>
    </row>
    <row r="400" spans="1:20" s="13" customFormat="1" ht="20.25">
      <c r="A400" s="57">
        <v>3</v>
      </c>
      <c r="B400" s="39" t="s">
        <v>182</v>
      </c>
      <c r="C400" s="36">
        <f>D400*E400</f>
        <v>-20</v>
      </c>
      <c r="D400" s="12">
        <v>1</v>
      </c>
      <c r="E400" s="37">
        <f>F400*$E$725+G400*$F$725+H400*$G$725+I400*$H$725+J400*$I$725+K400*$J$725+L400*$K$725+M400*$L$725+N400*$M$725+O400*$N$725+P400*$O$725+Q400*$P$725+R400*S400</f>
        <v>-20</v>
      </c>
      <c r="F400" s="12">
        <v>-10</v>
      </c>
      <c r="G400" s="12">
        <v>-10</v>
      </c>
      <c r="H400" s="12"/>
      <c r="I400" s="12"/>
      <c r="J400" s="12"/>
      <c r="K400" s="12"/>
      <c r="L400" s="12"/>
      <c r="M400" s="12"/>
      <c r="N400" s="12"/>
      <c r="O400" s="12"/>
      <c r="P400" s="12"/>
      <c r="Q400" s="12"/>
      <c r="R400" s="65"/>
      <c r="S400" s="66"/>
      <c r="T400" s="27"/>
    </row>
    <row r="401" spans="1:20" s="13" customFormat="1" ht="20.25">
      <c r="A401" s="57">
        <v>3</v>
      </c>
      <c r="B401" s="39" t="str">
        <f>B398</f>
        <v>Дрон-геофизик</v>
      </c>
      <c r="C401" s="36">
        <f t="shared" ref="C401:C402" si="97">D401*E401</f>
        <v>60</v>
      </c>
      <c r="D401" s="12">
        <v>4</v>
      </c>
      <c r="E401" s="37">
        <f>F401*$E$725+G401*$F$725+H401*$G$725+I401*$H$725+J401*$I$725+K401*$J$725+L401*$K$725+M401*$L$725+N401*$M$725+O401*$N$725+P401*$O$725</f>
        <v>15</v>
      </c>
      <c r="F401" s="12">
        <v>-3</v>
      </c>
      <c r="G401" s="12">
        <v>18</v>
      </c>
      <c r="H401" s="12">
        <f>H398</f>
        <v>0</v>
      </c>
      <c r="I401" s="12"/>
      <c r="J401" s="12"/>
      <c r="K401" s="12"/>
      <c r="L401" s="12"/>
      <c r="M401" s="12"/>
      <c r="N401" s="12"/>
      <c r="O401" s="12"/>
      <c r="P401" s="12"/>
      <c r="Q401" s="12"/>
      <c r="R401" s="65"/>
      <c r="S401" s="73"/>
      <c r="T401" s="75"/>
    </row>
    <row r="402" spans="1:20" s="13" customFormat="1" ht="20.25">
      <c r="A402" s="57">
        <v>3</v>
      </c>
      <c r="B402" s="39" t="s">
        <v>241</v>
      </c>
      <c r="C402" s="36">
        <f t="shared" si="97"/>
        <v>60</v>
      </c>
      <c r="D402" s="12">
        <v>4</v>
      </c>
      <c r="E402" s="37">
        <f>F402*$E$725+G402*$F$725+H402*$G$725+I402*$H$725+J402*$I$725+K402*$J$725+L402*$K$725+M402*$L$725+N402*$M$725+O402*$N$725+P402*$O$725</f>
        <v>15</v>
      </c>
      <c r="F402" s="12">
        <v>-3</v>
      </c>
      <c r="G402" s="12"/>
      <c r="H402" s="12">
        <v>18</v>
      </c>
      <c r="I402" s="12"/>
      <c r="J402" s="12"/>
      <c r="K402" s="12"/>
      <c r="L402" s="12"/>
      <c r="M402" s="12"/>
      <c r="N402" s="12"/>
      <c r="O402" s="12"/>
      <c r="P402" s="12"/>
      <c r="Q402" s="12"/>
      <c r="R402" s="65"/>
      <c r="S402" s="73"/>
      <c r="T402" s="75"/>
    </row>
    <row r="403" spans="1:20" s="13" customFormat="1" ht="20.25">
      <c r="A403" s="57"/>
      <c r="B403" s="41" t="s">
        <v>173</v>
      </c>
      <c r="C403" s="44">
        <f>SUM(C400:C402)</f>
        <v>100</v>
      </c>
      <c r="D403" s="46" t="s">
        <v>34</v>
      </c>
      <c r="E403" s="37"/>
      <c r="F403" s="15"/>
      <c r="G403" s="15"/>
      <c r="H403" s="15"/>
      <c r="I403" s="15"/>
      <c r="J403" s="15"/>
      <c r="K403" s="15"/>
      <c r="L403" s="15"/>
      <c r="M403" s="15"/>
      <c r="N403" s="15"/>
      <c r="O403" s="15"/>
      <c r="P403" s="15"/>
      <c r="Q403" s="15"/>
      <c r="R403" s="67"/>
      <c r="S403" s="66"/>
      <c r="T403" s="76"/>
    </row>
    <row r="404" spans="1:20" s="13" customFormat="1" ht="20.25">
      <c r="A404" s="57">
        <v>3</v>
      </c>
      <c r="B404" s="39" t="s">
        <v>183</v>
      </c>
      <c r="C404" s="36">
        <f>D404*E404</f>
        <v>-16</v>
      </c>
      <c r="D404" s="12">
        <v>1</v>
      </c>
      <c r="E404" s="37">
        <f>F404*$E$725+G404*$F$725+H404*$G$725+I404*$H$725+J404*$I$725+K404*$J$725+L404*$K$725+M404*$L$725+N404*$M$725+O404*$N$725+P404*$O$725+Q404*$P$725+R404*S404</f>
        <v>-16</v>
      </c>
      <c r="F404" s="12">
        <v>-10</v>
      </c>
      <c r="G404" s="12">
        <v>-6</v>
      </c>
      <c r="H404" s="12"/>
      <c r="I404" s="12"/>
      <c r="J404" s="12"/>
      <c r="K404" s="12"/>
      <c r="L404" s="12"/>
      <c r="M404" s="12"/>
      <c r="N404" s="12"/>
      <c r="O404" s="12"/>
      <c r="P404" s="12"/>
      <c r="Q404" s="12"/>
      <c r="R404" s="65"/>
      <c r="S404" s="66"/>
      <c r="T404" s="27"/>
    </row>
    <row r="405" spans="1:20" s="13" customFormat="1" ht="20.25">
      <c r="A405" s="57">
        <v>3</v>
      </c>
      <c r="B405" s="39" t="str">
        <f>B402</f>
        <v>Дрон-агроном</v>
      </c>
      <c r="C405" s="36">
        <f t="shared" ref="C405:C406" si="98">D405*E405</f>
        <v>60</v>
      </c>
      <c r="D405" s="12">
        <v>4</v>
      </c>
      <c r="E405" s="37">
        <f>F405*$E$725+G405*$F$725+H405*$G$725+I405*$H$725+J405*$I$725+K405*$J$725+L405*$K$725+M405*$L$725+N405*$M$725+O405*$N$725+P405*$O$725</f>
        <v>15</v>
      </c>
      <c r="F405" s="12">
        <v>-3</v>
      </c>
      <c r="G405" s="12"/>
      <c r="H405" s="12">
        <f>H402</f>
        <v>18</v>
      </c>
      <c r="I405" s="12"/>
      <c r="J405" s="12"/>
      <c r="K405" s="12"/>
      <c r="L405" s="12"/>
      <c r="M405" s="12"/>
      <c r="N405" s="12"/>
      <c r="O405" s="12"/>
      <c r="P405" s="12"/>
      <c r="Q405" s="12"/>
      <c r="R405" s="65"/>
      <c r="S405" s="73"/>
      <c r="T405" s="75"/>
    </row>
    <row r="406" spans="1:20" s="13" customFormat="1" ht="20.25">
      <c r="A406" s="57">
        <v>3</v>
      </c>
      <c r="B406" s="39" t="str">
        <f>B393</f>
        <v>Дрон-администратор</v>
      </c>
      <c r="C406" s="36">
        <f t="shared" si="98"/>
        <v>56</v>
      </c>
      <c r="D406" s="12">
        <v>4</v>
      </c>
      <c r="E406" s="37">
        <f>F406*$E$725+G406*$F$725+H406*$G$725+I406*$H$725+J406*$I$725+K406*$J$725+L406*$K$725+M406*$L$725+N406*$M$725+O406*$N$725+P406*$O$725</f>
        <v>14</v>
      </c>
      <c r="F406" s="12">
        <v>-6</v>
      </c>
      <c r="G406" s="12"/>
      <c r="H406" s="12"/>
      <c r="I406" s="12"/>
      <c r="J406" s="12"/>
      <c r="K406" s="12"/>
      <c r="L406" s="12"/>
      <c r="M406" s="12"/>
      <c r="N406" s="12">
        <v>16</v>
      </c>
      <c r="O406" s="12"/>
      <c r="P406" s="12"/>
      <c r="Q406" s="12"/>
      <c r="R406" s="65"/>
      <c r="S406" s="73"/>
      <c r="T406" s="75"/>
    </row>
    <row r="407" spans="1:20" s="13" customFormat="1" ht="20.25">
      <c r="A407" s="57"/>
      <c r="B407" s="41" t="s">
        <v>174</v>
      </c>
      <c r="C407" s="44">
        <f>SUM(C404:C406)</f>
        <v>100</v>
      </c>
      <c r="D407" s="46" t="s">
        <v>34</v>
      </c>
      <c r="E407" s="37"/>
      <c r="F407" s="15"/>
      <c r="G407" s="15"/>
      <c r="H407" s="15"/>
      <c r="I407" s="15"/>
      <c r="J407" s="15"/>
      <c r="K407" s="15"/>
      <c r="L407" s="15"/>
      <c r="M407" s="15"/>
      <c r="N407" s="15"/>
      <c r="O407" s="15"/>
      <c r="P407" s="15"/>
      <c r="Q407" s="15"/>
      <c r="R407" s="67"/>
      <c r="S407" s="66"/>
      <c r="T407" s="76"/>
    </row>
    <row r="408" spans="1:20" s="13" customFormat="1" ht="20.25">
      <c r="A408" s="57">
        <v>3</v>
      </c>
      <c r="B408" s="39" t="s">
        <v>184</v>
      </c>
      <c r="C408" s="36">
        <f>D408*E408</f>
        <v>-24</v>
      </c>
      <c r="D408" s="12">
        <v>1</v>
      </c>
      <c r="E408" s="37">
        <f>F408*$E$725+G408*$F$725+H408*$G$725+I408*$H$725+J408*$I$725+K408*$J$725+L408*$K$725+M408*$L$725+N408*$M$725+O408*$N$725+P408*$O$725+Q408*$P$725+R408*S408</f>
        <v>-24</v>
      </c>
      <c r="F408" s="12">
        <v>-14</v>
      </c>
      <c r="G408" s="12">
        <v>-10</v>
      </c>
      <c r="H408" s="12"/>
      <c r="I408" s="12"/>
      <c r="J408" s="12"/>
      <c r="K408" s="12"/>
      <c r="L408" s="12"/>
      <c r="M408" s="12"/>
      <c r="N408" s="12"/>
      <c r="O408" s="12"/>
      <c r="P408" s="12"/>
      <c r="Q408" s="12"/>
      <c r="R408" s="65"/>
      <c r="S408" s="66"/>
      <c r="T408" s="27"/>
    </row>
    <row r="409" spans="1:20" s="13" customFormat="1" ht="20.25">
      <c r="A409" s="57">
        <v>3</v>
      </c>
      <c r="B409" s="39" t="str">
        <f>B393</f>
        <v>Дрон-администратор</v>
      </c>
      <c r="C409" s="36">
        <f t="shared" ref="C409:C410" si="99">D409*E409</f>
        <v>56</v>
      </c>
      <c r="D409" s="12">
        <v>4</v>
      </c>
      <c r="E409" s="37">
        <f>F409*$E$725+G409*$F$725+H409*$G$725+I409*$H$725+J409*$I$725+K409*$J$725+L409*$K$725+M409*$L$725+N409*$M$725+O409*$N$725+P409*$O$725</f>
        <v>14</v>
      </c>
      <c r="F409" s="12">
        <v>-6</v>
      </c>
      <c r="G409" s="12"/>
      <c r="H409" s="12">
        <f>H406</f>
        <v>0</v>
      </c>
      <c r="I409" s="12"/>
      <c r="J409" s="12"/>
      <c r="K409" s="12"/>
      <c r="L409" s="12"/>
      <c r="M409" s="12"/>
      <c r="N409" s="12">
        <v>16</v>
      </c>
      <c r="O409" s="12"/>
      <c r="P409" s="12"/>
      <c r="Q409" s="12"/>
      <c r="R409" s="65"/>
      <c r="S409" s="73"/>
      <c r="T409" s="75"/>
    </row>
    <row r="410" spans="1:20" s="13" customFormat="1" ht="20.25">
      <c r="A410" s="57">
        <v>3</v>
      </c>
      <c r="B410" s="39" t="str">
        <f>B394</f>
        <v>Дрон научного комплекса</v>
      </c>
      <c r="C410" s="36">
        <f t="shared" si="99"/>
        <v>68</v>
      </c>
      <c r="D410" s="12">
        <v>4</v>
      </c>
      <c r="E410" s="37">
        <f>F410*$E$725+G410*$F$725+H410*$G$725+I410*$H$725+J410*$I$725+K410*$J$725+L410*$K$725+M410*$L$725+N410*$M$725+O410*$N$725+P410*$O$725</f>
        <v>17</v>
      </c>
      <c r="F410" s="12">
        <v>-3</v>
      </c>
      <c r="G410" s="12"/>
      <c r="H410" s="12"/>
      <c r="I410" s="12"/>
      <c r="J410" s="12"/>
      <c r="K410" s="12">
        <v>8</v>
      </c>
      <c r="L410" s="12"/>
      <c r="M410" s="12"/>
      <c r="N410" s="12"/>
      <c r="O410" s="12"/>
      <c r="P410" s="12"/>
      <c r="Q410" s="12"/>
      <c r="R410" s="65"/>
      <c r="S410" s="73"/>
      <c r="T410" s="75"/>
    </row>
    <row r="411" spans="1:20" s="13" customFormat="1" ht="20.25">
      <c r="A411" s="57"/>
      <c r="B411" s="41" t="s">
        <v>175</v>
      </c>
      <c r="C411" s="44">
        <f>SUM(C408:C410)</f>
        <v>100</v>
      </c>
      <c r="D411" s="46" t="s">
        <v>34</v>
      </c>
      <c r="E411" s="37"/>
      <c r="F411" s="15"/>
      <c r="G411" s="15"/>
      <c r="H411" s="15"/>
      <c r="I411" s="15"/>
      <c r="J411" s="15"/>
      <c r="K411" s="15"/>
      <c r="L411" s="15"/>
      <c r="M411" s="15"/>
      <c r="N411" s="15"/>
      <c r="O411" s="15"/>
      <c r="P411" s="15"/>
      <c r="Q411" s="15"/>
      <c r="R411" s="67"/>
      <c r="S411" s="66"/>
      <c r="T411" s="76"/>
    </row>
    <row r="412" spans="1:20" s="13" customFormat="1" ht="33.75" customHeight="1">
      <c r="A412" s="57">
        <v>4</v>
      </c>
      <c r="B412" s="39" t="s">
        <v>185</v>
      </c>
      <c r="C412" s="36">
        <f>D412*E412</f>
        <v>-30</v>
      </c>
      <c r="D412" s="12">
        <v>1</v>
      </c>
      <c r="E412" s="37">
        <f>F412*$E$725+G412*$F$725+H412*$G$725+I412*$H$725+J412*$I$725+K412*$J$725+L412*$K$725+M412*$L$725+N412*$M$725+O412*$N$725+P412*$O$725+Q412*$P$725+R412*S412</f>
        <v>-30</v>
      </c>
      <c r="F412" s="12"/>
      <c r="G412" s="12">
        <v>-30</v>
      </c>
      <c r="H412" s="12"/>
      <c r="I412" s="12"/>
      <c r="J412" s="12"/>
      <c r="K412" s="12"/>
      <c r="L412" s="12"/>
      <c r="M412" s="12"/>
      <c r="N412" s="12"/>
      <c r="O412" s="12"/>
      <c r="P412" s="12"/>
      <c r="Q412" s="12"/>
      <c r="R412" s="65"/>
      <c r="S412" s="66"/>
      <c r="T412" s="27"/>
    </row>
    <row r="413" spans="1:20" s="13" customFormat="1" ht="20.25">
      <c r="A413" s="57">
        <v>4</v>
      </c>
      <c r="B413" s="39" t="str">
        <f>B389</f>
        <v>Дрон-энергетик</v>
      </c>
      <c r="C413" s="36">
        <f t="shared" ref="C413:C414" si="100">D413*E413</f>
        <v>205</v>
      </c>
      <c r="D413" s="12">
        <v>10</v>
      </c>
      <c r="E413" s="37">
        <f>F413*$E$725+G413*$F$725+H413*$G$725+I413*$H$725+J413*$I$725+K413*$J$725+L413*$K$725+M413*$L$725+N413*$M$725+O413*$N$725+P413*$O$725</f>
        <v>20.5</v>
      </c>
      <c r="F413" s="12">
        <v>20.5</v>
      </c>
      <c r="G413" s="12"/>
      <c r="H413" s="12">
        <f>H389</f>
        <v>0</v>
      </c>
      <c r="I413" s="12">
        <f>I389</f>
        <v>0</v>
      </c>
      <c r="J413" s="12"/>
      <c r="K413" s="12"/>
      <c r="L413" s="12"/>
      <c r="M413" s="12"/>
      <c r="N413" s="12"/>
      <c r="O413" s="12"/>
      <c r="P413" s="12"/>
      <c r="Q413" s="12"/>
      <c r="R413" s="65"/>
      <c r="S413" s="79"/>
      <c r="T413" s="75"/>
    </row>
    <row r="414" spans="1:20" s="13" customFormat="1" ht="20.25">
      <c r="A414" s="57">
        <v>4</v>
      </c>
      <c r="B414" s="39" t="s">
        <v>194</v>
      </c>
      <c r="C414" s="36">
        <f t="shared" si="100"/>
        <v>70</v>
      </c>
      <c r="D414" s="12">
        <f>D413*1</f>
        <v>10</v>
      </c>
      <c r="E414" s="37">
        <f>D747</f>
        <v>7</v>
      </c>
      <c r="F414" s="12"/>
      <c r="G414" s="12"/>
      <c r="H414" s="12"/>
      <c r="I414" s="12"/>
      <c r="J414" s="12"/>
      <c r="K414" s="12"/>
      <c r="L414" s="12"/>
      <c r="M414" s="12"/>
      <c r="N414" s="12"/>
      <c r="O414" s="12"/>
      <c r="P414" s="12"/>
      <c r="Q414" s="12"/>
      <c r="R414" s="65"/>
      <c r="S414" s="66"/>
      <c r="T414" s="27"/>
    </row>
    <row r="415" spans="1:20" s="13" customFormat="1" ht="20.25">
      <c r="A415" s="57"/>
      <c r="B415" s="40" t="s">
        <v>176</v>
      </c>
      <c r="C415" s="93">
        <f>SUM(C412:C414)</f>
        <v>245</v>
      </c>
      <c r="D415" s="46" t="s">
        <v>35</v>
      </c>
      <c r="E415" s="37"/>
      <c r="F415" s="12"/>
      <c r="G415" s="12"/>
      <c r="H415" s="12"/>
      <c r="I415" s="12"/>
      <c r="J415" s="12"/>
      <c r="K415" s="12"/>
      <c r="L415" s="12"/>
      <c r="M415" s="12"/>
      <c r="N415" s="12"/>
      <c r="O415" s="12"/>
      <c r="P415" s="12"/>
      <c r="Q415" s="12"/>
      <c r="R415" s="65"/>
      <c r="S415" s="66"/>
      <c r="T415" s="27"/>
    </row>
    <row r="416" spans="1:20" s="13" customFormat="1" ht="20.25">
      <c r="A416" s="106"/>
      <c r="B416" s="89" t="s">
        <v>304</v>
      </c>
      <c r="C416" s="38"/>
      <c r="D416" s="91"/>
      <c r="E416" s="37"/>
      <c r="F416" s="15"/>
      <c r="G416" s="15"/>
      <c r="H416" s="15"/>
      <c r="I416" s="15"/>
      <c r="J416" s="15"/>
      <c r="K416" s="15"/>
      <c r="L416" s="15"/>
      <c r="M416" s="15"/>
      <c r="N416" s="15"/>
      <c r="O416" s="15"/>
      <c r="P416" s="15"/>
      <c r="Q416" s="15"/>
      <c r="R416" s="67"/>
      <c r="S416" s="68"/>
      <c r="T416" s="28"/>
    </row>
    <row r="417" spans="1:20" s="13" customFormat="1" ht="20.25">
      <c r="A417" s="106"/>
      <c r="B417" s="90" t="s">
        <v>267</v>
      </c>
      <c r="C417" s="92">
        <f>D417*E417</f>
        <v>100</v>
      </c>
      <c r="D417" s="12">
        <f>D413</f>
        <v>10</v>
      </c>
      <c r="E417" s="37">
        <f>F417*$E$725+G417*$F$725+H417*$G$725+I417*$H$725+J417*$I$725+K417*$J$725+L417*$K$725+M417*$L$725+N417*$M$725+O417*$N$725+P417*$O$725</f>
        <v>10</v>
      </c>
      <c r="F417" s="15">
        <v>10</v>
      </c>
      <c r="G417" s="15"/>
      <c r="H417" s="15"/>
      <c r="I417" s="15"/>
      <c r="J417" s="15"/>
      <c r="K417" s="15"/>
      <c r="L417" s="15"/>
      <c r="M417" s="15"/>
      <c r="N417" s="15"/>
      <c r="O417" s="15"/>
      <c r="P417" s="15"/>
      <c r="Q417" s="15"/>
      <c r="R417" s="67"/>
      <c r="S417" s="68"/>
      <c r="T417" s="28"/>
    </row>
    <row r="418" spans="1:20" s="13" customFormat="1" ht="20.25">
      <c r="A418" s="107" t="s">
        <v>13</v>
      </c>
      <c r="B418" s="41" t="s">
        <v>262</v>
      </c>
      <c r="C418" s="93">
        <f>SUM(C417:C417)</f>
        <v>100</v>
      </c>
      <c r="D418" s="46" t="s">
        <v>306</v>
      </c>
      <c r="E418" s="37"/>
      <c r="F418" s="15"/>
      <c r="G418" s="15"/>
      <c r="H418" s="15"/>
      <c r="I418" s="15"/>
      <c r="J418" s="15"/>
      <c r="K418" s="15"/>
      <c r="L418" s="15"/>
      <c r="M418" s="15"/>
      <c r="N418" s="15"/>
      <c r="O418" s="15"/>
      <c r="P418" s="15"/>
      <c r="Q418" s="15"/>
      <c r="R418" s="67"/>
      <c r="S418" s="68"/>
      <c r="T418" s="28"/>
    </row>
    <row r="419" spans="1:20" s="13" customFormat="1" ht="20.25">
      <c r="A419" s="106"/>
      <c r="B419" s="89" t="s">
        <v>305</v>
      </c>
      <c r="C419" s="38"/>
      <c r="D419" s="103"/>
      <c r="E419" s="37"/>
      <c r="F419" s="15"/>
      <c r="G419" s="15"/>
      <c r="H419" s="15"/>
      <c r="I419" s="15"/>
      <c r="J419" s="15"/>
      <c r="K419" s="15"/>
      <c r="L419" s="15"/>
      <c r="M419" s="15"/>
      <c r="N419" s="15"/>
      <c r="O419" s="15"/>
      <c r="P419" s="15"/>
      <c r="Q419" s="15"/>
      <c r="R419" s="67"/>
      <c r="S419" s="68"/>
      <c r="T419" s="28"/>
    </row>
    <row r="420" spans="1:20" s="13" customFormat="1" ht="20.25">
      <c r="A420" s="106"/>
      <c r="B420" s="90" t="s">
        <v>267</v>
      </c>
      <c r="C420" s="92">
        <f>D420*E420</f>
        <v>500</v>
      </c>
      <c r="D420" s="12">
        <f>D417</f>
        <v>10</v>
      </c>
      <c r="E420" s="37">
        <f>F420*$E$725+G420*$F$725+H420*$G$725+I420*$H$725+J420*$I$725+K420*$J$725+L420*$K$725+M420*$L$725+N420*$M$725+O420*$N$725+P420*$O$725</f>
        <v>50</v>
      </c>
      <c r="F420" s="15">
        <f t="shared" ref="F420:J420" si="101">F417*5</f>
        <v>50</v>
      </c>
      <c r="G420" s="15">
        <f t="shared" si="101"/>
        <v>0</v>
      </c>
      <c r="H420" s="15">
        <f t="shared" si="101"/>
        <v>0</v>
      </c>
      <c r="I420" s="15">
        <f t="shared" si="101"/>
        <v>0</v>
      </c>
      <c r="J420" s="15">
        <f t="shared" si="101"/>
        <v>0</v>
      </c>
      <c r="K420" s="15">
        <f>K417*5</f>
        <v>0</v>
      </c>
      <c r="L420" s="15">
        <f t="shared" ref="L420:P420" si="102">L417*5</f>
        <v>0</v>
      </c>
      <c r="M420" s="15">
        <f t="shared" si="102"/>
        <v>0</v>
      </c>
      <c r="N420" s="15">
        <f t="shared" si="102"/>
        <v>0</v>
      </c>
      <c r="O420" s="15">
        <f t="shared" si="102"/>
        <v>0</v>
      </c>
      <c r="P420" s="15">
        <f t="shared" si="102"/>
        <v>0</v>
      </c>
      <c r="Q420" s="15"/>
      <c r="R420" s="67"/>
      <c r="S420" s="68"/>
      <c r="T420" s="28"/>
    </row>
    <row r="421" spans="1:20" s="13" customFormat="1" ht="20.25">
      <c r="A421" s="106"/>
      <c r="B421" s="41" t="s">
        <v>262</v>
      </c>
      <c r="C421" s="93">
        <f>SUM(C420:C420)</f>
        <v>500</v>
      </c>
      <c r="D421" s="46" t="s">
        <v>307</v>
      </c>
      <c r="E421" s="37"/>
      <c r="F421" s="15"/>
      <c r="G421" s="15"/>
      <c r="H421" s="15"/>
      <c r="I421" s="15"/>
      <c r="J421" s="15"/>
      <c r="K421" s="15"/>
      <c r="L421" s="15"/>
      <c r="M421" s="15"/>
      <c r="N421" s="15"/>
      <c r="O421" s="15"/>
      <c r="P421" s="15"/>
      <c r="Q421" s="15"/>
      <c r="R421" s="67"/>
      <c r="S421" s="68"/>
      <c r="T421" s="28"/>
    </row>
    <row r="422" spans="1:20" s="13" customFormat="1" ht="20.25">
      <c r="A422" s="104"/>
      <c r="B422" s="89" t="s">
        <v>255</v>
      </c>
      <c r="C422" s="38"/>
      <c r="D422" s="91"/>
      <c r="E422" s="37"/>
      <c r="F422" s="12"/>
      <c r="G422" s="12"/>
      <c r="H422" s="12"/>
      <c r="I422" s="12"/>
      <c r="J422" s="12"/>
      <c r="K422" s="12"/>
      <c r="L422" s="12"/>
      <c r="M422" s="12"/>
      <c r="N422" s="12"/>
      <c r="O422" s="12"/>
      <c r="P422" s="12"/>
      <c r="Q422" s="12"/>
      <c r="R422" s="67"/>
      <c r="S422" s="79"/>
      <c r="T422" s="28"/>
    </row>
    <row r="423" spans="1:20" s="13" customFormat="1" ht="20.25">
      <c r="A423" s="104"/>
      <c r="B423" s="90" t="s">
        <v>267</v>
      </c>
      <c r="C423" s="92">
        <f>D423*E423</f>
        <v>150</v>
      </c>
      <c r="D423" s="12">
        <f>D413</f>
        <v>10</v>
      </c>
      <c r="E423" s="37">
        <f>F423*$E$725+G423*$F$725+H423*$G$725+I423*$H$725+J423*$I$725+K423*$J$725+L423*$K$725+M423*$L$725+N423*$M$725+O423*$N$725+P423*$O$725</f>
        <v>15</v>
      </c>
      <c r="F423" s="12">
        <v>15</v>
      </c>
      <c r="G423" s="12"/>
      <c r="H423" s="12"/>
      <c r="I423" s="12"/>
      <c r="J423" s="12"/>
      <c r="K423" s="12"/>
      <c r="L423" s="12"/>
      <c r="M423" s="12"/>
      <c r="N423" s="12"/>
      <c r="O423" s="12"/>
      <c r="P423" s="12"/>
      <c r="Q423" s="12"/>
      <c r="R423" s="67"/>
      <c r="S423" s="79"/>
      <c r="T423" s="28"/>
    </row>
    <row r="424" spans="1:20" s="13" customFormat="1" ht="20.25">
      <c r="A424" s="105"/>
      <c r="B424" s="41" t="s">
        <v>262</v>
      </c>
      <c r="C424" s="93">
        <f>C423</f>
        <v>150</v>
      </c>
      <c r="D424" s="46" t="s">
        <v>263</v>
      </c>
      <c r="E424" s="37"/>
      <c r="F424" s="12"/>
      <c r="G424" s="12"/>
      <c r="H424" s="12"/>
      <c r="I424" s="12"/>
      <c r="J424" s="12"/>
      <c r="K424" s="12"/>
      <c r="L424" s="12"/>
      <c r="M424" s="12"/>
      <c r="N424" s="12"/>
      <c r="O424" s="12"/>
      <c r="P424" s="12"/>
      <c r="Q424" s="12"/>
      <c r="R424" s="65"/>
      <c r="S424" s="66"/>
      <c r="T424" s="27"/>
    </row>
    <row r="425" spans="1:20" s="13" customFormat="1" ht="20.25">
      <c r="A425" s="57">
        <v>4</v>
      </c>
      <c r="B425" s="39" t="s">
        <v>186</v>
      </c>
      <c r="C425" s="36">
        <f>D425*E425</f>
        <v>-30</v>
      </c>
      <c r="D425" s="12">
        <v>1</v>
      </c>
      <c r="E425" s="37">
        <f>F425*$E$725+G425*$F$725+H425*$G$725+I425*$H$725+J425*$I$725+K425*$J$725+L425*$K$725+M425*$L$725+N425*$M$725+O425*$N$725+P425*$O$725+Q425*$P$725+R425*S425</f>
        <v>-30</v>
      </c>
      <c r="F425" s="12">
        <v>-30</v>
      </c>
      <c r="G425" s="12"/>
      <c r="H425" s="12"/>
      <c r="I425" s="12"/>
      <c r="J425" s="12"/>
      <c r="K425" s="12"/>
      <c r="L425" s="12"/>
      <c r="M425" s="12"/>
      <c r="N425" s="12"/>
      <c r="O425" s="12"/>
      <c r="P425" s="12"/>
      <c r="Q425" s="12"/>
      <c r="R425" s="65"/>
      <c r="S425" s="66"/>
      <c r="T425" s="27"/>
    </row>
    <row r="426" spans="1:20" s="13" customFormat="1" ht="20.25">
      <c r="A426" s="57">
        <v>4</v>
      </c>
      <c r="B426" s="39" t="str">
        <f>B401</f>
        <v>Дрон-геофизик</v>
      </c>
      <c r="C426" s="36">
        <f t="shared" ref="C426:C427" si="103">D426*E426</f>
        <v>205</v>
      </c>
      <c r="D426" s="12">
        <v>10</v>
      </c>
      <c r="E426" s="37">
        <f>F426*$E$725+G426*$F$725+H426*$G$725+I426*$H$725+J426*$I$725+K426*$J$725+L426*$K$725+M426*$L$725+N426*$M$725+O426*$N$725+P426*$O$725</f>
        <v>20.5</v>
      </c>
      <c r="F426" s="12">
        <v>-3</v>
      </c>
      <c r="G426" s="12">
        <v>23.5</v>
      </c>
      <c r="H426" s="12">
        <f>H390</f>
        <v>0</v>
      </c>
      <c r="I426" s="12"/>
      <c r="J426" s="12"/>
      <c r="K426" s="12"/>
      <c r="L426" s="12"/>
      <c r="M426" s="12"/>
      <c r="N426" s="12"/>
      <c r="O426" s="12"/>
      <c r="P426" s="12"/>
      <c r="Q426" s="12"/>
      <c r="R426" s="65"/>
      <c r="S426" s="80"/>
      <c r="T426" s="75"/>
    </row>
    <row r="427" spans="1:20" s="13" customFormat="1" ht="20.25">
      <c r="A427" s="57">
        <v>4</v>
      </c>
      <c r="B427" s="39" t="s">
        <v>193</v>
      </c>
      <c r="C427" s="36">
        <f t="shared" si="103"/>
        <v>70</v>
      </c>
      <c r="D427" s="12">
        <f>D426*1</f>
        <v>10</v>
      </c>
      <c r="E427" s="37">
        <f>D748</f>
        <v>7</v>
      </c>
      <c r="F427" s="12"/>
      <c r="G427" s="12"/>
      <c r="H427" s="12"/>
      <c r="I427" s="12"/>
      <c r="J427" s="12"/>
      <c r="K427" s="12"/>
      <c r="L427" s="12"/>
      <c r="M427" s="12"/>
      <c r="N427" s="12"/>
      <c r="O427" s="12"/>
      <c r="P427" s="12"/>
      <c r="Q427" s="12"/>
      <c r="R427" s="65"/>
      <c r="S427" s="66"/>
      <c r="T427" s="27"/>
    </row>
    <row r="428" spans="1:20" s="13" customFormat="1" ht="20.25">
      <c r="A428" s="57"/>
      <c r="B428" s="41" t="s">
        <v>177</v>
      </c>
      <c r="C428" s="44">
        <f>SUM(C425:C427)</f>
        <v>245</v>
      </c>
      <c r="D428" s="46" t="s">
        <v>35</v>
      </c>
      <c r="E428" s="37"/>
      <c r="F428" s="15"/>
      <c r="G428" s="15"/>
      <c r="H428" s="15"/>
      <c r="I428" s="15"/>
      <c r="J428" s="15"/>
      <c r="K428" s="15"/>
      <c r="L428" s="15"/>
      <c r="M428" s="15"/>
      <c r="N428" s="15"/>
      <c r="O428" s="15"/>
      <c r="P428" s="15"/>
      <c r="Q428" s="15"/>
      <c r="R428" s="67"/>
      <c r="S428" s="68"/>
      <c r="T428" s="28"/>
    </row>
    <row r="429" spans="1:20" s="13" customFormat="1" ht="20.25">
      <c r="A429" s="106"/>
      <c r="B429" s="89" t="s">
        <v>304</v>
      </c>
      <c r="C429" s="38"/>
      <c r="D429" s="91"/>
      <c r="E429" s="37"/>
      <c r="F429" s="15"/>
      <c r="G429" s="15"/>
      <c r="H429" s="15"/>
      <c r="I429" s="15"/>
      <c r="J429" s="15"/>
      <c r="K429" s="15"/>
      <c r="L429" s="15"/>
      <c r="M429" s="15"/>
      <c r="N429" s="15"/>
      <c r="O429" s="15"/>
      <c r="P429" s="15"/>
      <c r="Q429" s="15"/>
      <c r="R429" s="67"/>
      <c r="S429" s="68"/>
      <c r="T429" s="28"/>
    </row>
    <row r="430" spans="1:20" s="13" customFormat="1" ht="20.25">
      <c r="A430" s="106"/>
      <c r="B430" s="90" t="s">
        <v>258</v>
      </c>
      <c r="C430" s="92">
        <f>D430*E430</f>
        <v>100</v>
      </c>
      <c r="D430" s="12">
        <f>D426</f>
        <v>10</v>
      </c>
      <c r="E430" s="37">
        <f>F430*$E$725+G430*$F$725+H430*$G$725+I430*$H$725+J430*$I$725+K430*$J$725+L430*$K$725+M430*$L$725+N430*$M$725+O430*$N$725+P430*$O$725</f>
        <v>10</v>
      </c>
      <c r="F430" s="15"/>
      <c r="G430" s="15">
        <v>10</v>
      </c>
      <c r="H430" s="15"/>
      <c r="I430" s="15"/>
      <c r="J430" s="15"/>
      <c r="K430" s="15"/>
      <c r="L430" s="15"/>
      <c r="M430" s="15"/>
      <c r="N430" s="15"/>
      <c r="O430" s="15"/>
      <c r="P430" s="15"/>
      <c r="Q430" s="15"/>
      <c r="R430" s="67"/>
      <c r="S430" s="68"/>
      <c r="T430" s="28"/>
    </row>
    <row r="431" spans="1:20" s="13" customFormat="1" ht="20.25">
      <c r="A431" s="107" t="s">
        <v>13</v>
      </c>
      <c r="B431" s="41" t="s">
        <v>262</v>
      </c>
      <c r="C431" s="93">
        <f>SUM(C430:C430)</f>
        <v>100</v>
      </c>
      <c r="D431" s="46" t="s">
        <v>306</v>
      </c>
      <c r="E431" s="37"/>
      <c r="F431" s="15"/>
      <c r="G431" s="15"/>
      <c r="H431" s="15"/>
      <c r="I431" s="15"/>
      <c r="J431" s="15"/>
      <c r="K431" s="15"/>
      <c r="L431" s="15"/>
      <c r="M431" s="15"/>
      <c r="N431" s="15"/>
      <c r="O431" s="15"/>
      <c r="P431" s="15"/>
      <c r="Q431" s="15"/>
      <c r="R431" s="67"/>
      <c r="S431" s="68"/>
      <c r="T431" s="28"/>
    </row>
    <row r="432" spans="1:20" s="13" customFormat="1" ht="20.25">
      <c r="A432" s="106"/>
      <c r="B432" s="89" t="s">
        <v>305</v>
      </c>
      <c r="C432" s="38"/>
      <c r="D432" s="103"/>
      <c r="E432" s="37"/>
      <c r="F432" s="15"/>
      <c r="G432" s="15"/>
      <c r="H432" s="15"/>
      <c r="I432" s="15"/>
      <c r="J432" s="15"/>
      <c r="K432" s="15"/>
      <c r="L432" s="15"/>
      <c r="M432" s="15"/>
      <c r="N432" s="15"/>
      <c r="O432" s="15"/>
      <c r="P432" s="15"/>
      <c r="Q432" s="15"/>
      <c r="R432" s="67"/>
      <c r="S432" s="68"/>
      <c r="T432" s="28"/>
    </row>
    <row r="433" spans="1:20" s="13" customFormat="1" ht="20.25">
      <c r="A433" s="106"/>
      <c r="B433" s="90" t="s">
        <v>258</v>
      </c>
      <c r="C433" s="92">
        <f>D433*E433</f>
        <v>500</v>
      </c>
      <c r="D433" s="12">
        <f>D430</f>
        <v>10</v>
      </c>
      <c r="E433" s="37">
        <f>F433*$E$725+G433*$F$725+H433*$G$725+I433*$H$725+J433*$I$725+K433*$J$725+L433*$K$725+M433*$L$725+N433*$M$725+O433*$N$725+P433*$O$725</f>
        <v>50</v>
      </c>
      <c r="F433" s="15">
        <f t="shared" ref="F433:J433" si="104">F430*5</f>
        <v>0</v>
      </c>
      <c r="G433" s="15">
        <f t="shared" si="104"/>
        <v>50</v>
      </c>
      <c r="H433" s="15">
        <f t="shared" si="104"/>
        <v>0</v>
      </c>
      <c r="I433" s="15">
        <f t="shared" si="104"/>
        <v>0</v>
      </c>
      <c r="J433" s="15">
        <f t="shared" si="104"/>
        <v>0</v>
      </c>
      <c r="K433" s="15">
        <f>K430*5</f>
        <v>0</v>
      </c>
      <c r="L433" s="15">
        <f t="shared" ref="L433:P433" si="105">L430*5</f>
        <v>0</v>
      </c>
      <c r="M433" s="15">
        <f t="shared" si="105"/>
        <v>0</v>
      </c>
      <c r="N433" s="15">
        <f t="shared" si="105"/>
        <v>0</v>
      </c>
      <c r="O433" s="15">
        <f t="shared" si="105"/>
        <v>0</v>
      </c>
      <c r="P433" s="15">
        <f t="shared" si="105"/>
        <v>0</v>
      </c>
      <c r="Q433" s="15"/>
      <c r="R433" s="67"/>
      <c r="S433" s="68"/>
      <c r="T433" s="28"/>
    </row>
    <row r="434" spans="1:20" s="13" customFormat="1" ht="20.25">
      <c r="A434" s="106"/>
      <c r="B434" s="41" t="s">
        <v>262</v>
      </c>
      <c r="C434" s="93">
        <f>SUM(C433:C433)</f>
        <v>500</v>
      </c>
      <c r="D434" s="46" t="s">
        <v>307</v>
      </c>
      <c r="E434" s="37"/>
      <c r="F434" s="15"/>
      <c r="G434" s="15"/>
      <c r="H434" s="15"/>
      <c r="I434" s="15"/>
      <c r="J434" s="15"/>
      <c r="K434" s="15"/>
      <c r="L434" s="15"/>
      <c r="M434" s="15"/>
      <c r="N434" s="15"/>
      <c r="O434" s="15"/>
      <c r="P434" s="15"/>
      <c r="Q434" s="15"/>
      <c r="R434" s="67"/>
      <c r="S434" s="68"/>
      <c r="T434" s="28"/>
    </row>
    <row r="435" spans="1:20" s="13" customFormat="1" ht="20.25">
      <c r="A435" s="104"/>
      <c r="B435" s="89" t="s">
        <v>255</v>
      </c>
      <c r="C435" s="38"/>
      <c r="D435" s="91"/>
      <c r="E435" s="37"/>
      <c r="F435" s="15"/>
      <c r="G435" s="15"/>
      <c r="H435" s="15"/>
      <c r="I435" s="15"/>
      <c r="J435" s="15"/>
      <c r="K435" s="15"/>
      <c r="L435" s="15"/>
      <c r="M435" s="15"/>
      <c r="N435" s="15"/>
      <c r="O435" s="15"/>
      <c r="P435" s="15"/>
      <c r="Q435" s="15"/>
      <c r="R435" s="67"/>
      <c r="S435" s="68"/>
      <c r="T435" s="28"/>
    </row>
    <row r="436" spans="1:20" s="13" customFormat="1" ht="20.25">
      <c r="A436" s="104"/>
      <c r="B436" s="90" t="s">
        <v>258</v>
      </c>
      <c r="C436" s="92">
        <f>D436*E436</f>
        <v>150</v>
      </c>
      <c r="D436" s="12">
        <f>D426</f>
        <v>10</v>
      </c>
      <c r="E436" s="37">
        <f>F436*$E$725+G436*$F$725+H436*$G$725+I436*$H$725+J436*$I$725+K436*$J$725+L436*$K$725+M436*$L$725+N436*$M$725+O436*$N$725+P436*$O$725</f>
        <v>15</v>
      </c>
      <c r="F436" s="15"/>
      <c r="G436" s="15">
        <v>15</v>
      </c>
      <c r="H436" s="15"/>
      <c r="I436" s="15"/>
      <c r="J436" s="15"/>
      <c r="K436" s="15"/>
      <c r="L436" s="15"/>
      <c r="M436" s="15"/>
      <c r="N436" s="15"/>
      <c r="O436" s="15"/>
      <c r="P436" s="15"/>
      <c r="Q436" s="15"/>
      <c r="R436" s="67"/>
      <c r="S436" s="79"/>
      <c r="T436" s="28"/>
    </row>
    <row r="437" spans="1:20" s="13" customFormat="1" ht="20.25">
      <c r="A437" s="104"/>
      <c r="B437" s="41" t="s">
        <v>262</v>
      </c>
      <c r="C437" s="93">
        <f>C436</f>
        <v>150</v>
      </c>
      <c r="D437" s="46" t="s">
        <v>263</v>
      </c>
      <c r="E437" s="37"/>
      <c r="F437" s="15"/>
      <c r="G437" s="15"/>
      <c r="H437" s="15"/>
      <c r="I437" s="15"/>
      <c r="J437" s="15"/>
      <c r="K437" s="15"/>
      <c r="L437" s="15"/>
      <c r="M437" s="15"/>
      <c r="N437" s="15"/>
      <c r="O437" s="15"/>
      <c r="P437" s="15"/>
      <c r="Q437" s="15"/>
      <c r="R437" s="67"/>
      <c r="S437" s="68"/>
      <c r="T437" s="28"/>
    </row>
    <row r="438" spans="1:20" s="13" customFormat="1" ht="20.25">
      <c r="A438" s="57">
        <v>4</v>
      </c>
      <c r="B438" s="39" t="s">
        <v>187</v>
      </c>
      <c r="C438" s="36">
        <f>D438*E438</f>
        <v>-30</v>
      </c>
      <c r="D438" s="12">
        <v>1</v>
      </c>
      <c r="E438" s="37">
        <f>F438*$E$725+G438*$F$725+H438*$G$725+I438*$H$725+J438*$I$725+K438*$J$725+L438*$K$725+M438*$L$725+N438*$M$725+O438*$N$725+P438*$O$725+Q438*$P$725+R438*S438</f>
        <v>-30</v>
      </c>
      <c r="F438" s="12">
        <v>-20</v>
      </c>
      <c r="G438" s="12">
        <v>-10</v>
      </c>
      <c r="H438" s="12"/>
      <c r="I438" s="12"/>
      <c r="J438" s="12"/>
      <c r="K438" s="12"/>
      <c r="L438" s="12"/>
      <c r="M438" s="12"/>
      <c r="N438" s="12"/>
      <c r="O438" s="12"/>
      <c r="P438" s="12"/>
      <c r="Q438" s="12"/>
      <c r="R438" s="65"/>
      <c r="S438" s="66"/>
      <c r="T438" s="27"/>
    </row>
    <row r="439" spans="1:20" s="13" customFormat="1" ht="20.25">
      <c r="A439" s="57">
        <v>4</v>
      </c>
      <c r="B439" s="39" t="str">
        <f>B405</f>
        <v>Дрон-агроном</v>
      </c>
      <c r="C439" s="36">
        <f t="shared" ref="C439:C440" si="106">D439*E439</f>
        <v>205</v>
      </c>
      <c r="D439" s="12">
        <v>10</v>
      </c>
      <c r="E439" s="37">
        <f>F439*$E$725+G439*$F$725+H439*$G$725+I439*$H$725+J439*$I$725+K439*$J$725+L439*$K$725+M439*$L$725+N439*$M$725+O439*$N$725+P439*$O$725</f>
        <v>20.5</v>
      </c>
      <c r="F439" s="12">
        <v>-3</v>
      </c>
      <c r="G439" s="12"/>
      <c r="H439" s="12">
        <v>23.5</v>
      </c>
      <c r="I439" s="12"/>
      <c r="J439" s="12"/>
      <c r="K439" s="12"/>
      <c r="L439" s="12"/>
      <c r="M439" s="12"/>
      <c r="N439" s="12"/>
      <c r="O439" s="12"/>
      <c r="P439" s="12"/>
      <c r="Q439" s="12"/>
      <c r="R439" s="65"/>
      <c r="S439" s="80"/>
      <c r="T439" s="75"/>
    </row>
    <row r="440" spans="1:20" s="13" customFormat="1" ht="20.25">
      <c r="A440" s="57">
        <v>4</v>
      </c>
      <c r="B440" s="39" t="s">
        <v>192</v>
      </c>
      <c r="C440" s="36">
        <f t="shared" si="106"/>
        <v>70</v>
      </c>
      <c r="D440" s="12">
        <f>D439*1</f>
        <v>10</v>
      </c>
      <c r="E440" s="37">
        <f>D749</f>
        <v>7</v>
      </c>
      <c r="F440" s="12"/>
      <c r="G440" s="12"/>
      <c r="H440" s="12"/>
      <c r="I440" s="12"/>
      <c r="J440" s="12"/>
      <c r="K440" s="12"/>
      <c r="L440" s="12"/>
      <c r="M440" s="12"/>
      <c r="N440" s="12"/>
      <c r="O440" s="12"/>
      <c r="P440" s="12"/>
      <c r="Q440" s="12"/>
      <c r="R440" s="65"/>
      <c r="S440" s="66"/>
      <c r="T440" s="27"/>
    </row>
    <row r="441" spans="1:20" s="13" customFormat="1" ht="20.25">
      <c r="A441" s="57"/>
      <c r="B441" s="41" t="s">
        <v>178</v>
      </c>
      <c r="C441" s="44">
        <f>SUM(C438:C440)</f>
        <v>245</v>
      </c>
      <c r="D441" s="46" t="s">
        <v>35</v>
      </c>
      <c r="E441" s="37"/>
      <c r="F441" s="15"/>
      <c r="G441" s="15"/>
      <c r="H441" s="15"/>
      <c r="I441" s="15"/>
      <c r="J441" s="15"/>
      <c r="K441" s="15"/>
      <c r="L441" s="15"/>
      <c r="M441" s="15"/>
      <c r="N441" s="15"/>
      <c r="O441" s="15"/>
      <c r="P441" s="15"/>
      <c r="Q441" s="15"/>
      <c r="R441" s="67"/>
      <c r="S441" s="68"/>
      <c r="T441" s="28"/>
    </row>
    <row r="442" spans="1:20" s="13" customFormat="1" ht="20.25">
      <c r="A442" s="106"/>
      <c r="B442" s="89" t="s">
        <v>304</v>
      </c>
      <c r="C442" s="38"/>
      <c r="D442" s="91"/>
      <c r="E442" s="37"/>
      <c r="F442" s="15"/>
      <c r="G442" s="15"/>
      <c r="H442" s="15"/>
      <c r="I442" s="15"/>
      <c r="J442" s="15"/>
      <c r="K442" s="15"/>
      <c r="L442" s="15"/>
      <c r="M442" s="15"/>
      <c r="N442" s="15"/>
      <c r="O442" s="15"/>
      <c r="P442" s="15"/>
      <c r="Q442" s="15"/>
      <c r="R442" s="67"/>
      <c r="S442" s="68"/>
      <c r="T442" s="28"/>
    </row>
    <row r="443" spans="1:20" s="13" customFormat="1" ht="20.25">
      <c r="A443" s="106"/>
      <c r="B443" s="90" t="s">
        <v>279</v>
      </c>
      <c r="C443" s="92">
        <f>D443*E443</f>
        <v>100</v>
      </c>
      <c r="D443" s="12">
        <f>D439</f>
        <v>10</v>
      </c>
      <c r="E443" s="37">
        <f>F443*$E$725+G443*$F$725+H443*$G$725+I443*$H$725+J443*$I$725+K443*$J$725+L443*$K$725+M443*$L$725+N443*$M$725+O443*$N$725+P443*$O$725</f>
        <v>10</v>
      </c>
      <c r="F443" s="15"/>
      <c r="G443" s="15"/>
      <c r="H443" s="15">
        <v>10</v>
      </c>
      <c r="I443" s="15"/>
      <c r="J443" s="15"/>
      <c r="K443" s="15"/>
      <c r="L443" s="15"/>
      <c r="M443" s="15"/>
      <c r="N443" s="15"/>
      <c r="O443" s="15"/>
      <c r="P443" s="15"/>
      <c r="Q443" s="15"/>
      <c r="R443" s="67"/>
      <c r="S443" s="68"/>
      <c r="T443" s="28"/>
    </row>
    <row r="444" spans="1:20" s="13" customFormat="1" ht="20.25">
      <c r="A444" s="107" t="s">
        <v>13</v>
      </c>
      <c r="B444" s="41" t="s">
        <v>262</v>
      </c>
      <c r="C444" s="93">
        <f>SUM(C443:C443)</f>
        <v>100</v>
      </c>
      <c r="D444" s="46" t="s">
        <v>306</v>
      </c>
      <c r="E444" s="37"/>
      <c r="F444" s="15"/>
      <c r="G444" s="15"/>
      <c r="H444" s="15"/>
      <c r="I444" s="15"/>
      <c r="J444" s="15"/>
      <c r="K444" s="15"/>
      <c r="L444" s="15"/>
      <c r="M444" s="15"/>
      <c r="N444" s="15"/>
      <c r="O444" s="15"/>
      <c r="P444" s="15"/>
      <c r="Q444" s="15"/>
      <c r="R444" s="67"/>
      <c r="S444" s="68"/>
      <c r="T444" s="28"/>
    </row>
    <row r="445" spans="1:20" s="13" customFormat="1" ht="20.25">
      <c r="A445" s="106"/>
      <c r="B445" s="89" t="s">
        <v>305</v>
      </c>
      <c r="C445" s="38"/>
      <c r="D445" s="103"/>
      <c r="E445" s="37"/>
      <c r="F445" s="15"/>
      <c r="G445" s="15"/>
      <c r="H445" s="15"/>
      <c r="I445" s="15"/>
      <c r="J445" s="15"/>
      <c r="K445" s="15"/>
      <c r="L445" s="15"/>
      <c r="M445" s="15"/>
      <c r="N445" s="15"/>
      <c r="O445" s="15"/>
      <c r="P445" s="15"/>
      <c r="Q445" s="15"/>
      <c r="R445" s="67"/>
      <c r="S445" s="68"/>
      <c r="T445" s="28"/>
    </row>
    <row r="446" spans="1:20" s="13" customFormat="1" ht="20.25">
      <c r="A446" s="106"/>
      <c r="B446" s="90" t="s">
        <v>279</v>
      </c>
      <c r="C446" s="92">
        <f>D446*E446</f>
        <v>500</v>
      </c>
      <c r="D446" s="12">
        <f>D443</f>
        <v>10</v>
      </c>
      <c r="E446" s="37">
        <f>F446*$E$725+G446*$F$725+H446*$G$725+I446*$H$725+J446*$I$725+K446*$J$725+L446*$K$725+M446*$L$725+N446*$M$725+O446*$N$725+P446*$O$725</f>
        <v>50</v>
      </c>
      <c r="F446" s="15">
        <f t="shared" ref="F446:J446" si="107">F443*5</f>
        <v>0</v>
      </c>
      <c r="G446" s="15">
        <f t="shared" si="107"/>
        <v>0</v>
      </c>
      <c r="H446" s="15">
        <f t="shared" si="107"/>
        <v>50</v>
      </c>
      <c r="I446" s="15">
        <f t="shared" si="107"/>
        <v>0</v>
      </c>
      <c r="J446" s="15">
        <f t="shared" si="107"/>
        <v>0</v>
      </c>
      <c r="K446" s="15">
        <f>K443*5</f>
        <v>0</v>
      </c>
      <c r="L446" s="15">
        <f t="shared" ref="L446:P446" si="108">L443*5</f>
        <v>0</v>
      </c>
      <c r="M446" s="15">
        <f t="shared" si="108"/>
        <v>0</v>
      </c>
      <c r="N446" s="15">
        <f t="shared" si="108"/>
        <v>0</v>
      </c>
      <c r="O446" s="15">
        <f t="shared" si="108"/>
        <v>0</v>
      </c>
      <c r="P446" s="15">
        <f t="shared" si="108"/>
        <v>0</v>
      </c>
      <c r="Q446" s="15"/>
      <c r="R446" s="67"/>
      <c r="S446" s="68"/>
      <c r="T446" s="28"/>
    </row>
    <row r="447" spans="1:20" s="13" customFormat="1" ht="20.25">
      <c r="A447" s="106"/>
      <c r="B447" s="41" t="s">
        <v>262</v>
      </c>
      <c r="C447" s="93">
        <f>SUM(C446:C446)</f>
        <v>500</v>
      </c>
      <c r="D447" s="46" t="s">
        <v>307</v>
      </c>
      <c r="E447" s="37"/>
      <c r="F447" s="15"/>
      <c r="G447" s="15"/>
      <c r="H447" s="15"/>
      <c r="I447" s="15"/>
      <c r="J447" s="15"/>
      <c r="K447" s="15"/>
      <c r="L447" s="15"/>
      <c r="M447" s="15"/>
      <c r="N447" s="15"/>
      <c r="O447" s="15"/>
      <c r="P447" s="15"/>
      <c r="Q447" s="15"/>
      <c r="R447" s="67"/>
      <c r="S447" s="68"/>
      <c r="T447" s="28"/>
    </row>
    <row r="448" spans="1:20" s="13" customFormat="1" ht="20.25">
      <c r="A448" s="104"/>
      <c r="B448" s="89" t="s">
        <v>255</v>
      </c>
      <c r="C448" s="38"/>
      <c r="D448" s="91"/>
      <c r="E448" s="37"/>
      <c r="F448" s="15"/>
      <c r="G448" s="15"/>
      <c r="H448" s="15"/>
      <c r="I448" s="15"/>
      <c r="J448" s="15"/>
      <c r="K448" s="15"/>
      <c r="L448" s="15"/>
      <c r="M448" s="15"/>
      <c r="N448" s="15"/>
      <c r="O448" s="15"/>
      <c r="P448" s="15"/>
      <c r="Q448" s="15"/>
      <c r="R448" s="67"/>
      <c r="S448" s="68"/>
      <c r="T448" s="28"/>
    </row>
    <row r="449" spans="1:20" s="13" customFormat="1" ht="20.25">
      <c r="A449" s="104"/>
      <c r="B449" s="90" t="s">
        <v>279</v>
      </c>
      <c r="C449" s="92">
        <f>D449*E449</f>
        <v>150</v>
      </c>
      <c r="D449" s="12">
        <f>D439</f>
        <v>10</v>
      </c>
      <c r="E449" s="37">
        <f>F449*$E$725+G449*$F$725+H449*$G$725+I449*$H$725+J449*$I$725+K449*$J$725+L449*$K$725+M449*$L$725+N449*$M$725+O449*$N$725+P449*$O$725</f>
        <v>15</v>
      </c>
      <c r="F449" s="15"/>
      <c r="G449" s="15"/>
      <c r="H449" s="15">
        <v>15</v>
      </c>
      <c r="I449" s="15"/>
      <c r="J449" s="15"/>
      <c r="K449" s="15"/>
      <c r="L449" s="15"/>
      <c r="M449" s="15"/>
      <c r="N449" s="15"/>
      <c r="O449" s="15"/>
      <c r="P449" s="15"/>
      <c r="Q449" s="15"/>
      <c r="R449" s="67"/>
      <c r="S449" s="79"/>
      <c r="T449" s="28"/>
    </row>
    <row r="450" spans="1:20" s="13" customFormat="1" ht="20.25">
      <c r="A450" s="104"/>
      <c r="B450" s="41" t="s">
        <v>262</v>
      </c>
      <c r="C450" s="93">
        <f>C449</f>
        <v>150</v>
      </c>
      <c r="D450" s="46" t="s">
        <v>263</v>
      </c>
      <c r="E450" s="37"/>
      <c r="F450" s="15"/>
      <c r="G450" s="15"/>
      <c r="H450" s="15"/>
      <c r="I450" s="15"/>
      <c r="J450" s="15"/>
      <c r="K450" s="15"/>
      <c r="L450" s="15"/>
      <c r="M450" s="15"/>
      <c r="N450" s="15"/>
      <c r="O450" s="15"/>
      <c r="P450" s="15"/>
      <c r="Q450" s="15"/>
      <c r="R450" s="67"/>
      <c r="S450" s="68"/>
      <c r="T450" s="28"/>
    </row>
    <row r="451" spans="1:20" s="13" customFormat="1" ht="20.25">
      <c r="A451" s="57">
        <v>4</v>
      </c>
      <c r="B451" s="39" t="s">
        <v>188</v>
      </c>
      <c r="C451" s="36">
        <f>D451*E451</f>
        <v>-46</v>
      </c>
      <c r="D451" s="12">
        <v>1</v>
      </c>
      <c r="E451" s="37">
        <f>F451*$E$725+G451*$F$725+H451*$G$725+I451*$H$725+J451*$I$725+K451*$J$725+L451*$K$725+M451*$L$725+N451*$M$725+O451*$N$725+P451*$O$725+Q451*$P$725+R451*S451</f>
        <v>-46</v>
      </c>
      <c r="F451" s="12">
        <v>-30</v>
      </c>
      <c r="G451" s="12">
        <v>-16</v>
      </c>
      <c r="H451" s="12"/>
      <c r="I451" s="12"/>
      <c r="J451" s="12"/>
      <c r="K451" s="12"/>
      <c r="L451" s="12"/>
      <c r="M451" s="12"/>
      <c r="N451" s="12"/>
      <c r="O451" s="12"/>
      <c r="P451" s="12"/>
      <c r="Q451" s="12"/>
      <c r="R451" s="65"/>
      <c r="S451" s="66"/>
      <c r="T451" s="27"/>
    </row>
    <row r="452" spans="1:20" s="13" customFormat="1" ht="20.25">
      <c r="A452" s="57">
        <v>4</v>
      </c>
      <c r="B452" s="39" t="str">
        <f>B393</f>
        <v>Дрон-администратор</v>
      </c>
      <c r="C452" s="36">
        <f t="shared" ref="C452:C453" si="109">D452*E452</f>
        <v>196.25</v>
      </c>
      <c r="D452" s="12">
        <v>10</v>
      </c>
      <c r="E452" s="37">
        <f>F452*$E$725+G452*$F$725+H452*$G$725+I452*$H$725+J452*$I$725+K452*$J$725+L452*$K$725+M452*$L$725+N452*$M$725+O452*$N$725+P452*$O$725</f>
        <v>19.625</v>
      </c>
      <c r="F452" s="12">
        <v>-6</v>
      </c>
      <c r="G452" s="12"/>
      <c r="H452" s="12"/>
      <c r="I452" s="12"/>
      <c r="J452" s="12"/>
      <c r="K452" s="12"/>
      <c r="L452" s="12"/>
      <c r="M452" s="12"/>
      <c r="N452" s="12">
        <v>20.5</v>
      </c>
      <c r="O452" s="12"/>
      <c r="P452" s="12"/>
      <c r="Q452" s="12"/>
      <c r="R452" s="65"/>
      <c r="S452" s="80"/>
      <c r="T452" s="75"/>
    </row>
    <row r="453" spans="1:20" s="13" customFormat="1" ht="20.25">
      <c r="A453" s="57">
        <v>4</v>
      </c>
      <c r="B453" s="39" t="s">
        <v>191</v>
      </c>
      <c r="C453" s="36">
        <f t="shared" si="109"/>
        <v>100</v>
      </c>
      <c r="D453" s="12">
        <f>D452*1</f>
        <v>10</v>
      </c>
      <c r="E453" s="37">
        <f>D750</f>
        <v>10</v>
      </c>
      <c r="F453" s="12"/>
      <c r="G453" s="12"/>
      <c r="H453" s="12"/>
      <c r="I453" s="12"/>
      <c r="J453" s="12"/>
      <c r="K453" s="12"/>
      <c r="L453" s="12"/>
      <c r="M453" s="12"/>
      <c r="N453" s="12"/>
      <c r="O453" s="12"/>
      <c r="P453" s="12"/>
      <c r="Q453" s="12"/>
      <c r="R453" s="65"/>
      <c r="S453" s="66"/>
      <c r="T453" s="27"/>
    </row>
    <row r="454" spans="1:20" s="13" customFormat="1" ht="20.25">
      <c r="A454" s="57"/>
      <c r="B454" s="41" t="s">
        <v>179</v>
      </c>
      <c r="C454" s="44">
        <f>SUM(C451:C453)</f>
        <v>250.25</v>
      </c>
      <c r="D454" s="46" t="s">
        <v>35</v>
      </c>
      <c r="E454" s="37"/>
      <c r="F454" s="15"/>
      <c r="G454" s="15"/>
      <c r="H454" s="15"/>
      <c r="I454" s="15"/>
      <c r="J454" s="15"/>
      <c r="K454" s="15"/>
      <c r="L454" s="15"/>
      <c r="M454" s="15"/>
      <c r="N454" s="15"/>
      <c r="O454" s="15"/>
      <c r="P454" s="15"/>
      <c r="Q454" s="15"/>
      <c r="R454" s="67"/>
      <c r="S454" s="68"/>
      <c r="T454" s="28"/>
    </row>
    <row r="455" spans="1:20" s="13" customFormat="1" ht="20.25">
      <c r="A455" s="106"/>
      <c r="B455" s="89" t="s">
        <v>304</v>
      </c>
      <c r="C455" s="38"/>
      <c r="D455" s="91"/>
      <c r="E455" s="37"/>
      <c r="F455" s="15"/>
      <c r="G455" s="15"/>
      <c r="H455" s="15"/>
      <c r="I455" s="15"/>
      <c r="J455" s="15"/>
      <c r="K455" s="15"/>
      <c r="L455" s="15"/>
      <c r="M455" s="15"/>
      <c r="N455" s="15"/>
      <c r="O455" s="15"/>
      <c r="P455" s="15"/>
      <c r="Q455" s="15"/>
      <c r="R455" s="67"/>
      <c r="S455" s="68"/>
      <c r="T455" s="28"/>
    </row>
    <row r="456" spans="1:20" s="13" customFormat="1" ht="20.25">
      <c r="A456" s="106"/>
      <c r="B456" s="90" t="s">
        <v>280</v>
      </c>
      <c r="C456" s="92">
        <f>D456*E456</f>
        <v>100</v>
      </c>
      <c r="D456" s="12">
        <f>D452</f>
        <v>10</v>
      </c>
      <c r="E456" s="37">
        <f>F456*$E$725+G456*$F$725+H456*$G$725+I456*$H$725+J456*$I$725+K456*$J$725+L456*$K$725+M456*$L$725+N456*$M$725+O456*$N$725+P456*$O$725+Q456*$P$725+R456*S456</f>
        <v>10</v>
      </c>
      <c r="F456" s="15"/>
      <c r="G456" s="15"/>
      <c r="H456" s="15"/>
      <c r="I456" s="15"/>
      <c r="J456" s="15"/>
      <c r="K456" s="15"/>
      <c r="L456" s="15"/>
      <c r="M456" s="15"/>
      <c r="N456" s="15">
        <v>8</v>
      </c>
      <c r="O456" s="15"/>
      <c r="P456" s="15"/>
      <c r="Q456" s="15"/>
      <c r="R456" s="67"/>
      <c r="S456" s="68"/>
      <c r="T456" s="28"/>
    </row>
    <row r="457" spans="1:20" s="13" customFormat="1" ht="20.25">
      <c r="A457" s="107" t="s">
        <v>13</v>
      </c>
      <c r="B457" s="41" t="s">
        <v>262</v>
      </c>
      <c r="C457" s="93">
        <f>SUM(C456:C456)</f>
        <v>100</v>
      </c>
      <c r="D457" s="46" t="s">
        <v>306</v>
      </c>
      <c r="E457" s="37"/>
      <c r="F457" s="15"/>
      <c r="G457" s="15"/>
      <c r="H457" s="15"/>
      <c r="I457" s="15"/>
      <c r="J457" s="15"/>
      <c r="K457" s="15"/>
      <c r="L457" s="15"/>
      <c r="M457" s="15"/>
      <c r="N457" s="15"/>
      <c r="O457" s="15"/>
      <c r="P457" s="15"/>
      <c r="Q457" s="15"/>
      <c r="R457" s="67"/>
      <c r="S457" s="68"/>
      <c r="T457" s="28"/>
    </row>
    <row r="458" spans="1:20" s="13" customFormat="1" ht="20.25">
      <c r="A458" s="106"/>
      <c r="B458" s="89" t="s">
        <v>305</v>
      </c>
      <c r="C458" s="38"/>
      <c r="D458" s="103"/>
      <c r="E458" s="37"/>
      <c r="F458" s="15"/>
      <c r="G458" s="15"/>
      <c r="H458" s="15"/>
      <c r="I458" s="15"/>
      <c r="J458" s="15"/>
      <c r="K458" s="15"/>
      <c r="L458" s="15"/>
      <c r="M458" s="15"/>
      <c r="N458" s="15"/>
      <c r="O458" s="15"/>
      <c r="P458" s="15"/>
      <c r="Q458" s="15"/>
      <c r="R458" s="67"/>
      <c r="S458" s="68"/>
      <c r="T458" s="28"/>
    </row>
    <row r="459" spans="1:20" s="13" customFormat="1" ht="20.25">
      <c r="A459" s="106"/>
      <c r="B459" s="90" t="s">
        <v>280</v>
      </c>
      <c r="C459" s="92">
        <f>D459*E459</f>
        <v>500</v>
      </c>
      <c r="D459" s="12">
        <f>D456</f>
        <v>10</v>
      </c>
      <c r="E459" s="37">
        <f>F459*$E$725+G459*$F$725+H459*$G$725+I459*$H$725+J459*$I$725+K459*$J$725+L459*$K$725+M459*$L$725+N459*$M$725+O459*$N$725+P459*$O$725+Q459*$P$725+R459*S459</f>
        <v>50</v>
      </c>
      <c r="F459" s="15">
        <f t="shared" ref="F459:J459" si="110">F456*5</f>
        <v>0</v>
      </c>
      <c r="G459" s="15">
        <f t="shared" si="110"/>
        <v>0</v>
      </c>
      <c r="H459" s="15">
        <f t="shared" si="110"/>
        <v>0</v>
      </c>
      <c r="I459" s="15">
        <f t="shared" si="110"/>
        <v>0</v>
      </c>
      <c r="J459" s="15">
        <f t="shared" si="110"/>
        <v>0</v>
      </c>
      <c r="K459" s="15">
        <f>K456*5</f>
        <v>0</v>
      </c>
      <c r="L459" s="15">
        <f t="shared" ref="L459:P459" si="111">L456*5</f>
        <v>0</v>
      </c>
      <c r="M459" s="15">
        <f t="shared" si="111"/>
        <v>0</v>
      </c>
      <c r="N459" s="15">
        <f t="shared" si="111"/>
        <v>40</v>
      </c>
      <c r="O459" s="15">
        <f t="shared" si="111"/>
        <v>0</v>
      </c>
      <c r="P459" s="15">
        <f t="shared" si="111"/>
        <v>0</v>
      </c>
      <c r="Q459" s="15"/>
      <c r="R459" s="67"/>
      <c r="S459" s="68"/>
      <c r="T459" s="28"/>
    </row>
    <row r="460" spans="1:20" s="13" customFormat="1" ht="20.25">
      <c r="A460" s="106"/>
      <c r="B460" s="41" t="s">
        <v>262</v>
      </c>
      <c r="C460" s="93">
        <f>SUM(C459:C459)</f>
        <v>500</v>
      </c>
      <c r="D460" s="46" t="s">
        <v>307</v>
      </c>
      <c r="E460" s="37"/>
      <c r="F460" s="15"/>
      <c r="G460" s="15"/>
      <c r="H460" s="15"/>
      <c r="I460" s="15"/>
      <c r="J460" s="15"/>
      <c r="K460" s="15"/>
      <c r="L460" s="15"/>
      <c r="M460" s="15"/>
      <c r="N460" s="15"/>
      <c r="O460" s="15"/>
      <c r="P460" s="15"/>
      <c r="Q460" s="15"/>
      <c r="R460" s="67"/>
      <c r="S460" s="68"/>
      <c r="T460" s="28"/>
    </row>
    <row r="461" spans="1:20" s="13" customFormat="1" ht="20.25">
      <c r="A461" s="104"/>
      <c r="B461" s="89" t="s">
        <v>255</v>
      </c>
      <c r="C461" s="38"/>
      <c r="D461" s="91"/>
      <c r="E461" s="37"/>
      <c r="F461" s="15"/>
      <c r="G461" s="15"/>
      <c r="H461" s="15"/>
      <c r="I461" s="15"/>
      <c r="J461" s="15"/>
      <c r="K461" s="15"/>
      <c r="L461" s="15"/>
      <c r="M461" s="15"/>
      <c r="N461" s="15"/>
      <c r="O461" s="15"/>
      <c r="P461" s="15"/>
      <c r="Q461" s="15"/>
      <c r="R461" s="67"/>
      <c r="S461" s="68"/>
      <c r="T461" s="28"/>
    </row>
    <row r="462" spans="1:20" s="13" customFormat="1" ht="20.25">
      <c r="A462" s="104"/>
      <c r="B462" s="90" t="s">
        <v>280</v>
      </c>
      <c r="C462" s="92">
        <f>D462*E462</f>
        <v>150</v>
      </c>
      <c r="D462" s="12">
        <f>D452</f>
        <v>10</v>
      </c>
      <c r="E462" s="37">
        <f>F462*$E$725+G462*$F$725+H462*$G$725+I462*$H$725+J462*$I$725+K462*$J$725+L462*$K$725+M462*$L$725+N462*$M$725+O462*$N$725+P462*$O$725</f>
        <v>15</v>
      </c>
      <c r="F462" s="15"/>
      <c r="G462" s="15"/>
      <c r="H462" s="15"/>
      <c r="I462" s="15"/>
      <c r="J462" s="15"/>
      <c r="K462" s="15"/>
      <c r="L462" s="15"/>
      <c r="M462" s="15"/>
      <c r="N462" s="15">
        <v>12</v>
      </c>
      <c r="O462" s="15"/>
      <c r="P462" s="15"/>
      <c r="Q462" s="15"/>
      <c r="R462" s="67"/>
      <c r="S462" s="79"/>
      <c r="T462" s="28"/>
    </row>
    <row r="463" spans="1:20" s="13" customFormat="1" ht="20.25">
      <c r="A463" s="104"/>
      <c r="B463" s="41" t="s">
        <v>262</v>
      </c>
      <c r="C463" s="93">
        <f>C462</f>
        <v>150</v>
      </c>
      <c r="D463" s="46" t="s">
        <v>263</v>
      </c>
      <c r="E463" s="37"/>
      <c r="F463" s="15"/>
      <c r="G463" s="15"/>
      <c r="H463" s="15"/>
      <c r="I463" s="15"/>
      <c r="J463" s="15"/>
      <c r="K463" s="15"/>
      <c r="L463" s="15"/>
      <c r="M463" s="15"/>
      <c r="N463" s="15"/>
      <c r="O463" s="15"/>
      <c r="P463" s="15"/>
      <c r="Q463" s="15"/>
      <c r="R463" s="67"/>
      <c r="S463" s="68"/>
      <c r="T463" s="28"/>
    </row>
    <row r="464" spans="1:20" s="13" customFormat="1" ht="31.5" customHeight="1">
      <c r="A464" s="57">
        <v>4</v>
      </c>
      <c r="B464" s="39" t="s">
        <v>189</v>
      </c>
      <c r="C464" s="36">
        <f>D464*E464</f>
        <v>-70</v>
      </c>
      <c r="D464" s="12">
        <v>1</v>
      </c>
      <c r="E464" s="37">
        <f>F464*$E$725+G464*$F$725+H464*$G$725+I464*$H$725+J464*$I$725+K464*$J$725+L464*$K$725+M464*$L$725+N464*$M$725+O464*$N$725+P464*$O$725+Q464*$P$725+R464*S464</f>
        <v>-70</v>
      </c>
      <c r="F464" s="12">
        <v>-40</v>
      </c>
      <c r="G464" s="12">
        <v>-30</v>
      </c>
      <c r="H464" s="12"/>
      <c r="I464" s="12"/>
      <c r="J464" s="12"/>
      <c r="K464" s="12"/>
      <c r="L464" s="12"/>
      <c r="M464" s="12"/>
      <c r="N464" s="12"/>
      <c r="O464" s="12"/>
      <c r="P464" s="12"/>
      <c r="Q464" s="12"/>
      <c r="R464" s="65"/>
      <c r="S464" s="66"/>
      <c r="T464" s="27"/>
    </row>
    <row r="465" spans="1:20" s="13" customFormat="1" ht="20.25">
      <c r="A465" s="57">
        <v>4</v>
      </c>
      <c r="B465" s="39" t="str">
        <f>B394</f>
        <v>Дрон научного комплекса</v>
      </c>
      <c r="C465" s="36">
        <f t="shared" ref="C465:C466" si="112">D465*E465</f>
        <v>170</v>
      </c>
      <c r="D465" s="12">
        <v>10</v>
      </c>
      <c r="E465" s="37">
        <f>F465*$E$725+G465*$F$725+H465*$G$725+I465*$H$725+J465*$I$725+K465*$J$725+L465*$K$725+M465*$L$725+N465*$M$725+O465*$N$725+P465*$O$725</f>
        <v>17</v>
      </c>
      <c r="F465" s="12">
        <v>-3</v>
      </c>
      <c r="G465" s="12"/>
      <c r="H465" s="12"/>
      <c r="I465" s="12"/>
      <c r="J465" s="12"/>
      <c r="K465" s="12">
        <v>8</v>
      </c>
      <c r="L465" s="12"/>
      <c r="M465" s="12"/>
      <c r="N465" s="12"/>
      <c r="O465" s="12"/>
      <c r="P465" s="12"/>
      <c r="Q465" s="12"/>
      <c r="R465" s="65"/>
      <c r="S465" s="79"/>
      <c r="T465" s="75"/>
    </row>
    <row r="466" spans="1:20" s="13" customFormat="1" ht="20.25">
      <c r="A466" s="57">
        <v>4</v>
      </c>
      <c r="B466" s="39" t="s">
        <v>39</v>
      </c>
      <c r="C466" s="36">
        <f t="shared" si="112"/>
        <v>150</v>
      </c>
      <c r="D466" s="12">
        <v>10</v>
      </c>
      <c r="E466" s="37">
        <f>D728</f>
        <v>15</v>
      </c>
      <c r="F466" s="12"/>
      <c r="G466" s="12"/>
      <c r="H466" s="12"/>
      <c r="I466" s="12"/>
      <c r="J466" s="12"/>
      <c r="K466" s="12"/>
      <c r="L466" s="12"/>
      <c r="M466" s="12"/>
      <c r="N466" s="12"/>
      <c r="O466" s="12"/>
      <c r="P466" s="12"/>
      <c r="Q466" s="12"/>
      <c r="R466" s="65"/>
      <c r="S466" s="66"/>
      <c r="T466" s="27"/>
    </row>
    <row r="467" spans="1:20" s="13" customFormat="1" ht="20.25">
      <c r="A467" s="57"/>
      <c r="B467" s="41" t="s">
        <v>180</v>
      </c>
      <c r="C467" s="44">
        <f>SUM(C464:C466)</f>
        <v>250</v>
      </c>
      <c r="D467" s="46" t="s">
        <v>35</v>
      </c>
      <c r="E467" s="37"/>
      <c r="F467" s="15"/>
      <c r="G467" s="15"/>
      <c r="H467" s="15"/>
      <c r="I467" s="15"/>
      <c r="J467" s="15"/>
      <c r="K467" s="15"/>
      <c r="L467" s="15"/>
      <c r="M467" s="15"/>
      <c r="N467" s="15"/>
      <c r="O467" s="15"/>
      <c r="P467" s="15"/>
      <c r="Q467" s="15"/>
      <c r="R467" s="67"/>
      <c r="S467" s="68"/>
      <c r="T467" s="28"/>
    </row>
    <row r="468" spans="1:20" s="13" customFormat="1" ht="20.25">
      <c r="A468" s="106"/>
      <c r="B468" s="89" t="s">
        <v>304</v>
      </c>
      <c r="C468" s="38"/>
      <c r="D468" s="91"/>
      <c r="E468" s="37"/>
      <c r="F468" s="15"/>
      <c r="G468" s="15"/>
      <c r="H468" s="15"/>
      <c r="I468" s="15"/>
      <c r="J468" s="15"/>
      <c r="K468" s="15"/>
      <c r="L468" s="15"/>
      <c r="M468" s="15"/>
      <c r="N468" s="15"/>
      <c r="O468" s="15"/>
      <c r="P468" s="15"/>
      <c r="Q468" s="15"/>
      <c r="R468" s="67"/>
      <c r="S468" s="68"/>
      <c r="T468" s="28"/>
    </row>
    <row r="469" spans="1:20" s="13" customFormat="1" ht="20.25">
      <c r="A469" s="106"/>
      <c r="B469" s="90" t="s">
        <v>287</v>
      </c>
      <c r="C469" s="92">
        <f>D469*E469</f>
        <v>105</v>
      </c>
      <c r="D469" s="12">
        <v>15</v>
      </c>
      <c r="E469" s="37">
        <f>F469*$E$725+G469*$F$725+H469*$G$725+I469*$H$725+J469*$I$725+K469*$J$725+L469*$K$725+M469*$L$725+N469*$M$725+O469*$N$725+P469*$O$725+Q469*$P$725+R469*S469</f>
        <v>7</v>
      </c>
      <c r="F469" s="15"/>
      <c r="G469" s="15"/>
      <c r="H469" s="15"/>
      <c r="I469" s="15"/>
      <c r="J469" s="15"/>
      <c r="K469" s="15">
        <v>2.8</v>
      </c>
      <c r="L469" s="15"/>
      <c r="M469" s="15"/>
      <c r="N469" s="15"/>
      <c r="O469" s="15"/>
      <c r="P469" s="15"/>
      <c r="Q469" s="15"/>
      <c r="R469" s="67"/>
      <c r="S469" s="68"/>
      <c r="T469" s="28"/>
    </row>
    <row r="470" spans="1:20" s="13" customFormat="1" ht="20.25">
      <c r="A470" s="107" t="s">
        <v>13</v>
      </c>
      <c r="B470" s="41" t="s">
        <v>262</v>
      </c>
      <c r="C470" s="93">
        <f>SUM(C469:C469)</f>
        <v>105</v>
      </c>
      <c r="D470" s="46" t="s">
        <v>306</v>
      </c>
      <c r="E470" s="37"/>
      <c r="F470" s="15"/>
      <c r="G470" s="15"/>
      <c r="H470" s="15"/>
      <c r="I470" s="15"/>
      <c r="J470" s="15"/>
      <c r="K470" s="15"/>
      <c r="L470" s="15"/>
      <c r="M470" s="15"/>
      <c r="N470" s="15"/>
      <c r="O470" s="15"/>
      <c r="P470" s="15"/>
      <c r="Q470" s="15"/>
      <c r="R470" s="67"/>
      <c r="S470" s="68"/>
      <c r="T470" s="28"/>
    </row>
    <row r="471" spans="1:20" s="13" customFormat="1" ht="20.25">
      <c r="A471" s="106"/>
      <c r="B471" s="89" t="s">
        <v>305</v>
      </c>
      <c r="C471" s="38"/>
      <c r="D471" s="103"/>
      <c r="E471" s="37"/>
      <c r="F471" s="15"/>
      <c r="G471" s="15"/>
      <c r="H471" s="15"/>
      <c r="I471" s="15"/>
      <c r="J471" s="15"/>
      <c r="K471" s="15"/>
      <c r="L471" s="15"/>
      <c r="M471" s="15"/>
      <c r="N471" s="15"/>
      <c r="O471" s="15"/>
      <c r="P471" s="15"/>
      <c r="Q471" s="15"/>
      <c r="R471" s="67"/>
      <c r="S471" s="68"/>
      <c r="T471" s="28"/>
    </row>
    <row r="472" spans="1:20" s="13" customFormat="1" ht="20.25">
      <c r="A472" s="106"/>
      <c r="B472" s="90" t="s">
        <v>287</v>
      </c>
      <c r="C472" s="92">
        <f>D472*E472</f>
        <v>525</v>
      </c>
      <c r="D472" s="12">
        <f>D469</f>
        <v>15</v>
      </c>
      <c r="E472" s="37">
        <f>F472*$E$725+G472*$F$725+H472*$G$725+I472*$H$725+J472*$I$725+K472*$J$725+L472*$K$725+M472*$L$725+N472*$M$725+O472*$N$725+P472*$O$725+Q472*$P$725+R472*S472</f>
        <v>35</v>
      </c>
      <c r="F472" s="15">
        <f t="shared" ref="F472:J472" si="113">F469*5</f>
        <v>0</v>
      </c>
      <c r="G472" s="15">
        <f t="shared" si="113"/>
        <v>0</v>
      </c>
      <c r="H472" s="15">
        <f t="shared" si="113"/>
        <v>0</v>
      </c>
      <c r="I472" s="15">
        <f t="shared" si="113"/>
        <v>0</v>
      </c>
      <c r="J472" s="15">
        <f t="shared" si="113"/>
        <v>0</v>
      </c>
      <c r="K472" s="15">
        <f>K469*5</f>
        <v>14</v>
      </c>
      <c r="L472" s="15">
        <f t="shared" ref="L472:P472" si="114">L469*5</f>
        <v>0</v>
      </c>
      <c r="M472" s="15">
        <f t="shared" si="114"/>
        <v>0</v>
      </c>
      <c r="N472" s="15">
        <f t="shared" si="114"/>
        <v>0</v>
      </c>
      <c r="O472" s="15">
        <f t="shared" si="114"/>
        <v>0</v>
      </c>
      <c r="P472" s="15">
        <f t="shared" si="114"/>
        <v>0</v>
      </c>
      <c r="Q472" s="15"/>
      <c r="R472" s="67"/>
      <c r="S472" s="68"/>
      <c r="T472" s="28"/>
    </row>
    <row r="473" spans="1:20" s="13" customFormat="1" ht="20.25">
      <c r="A473" s="106"/>
      <c r="B473" s="41" t="s">
        <v>262</v>
      </c>
      <c r="C473" s="93">
        <f>SUM(C472:C472)</f>
        <v>525</v>
      </c>
      <c r="D473" s="46" t="s">
        <v>307</v>
      </c>
      <c r="E473" s="37"/>
      <c r="F473" s="15"/>
      <c r="G473" s="15"/>
      <c r="H473" s="15"/>
      <c r="I473" s="15"/>
      <c r="J473" s="15"/>
      <c r="K473" s="15"/>
      <c r="L473" s="15"/>
      <c r="M473" s="15"/>
      <c r="N473" s="15"/>
      <c r="O473" s="15"/>
      <c r="P473" s="15"/>
      <c r="Q473" s="15"/>
      <c r="R473" s="67"/>
      <c r="S473" s="68"/>
      <c r="T473" s="28"/>
    </row>
    <row r="474" spans="1:20" s="13" customFormat="1" ht="20.25">
      <c r="A474" s="104"/>
      <c r="B474" s="89" t="s">
        <v>255</v>
      </c>
      <c r="C474" s="38"/>
      <c r="D474" s="91"/>
      <c r="E474" s="37"/>
      <c r="F474" s="15"/>
      <c r="G474" s="15"/>
      <c r="H474" s="15"/>
      <c r="I474" s="15"/>
      <c r="J474" s="15"/>
      <c r="K474" s="15"/>
      <c r="L474" s="15"/>
      <c r="M474" s="15"/>
      <c r="N474" s="15"/>
      <c r="O474" s="15"/>
      <c r="P474" s="15"/>
      <c r="Q474" s="15"/>
      <c r="R474" s="67"/>
      <c r="S474" s="68"/>
      <c r="T474" s="28"/>
    </row>
    <row r="475" spans="1:20" s="13" customFormat="1" ht="20.25">
      <c r="A475" s="104"/>
      <c r="B475" s="90" t="s">
        <v>287</v>
      </c>
      <c r="C475" s="92">
        <f>D475*E475</f>
        <v>150</v>
      </c>
      <c r="D475" s="12">
        <f>D465</f>
        <v>10</v>
      </c>
      <c r="E475" s="37">
        <f>F475*$E$725+G475*$F$725+H475*$G$725+I475*$H$725+J475*$I$725+K475*$J$725+L475*$K$725+M475*$L$725+N475*$M$725+O475*$N$725+P475*$O$725</f>
        <v>15</v>
      </c>
      <c r="F475" s="15"/>
      <c r="G475" s="15"/>
      <c r="H475" s="15"/>
      <c r="I475" s="15"/>
      <c r="J475" s="15"/>
      <c r="K475" s="15">
        <v>6</v>
      </c>
      <c r="L475" s="15"/>
      <c r="M475" s="15"/>
      <c r="N475" s="15"/>
      <c r="O475" s="15"/>
      <c r="P475" s="15"/>
      <c r="Q475" s="15"/>
      <c r="R475" s="67"/>
      <c r="S475" s="68"/>
      <c r="T475" s="28"/>
    </row>
    <row r="476" spans="1:20" s="13" customFormat="1" ht="20.25">
      <c r="A476" s="104"/>
      <c r="B476" s="41" t="s">
        <v>262</v>
      </c>
      <c r="C476" s="93">
        <f>C475</f>
        <v>150</v>
      </c>
      <c r="D476" s="46" t="s">
        <v>263</v>
      </c>
      <c r="E476" s="37"/>
      <c r="F476" s="15"/>
      <c r="G476" s="15"/>
      <c r="H476" s="15"/>
      <c r="I476" s="15"/>
      <c r="J476" s="15"/>
      <c r="K476" s="15"/>
      <c r="L476" s="15"/>
      <c r="M476" s="15"/>
      <c r="N476" s="15"/>
      <c r="O476" s="15"/>
      <c r="P476" s="15"/>
      <c r="Q476" s="15"/>
      <c r="R476" s="67"/>
      <c r="S476" s="68"/>
      <c r="T476" s="28"/>
    </row>
    <row r="477" spans="1:20" s="10" customFormat="1" ht="20.25" customHeight="1">
      <c r="A477" s="31">
        <v>16</v>
      </c>
      <c r="B477" s="125" t="s">
        <v>319</v>
      </c>
      <c r="C477" s="35"/>
      <c r="D477" s="9"/>
      <c r="E477" s="34"/>
      <c r="F477" s="9"/>
      <c r="G477" s="9"/>
      <c r="H477" s="9"/>
      <c r="I477" s="9"/>
      <c r="J477" s="9"/>
      <c r="K477" s="9"/>
      <c r="L477" s="9"/>
      <c r="M477" s="9"/>
      <c r="N477" s="9"/>
      <c r="O477" s="9"/>
      <c r="P477" s="9"/>
      <c r="Q477" s="9"/>
      <c r="R477" s="63"/>
      <c r="S477" s="64"/>
      <c r="T477" s="43"/>
    </row>
    <row r="478" spans="1:20" s="13" customFormat="1" ht="20.25">
      <c r="A478" s="121">
        <v>1</v>
      </c>
      <c r="B478" s="116" t="s">
        <v>408</v>
      </c>
      <c r="C478" s="36">
        <f>D478*E478</f>
        <v>-5</v>
      </c>
      <c r="D478" s="12">
        <v>1</v>
      </c>
      <c r="E478" s="37">
        <f>F478*$E$725+G478*$F$725+H478*$G$725+I478*$H$725+J478*$I$725+K478*$J$725+L478*$K$725+M478*$L$725+N478*$M$725+O478*$N$725+P478*$O$725+Q478*$P$725+R478*S478</f>
        <v>-5</v>
      </c>
      <c r="F478" s="12">
        <v>-3</v>
      </c>
      <c r="G478" s="12">
        <v>-2</v>
      </c>
      <c r="H478" s="12"/>
      <c r="I478" s="12"/>
      <c r="J478" s="12"/>
      <c r="K478" s="12"/>
      <c r="L478" s="12"/>
      <c r="M478" s="12"/>
      <c r="N478" s="12"/>
      <c r="O478" s="12"/>
      <c r="P478" s="12"/>
      <c r="Q478" s="12"/>
      <c r="R478" s="65"/>
      <c r="S478" s="66"/>
      <c r="T478" s="27"/>
    </row>
    <row r="479" spans="1:20" s="13" customFormat="1" ht="20.25">
      <c r="A479" s="121">
        <v>1</v>
      </c>
      <c r="B479" s="116" t="s">
        <v>407</v>
      </c>
      <c r="C479" s="36">
        <f t="shared" ref="C479:C480" si="115">D479*E479</f>
        <v>24.8</v>
      </c>
      <c r="D479" s="12">
        <v>2</v>
      </c>
      <c r="E479" s="37">
        <f>F479*$E$725+G479*$F$725+H479*$G$725+I479*$H$725+J479*$I$725+K479*$J$725+L479*$K$725+M479*$L$725+N479*$M$725+O479*$N$725+P479*$O$725</f>
        <v>12.4</v>
      </c>
      <c r="F479" s="12"/>
      <c r="G479" s="12">
        <v>-2.6</v>
      </c>
      <c r="H479" s="12"/>
      <c r="I479" s="12"/>
      <c r="J479" s="12"/>
      <c r="K479" s="12">
        <v>6</v>
      </c>
      <c r="L479" s="12"/>
      <c r="M479" s="12"/>
      <c r="N479" s="12"/>
      <c r="O479" s="12"/>
      <c r="P479" s="12"/>
      <c r="Q479" s="12"/>
      <c r="R479" s="65"/>
      <c r="S479" s="73"/>
      <c r="T479" s="75"/>
    </row>
    <row r="480" spans="1:20" s="13" customFormat="1" ht="20.25">
      <c r="A480" s="121">
        <v>1</v>
      </c>
      <c r="B480" s="127" t="s">
        <v>411</v>
      </c>
      <c r="C480" s="36">
        <f t="shared" si="115"/>
        <v>24.8</v>
      </c>
      <c r="D480" s="12">
        <f>FLOOR(3*0.85,1)</f>
        <v>2</v>
      </c>
      <c r="E480" s="37">
        <f>E479</f>
        <v>12.4</v>
      </c>
      <c r="F480" s="12"/>
      <c r="G480" s="12"/>
      <c r="H480" s="12"/>
      <c r="I480" s="12"/>
      <c r="J480" s="12"/>
      <c r="K480" s="12"/>
      <c r="L480" s="12"/>
      <c r="M480" s="12"/>
      <c r="N480" s="12"/>
      <c r="O480" s="12"/>
      <c r="P480" s="12"/>
      <c r="Q480" s="12"/>
      <c r="R480" s="65"/>
      <c r="S480" s="66"/>
      <c r="T480" s="27" t="s">
        <v>382</v>
      </c>
    </row>
    <row r="481" spans="1:20" s="13" customFormat="1" ht="20.25">
      <c r="A481" s="121"/>
      <c r="B481" s="117" t="s">
        <v>19</v>
      </c>
      <c r="C481" s="93">
        <f>SUM(C478:C480)</f>
        <v>44.6</v>
      </c>
      <c r="D481" s="46" t="s">
        <v>211</v>
      </c>
      <c r="E481" s="37"/>
      <c r="F481" s="12"/>
      <c r="G481" s="12"/>
      <c r="H481" s="12"/>
      <c r="I481" s="12"/>
      <c r="J481" s="12"/>
      <c r="K481" s="12"/>
      <c r="L481" s="12"/>
      <c r="M481" s="12"/>
      <c r="N481" s="12"/>
      <c r="O481" s="12"/>
      <c r="P481" s="12"/>
      <c r="Q481" s="12"/>
      <c r="R481" s="65"/>
      <c r="S481" s="66"/>
      <c r="T481" s="27"/>
    </row>
    <row r="482" spans="1:20" s="13" customFormat="1" ht="20.25">
      <c r="A482" s="121">
        <v>2</v>
      </c>
      <c r="B482" s="116" t="s">
        <v>409</v>
      </c>
      <c r="C482" s="36">
        <f>D482*E482</f>
        <v>-24</v>
      </c>
      <c r="D482" s="12">
        <v>1</v>
      </c>
      <c r="E482" s="37">
        <f>F482*$E$725+G482*$F$725+H482*$G$725+I482*$H$725+J482*$I$725+K482*$J$725+L482*$K$725+M482*$L$725+N482*$M$725+O482*$N$725+P482*$O$725+Q482*$P$725+R482*S482</f>
        <v>-24</v>
      </c>
      <c r="F482" s="12">
        <v>-12</v>
      </c>
      <c r="G482" s="12">
        <v>-12</v>
      </c>
      <c r="H482" s="12"/>
      <c r="I482" s="12"/>
      <c r="J482" s="12"/>
      <c r="K482" s="12"/>
      <c r="L482" s="12"/>
      <c r="M482" s="12"/>
      <c r="N482" s="12"/>
      <c r="O482" s="12"/>
      <c r="P482" s="12"/>
      <c r="Q482" s="12"/>
      <c r="R482" s="65"/>
      <c r="S482" s="66"/>
      <c r="T482" s="27"/>
    </row>
    <row r="483" spans="1:20" s="13" customFormat="1" ht="20.25">
      <c r="A483" s="121">
        <v>2</v>
      </c>
      <c r="B483" s="116" t="str">
        <f>B479</f>
        <v>Дрон ПК</v>
      </c>
      <c r="C483" s="36">
        <f t="shared" ref="C483:C484" si="116">D483*E483</f>
        <v>99.2</v>
      </c>
      <c r="D483" s="12">
        <v>8</v>
      </c>
      <c r="E483" s="37">
        <f>F483*$E$725+G483*$F$725+H483*$G$725+I483*$H$725+J483*$I$725+K483*$J$725+L483*$K$725+M483*$L$725+N483*$M$725+O483*$N$725+P483*$O$725</f>
        <v>12.4</v>
      </c>
      <c r="F483" s="12">
        <f>F479</f>
        <v>0</v>
      </c>
      <c r="G483" s="12">
        <f t="shared" ref="G483" si="117">G479</f>
        <v>-2.6</v>
      </c>
      <c r="H483" s="12">
        <f t="shared" ref="H483:Q483" si="118">H479</f>
        <v>0</v>
      </c>
      <c r="I483" s="12">
        <f t="shared" si="118"/>
        <v>0</v>
      </c>
      <c r="J483" s="12">
        <f t="shared" si="118"/>
        <v>0</v>
      </c>
      <c r="K483" s="12">
        <f t="shared" si="118"/>
        <v>6</v>
      </c>
      <c r="L483" s="12">
        <f t="shared" si="118"/>
        <v>0</v>
      </c>
      <c r="M483" s="12">
        <f t="shared" si="118"/>
        <v>0</v>
      </c>
      <c r="N483" s="12">
        <f t="shared" si="118"/>
        <v>0</v>
      </c>
      <c r="O483" s="12">
        <f t="shared" si="118"/>
        <v>0</v>
      </c>
      <c r="P483" s="12">
        <f t="shared" si="118"/>
        <v>0</v>
      </c>
      <c r="Q483" s="12">
        <f t="shared" si="118"/>
        <v>0</v>
      </c>
      <c r="R483" s="65"/>
      <c r="S483" s="79"/>
      <c r="T483" s="75"/>
    </row>
    <row r="484" spans="1:20" s="13" customFormat="1" ht="20.25">
      <c r="A484" s="121">
        <v>2</v>
      </c>
      <c r="B484" s="127" t="s">
        <v>412</v>
      </c>
      <c r="C484" s="36">
        <f t="shared" si="116"/>
        <v>74.400000000000006</v>
      </c>
      <c r="D484" s="12">
        <f>FLOOR(8*0.85,1)</f>
        <v>6</v>
      </c>
      <c r="E484" s="37">
        <f>E483</f>
        <v>12.4</v>
      </c>
      <c r="F484" s="12">
        <f>F480</f>
        <v>0</v>
      </c>
      <c r="G484" s="12">
        <f t="shared" ref="G484" si="119">G480</f>
        <v>0</v>
      </c>
      <c r="H484" s="12">
        <f t="shared" ref="H484:Q484" si="120">H480</f>
        <v>0</v>
      </c>
      <c r="I484" s="12">
        <f t="shared" si="120"/>
        <v>0</v>
      </c>
      <c r="J484" s="12">
        <f t="shared" si="120"/>
        <v>0</v>
      </c>
      <c r="K484" s="12"/>
      <c r="L484" s="12">
        <f t="shared" si="120"/>
        <v>0</v>
      </c>
      <c r="M484" s="12">
        <f t="shared" si="120"/>
        <v>0</v>
      </c>
      <c r="N484" s="12">
        <f t="shared" si="120"/>
        <v>0</v>
      </c>
      <c r="O484" s="12">
        <f t="shared" si="120"/>
        <v>0</v>
      </c>
      <c r="P484" s="12">
        <f t="shared" si="120"/>
        <v>0</v>
      </c>
      <c r="Q484" s="12">
        <f t="shared" si="120"/>
        <v>0</v>
      </c>
      <c r="R484" s="65"/>
      <c r="S484" s="65"/>
      <c r="T484" s="27" t="s">
        <v>383</v>
      </c>
    </row>
    <row r="485" spans="1:20" s="13" customFormat="1" ht="20.25">
      <c r="A485" s="121"/>
      <c r="B485" s="117" t="s">
        <v>20</v>
      </c>
      <c r="C485" s="93">
        <f>SUM(C482:C484)</f>
        <v>149.60000000000002</v>
      </c>
      <c r="D485" s="46" t="s">
        <v>210</v>
      </c>
      <c r="E485" s="37"/>
      <c r="F485" s="12"/>
      <c r="G485" s="12"/>
      <c r="H485" s="12"/>
      <c r="I485" s="12"/>
      <c r="J485" s="12"/>
      <c r="K485" s="12"/>
      <c r="L485" s="12"/>
      <c r="M485" s="12"/>
      <c r="N485" s="12"/>
      <c r="O485" s="12"/>
      <c r="P485" s="12"/>
      <c r="Q485" s="12"/>
      <c r="R485" s="65"/>
      <c r="S485" s="66"/>
      <c r="T485" s="27"/>
    </row>
    <row r="486" spans="1:20" s="13" customFormat="1" ht="20.25">
      <c r="A486" s="121">
        <v>3</v>
      </c>
      <c r="B486" s="116" t="s">
        <v>410</v>
      </c>
      <c r="C486" s="36">
        <f>D486*E486</f>
        <v>-40</v>
      </c>
      <c r="D486" s="12">
        <v>1</v>
      </c>
      <c r="E486" s="37">
        <f>F486*$E$725+G486*$F$725+H486*$G$725+I486*$H$725+J486*$I$725+K486*$J$725+L486*$K$725+M486*$L$725+N486*$M$725+O486*$N$725+P486*$O$725+Q486*$P$725+R486*S486</f>
        <v>-40</v>
      </c>
      <c r="F486" s="12">
        <v>-20</v>
      </c>
      <c r="G486" s="12">
        <v>-20</v>
      </c>
      <c r="H486" s="12"/>
      <c r="I486" s="12"/>
      <c r="J486" s="12"/>
      <c r="K486" s="12"/>
      <c r="L486" s="12"/>
      <c r="M486" s="12"/>
      <c r="N486" s="12"/>
      <c r="O486" s="12"/>
      <c r="P486" s="12"/>
      <c r="Q486" s="12"/>
      <c r="R486" s="65"/>
      <c r="S486" s="66"/>
      <c r="T486" s="27"/>
    </row>
    <row r="487" spans="1:20" s="13" customFormat="1" ht="20.25">
      <c r="A487" s="121">
        <v>3</v>
      </c>
      <c r="B487" s="116" t="str">
        <f>B479</f>
        <v>Дрон ПК</v>
      </c>
      <c r="C487" s="36">
        <f t="shared" ref="C487:C488" si="121">D487*E487</f>
        <v>223.20000000000002</v>
      </c>
      <c r="D487" s="12">
        <v>18</v>
      </c>
      <c r="E487" s="37">
        <f>F487*$E$725+G487*$F$725+H487*$G$725+I487*$H$725+J487*$I$725+K487*$J$725+L487*$K$725+M487*$L$725+N487*$M$725+O487*$N$725+P487*$O$725</f>
        <v>12.4</v>
      </c>
      <c r="F487" s="12">
        <f>F479</f>
        <v>0</v>
      </c>
      <c r="G487" s="12">
        <f t="shared" ref="G487:Q487" si="122">G479</f>
        <v>-2.6</v>
      </c>
      <c r="H487" s="12">
        <f t="shared" si="122"/>
        <v>0</v>
      </c>
      <c r="I487" s="12">
        <f t="shared" si="122"/>
        <v>0</v>
      </c>
      <c r="J487" s="12">
        <f t="shared" si="122"/>
        <v>0</v>
      </c>
      <c r="K487" s="12">
        <f t="shared" si="122"/>
        <v>6</v>
      </c>
      <c r="L487" s="12">
        <f t="shared" si="122"/>
        <v>0</v>
      </c>
      <c r="M487" s="12">
        <f t="shared" si="122"/>
        <v>0</v>
      </c>
      <c r="N487" s="12">
        <f t="shared" si="122"/>
        <v>0</v>
      </c>
      <c r="O487" s="12">
        <f t="shared" si="122"/>
        <v>0</v>
      </c>
      <c r="P487" s="12">
        <f t="shared" si="122"/>
        <v>0</v>
      </c>
      <c r="Q487" s="12">
        <f t="shared" si="122"/>
        <v>0</v>
      </c>
      <c r="R487" s="65"/>
      <c r="S487" s="79"/>
      <c r="T487" s="75"/>
    </row>
    <row r="488" spans="1:20" s="13" customFormat="1" ht="20.25">
      <c r="A488" s="121">
        <v>3</v>
      </c>
      <c r="B488" s="127" t="s">
        <v>413</v>
      </c>
      <c r="C488" s="36">
        <f t="shared" si="121"/>
        <v>210.8</v>
      </c>
      <c r="D488" s="12">
        <f>FLOOR(20*0.85,1)</f>
        <v>17</v>
      </c>
      <c r="E488" s="37">
        <f>E487</f>
        <v>12.4</v>
      </c>
      <c r="F488" s="12">
        <f>F480</f>
        <v>0</v>
      </c>
      <c r="G488" s="12">
        <f t="shared" ref="G488:Q488" si="123">G480</f>
        <v>0</v>
      </c>
      <c r="H488" s="12">
        <f t="shared" si="123"/>
        <v>0</v>
      </c>
      <c r="I488" s="12">
        <f t="shared" si="123"/>
        <v>0</v>
      </c>
      <c r="J488" s="12">
        <f t="shared" si="123"/>
        <v>0</v>
      </c>
      <c r="K488" s="12"/>
      <c r="L488" s="12">
        <f t="shared" si="123"/>
        <v>0</v>
      </c>
      <c r="M488" s="12">
        <f t="shared" si="123"/>
        <v>0</v>
      </c>
      <c r="N488" s="12">
        <f t="shared" si="123"/>
        <v>0</v>
      </c>
      <c r="O488" s="12">
        <f t="shared" si="123"/>
        <v>0</v>
      </c>
      <c r="P488" s="12">
        <f t="shared" si="123"/>
        <v>0</v>
      </c>
      <c r="Q488" s="12">
        <f t="shared" si="123"/>
        <v>0</v>
      </c>
      <c r="R488" s="65"/>
      <c r="S488" s="65"/>
      <c r="T488" s="27" t="s">
        <v>384</v>
      </c>
    </row>
    <row r="489" spans="1:20" s="13" customFormat="1" ht="20.25">
      <c r="A489" s="122"/>
      <c r="B489" s="120" t="s">
        <v>21</v>
      </c>
      <c r="C489" s="93">
        <f>SUM(C486:C488)</f>
        <v>394</v>
      </c>
      <c r="D489" s="46" t="s">
        <v>209</v>
      </c>
      <c r="E489" s="37"/>
      <c r="F489" s="15"/>
      <c r="G489" s="15"/>
      <c r="H489" s="15"/>
      <c r="I489" s="15"/>
      <c r="J489" s="15"/>
      <c r="K489" s="15"/>
      <c r="L489" s="15"/>
      <c r="M489" s="15"/>
      <c r="N489" s="15"/>
      <c r="O489" s="15"/>
      <c r="P489" s="15"/>
      <c r="Q489" s="15"/>
      <c r="R489" s="67"/>
      <c r="S489" s="68"/>
      <c r="T489" s="28"/>
    </row>
    <row r="490" spans="1:20" s="13" customFormat="1" ht="20.25">
      <c r="A490" s="123"/>
      <c r="B490" s="118" t="s">
        <v>304</v>
      </c>
      <c r="C490" s="38"/>
      <c r="D490" s="91"/>
      <c r="E490" s="37"/>
      <c r="F490" s="15"/>
      <c r="G490" s="15"/>
      <c r="H490" s="15"/>
      <c r="I490" s="15"/>
      <c r="J490" s="15"/>
      <c r="K490" s="15"/>
      <c r="L490" s="15"/>
      <c r="M490" s="15"/>
      <c r="N490" s="15"/>
      <c r="O490" s="15"/>
      <c r="P490" s="15"/>
      <c r="Q490" s="15"/>
      <c r="R490" s="67"/>
      <c r="S490" s="68"/>
      <c r="T490" s="28"/>
    </row>
    <row r="491" spans="1:20" s="13" customFormat="1" ht="20.25">
      <c r="A491" s="123"/>
      <c r="B491" s="119" t="s">
        <v>414</v>
      </c>
      <c r="C491" s="92">
        <f>D491*E491</f>
        <v>105</v>
      </c>
      <c r="D491" s="12">
        <f>D487+D488</f>
        <v>35</v>
      </c>
      <c r="E491" s="37">
        <f>F491*$E$725+G491*$F$725+H491*$G$725+I491*$H$725+J491*$I$725+K491*$J$725+L491*$K$725+M491*$L$725+N491*$M$725+O491*$N$725+P491*$O$725</f>
        <v>3</v>
      </c>
      <c r="F491" s="15"/>
      <c r="G491" s="15"/>
      <c r="H491" s="15"/>
      <c r="I491" s="15"/>
      <c r="J491" s="15"/>
      <c r="K491" s="15">
        <v>1.2</v>
      </c>
      <c r="L491" s="15"/>
      <c r="M491" s="15"/>
      <c r="N491" s="15"/>
      <c r="O491" s="15"/>
      <c r="P491" s="15"/>
      <c r="Q491" s="15"/>
      <c r="R491" s="67"/>
      <c r="S491" s="68"/>
      <c r="T491" s="28"/>
    </row>
    <row r="492" spans="1:20" s="13" customFormat="1" ht="20.25">
      <c r="A492" s="123" t="s">
        <v>13</v>
      </c>
      <c r="B492" s="120" t="s">
        <v>262</v>
      </c>
      <c r="C492" s="93">
        <f>SUM(C491:C491)</f>
        <v>105</v>
      </c>
      <c r="D492" s="46" t="s">
        <v>306</v>
      </c>
      <c r="E492" s="37"/>
      <c r="F492" s="15"/>
      <c r="G492" s="15"/>
      <c r="H492" s="15"/>
      <c r="I492" s="15"/>
      <c r="J492" s="15"/>
      <c r="K492" s="15"/>
      <c r="L492" s="15"/>
      <c r="M492" s="15"/>
      <c r="N492" s="15"/>
      <c r="O492" s="15"/>
      <c r="P492" s="15"/>
      <c r="Q492" s="15"/>
      <c r="R492" s="67"/>
      <c r="S492" s="68"/>
      <c r="T492" s="28"/>
    </row>
    <row r="493" spans="1:20" s="13" customFormat="1" ht="20.25">
      <c r="A493" s="123"/>
      <c r="B493" s="118" t="s">
        <v>305</v>
      </c>
      <c r="C493" s="38"/>
      <c r="D493" s="103"/>
      <c r="E493" s="37"/>
      <c r="F493" s="15"/>
      <c r="G493" s="15"/>
      <c r="H493" s="15"/>
      <c r="I493" s="15"/>
      <c r="J493" s="15"/>
      <c r="K493" s="15"/>
      <c r="L493" s="15"/>
      <c r="M493" s="15"/>
      <c r="N493" s="15"/>
      <c r="O493" s="15"/>
      <c r="P493" s="15"/>
      <c r="Q493" s="15"/>
      <c r="R493" s="67"/>
      <c r="S493" s="68"/>
      <c r="T493" s="28"/>
    </row>
    <row r="494" spans="1:20" s="13" customFormat="1" ht="20.25">
      <c r="A494" s="123"/>
      <c r="B494" s="119" t="s">
        <v>414</v>
      </c>
      <c r="C494" s="92">
        <f>D494*E494</f>
        <v>525</v>
      </c>
      <c r="D494" s="12">
        <f>D491</f>
        <v>35</v>
      </c>
      <c r="E494" s="37">
        <f>F494*$E$725+G494*$F$725+H494*$G$725+I494*$H$725+J494*$I$725+K494*$J$725+L494*$K$725+M494*$L$725+N494*$M$725+O494*$N$725+P494*$O$725</f>
        <v>15</v>
      </c>
      <c r="F494" s="15">
        <f t="shared" ref="F494:J494" si="124">F491*5</f>
        <v>0</v>
      </c>
      <c r="G494" s="15">
        <f t="shared" si="124"/>
        <v>0</v>
      </c>
      <c r="H494" s="15">
        <f t="shared" si="124"/>
        <v>0</v>
      </c>
      <c r="I494" s="15">
        <f t="shared" si="124"/>
        <v>0</v>
      </c>
      <c r="J494" s="15">
        <f t="shared" si="124"/>
        <v>0</v>
      </c>
      <c r="K494" s="15">
        <f>K491*5</f>
        <v>6</v>
      </c>
      <c r="L494" s="15">
        <f t="shared" ref="L494:P494" si="125">L491*5</f>
        <v>0</v>
      </c>
      <c r="M494" s="15">
        <f t="shared" si="125"/>
        <v>0</v>
      </c>
      <c r="N494" s="15">
        <f t="shared" si="125"/>
        <v>0</v>
      </c>
      <c r="O494" s="15">
        <f t="shared" si="125"/>
        <v>0</v>
      </c>
      <c r="P494" s="15">
        <f t="shared" si="125"/>
        <v>0</v>
      </c>
      <c r="Q494" s="15"/>
      <c r="R494" s="67"/>
      <c r="S494" s="68"/>
      <c r="T494" s="28"/>
    </row>
    <row r="495" spans="1:20" s="13" customFormat="1" ht="20.25">
      <c r="A495" s="123"/>
      <c r="B495" s="120" t="s">
        <v>262</v>
      </c>
      <c r="C495" s="93">
        <f>SUM(C494:C494)</f>
        <v>525</v>
      </c>
      <c r="D495" s="46" t="s">
        <v>307</v>
      </c>
      <c r="E495" s="37"/>
      <c r="F495" s="15"/>
      <c r="G495" s="15"/>
      <c r="H495" s="15"/>
      <c r="I495" s="15"/>
      <c r="J495" s="15"/>
      <c r="K495" s="15"/>
      <c r="L495" s="15"/>
      <c r="M495" s="15"/>
      <c r="N495" s="15"/>
      <c r="O495" s="15"/>
      <c r="P495" s="15"/>
      <c r="Q495" s="15"/>
      <c r="R495" s="67"/>
      <c r="S495" s="68"/>
      <c r="T495" s="28"/>
    </row>
    <row r="496" spans="1:20" s="13" customFormat="1" ht="20.25">
      <c r="A496" s="124"/>
      <c r="B496" s="118" t="s">
        <v>255</v>
      </c>
      <c r="C496" s="38"/>
      <c r="D496" s="91"/>
      <c r="E496" s="37"/>
      <c r="F496" s="15"/>
      <c r="G496" s="15"/>
      <c r="H496" s="15"/>
      <c r="I496" s="15"/>
      <c r="J496" s="15"/>
      <c r="K496" s="15"/>
      <c r="L496" s="15"/>
      <c r="M496" s="15"/>
      <c r="N496" s="15"/>
      <c r="O496" s="15"/>
      <c r="P496" s="15"/>
      <c r="Q496" s="15"/>
      <c r="R496" s="67"/>
      <c r="S496" s="68"/>
      <c r="T496" s="28"/>
    </row>
    <row r="497" spans="1:20" s="13" customFormat="1" ht="20.25">
      <c r="A497" s="124"/>
      <c r="B497" s="119" t="s">
        <v>414</v>
      </c>
      <c r="C497" s="92">
        <f>D497*E497</f>
        <v>245</v>
      </c>
      <c r="D497" s="12">
        <f>D494</f>
        <v>35</v>
      </c>
      <c r="E497" s="37">
        <f>F497*$E$725+G497*$F$725+H497*$G$725+I497*$H$725+J497*$I$725+K497*$J$725+L497*$K$725+M497*$L$725+N497*$M$725+O497*$N$725+P497*$O$725</f>
        <v>7</v>
      </c>
      <c r="F497" s="15"/>
      <c r="G497" s="15"/>
      <c r="H497" s="15"/>
      <c r="I497" s="15"/>
      <c r="J497" s="15"/>
      <c r="K497" s="15">
        <v>2.8</v>
      </c>
      <c r="L497" s="15"/>
      <c r="M497" s="15"/>
      <c r="N497" s="15"/>
      <c r="O497" s="15"/>
      <c r="P497" s="15"/>
      <c r="Q497" s="15"/>
      <c r="R497" s="67"/>
      <c r="S497" s="68"/>
      <c r="T497" s="28"/>
    </row>
    <row r="498" spans="1:20" s="13" customFormat="1" ht="20.25">
      <c r="A498" s="124"/>
      <c r="B498" s="120" t="s">
        <v>262</v>
      </c>
      <c r="C498" s="93">
        <f>C497</f>
        <v>245</v>
      </c>
      <c r="D498" s="46" t="s">
        <v>282</v>
      </c>
      <c r="E498" s="37"/>
      <c r="F498" s="15"/>
      <c r="G498" s="15"/>
      <c r="H498" s="15"/>
      <c r="I498" s="15"/>
      <c r="J498" s="15"/>
      <c r="K498" s="15"/>
      <c r="L498" s="15"/>
      <c r="M498" s="15"/>
      <c r="N498" s="15"/>
      <c r="O498" s="15"/>
      <c r="P498" s="15"/>
      <c r="Q498" s="15"/>
      <c r="R498" s="67"/>
      <c r="S498" s="68"/>
      <c r="T498" s="28"/>
    </row>
    <row r="499" spans="1:20" s="10" customFormat="1" ht="20.25" customHeight="1">
      <c r="A499" s="31">
        <v>17</v>
      </c>
      <c r="B499" s="125" t="s">
        <v>318</v>
      </c>
      <c r="C499" s="35"/>
      <c r="D499" s="9"/>
      <c r="E499" s="34"/>
      <c r="F499" s="9"/>
      <c r="G499" s="9"/>
      <c r="H499" s="9"/>
      <c r="I499" s="9"/>
      <c r="J499" s="9"/>
      <c r="K499" s="9"/>
      <c r="L499" s="9"/>
      <c r="M499" s="9"/>
      <c r="N499" s="9"/>
      <c r="O499" s="9"/>
      <c r="P499" s="9"/>
      <c r="Q499" s="9"/>
      <c r="R499" s="63"/>
      <c r="S499" s="64"/>
      <c r="T499" s="43"/>
    </row>
    <row r="500" spans="1:20" s="13" customFormat="1" ht="31.5">
      <c r="A500" s="11">
        <v>1</v>
      </c>
      <c r="B500" s="39" t="s">
        <v>326</v>
      </c>
      <c r="C500" s="36">
        <f>D500*E500</f>
        <v>-8</v>
      </c>
      <c r="D500" s="12">
        <v>1</v>
      </c>
      <c r="E500" s="37">
        <f>F500*$E$725+G500*$F$725+H500*$G$725+I500*$H$725+J500*$I$725+K500*$J$725+L500*$K$725+M500*$L$725+N500*$M$725+O500*$N$725+P500*$O$725</f>
        <v>-8</v>
      </c>
      <c r="F500" s="12">
        <v>-4</v>
      </c>
      <c r="G500" s="12">
        <v>-4</v>
      </c>
      <c r="H500" s="12"/>
      <c r="I500" s="12"/>
      <c r="J500" s="12"/>
      <c r="K500" s="12"/>
      <c r="L500" s="12"/>
      <c r="M500" s="12"/>
      <c r="N500" s="12"/>
      <c r="O500" s="12"/>
      <c r="P500" s="12"/>
      <c r="Q500" s="12"/>
      <c r="R500" s="65"/>
      <c r="S500" s="73"/>
      <c r="T500" s="75"/>
    </row>
    <row r="501" spans="1:20" s="13" customFormat="1" ht="20.25">
      <c r="A501" s="11">
        <v>1</v>
      </c>
      <c r="B501" s="39" t="s">
        <v>229</v>
      </c>
      <c r="C501" s="36">
        <f t="shared" ref="C501:C504" si="126">D501*E501</f>
        <v>0</v>
      </c>
      <c r="D501" s="12">
        <v>0</v>
      </c>
      <c r="E501" s="37">
        <f>F501*$E$725+G501*$F$725+H501*$G$725+I501*$H$725+J501*$I$725+K501*$J$725+L501*$K$725+M501*$L$725+N501*$M$725+O501*$N$725+P501*$O$725</f>
        <v>5</v>
      </c>
      <c r="F501" s="12">
        <v>5</v>
      </c>
      <c r="G501" s="12"/>
      <c r="H501" s="12"/>
      <c r="I501" s="12"/>
      <c r="J501" s="12"/>
      <c r="K501" s="12"/>
      <c r="L501" s="12"/>
      <c r="M501" s="12"/>
      <c r="N501" s="12"/>
      <c r="O501" s="12"/>
      <c r="P501" s="12"/>
      <c r="Q501" s="12"/>
      <c r="R501" s="65"/>
      <c r="S501" s="73"/>
      <c r="T501" s="75"/>
    </row>
    <row r="502" spans="1:20" s="13" customFormat="1" ht="20.25">
      <c r="A502" s="11">
        <v>1</v>
      </c>
      <c r="B502" s="39" t="s">
        <v>327</v>
      </c>
      <c r="C502" s="36">
        <f t="shared" si="126"/>
        <v>40</v>
      </c>
      <c r="D502" s="12">
        <v>4</v>
      </c>
      <c r="E502" s="37">
        <f>D754</f>
        <v>10</v>
      </c>
      <c r="F502" s="12"/>
      <c r="G502" s="12"/>
      <c r="H502" s="12"/>
      <c r="I502" s="12"/>
      <c r="J502" s="12"/>
      <c r="K502" s="12"/>
      <c r="L502" s="12"/>
      <c r="M502" s="12"/>
      <c r="N502" s="12"/>
      <c r="O502" s="12"/>
      <c r="P502" s="12"/>
      <c r="Q502" s="12"/>
      <c r="R502" s="65"/>
      <c r="S502" s="65"/>
      <c r="T502" s="75"/>
    </row>
    <row r="503" spans="1:20" s="13" customFormat="1" ht="20.25">
      <c r="A503" s="11">
        <v>1</v>
      </c>
      <c r="B503" s="39" t="s">
        <v>337</v>
      </c>
      <c r="C503" s="36">
        <f t="shared" si="126"/>
        <v>0</v>
      </c>
      <c r="D503" s="12">
        <v>0</v>
      </c>
      <c r="E503" s="37">
        <f>D762</f>
        <v>20</v>
      </c>
      <c r="F503" s="12"/>
      <c r="G503" s="12"/>
      <c r="H503" s="12"/>
      <c r="I503" s="12"/>
      <c r="J503" s="12"/>
      <c r="K503" s="12"/>
      <c r="L503" s="12"/>
      <c r="M503" s="12"/>
      <c r="N503" s="12"/>
      <c r="O503" s="12"/>
      <c r="P503" s="12"/>
      <c r="Q503" s="12"/>
      <c r="R503" s="65"/>
      <c r="S503" s="65"/>
      <c r="T503" s="75"/>
    </row>
    <row r="504" spans="1:20" s="13" customFormat="1" ht="31.5">
      <c r="A504" s="11">
        <v>1</v>
      </c>
      <c r="B504" s="39" t="s">
        <v>328</v>
      </c>
      <c r="C504" s="36">
        <f t="shared" si="126"/>
        <v>12.5</v>
      </c>
      <c r="D504" s="12">
        <v>5</v>
      </c>
      <c r="E504" s="37">
        <f>D756</f>
        <v>2.5</v>
      </c>
      <c r="F504" s="12"/>
      <c r="G504" s="12"/>
      <c r="H504" s="12"/>
      <c r="I504" s="12"/>
      <c r="J504" s="12"/>
      <c r="K504" s="12"/>
      <c r="L504" s="12"/>
      <c r="M504" s="12"/>
      <c r="N504" s="12"/>
      <c r="O504" s="12"/>
      <c r="P504" s="12"/>
      <c r="Q504" s="12"/>
      <c r="R504" s="65"/>
      <c r="S504" s="65"/>
      <c r="T504" s="75"/>
    </row>
    <row r="505" spans="1:20" s="13" customFormat="1" ht="20.25">
      <c r="A505" s="11"/>
      <c r="B505" s="40" t="s">
        <v>19</v>
      </c>
      <c r="C505" s="44">
        <f>SUM(C500:C504)</f>
        <v>44.5</v>
      </c>
      <c r="D505" s="46" t="s">
        <v>211</v>
      </c>
      <c r="E505" s="37"/>
      <c r="F505" s="12"/>
      <c r="G505" s="12"/>
      <c r="H505" s="12"/>
      <c r="I505" s="12"/>
      <c r="J505" s="12"/>
      <c r="K505" s="12"/>
      <c r="L505" s="12"/>
      <c r="M505" s="12"/>
      <c r="N505" s="12"/>
      <c r="O505" s="12"/>
      <c r="P505" s="12"/>
      <c r="Q505" s="12"/>
      <c r="R505" s="65"/>
      <c r="S505" s="66"/>
      <c r="T505" s="76"/>
    </row>
    <row r="506" spans="1:20" s="13" customFormat="1" ht="31.5">
      <c r="A506" s="11">
        <v>2</v>
      </c>
      <c r="B506" s="39" t="s">
        <v>326</v>
      </c>
      <c r="C506" s="36">
        <f>D506*E506</f>
        <v>-30</v>
      </c>
      <c r="D506" s="12">
        <v>1</v>
      </c>
      <c r="E506" s="37">
        <f>F506*$E$725+G506*$F$725+H506*$G$725+I506*$H$725+J506*$I$725+K506*$J$725+L506*$K$725+M506*$L$725+N506*$M$725+O506*$N$725+P506*$O$725</f>
        <v>-30</v>
      </c>
      <c r="F506" s="12">
        <v>-15</v>
      </c>
      <c r="G506" s="12">
        <v>-15</v>
      </c>
      <c r="H506" s="12"/>
      <c r="I506" s="12"/>
      <c r="J506" s="12"/>
      <c r="K506" s="12"/>
      <c r="L506" s="12"/>
      <c r="M506" s="12"/>
      <c r="N506" s="12"/>
      <c r="O506" s="12"/>
      <c r="P506" s="12"/>
      <c r="Q506" s="12"/>
      <c r="R506" s="65"/>
      <c r="S506" s="73"/>
      <c r="T506" s="75"/>
    </row>
    <row r="507" spans="1:20" s="13" customFormat="1" ht="20.25">
      <c r="A507" s="11">
        <v>2</v>
      </c>
      <c r="B507" s="39" t="str">
        <f>B501</f>
        <v>Дрон-энергетик</v>
      </c>
      <c r="C507" s="36">
        <f t="shared" ref="C507:C510" si="127">D507*E507</f>
        <v>25</v>
      </c>
      <c r="D507" s="12">
        <v>5</v>
      </c>
      <c r="E507" s="37">
        <f>F507*$E$725+G507*$F$725+H507*$G$725+I507*$H$725+J507*$I$725+K507*$J$725+L507*$K$725+M507*$L$725+N507*$M$725+O507*$N$725+P507*$O$725</f>
        <v>5</v>
      </c>
      <c r="F507" s="12">
        <f>F501</f>
        <v>5</v>
      </c>
      <c r="G507" s="12">
        <f t="shared" ref="G507" si="128">G501</f>
        <v>0</v>
      </c>
      <c r="H507" s="12">
        <f t="shared" ref="H507:Q507" si="129">H501</f>
        <v>0</v>
      </c>
      <c r="I507" s="12">
        <f t="shared" si="129"/>
        <v>0</v>
      </c>
      <c r="J507" s="12">
        <f t="shared" si="129"/>
        <v>0</v>
      </c>
      <c r="K507" s="12">
        <f t="shared" si="129"/>
        <v>0</v>
      </c>
      <c r="L507" s="12">
        <f t="shared" si="129"/>
        <v>0</v>
      </c>
      <c r="M507" s="12">
        <f t="shared" si="129"/>
        <v>0</v>
      </c>
      <c r="N507" s="12">
        <f t="shared" si="129"/>
        <v>0</v>
      </c>
      <c r="O507" s="12">
        <f t="shared" si="129"/>
        <v>0</v>
      </c>
      <c r="P507" s="12">
        <f t="shared" si="129"/>
        <v>0</v>
      </c>
      <c r="Q507" s="12">
        <f t="shared" si="129"/>
        <v>0</v>
      </c>
      <c r="R507" s="65"/>
      <c r="S507" s="73"/>
      <c r="T507" s="75"/>
    </row>
    <row r="508" spans="1:20" s="13" customFormat="1" ht="20.25">
      <c r="A508" s="11">
        <v>2</v>
      </c>
      <c r="B508" s="39" t="s">
        <v>327</v>
      </c>
      <c r="C508" s="36">
        <f t="shared" si="127"/>
        <v>70</v>
      </c>
      <c r="D508" s="12">
        <v>7</v>
      </c>
      <c r="E508" s="37">
        <f>E502</f>
        <v>10</v>
      </c>
      <c r="F508" s="12"/>
      <c r="G508" s="12"/>
      <c r="H508" s="12"/>
      <c r="I508" s="12"/>
      <c r="J508" s="12"/>
      <c r="K508" s="12"/>
      <c r="L508" s="12"/>
      <c r="M508" s="12"/>
      <c r="N508" s="12"/>
      <c r="O508" s="12"/>
      <c r="P508" s="12"/>
      <c r="Q508" s="12"/>
      <c r="R508" s="65"/>
      <c r="S508" s="65"/>
      <c r="T508" s="75"/>
    </row>
    <row r="509" spans="1:20" s="13" customFormat="1" ht="20.25">
      <c r="A509" s="11">
        <v>2</v>
      </c>
      <c r="B509" s="39" t="s">
        <v>337</v>
      </c>
      <c r="C509" s="36">
        <f t="shared" si="127"/>
        <v>60</v>
      </c>
      <c r="D509" s="12">
        <v>3</v>
      </c>
      <c r="E509" s="37">
        <f>E503</f>
        <v>20</v>
      </c>
      <c r="F509" s="12"/>
      <c r="G509" s="12"/>
      <c r="H509" s="12"/>
      <c r="I509" s="12"/>
      <c r="J509" s="12"/>
      <c r="K509" s="12"/>
      <c r="L509" s="12"/>
      <c r="M509" s="12"/>
      <c r="N509" s="12"/>
      <c r="O509" s="12"/>
      <c r="P509" s="12"/>
      <c r="Q509" s="12"/>
      <c r="R509" s="65"/>
      <c r="S509" s="65"/>
      <c r="T509" s="75"/>
    </row>
    <row r="510" spans="1:20" s="13" customFormat="1" ht="31.5">
      <c r="A510" s="11">
        <v>2</v>
      </c>
      <c r="B510" s="39" t="s">
        <v>328</v>
      </c>
      <c r="C510" s="36">
        <f t="shared" si="127"/>
        <v>25</v>
      </c>
      <c r="D510" s="12">
        <v>10</v>
      </c>
      <c r="E510" s="37">
        <f>E504</f>
        <v>2.5</v>
      </c>
      <c r="F510" s="12"/>
      <c r="G510" s="12"/>
      <c r="H510" s="12"/>
      <c r="I510" s="12"/>
      <c r="J510" s="12"/>
      <c r="K510" s="12"/>
      <c r="L510" s="12"/>
      <c r="M510" s="12"/>
      <c r="N510" s="12"/>
      <c r="O510" s="12"/>
      <c r="P510" s="12"/>
      <c r="Q510" s="12"/>
      <c r="R510" s="65"/>
      <c r="S510" s="65"/>
      <c r="T510" s="75"/>
    </row>
    <row r="511" spans="1:20" s="13" customFormat="1" ht="20.25">
      <c r="A511" s="11"/>
      <c r="B511" s="40" t="s">
        <v>20</v>
      </c>
      <c r="C511" s="44">
        <f>SUM(C506:C510)</f>
        <v>150</v>
      </c>
      <c r="D511" s="46" t="s">
        <v>210</v>
      </c>
      <c r="E511" s="37"/>
      <c r="F511" s="12"/>
      <c r="G511" s="12"/>
      <c r="H511" s="12"/>
      <c r="I511" s="12"/>
      <c r="J511" s="12"/>
      <c r="K511" s="12"/>
      <c r="L511" s="12"/>
      <c r="M511" s="12"/>
      <c r="N511" s="12"/>
      <c r="O511" s="12"/>
      <c r="P511" s="12"/>
      <c r="Q511" s="12"/>
      <c r="R511" s="65"/>
      <c r="S511" s="66"/>
      <c r="T511" s="76"/>
    </row>
    <row r="512" spans="1:20" s="13" customFormat="1" ht="31.5">
      <c r="A512" s="11">
        <v>3</v>
      </c>
      <c r="B512" s="39" t="s">
        <v>326</v>
      </c>
      <c r="C512" s="36">
        <f>D512*E512</f>
        <v>-50</v>
      </c>
      <c r="D512" s="12">
        <v>1</v>
      </c>
      <c r="E512" s="37">
        <f>F512*$E$725+G512*$F$725+H512*$G$725+I512*$H$725+J512*$I$725+K512*$J$725+L512*$K$725+M512*$L$725+N512*$M$725+O512*$N$725+P512*$O$725+Q512*$P$725+R512*S512</f>
        <v>-50</v>
      </c>
      <c r="F512" s="12">
        <v>-25</v>
      </c>
      <c r="G512" s="12">
        <v>-25</v>
      </c>
      <c r="H512" s="12"/>
      <c r="I512" s="12"/>
      <c r="J512" s="12"/>
      <c r="K512" s="12"/>
      <c r="L512" s="12"/>
      <c r="M512" s="12"/>
      <c r="N512" s="12"/>
      <c r="O512" s="12"/>
      <c r="P512" s="12"/>
      <c r="Q512" s="12"/>
      <c r="R512" s="65"/>
      <c r="S512" s="73"/>
      <c r="T512" s="75"/>
    </row>
    <row r="513" spans="1:20" s="13" customFormat="1" ht="20.25">
      <c r="A513" s="11">
        <v>3</v>
      </c>
      <c r="B513" s="39" t="str">
        <f>B501</f>
        <v>Дрон-энергетик</v>
      </c>
      <c r="C513" s="36">
        <f t="shared" ref="C513:C516" si="130">D513*E513</f>
        <v>50</v>
      </c>
      <c r="D513" s="12">
        <v>10</v>
      </c>
      <c r="E513" s="37">
        <f>F513*$E$725+G513*$F$725+H513*$G$725+I513*$H$725+J513*$I$725+K513*$J$725+L513*$K$725+M513*$L$725+N513*$M$725+O513*$N$725+P513*$O$725</f>
        <v>5</v>
      </c>
      <c r="F513" s="12">
        <f>F501</f>
        <v>5</v>
      </c>
      <c r="G513" s="12">
        <f t="shared" ref="G513" si="131">G501</f>
        <v>0</v>
      </c>
      <c r="H513" s="12">
        <f t="shared" ref="H513:Q513" si="132">H501</f>
        <v>0</v>
      </c>
      <c r="I513" s="12">
        <f t="shared" si="132"/>
        <v>0</v>
      </c>
      <c r="J513" s="12">
        <f t="shared" si="132"/>
        <v>0</v>
      </c>
      <c r="K513" s="12">
        <f t="shared" si="132"/>
        <v>0</v>
      </c>
      <c r="L513" s="12">
        <f t="shared" si="132"/>
        <v>0</v>
      </c>
      <c r="M513" s="12">
        <f t="shared" si="132"/>
        <v>0</v>
      </c>
      <c r="N513" s="12">
        <f t="shared" si="132"/>
        <v>0</v>
      </c>
      <c r="O513" s="12">
        <f t="shared" si="132"/>
        <v>0</v>
      </c>
      <c r="P513" s="12">
        <f t="shared" si="132"/>
        <v>0</v>
      </c>
      <c r="Q513" s="12">
        <f t="shared" si="132"/>
        <v>0</v>
      </c>
      <c r="R513" s="65"/>
      <c r="S513" s="79"/>
      <c r="T513" s="75"/>
    </row>
    <row r="514" spans="1:20" s="13" customFormat="1" ht="20.25">
      <c r="A514" s="11">
        <v>3</v>
      </c>
      <c r="B514" s="39" t="s">
        <v>327</v>
      </c>
      <c r="C514" s="36">
        <f t="shared" si="130"/>
        <v>150</v>
      </c>
      <c r="D514" s="12">
        <v>15</v>
      </c>
      <c r="E514" s="37">
        <f>E502</f>
        <v>10</v>
      </c>
      <c r="F514" s="12"/>
      <c r="G514" s="12"/>
      <c r="H514" s="12"/>
      <c r="I514" s="12"/>
      <c r="J514" s="12"/>
      <c r="K514" s="12"/>
      <c r="L514" s="12"/>
      <c r="M514" s="12"/>
      <c r="N514" s="12"/>
      <c r="O514" s="12"/>
      <c r="P514" s="12"/>
      <c r="Q514" s="12"/>
      <c r="R514" s="65"/>
      <c r="S514" s="66"/>
      <c r="T514" s="76"/>
    </row>
    <row r="515" spans="1:20" s="13" customFormat="1" ht="20.25">
      <c r="A515" s="11">
        <v>3</v>
      </c>
      <c r="B515" s="39" t="s">
        <v>337</v>
      </c>
      <c r="C515" s="36">
        <f t="shared" si="130"/>
        <v>200</v>
      </c>
      <c r="D515" s="12">
        <v>10</v>
      </c>
      <c r="E515" s="37">
        <f>E503</f>
        <v>20</v>
      </c>
      <c r="F515" s="12"/>
      <c r="G515" s="12"/>
      <c r="H515" s="12"/>
      <c r="I515" s="12"/>
      <c r="J515" s="12"/>
      <c r="K515" s="12"/>
      <c r="L515" s="12"/>
      <c r="M515" s="12"/>
      <c r="N515" s="12"/>
      <c r="O515" s="12"/>
      <c r="P515" s="12"/>
      <c r="Q515" s="12"/>
      <c r="R515" s="65"/>
      <c r="S515" s="66"/>
      <c r="T515" s="76"/>
    </row>
    <row r="516" spans="1:20" s="13" customFormat="1" ht="31.5">
      <c r="A516" s="11">
        <v>3</v>
      </c>
      <c r="B516" s="39" t="s">
        <v>328</v>
      </c>
      <c r="C516" s="36">
        <f t="shared" si="130"/>
        <v>50</v>
      </c>
      <c r="D516" s="12">
        <v>20</v>
      </c>
      <c r="E516" s="37">
        <f>E504</f>
        <v>2.5</v>
      </c>
      <c r="F516" s="12"/>
      <c r="G516" s="12"/>
      <c r="H516" s="12"/>
      <c r="I516" s="12"/>
      <c r="J516" s="12"/>
      <c r="K516" s="12"/>
      <c r="L516" s="12"/>
      <c r="M516" s="12"/>
      <c r="N516" s="12"/>
      <c r="O516" s="12"/>
      <c r="P516" s="12"/>
      <c r="Q516" s="12"/>
      <c r="R516" s="65"/>
      <c r="S516" s="66"/>
      <c r="T516" s="76"/>
    </row>
    <row r="517" spans="1:20" s="13" customFormat="1" ht="20.25">
      <c r="A517" s="14"/>
      <c r="B517" s="41" t="s">
        <v>21</v>
      </c>
      <c r="C517" s="44">
        <f>SUM(C512:C516)</f>
        <v>400</v>
      </c>
      <c r="D517" s="46" t="s">
        <v>209</v>
      </c>
      <c r="E517" s="37"/>
      <c r="F517" s="15"/>
      <c r="G517" s="15"/>
      <c r="H517" s="15"/>
      <c r="I517" s="15"/>
      <c r="J517" s="15"/>
      <c r="K517" s="15"/>
      <c r="L517" s="15"/>
      <c r="M517" s="15"/>
      <c r="N517" s="15"/>
      <c r="O517" s="15"/>
      <c r="P517" s="15"/>
      <c r="Q517" s="15"/>
      <c r="R517" s="67"/>
      <c r="S517" s="66"/>
      <c r="T517" s="76"/>
    </row>
    <row r="518" spans="1:20" s="13" customFormat="1" ht="20.25">
      <c r="A518" s="106"/>
      <c r="B518" s="89" t="s">
        <v>304</v>
      </c>
      <c r="C518" s="38"/>
      <c r="D518" s="91"/>
      <c r="E518" s="37"/>
      <c r="F518" s="15"/>
      <c r="G518" s="15"/>
      <c r="H518" s="15"/>
      <c r="I518" s="15"/>
      <c r="J518" s="15"/>
      <c r="K518" s="15"/>
      <c r="L518" s="15"/>
      <c r="M518" s="15"/>
      <c r="N518" s="15"/>
      <c r="O518" s="15"/>
      <c r="P518" s="15"/>
      <c r="Q518" s="15"/>
      <c r="R518" s="67"/>
      <c r="S518" s="68"/>
      <c r="T518" s="28"/>
    </row>
    <row r="519" spans="1:20" s="13" customFormat="1" ht="20.25">
      <c r="A519" s="106"/>
      <c r="B519" s="90" t="s">
        <v>349</v>
      </c>
      <c r="C519" s="92">
        <f>D519*E519</f>
        <v>30</v>
      </c>
      <c r="D519" s="12">
        <v>3</v>
      </c>
      <c r="E519" s="37">
        <f>E502</f>
        <v>10</v>
      </c>
      <c r="F519" s="15">
        <v>3.5</v>
      </c>
      <c r="G519" s="15"/>
      <c r="H519" s="15"/>
      <c r="I519" s="15"/>
      <c r="J519" s="15"/>
      <c r="K519" s="15"/>
      <c r="L519" s="15"/>
      <c r="M519" s="15"/>
      <c r="N519" s="15"/>
      <c r="O519" s="15"/>
      <c r="P519" s="15"/>
      <c r="Q519" s="15"/>
      <c r="R519" s="67"/>
      <c r="S519" s="68"/>
      <c r="T519" s="28"/>
    </row>
    <row r="520" spans="1:20" s="13" customFormat="1" ht="20.25">
      <c r="A520" s="106"/>
      <c r="B520" s="90" t="s">
        <v>347</v>
      </c>
      <c r="C520" s="92">
        <f>D520*E520</f>
        <v>40</v>
      </c>
      <c r="D520" s="12">
        <v>2</v>
      </c>
      <c r="E520" s="37">
        <f>E503</f>
        <v>20</v>
      </c>
      <c r="F520" s="15"/>
      <c r="G520" s="15"/>
      <c r="H520" s="15"/>
      <c r="I520" s="15"/>
      <c r="J520" s="15"/>
      <c r="K520" s="15"/>
      <c r="L520" s="15"/>
      <c r="M520" s="15"/>
      <c r="N520" s="15"/>
      <c r="O520" s="15"/>
      <c r="P520" s="15"/>
      <c r="Q520" s="15"/>
      <c r="R520" s="67"/>
      <c r="S520" s="68"/>
      <c r="T520" s="28"/>
    </row>
    <row r="521" spans="1:20" s="13" customFormat="1" ht="20.25">
      <c r="A521" s="106"/>
      <c r="B521" s="90" t="s">
        <v>267</v>
      </c>
      <c r="C521" s="92">
        <f>D521*E521</f>
        <v>35</v>
      </c>
      <c r="D521" s="12">
        <f>D513</f>
        <v>10</v>
      </c>
      <c r="E521" s="37">
        <f>F521*$E$725+G521*$F$725+H521*$G$725+I521*$H$725+J521*$I$725+K521*$J$725+L521*$K$725+M521*$L$725+N521*$M$725+O521*$N$725+P521*$O$725</f>
        <v>3.5</v>
      </c>
      <c r="F521" s="15">
        <v>3.5</v>
      </c>
      <c r="G521" s="15"/>
      <c r="H521" s="15"/>
      <c r="I521" s="15"/>
      <c r="J521" s="15"/>
      <c r="K521" s="15"/>
      <c r="L521" s="15"/>
      <c r="M521" s="15"/>
      <c r="N521" s="15"/>
      <c r="O521" s="15"/>
      <c r="P521" s="15"/>
      <c r="Q521" s="15"/>
      <c r="R521" s="67"/>
      <c r="S521" s="68"/>
      <c r="T521" s="28"/>
    </row>
    <row r="522" spans="1:20" s="13" customFormat="1" ht="20.25">
      <c r="A522" s="107" t="s">
        <v>13</v>
      </c>
      <c r="B522" s="41" t="s">
        <v>262</v>
      </c>
      <c r="C522" s="93">
        <f>SUM(C519:C521)</f>
        <v>105</v>
      </c>
      <c r="D522" s="46" t="s">
        <v>306</v>
      </c>
      <c r="E522" s="37"/>
      <c r="F522" s="15"/>
      <c r="G522" s="15"/>
      <c r="H522" s="15"/>
      <c r="I522" s="15"/>
      <c r="J522" s="15"/>
      <c r="K522" s="15"/>
      <c r="L522" s="15"/>
      <c r="M522" s="15"/>
      <c r="N522" s="15"/>
      <c r="O522" s="15"/>
      <c r="P522" s="15"/>
      <c r="Q522" s="15"/>
      <c r="R522" s="67"/>
      <c r="S522" s="68"/>
      <c r="T522" s="28"/>
    </row>
    <row r="523" spans="1:20" s="13" customFormat="1" ht="20.25">
      <c r="A523" s="106"/>
      <c r="B523" s="89" t="s">
        <v>305</v>
      </c>
      <c r="C523" s="38"/>
      <c r="D523" s="103"/>
      <c r="E523" s="37"/>
      <c r="F523" s="15"/>
      <c r="G523" s="15"/>
      <c r="H523" s="15"/>
      <c r="I523" s="15"/>
      <c r="J523" s="15"/>
      <c r="K523" s="15"/>
      <c r="L523" s="15"/>
      <c r="M523" s="15"/>
      <c r="N523" s="15"/>
      <c r="O523" s="15"/>
      <c r="P523" s="15"/>
      <c r="Q523" s="15"/>
      <c r="R523" s="67"/>
      <c r="S523" s="68"/>
      <c r="T523" s="28"/>
    </row>
    <row r="524" spans="1:20" s="13" customFormat="1" ht="20.25">
      <c r="A524" s="106"/>
      <c r="B524" s="90" t="s">
        <v>339</v>
      </c>
      <c r="C524" s="92">
        <f>D524*E524</f>
        <v>150</v>
      </c>
      <c r="D524" s="12">
        <f>D519*5</f>
        <v>15</v>
      </c>
      <c r="E524" s="37">
        <f>E502</f>
        <v>10</v>
      </c>
      <c r="F524" s="15">
        <f>F519*5</f>
        <v>17.5</v>
      </c>
      <c r="G524" s="15"/>
      <c r="H524" s="15"/>
      <c r="I524" s="15"/>
      <c r="J524" s="15"/>
      <c r="K524" s="15"/>
      <c r="L524" s="15"/>
      <c r="M524" s="15"/>
      <c r="N524" s="15"/>
      <c r="O524" s="15"/>
      <c r="P524" s="15"/>
      <c r="Q524" s="15"/>
      <c r="R524" s="67"/>
      <c r="S524" s="68"/>
      <c r="T524" s="28"/>
    </row>
    <row r="525" spans="1:20" s="13" customFormat="1" ht="20.25">
      <c r="A525" s="106"/>
      <c r="B525" s="90" t="s">
        <v>340</v>
      </c>
      <c r="C525" s="92">
        <f>D525*E525</f>
        <v>200</v>
      </c>
      <c r="D525" s="12">
        <f>D520*5</f>
        <v>10</v>
      </c>
      <c r="E525" s="37">
        <f>E503</f>
        <v>20</v>
      </c>
      <c r="F525" s="15"/>
      <c r="G525" s="15"/>
      <c r="H525" s="15"/>
      <c r="I525" s="15"/>
      <c r="J525" s="15"/>
      <c r="K525" s="15"/>
      <c r="L525" s="15"/>
      <c r="M525" s="15"/>
      <c r="N525" s="15"/>
      <c r="O525" s="15"/>
      <c r="P525" s="15"/>
      <c r="Q525" s="15"/>
      <c r="R525" s="67"/>
      <c r="S525" s="68"/>
      <c r="T525" s="28"/>
    </row>
    <row r="526" spans="1:20" s="13" customFormat="1" ht="20.25">
      <c r="A526" s="106"/>
      <c r="B526" s="90" t="s">
        <v>267</v>
      </c>
      <c r="C526" s="92">
        <f>D526*E526</f>
        <v>175</v>
      </c>
      <c r="D526" s="12">
        <f>D521</f>
        <v>10</v>
      </c>
      <c r="E526" s="37">
        <f>F526*$E$725+G526*$F$725+H526*$G$725+I526*$H$725+J526*$I$725+K526*$J$725+L526*$K$725+M526*$L$725+N526*$M$725+O526*$N$725+P526*$O$725</f>
        <v>17.5</v>
      </c>
      <c r="F526" s="15">
        <f t="shared" ref="F526:J526" si="133">F521*5</f>
        <v>17.5</v>
      </c>
      <c r="G526" s="15">
        <f t="shared" si="133"/>
        <v>0</v>
      </c>
      <c r="H526" s="15">
        <f t="shared" si="133"/>
        <v>0</v>
      </c>
      <c r="I526" s="15">
        <f t="shared" si="133"/>
        <v>0</v>
      </c>
      <c r="J526" s="15">
        <f t="shared" si="133"/>
        <v>0</v>
      </c>
      <c r="K526" s="15">
        <f>K521*5</f>
        <v>0</v>
      </c>
      <c r="L526" s="15">
        <f t="shared" ref="L526:P526" si="134">L521*5</f>
        <v>0</v>
      </c>
      <c r="M526" s="15">
        <f t="shared" si="134"/>
        <v>0</v>
      </c>
      <c r="N526" s="15">
        <f t="shared" si="134"/>
        <v>0</v>
      </c>
      <c r="O526" s="15">
        <f t="shared" si="134"/>
        <v>0</v>
      </c>
      <c r="P526" s="15">
        <f t="shared" si="134"/>
        <v>0</v>
      </c>
      <c r="Q526" s="15"/>
      <c r="R526" s="67"/>
      <c r="S526" s="68"/>
      <c r="T526" s="28"/>
    </row>
    <row r="527" spans="1:20" s="13" customFormat="1" ht="20.25">
      <c r="A527" s="106"/>
      <c r="B527" s="41" t="s">
        <v>262</v>
      </c>
      <c r="C527" s="93">
        <f>SUM(C524:C526)</f>
        <v>525</v>
      </c>
      <c r="D527" s="46" t="s">
        <v>307</v>
      </c>
      <c r="E527" s="37"/>
      <c r="F527" s="15"/>
      <c r="G527" s="15"/>
      <c r="H527" s="15"/>
      <c r="I527" s="15"/>
      <c r="J527" s="15"/>
      <c r="K527" s="15"/>
      <c r="L527" s="15"/>
      <c r="M527" s="15"/>
      <c r="N527" s="15"/>
      <c r="O527" s="15"/>
      <c r="P527" s="15"/>
      <c r="Q527" s="15"/>
      <c r="R527" s="67"/>
      <c r="S527" s="68"/>
      <c r="T527" s="28"/>
    </row>
    <row r="528" spans="1:20" s="13" customFormat="1" ht="20.25">
      <c r="A528" s="104"/>
      <c r="B528" s="89" t="s">
        <v>255</v>
      </c>
      <c r="C528" s="38"/>
      <c r="D528" s="91"/>
      <c r="E528" s="37"/>
      <c r="F528" s="15"/>
      <c r="G528" s="15"/>
      <c r="H528" s="15"/>
      <c r="I528" s="15"/>
      <c r="J528" s="15"/>
      <c r="K528" s="15"/>
      <c r="L528" s="15"/>
      <c r="M528" s="15"/>
      <c r="N528" s="15"/>
      <c r="O528" s="15"/>
      <c r="P528" s="15"/>
      <c r="Q528" s="15"/>
      <c r="R528" s="67"/>
      <c r="S528" s="66"/>
      <c r="T528" s="76"/>
    </row>
    <row r="529" spans="1:20" s="13" customFormat="1" ht="20.25">
      <c r="A529" s="104"/>
      <c r="B529" s="90" t="s">
        <v>339</v>
      </c>
      <c r="C529" s="92">
        <f>D529*E529</f>
        <v>100</v>
      </c>
      <c r="D529" s="12">
        <v>10</v>
      </c>
      <c r="E529" s="37">
        <f>E502</f>
        <v>10</v>
      </c>
      <c r="F529" s="15">
        <v>15</v>
      </c>
      <c r="G529" s="15"/>
      <c r="H529" s="15"/>
      <c r="I529" s="15"/>
      <c r="J529" s="15"/>
      <c r="K529" s="15"/>
      <c r="L529" s="15"/>
      <c r="M529" s="15"/>
      <c r="N529" s="15"/>
      <c r="O529" s="15"/>
      <c r="P529" s="15"/>
      <c r="Q529" s="15"/>
      <c r="R529" s="67"/>
      <c r="S529" s="66"/>
      <c r="T529" s="76"/>
    </row>
    <row r="530" spans="1:20" s="13" customFormat="1" ht="20.25">
      <c r="A530" s="104"/>
      <c r="B530" s="90" t="s">
        <v>340</v>
      </c>
      <c r="C530" s="92">
        <f>D530*E530</f>
        <v>100</v>
      </c>
      <c r="D530" s="12">
        <v>5</v>
      </c>
      <c r="E530" s="37">
        <f>E503</f>
        <v>20</v>
      </c>
      <c r="F530" s="15"/>
      <c r="G530" s="15"/>
      <c r="H530" s="15"/>
      <c r="I530" s="15"/>
      <c r="J530" s="15"/>
      <c r="K530" s="15"/>
      <c r="L530" s="15"/>
      <c r="M530" s="15"/>
      <c r="N530" s="15"/>
      <c r="O530" s="15"/>
      <c r="P530" s="15"/>
      <c r="Q530" s="15"/>
      <c r="R530" s="67"/>
      <c r="S530" s="66"/>
      <c r="T530" s="76"/>
    </row>
    <row r="531" spans="1:20" s="13" customFormat="1" ht="20.25">
      <c r="A531" s="104"/>
      <c r="B531" s="90" t="s">
        <v>267</v>
      </c>
      <c r="C531" s="92">
        <f>D531*E531</f>
        <v>50</v>
      </c>
      <c r="D531" s="12">
        <f>D513</f>
        <v>10</v>
      </c>
      <c r="E531" s="37">
        <f>F531*$E$725+G531*$F$725+H531*$G$725+I531*$H$725+J531*$I$725+K531*$J$725+L531*$K$725+M531*$L$725+N531*$M$725+O531*$N$725+P531*$O$725</f>
        <v>5</v>
      </c>
      <c r="F531" s="15">
        <v>5</v>
      </c>
      <c r="G531" s="15"/>
      <c r="H531" s="15"/>
      <c r="I531" s="15"/>
      <c r="J531" s="15"/>
      <c r="K531" s="15"/>
      <c r="L531" s="15"/>
      <c r="M531" s="15"/>
      <c r="N531" s="15"/>
      <c r="O531" s="15"/>
      <c r="P531" s="15"/>
      <c r="Q531" s="15"/>
      <c r="R531" s="67"/>
      <c r="S531" s="66"/>
      <c r="T531" s="76"/>
    </row>
    <row r="532" spans="1:20" s="13" customFormat="1" ht="20.25">
      <c r="A532" s="104"/>
      <c r="B532" s="41" t="s">
        <v>262</v>
      </c>
      <c r="C532" s="93">
        <f>SUM(C529:C531)</f>
        <v>250</v>
      </c>
      <c r="D532" s="46" t="s">
        <v>282</v>
      </c>
      <c r="E532" s="37"/>
      <c r="F532" s="15"/>
      <c r="G532" s="15"/>
      <c r="H532" s="15"/>
      <c r="I532" s="15"/>
      <c r="J532" s="15"/>
      <c r="K532" s="15"/>
      <c r="L532" s="15"/>
      <c r="M532" s="15"/>
      <c r="N532" s="15"/>
      <c r="O532" s="15"/>
      <c r="P532" s="15"/>
      <c r="Q532" s="15"/>
      <c r="R532" s="67"/>
      <c r="S532" s="66"/>
      <c r="T532" s="76"/>
    </row>
    <row r="533" spans="1:20" s="10" customFormat="1" ht="20.25" customHeight="1">
      <c r="A533" s="31">
        <v>18</v>
      </c>
      <c r="B533" s="125" t="s">
        <v>320</v>
      </c>
      <c r="C533" s="35"/>
      <c r="D533" s="9"/>
      <c r="E533" s="34"/>
      <c r="F533" s="9"/>
      <c r="G533" s="9"/>
      <c r="H533" s="9"/>
      <c r="I533" s="9"/>
      <c r="J533" s="9"/>
      <c r="K533" s="9"/>
      <c r="L533" s="9"/>
      <c r="M533" s="9"/>
      <c r="N533" s="9"/>
      <c r="O533" s="9"/>
      <c r="P533" s="9"/>
      <c r="Q533" s="9"/>
      <c r="R533" s="63"/>
      <c r="S533" s="64"/>
      <c r="T533" s="43"/>
    </row>
    <row r="534" spans="1:20" s="13" customFormat="1" ht="31.5">
      <c r="A534" s="11">
        <v>1</v>
      </c>
      <c r="B534" s="39" t="s">
        <v>326</v>
      </c>
      <c r="C534" s="36">
        <f>D534*E534</f>
        <v>-8</v>
      </c>
      <c r="D534" s="12">
        <v>1</v>
      </c>
      <c r="E534" s="37">
        <f>F534*$E$725+G534*$F$725+H534*$G$725+I534*$H$725+J534*$I$725+K534*$J$725+L534*$K$725+M534*$L$725+N534*$M$725+O534*$N$725+P534*$O$725+Q534*$P$725+R534*S534</f>
        <v>-8</v>
      </c>
      <c r="F534" s="12">
        <v>-4</v>
      </c>
      <c r="G534" s="12">
        <v>-4</v>
      </c>
      <c r="H534" s="12"/>
      <c r="I534" s="12"/>
      <c r="J534" s="12"/>
      <c r="K534" s="12"/>
      <c r="L534" s="12"/>
      <c r="M534" s="12"/>
      <c r="N534" s="12"/>
      <c r="O534" s="12"/>
      <c r="P534" s="12"/>
      <c r="Q534" s="12"/>
      <c r="R534" s="65"/>
      <c r="S534" s="73"/>
      <c r="T534" s="75"/>
    </row>
    <row r="535" spans="1:20" s="13" customFormat="1" ht="20.25">
      <c r="A535" s="11">
        <v>1</v>
      </c>
      <c r="B535" s="39" t="s">
        <v>223</v>
      </c>
      <c r="C535" s="36">
        <f t="shared" ref="C535:C538" si="135">D535*E535</f>
        <v>0</v>
      </c>
      <c r="D535" s="12">
        <v>0</v>
      </c>
      <c r="E535" s="37">
        <f>F535*$E$725+G535*$F$725+H535*$G$725+I535*$H$725+J535*$I$725+K535*$J$725+L535*$K$725+M535*$L$725+N535*$M$725+O535*$N$725+P535*$O$725</f>
        <v>5</v>
      </c>
      <c r="F535" s="12"/>
      <c r="G535" s="12">
        <v>5</v>
      </c>
      <c r="H535" s="12"/>
      <c r="I535" s="12"/>
      <c r="J535" s="12"/>
      <c r="K535" s="12"/>
      <c r="L535" s="12"/>
      <c r="M535" s="12"/>
      <c r="N535" s="12"/>
      <c r="O535" s="12"/>
      <c r="P535" s="12"/>
      <c r="Q535" s="12"/>
      <c r="R535" s="65"/>
      <c r="S535" s="73"/>
      <c r="T535" s="75"/>
    </row>
    <row r="536" spans="1:20" s="13" customFormat="1" ht="20.25">
      <c r="A536" s="11">
        <v>1</v>
      </c>
      <c r="B536" s="39" t="s">
        <v>341</v>
      </c>
      <c r="C536" s="36">
        <f t="shared" si="135"/>
        <v>40</v>
      </c>
      <c r="D536" s="12">
        <v>4</v>
      </c>
      <c r="E536" s="37">
        <f>D754</f>
        <v>10</v>
      </c>
      <c r="F536" s="12"/>
      <c r="G536" s="12"/>
      <c r="H536" s="12"/>
      <c r="I536" s="12"/>
      <c r="J536" s="12"/>
      <c r="K536" s="12"/>
      <c r="L536" s="12"/>
      <c r="M536" s="12"/>
      <c r="N536" s="12"/>
      <c r="O536" s="12"/>
      <c r="P536" s="12"/>
      <c r="Q536" s="12"/>
      <c r="R536" s="65"/>
      <c r="S536" s="65"/>
      <c r="T536" s="75"/>
    </row>
    <row r="537" spans="1:20" s="13" customFormat="1" ht="20.25">
      <c r="A537" s="11">
        <v>1</v>
      </c>
      <c r="B537" s="39" t="s">
        <v>337</v>
      </c>
      <c r="C537" s="36">
        <f t="shared" si="135"/>
        <v>0</v>
      </c>
      <c r="D537" s="12">
        <v>0</v>
      </c>
      <c r="E537" s="37">
        <f>D762</f>
        <v>20</v>
      </c>
      <c r="F537" s="12"/>
      <c r="G537" s="12"/>
      <c r="H537" s="12"/>
      <c r="I537" s="12"/>
      <c r="J537" s="12"/>
      <c r="K537" s="12"/>
      <c r="L537" s="12"/>
      <c r="M537" s="12"/>
      <c r="N537" s="12"/>
      <c r="O537" s="12"/>
      <c r="P537" s="12"/>
      <c r="Q537" s="12"/>
      <c r="R537" s="65"/>
      <c r="S537" s="65"/>
      <c r="T537" s="75"/>
    </row>
    <row r="538" spans="1:20" s="13" customFormat="1" ht="31.5">
      <c r="A538" s="11">
        <v>1</v>
      </c>
      <c r="B538" s="39" t="s">
        <v>342</v>
      </c>
      <c r="C538" s="36">
        <f t="shared" si="135"/>
        <v>12.5</v>
      </c>
      <c r="D538" s="12">
        <v>5</v>
      </c>
      <c r="E538" s="37">
        <f>D757</f>
        <v>2.5</v>
      </c>
      <c r="F538" s="12"/>
      <c r="G538" s="12"/>
      <c r="H538" s="12"/>
      <c r="I538" s="12"/>
      <c r="J538" s="12"/>
      <c r="K538" s="12"/>
      <c r="L538" s="12"/>
      <c r="M538" s="12"/>
      <c r="N538" s="12"/>
      <c r="O538" s="12"/>
      <c r="P538" s="12"/>
      <c r="Q538" s="12"/>
      <c r="R538" s="65"/>
      <c r="S538" s="65"/>
      <c r="T538" s="75"/>
    </row>
    <row r="539" spans="1:20" s="13" customFormat="1" ht="20.25">
      <c r="A539" s="11"/>
      <c r="B539" s="40" t="s">
        <v>19</v>
      </c>
      <c r="C539" s="44">
        <f>SUM(C534:C538)</f>
        <v>44.5</v>
      </c>
      <c r="D539" s="46" t="s">
        <v>211</v>
      </c>
      <c r="E539" s="37"/>
      <c r="F539" s="12"/>
      <c r="G539" s="12"/>
      <c r="H539" s="12"/>
      <c r="I539" s="12"/>
      <c r="J539" s="12"/>
      <c r="K539" s="12"/>
      <c r="L539" s="12"/>
      <c r="M539" s="12"/>
      <c r="N539" s="12"/>
      <c r="O539" s="12"/>
      <c r="P539" s="12"/>
      <c r="Q539" s="12"/>
      <c r="R539" s="65"/>
      <c r="S539" s="66"/>
      <c r="T539" s="76"/>
    </row>
    <row r="540" spans="1:20" s="13" customFormat="1" ht="31.5">
      <c r="A540" s="11">
        <v>2</v>
      </c>
      <c r="B540" s="39" t="s">
        <v>326</v>
      </c>
      <c r="C540" s="36">
        <f>D540*E540</f>
        <v>-30</v>
      </c>
      <c r="D540" s="12">
        <v>1</v>
      </c>
      <c r="E540" s="37">
        <f>F540*$E$725+G540*$F$725+H540*$G$725+I540*$H$725+J540*$I$725+K540*$J$725+L540*$K$725+M540*$L$725+N540*$M$725+O540*$N$725+P540*$O$725</f>
        <v>-30</v>
      </c>
      <c r="F540" s="12">
        <v>-15</v>
      </c>
      <c r="G540" s="12">
        <v>-15</v>
      </c>
      <c r="H540" s="12"/>
      <c r="I540" s="12"/>
      <c r="J540" s="12"/>
      <c r="K540" s="12"/>
      <c r="L540" s="12"/>
      <c r="M540" s="12"/>
      <c r="N540" s="12"/>
      <c r="O540" s="12"/>
      <c r="P540" s="12"/>
      <c r="Q540" s="12"/>
      <c r="R540" s="65"/>
      <c r="S540" s="73"/>
      <c r="T540" s="75"/>
    </row>
    <row r="541" spans="1:20" s="13" customFormat="1" ht="20.25">
      <c r="A541" s="11">
        <v>2</v>
      </c>
      <c r="B541" s="39" t="str">
        <f>B535</f>
        <v>Дрон-геофизик</v>
      </c>
      <c r="C541" s="36">
        <f t="shared" ref="C541:C544" si="136">D541*E541</f>
        <v>25</v>
      </c>
      <c r="D541" s="12">
        <v>5</v>
      </c>
      <c r="E541" s="37">
        <f>F541*$E$725+G541*$F$725+H541*$G$725+I541*$H$725+J541*$I$725+K541*$J$725+L541*$K$725+M541*$L$725+N541*$M$725+O541*$N$725+P541*$O$725</f>
        <v>5</v>
      </c>
      <c r="F541" s="12">
        <f>F535</f>
        <v>0</v>
      </c>
      <c r="G541" s="12">
        <f>G535</f>
        <v>5</v>
      </c>
      <c r="H541" s="12">
        <f t="shared" ref="H541:Q541" si="137">H535</f>
        <v>0</v>
      </c>
      <c r="I541" s="12">
        <f t="shared" si="137"/>
        <v>0</v>
      </c>
      <c r="J541" s="12">
        <f t="shared" si="137"/>
        <v>0</v>
      </c>
      <c r="K541" s="12">
        <f t="shared" si="137"/>
        <v>0</v>
      </c>
      <c r="L541" s="12">
        <f t="shared" si="137"/>
        <v>0</v>
      </c>
      <c r="M541" s="12">
        <f t="shared" si="137"/>
        <v>0</v>
      </c>
      <c r="N541" s="12">
        <f t="shared" si="137"/>
        <v>0</v>
      </c>
      <c r="O541" s="12">
        <f t="shared" si="137"/>
        <v>0</v>
      </c>
      <c r="P541" s="12">
        <f t="shared" si="137"/>
        <v>0</v>
      </c>
      <c r="Q541" s="12">
        <f t="shared" si="137"/>
        <v>0</v>
      </c>
      <c r="R541" s="65"/>
      <c r="S541" s="73"/>
      <c r="T541" s="75"/>
    </row>
    <row r="542" spans="1:20" s="13" customFormat="1" ht="20.25">
      <c r="A542" s="11">
        <v>2</v>
      </c>
      <c r="B542" s="39" t="s">
        <v>341</v>
      </c>
      <c r="C542" s="36">
        <f t="shared" si="136"/>
        <v>70</v>
      </c>
      <c r="D542" s="12">
        <v>7</v>
      </c>
      <c r="E542" s="37">
        <f>E536</f>
        <v>10</v>
      </c>
      <c r="F542" s="12"/>
      <c r="G542" s="12"/>
      <c r="H542" s="12"/>
      <c r="I542" s="12"/>
      <c r="J542" s="12"/>
      <c r="K542" s="12"/>
      <c r="L542" s="12"/>
      <c r="M542" s="12"/>
      <c r="N542" s="12"/>
      <c r="O542" s="12"/>
      <c r="P542" s="12"/>
      <c r="Q542" s="12"/>
      <c r="R542" s="65"/>
      <c r="S542" s="65"/>
      <c r="T542" s="75"/>
    </row>
    <row r="543" spans="1:20" s="13" customFormat="1" ht="20.25">
      <c r="A543" s="11">
        <v>2</v>
      </c>
      <c r="B543" s="39" t="s">
        <v>337</v>
      </c>
      <c r="C543" s="36">
        <f t="shared" si="136"/>
        <v>60</v>
      </c>
      <c r="D543" s="12">
        <v>3</v>
      </c>
      <c r="E543" s="37">
        <f>E537</f>
        <v>20</v>
      </c>
      <c r="F543" s="12"/>
      <c r="G543" s="12"/>
      <c r="H543" s="12"/>
      <c r="I543" s="12"/>
      <c r="J543" s="12"/>
      <c r="K543" s="12"/>
      <c r="L543" s="12"/>
      <c r="M543" s="12"/>
      <c r="N543" s="12"/>
      <c r="O543" s="12"/>
      <c r="P543" s="12"/>
      <c r="Q543" s="12"/>
      <c r="R543" s="65"/>
      <c r="S543" s="65"/>
      <c r="T543" s="75"/>
    </row>
    <row r="544" spans="1:20" s="13" customFormat="1" ht="31.5">
      <c r="A544" s="11">
        <v>2</v>
      </c>
      <c r="B544" s="39" t="s">
        <v>342</v>
      </c>
      <c r="C544" s="36">
        <f t="shared" si="136"/>
        <v>25</v>
      </c>
      <c r="D544" s="12">
        <v>10</v>
      </c>
      <c r="E544" s="37">
        <f>E538</f>
        <v>2.5</v>
      </c>
      <c r="F544" s="12"/>
      <c r="G544" s="12"/>
      <c r="H544" s="12"/>
      <c r="I544" s="12"/>
      <c r="J544" s="12"/>
      <c r="K544" s="12"/>
      <c r="L544" s="12"/>
      <c r="M544" s="12"/>
      <c r="N544" s="12"/>
      <c r="O544" s="12"/>
      <c r="P544" s="12"/>
      <c r="Q544" s="12"/>
      <c r="R544" s="65"/>
      <c r="S544" s="65"/>
      <c r="T544" s="75"/>
    </row>
    <row r="545" spans="1:20" s="13" customFormat="1" ht="20.25">
      <c r="A545" s="11"/>
      <c r="B545" s="40" t="s">
        <v>20</v>
      </c>
      <c r="C545" s="44">
        <f>SUM(C540:C544)</f>
        <v>150</v>
      </c>
      <c r="D545" s="46" t="s">
        <v>210</v>
      </c>
      <c r="E545" s="37"/>
      <c r="F545" s="12"/>
      <c r="G545" s="12"/>
      <c r="H545" s="12"/>
      <c r="I545" s="12"/>
      <c r="J545" s="12"/>
      <c r="K545" s="12"/>
      <c r="L545" s="12"/>
      <c r="M545" s="12"/>
      <c r="N545" s="12"/>
      <c r="O545" s="12"/>
      <c r="P545" s="12"/>
      <c r="Q545" s="12"/>
      <c r="R545" s="65"/>
      <c r="S545" s="66"/>
      <c r="T545" s="76"/>
    </row>
    <row r="546" spans="1:20" s="13" customFormat="1" ht="31.5">
      <c r="A546" s="11">
        <v>3</v>
      </c>
      <c r="B546" s="39" t="s">
        <v>326</v>
      </c>
      <c r="C546" s="36">
        <f>D546*E546</f>
        <v>-50</v>
      </c>
      <c r="D546" s="12">
        <v>1</v>
      </c>
      <c r="E546" s="37">
        <f>F546*$E$725+G546*$F$725+H546*$G$725+I546*$H$725+J546*$I$725+K546*$J$725+L546*$K$725+M546*$L$725+N546*$M$725+O546*$N$725+P546*$O$725+Q546*$P$725+R546*S546</f>
        <v>-50</v>
      </c>
      <c r="F546" s="12">
        <v>-25</v>
      </c>
      <c r="G546" s="12">
        <v>-25</v>
      </c>
      <c r="H546" s="12"/>
      <c r="I546" s="12"/>
      <c r="J546" s="12"/>
      <c r="K546" s="12"/>
      <c r="L546" s="12"/>
      <c r="M546" s="12"/>
      <c r="N546" s="12"/>
      <c r="O546" s="12"/>
      <c r="P546" s="12"/>
      <c r="Q546" s="12"/>
      <c r="R546" s="65"/>
      <c r="S546" s="73"/>
      <c r="T546" s="75"/>
    </row>
    <row r="547" spans="1:20" s="13" customFormat="1" ht="20.25">
      <c r="A547" s="11">
        <v>3</v>
      </c>
      <c r="B547" s="39" t="str">
        <f>B535</f>
        <v>Дрон-геофизик</v>
      </c>
      <c r="C547" s="36">
        <f t="shared" ref="C547:C550" si="138">D547*E547</f>
        <v>50</v>
      </c>
      <c r="D547" s="12">
        <v>10</v>
      </c>
      <c r="E547" s="37">
        <f>F547*$E$725+G547*$F$725+H547*$G$725+I547*$H$725+J547*$I$725+K547*$J$725+L547*$K$725+M547*$L$725+N547*$M$725+O547*$N$725+P547*$O$725</f>
        <v>5</v>
      </c>
      <c r="F547" s="12">
        <f>F535</f>
        <v>0</v>
      </c>
      <c r="G547" s="12">
        <f>G535</f>
        <v>5</v>
      </c>
      <c r="H547" s="12">
        <f t="shared" ref="H547:Q547" si="139">H535</f>
        <v>0</v>
      </c>
      <c r="I547" s="12">
        <f t="shared" si="139"/>
        <v>0</v>
      </c>
      <c r="J547" s="12">
        <f t="shared" si="139"/>
        <v>0</v>
      </c>
      <c r="K547" s="12">
        <f t="shared" si="139"/>
        <v>0</v>
      </c>
      <c r="L547" s="12">
        <f t="shared" si="139"/>
        <v>0</v>
      </c>
      <c r="M547" s="12">
        <f t="shared" si="139"/>
        <v>0</v>
      </c>
      <c r="N547" s="12">
        <f t="shared" si="139"/>
        <v>0</v>
      </c>
      <c r="O547" s="12">
        <f t="shared" si="139"/>
        <v>0</v>
      </c>
      <c r="P547" s="12">
        <f t="shared" si="139"/>
        <v>0</v>
      </c>
      <c r="Q547" s="12">
        <f t="shared" si="139"/>
        <v>0</v>
      </c>
      <c r="R547" s="65"/>
      <c r="S547" s="79"/>
      <c r="T547" s="75"/>
    </row>
    <row r="548" spans="1:20" s="13" customFormat="1" ht="20.25">
      <c r="A548" s="11">
        <v>3</v>
      </c>
      <c r="B548" s="39" t="s">
        <v>341</v>
      </c>
      <c r="C548" s="36">
        <f t="shared" si="138"/>
        <v>150</v>
      </c>
      <c r="D548" s="12">
        <v>15</v>
      </c>
      <c r="E548" s="37">
        <f>E536</f>
        <v>10</v>
      </c>
      <c r="F548" s="12"/>
      <c r="G548" s="12"/>
      <c r="H548" s="12"/>
      <c r="I548" s="12"/>
      <c r="J548" s="12"/>
      <c r="K548" s="12"/>
      <c r="L548" s="12"/>
      <c r="M548" s="12"/>
      <c r="N548" s="12"/>
      <c r="O548" s="12"/>
      <c r="P548" s="12"/>
      <c r="Q548" s="12"/>
      <c r="R548" s="65"/>
      <c r="S548" s="102"/>
      <c r="T548" s="75"/>
    </row>
    <row r="549" spans="1:20" s="13" customFormat="1" ht="20.25">
      <c r="A549" s="11">
        <v>3</v>
      </c>
      <c r="B549" s="39" t="s">
        <v>337</v>
      </c>
      <c r="C549" s="36">
        <f t="shared" si="138"/>
        <v>200</v>
      </c>
      <c r="D549" s="12">
        <v>10</v>
      </c>
      <c r="E549" s="37">
        <f>E537</f>
        <v>20</v>
      </c>
      <c r="F549" s="12"/>
      <c r="G549" s="12"/>
      <c r="H549" s="12"/>
      <c r="I549" s="12"/>
      <c r="J549" s="12"/>
      <c r="K549" s="12"/>
      <c r="L549" s="12"/>
      <c r="M549" s="12"/>
      <c r="N549" s="12"/>
      <c r="O549" s="12"/>
      <c r="P549" s="12"/>
      <c r="Q549" s="12"/>
      <c r="R549" s="65"/>
      <c r="S549" s="102"/>
      <c r="T549" s="75"/>
    </row>
    <row r="550" spans="1:20" s="13" customFormat="1" ht="31.5">
      <c r="A550" s="11">
        <v>3</v>
      </c>
      <c r="B550" s="39" t="s">
        <v>342</v>
      </c>
      <c r="C550" s="36">
        <f t="shared" si="138"/>
        <v>50</v>
      </c>
      <c r="D550" s="12">
        <v>20</v>
      </c>
      <c r="E550" s="37">
        <f>E538</f>
        <v>2.5</v>
      </c>
      <c r="F550" s="12"/>
      <c r="G550" s="12">
        <v>5</v>
      </c>
      <c r="H550" s="12"/>
      <c r="I550" s="12"/>
      <c r="J550" s="12"/>
      <c r="K550" s="12"/>
      <c r="L550" s="12"/>
      <c r="M550" s="12"/>
      <c r="N550" s="12"/>
      <c r="O550" s="12"/>
      <c r="P550" s="12"/>
      <c r="Q550" s="12"/>
      <c r="R550" s="65"/>
      <c r="S550" s="66"/>
      <c r="T550" s="76"/>
    </row>
    <row r="551" spans="1:20" s="13" customFormat="1" ht="20.25">
      <c r="A551" s="14"/>
      <c r="B551" s="41" t="s">
        <v>21</v>
      </c>
      <c r="C551" s="44">
        <f>SUM(C546:C550)</f>
        <v>400</v>
      </c>
      <c r="D551" s="46" t="s">
        <v>209</v>
      </c>
      <c r="E551" s="37"/>
      <c r="F551" s="15"/>
      <c r="G551" s="15"/>
      <c r="H551" s="15"/>
      <c r="I551" s="15"/>
      <c r="J551" s="15"/>
      <c r="K551" s="15"/>
      <c r="L551" s="15"/>
      <c r="M551" s="15"/>
      <c r="N551" s="15"/>
      <c r="O551" s="15"/>
      <c r="P551" s="15"/>
      <c r="Q551" s="15"/>
      <c r="R551" s="67"/>
      <c r="S551" s="66"/>
      <c r="T551" s="76"/>
    </row>
    <row r="552" spans="1:20" s="13" customFormat="1" ht="20.25">
      <c r="A552" s="106"/>
      <c r="B552" s="89" t="s">
        <v>304</v>
      </c>
      <c r="C552" s="38"/>
      <c r="D552" s="91"/>
      <c r="E552" s="37"/>
      <c r="F552" s="15"/>
      <c r="G552" s="15"/>
      <c r="H552" s="15"/>
      <c r="I552" s="15"/>
      <c r="J552" s="15"/>
      <c r="K552" s="15"/>
      <c r="L552" s="15"/>
      <c r="M552" s="15"/>
      <c r="N552" s="15"/>
      <c r="O552" s="15"/>
      <c r="P552" s="15"/>
      <c r="Q552" s="15"/>
      <c r="R552" s="67"/>
      <c r="S552" s="68"/>
      <c r="T552" s="28"/>
    </row>
    <row r="553" spans="1:20" s="13" customFormat="1" ht="20.25">
      <c r="A553" s="106"/>
      <c r="B553" s="90" t="s">
        <v>348</v>
      </c>
      <c r="C553" s="92">
        <f>D553*E553</f>
        <v>30</v>
      </c>
      <c r="D553" s="12">
        <v>3</v>
      </c>
      <c r="E553" s="37">
        <f>E536</f>
        <v>10</v>
      </c>
      <c r="F553" s="15"/>
      <c r="G553" s="15"/>
      <c r="H553" s="15"/>
      <c r="I553" s="15"/>
      <c r="J553" s="15"/>
      <c r="K553" s="15"/>
      <c r="L553" s="15"/>
      <c r="M553" s="15"/>
      <c r="N553" s="15"/>
      <c r="O553" s="15"/>
      <c r="P553" s="15"/>
      <c r="Q553" s="15"/>
      <c r="R553" s="67"/>
      <c r="S553" s="68"/>
      <c r="T553" s="28"/>
    </row>
    <row r="554" spans="1:20" s="13" customFormat="1" ht="20.25">
      <c r="A554" s="106"/>
      <c r="B554" s="90" t="s">
        <v>347</v>
      </c>
      <c r="C554" s="92">
        <f>D554*E554</f>
        <v>40</v>
      </c>
      <c r="D554" s="12">
        <v>2</v>
      </c>
      <c r="E554" s="37">
        <f>E537</f>
        <v>20</v>
      </c>
      <c r="F554" s="15"/>
      <c r="G554" s="15"/>
      <c r="H554" s="15"/>
      <c r="I554" s="15"/>
      <c r="J554" s="15"/>
      <c r="K554" s="15"/>
      <c r="L554" s="15"/>
      <c r="M554" s="15"/>
      <c r="N554" s="15"/>
      <c r="O554" s="15"/>
      <c r="P554" s="15"/>
      <c r="Q554" s="15"/>
      <c r="R554" s="67"/>
      <c r="S554" s="68"/>
      <c r="T554" s="28"/>
    </row>
    <row r="555" spans="1:20" s="13" customFormat="1" ht="20.25">
      <c r="A555" s="106"/>
      <c r="B555" s="90" t="s">
        <v>258</v>
      </c>
      <c r="C555" s="92">
        <f>D555*E555</f>
        <v>35</v>
      </c>
      <c r="D555" s="12">
        <f>D547</f>
        <v>10</v>
      </c>
      <c r="E555" s="37">
        <f>F555*$E$725+G555*$F$725+H555*$G$725+I555*$H$725+J555*$I$725+K555*$J$725+L555*$K$725+M555*$L$725+N555*$M$725+O555*$N$725+P555*$O$725</f>
        <v>3.5</v>
      </c>
      <c r="F555" s="15"/>
      <c r="G555" s="15">
        <v>3.5</v>
      </c>
      <c r="H555" s="15"/>
      <c r="I555" s="15"/>
      <c r="J555" s="15"/>
      <c r="K555" s="15"/>
      <c r="L555" s="15"/>
      <c r="M555" s="15"/>
      <c r="N555" s="15"/>
      <c r="O555" s="15"/>
      <c r="P555" s="15"/>
      <c r="Q555" s="15"/>
      <c r="R555" s="67"/>
      <c r="S555" s="68"/>
      <c r="T555" s="28"/>
    </row>
    <row r="556" spans="1:20" s="13" customFormat="1" ht="20.25">
      <c r="A556" s="107" t="s">
        <v>13</v>
      </c>
      <c r="B556" s="41" t="s">
        <v>262</v>
      </c>
      <c r="C556" s="93">
        <f>SUM(C553:C555)</f>
        <v>105</v>
      </c>
      <c r="D556" s="46" t="s">
        <v>306</v>
      </c>
      <c r="E556" s="37"/>
      <c r="F556" s="15"/>
      <c r="G556" s="15"/>
      <c r="H556" s="15"/>
      <c r="I556" s="15"/>
      <c r="J556" s="15"/>
      <c r="K556" s="15"/>
      <c r="L556" s="15"/>
      <c r="M556" s="15"/>
      <c r="N556" s="15"/>
      <c r="O556" s="15"/>
      <c r="P556" s="15"/>
      <c r="Q556" s="15"/>
      <c r="R556" s="67"/>
      <c r="S556" s="68"/>
      <c r="T556" s="28"/>
    </row>
    <row r="557" spans="1:20" s="13" customFormat="1" ht="20.25">
      <c r="A557" s="106"/>
      <c r="B557" s="89" t="s">
        <v>305</v>
      </c>
      <c r="C557" s="38"/>
      <c r="D557" s="103"/>
      <c r="E557" s="37"/>
      <c r="F557" s="15"/>
      <c r="G557" s="15"/>
      <c r="H557" s="15"/>
      <c r="I557" s="15"/>
      <c r="J557" s="15"/>
      <c r="K557" s="15"/>
      <c r="L557" s="15"/>
      <c r="M557" s="15"/>
      <c r="N557" s="15"/>
      <c r="O557" s="15"/>
      <c r="P557" s="15"/>
      <c r="Q557" s="15"/>
      <c r="R557" s="67"/>
      <c r="S557" s="68"/>
      <c r="T557" s="28"/>
    </row>
    <row r="558" spans="1:20" s="13" customFormat="1" ht="20.25">
      <c r="A558" s="106"/>
      <c r="B558" s="90" t="s">
        <v>348</v>
      </c>
      <c r="C558" s="92">
        <f>D558*E558</f>
        <v>150</v>
      </c>
      <c r="D558" s="12">
        <f>D553*5</f>
        <v>15</v>
      </c>
      <c r="E558" s="37">
        <f>E536</f>
        <v>10</v>
      </c>
      <c r="F558" s="15">
        <f>F553*5</f>
        <v>0</v>
      </c>
      <c r="G558" s="15">
        <f t="shared" ref="G558" si="140">G553*5</f>
        <v>0</v>
      </c>
      <c r="H558" s="15">
        <f t="shared" ref="H558:P558" si="141">H553*5</f>
        <v>0</v>
      </c>
      <c r="I558" s="15">
        <f t="shared" si="141"/>
        <v>0</v>
      </c>
      <c r="J558" s="15">
        <f t="shared" si="141"/>
        <v>0</v>
      </c>
      <c r="K558" s="15">
        <f t="shared" si="141"/>
        <v>0</v>
      </c>
      <c r="L558" s="15">
        <f t="shared" si="141"/>
        <v>0</v>
      </c>
      <c r="M558" s="15">
        <f t="shared" si="141"/>
        <v>0</v>
      </c>
      <c r="N558" s="15">
        <f t="shared" si="141"/>
        <v>0</v>
      </c>
      <c r="O558" s="15">
        <f t="shared" si="141"/>
        <v>0</v>
      </c>
      <c r="P558" s="15">
        <f t="shared" si="141"/>
        <v>0</v>
      </c>
      <c r="Q558" s="15"/>
      <c r="R558" s="67"/>
      <c r="S558" s="68"/>
      <c r="T558" s="28"/>
    </row>
    <row r="559" spans="1:20" s="13" customFormat="1" ht="20.25">
      <c r="A559" s="106"/>
      <c r="B559" s="90" t="s">
        <v>347</v>
      </c>
      <c r="C559" s="92">
        <f>D559*E559</f>
        <v>200</v>
      </c>
      <c r="D559" s="12">
        <f>D554*5</f>
        <v>10</v>
      </c>
      <c r="E559" s="37">
        <f>E537</f>
        <v>20</v>
      </c>
      <c r="F559" s="15"/>
      <c r="G559" s="15"/>
      <c r="H559" s="15"/>
      <c r="I559" s="15"/>
      <c r="J559" s="15"/>
      <c r="K559" s="15"/>
      <c r="L559" s="15"/>
      <c r="M559" s="15"/>
      <c r="N559" s="15"/>
      <c r="O559" s="15"/>
      <c r="P559" s="15"/>
      <c r="Q559" s="15"/>
      <c r="R559" s="67"/>
      <c r="S559" s="68"/>
      <c r="T559" s="28"/>
    </row>
    <row r="560" spans="1:20" s="13" customFormat="1" ht="20.25">
      <c r="A560" s="106"/>
      <c r="B560" s="90" t="s">
        <v>258</v>
      </c>
      <c r="C560" s="92">
        <f>D560*E560</f>
        <v>175</v>
      </c>
      <c r="D560" s="12">
        <f>D555</f>
        <v>10</v>
      </c>
      <c r="E560" s="37">
        <f>F560*$E$725+G560*$F$725+H560*$G$725+I560*$H$725+J560*$I$725+K560*$J$725+L560*$K$725+M560*$L$725+N560*$M$725+O560*$N$725+P560*$O$725</f>
        <v>17.5</v>
      </c>
      <c r="F560" s="15">
        <f t="shared" ref="F560:G560" si="142">F555*5</f>
        <v>0</v>
      </c>
      <c r="G560" s="15">
        <f t="shared" si="142"/>
        <v>17.5</v>
      </c>
      <c r="H560" s="15">
        <f t="shared" ref="H560:J560" si="143">H555*5</f>
        <v>0</v>
      </c>
      <c r="I560" s="15">
        <f t="shared" si="143"/>
        <v>0</v>
      </c>
      <c r="J560" s="15">
        <f t="shared" si="143"/>
        <v>0</v>
      </c>
      <c r="K560" s="15">
        <f>K555*5</f>
        <v>0</v>
      </c>
      <c r="L560" s="15">
        <f t="shared" ref="L560:P560" si="144">L555*5</f>
        <v>0</v>
      </c>
      <c r="M560" s="15">
        <f t="shared" si="144"/>
        <v>0</v>
      </c>
      <c r="N560" s="15">
        <f t="shared" si="144"/>
        <v>0</v>
      </c>
      <c r="O560" s="15">
        <f t="shared" si="144"/>
        <v>0</v>
      </c>
      <c r="P560" s="15">
        <f t="shared" si="144"/>
        <v>0</v>
      </c>
      <c r="Q560" s="15"/>
      <c r="R560" s="67"/>
      <c r="S560" s="68"/>
      <c r="T560" s="28"/>
    </row>
    <row r="561" spans="1:20" s="13" customFormat="1" ht="20.25">
      <c r="A561" s="106"/>
      <c r="B561" s="41" t="s">
        <v>262</v>
      </c>
      <c r="C561" s="93">
        <f>SUM(C558:C560)</f>
        <v>525</v>
      </c>
      <c r="D561" s="46" t="s">
        <v>307</v>
      </c>
      <c r="E561" s="37"/>
      <c r="F561" s="15"/>
      <c r="G561" s="15"/>
      <c r="H561" s="15"/>
      <c r="I561" s="15"/>
      <c r="J561" s="15"/>
      <c r="K561" s="15"/>
      <c r="L561" s="15"/>
      <c r="M561" s="15"/>
      <c r="N561" s="15"/>
      <c r="O561" s="15"/>
      <c r="P561" s="15"/>
      <c r="Q561" s="15"/>
      <c r="R561" s="67"/>
      <c r="S561" s="68"/>
      <c r="T561" s="28"/>
    </row>
    <row r="562" spans="1:20" s="13" customFormat="1" ht="20.25">
      <c r="A562" s="105"/>
      <c r="B562" s="89" t="s">
        <v>255</v>
      </c>
      <c r="C562" s="38"/>
      <c r="D562" s="91"/>
      <c r="E562" s="37"/>
      <c r="F562" s="15"/>
      <c r="G562" s="15"/>
      <c r="H562" s="15"/>
      <c r="I562" s="15"/>
      <c r="J562" s="15"/>
      <c r="K562" s="15"/>
      <c r="L562" s="15"/>
      <c r="M562" s="15"/>
      <c r="N562" s="15"/>
      <c r="O562" s="15"/>
      <c r="P562" s="15"/>
      <c r="Q562" s="15"/>
      <c r="R562" s="67"/>
      <c r="S562" s="66"/>
      <c r="T562" s="76"/>
    </row>
    <row r="563" spans="1:20" s="13" customFormat="1" ht="20.25">
      <c r="A563" s="105"/>
      <c r="B563" s="90" t="s">
        <v>348</v>
      </c>
      <c r="C563" s="92">
        <f>D563*E563</f>
        <v>100</v>
      </c>
      <c r="D563" s="12">
        <v>10</v>
      </c>
      <c r="E563" s="37">
        <f>E536</f>
        <v>10</v>
      </c>
      <c r="F563" s="15"/>
      <c r="G563" s="15"/>
      <c r="H563" s="15"/>
      <c r="I563" s="15"/>
      <c r="J563" s="15"/>
      <c r="K563" s="15"/>
      <c r="L563" s="15"/>
      <c r="M563" s="15"/>
      <c r="N563" s="15"/>
      <c r="O563" s="15"/>
      <c r="P563" s="15"/>
      <c r="Q563" s="15"/>
      <c r="R563" s="67"/>
      <c r="S563" s="66"/>
      <c r="T563" s="76"/>
    </row>
    <row r="564" spans="1:20" s="13" customFormat="1" ht="20.25">
      <c r="A564" s="105"/>
      <c r="B564" s="90" t="s">
        <v>347</v>
      </c>
      <c r="C564" s="92">
        <f>D564*E564</f>
        <v>100</v>
      </c>
      <c r="D564" s="12">
        <v>5</v>
      </c>
      <c r="E564" s="37">
        <f>E537</f>
        <v>20</v>
      </c>
      <c r="F564" s="15"/>
      <c r="G564" s="15"/>
      <c r="H564" s="15"/>
      <c r="I564" s="15"/>
      <c r="J564" s="15"/>
      <c r="K564" s="15"/>
      <c r="L564" s="15"/>
      <c r="M564" s="15"/>
      <c r="N564" s="15"/>
      <c r="O564" s="15"/>
      <c r="P564" s="15"/>
      <c r="Q564" s="15"/>
      <c r="R564" s="67"/>
      <c r="S564" s="66"/>
      <c r="T564" s="76"/>
    </row>
    <row r="565" spans="1:20" s="13" customFormat="1" ht="20.25">
      <c r="A565" s="105"/>
      <c r="B565" s="90" t="s">
        <v>258</v>
      </c>
      <c r="C565" s="92">
        <f>D565*E565</f>
        <v>50</v>
      </c>
      <c r="D565" s="12">
        <f>D547</f>
        <v>10</v>
      </c>
      <c r="E565" s="37">
        <f>F565*$E$725+G565*$F$725+H565*$G$725+I565*$H$725+J565*$I$725+K565*$J$725+L565*$K$725+M565*$L$725+N565*$M$725+O565*$N$725+P565*$O$725</f>
        <v>5</v>
      </c>
      <c r="F565" s="15"/>
      <c r="G565" s="15">
        <v>5</v>
      </c>
      <c r="H565" s="15"/>
      <c r="I565" s="15"/>
      <c r="J565" s="15"/>
      <c r="K565" s="15"/>
      <c r="L565" s="15"/>
      <c r="M565" s="15"/>
      <c r="N565" s="15"/>
      <c r="O565" s="15"/>
      <c r="P565" s="15"/>
      <c r="Q565" s="15"/>
      <c r="R565" s="67"/>
      <c r="S565" s="66"/>
      <c r="T565" s="76"/>
    </row>
    <row r="566" spans="1:20" s="13" customFormat="1" ht="20.25">
      <c r="A566" s="105"/>
      <c r="B566" s="41" t="s">
        <v>262</v>
      </c>
      <c r="C566" s="93">
        <f>SUM(C563:C565)</f>
        <v>250</v>
      </c>
      <c r="D566" s="46" t="s">
        <v>282</v>
      </c>
      <c r="E566" s="37"/>
      <c r="F566" s="15"/>
      <c r="G566" s="15"/>
      <c r="H566" s="15"/>
      <c r="I566" s="15"/>
      <c r="J566" s="15"/>
      <c r="K566" s="15"/>
      <c r="L566" s="15"/>
      <c r="M566" s="15"/>
      <c r="N566" s="15"/>
      <c r="O566" s="15"/>
      <c r="P566" s="15"/>
      <c r="Q566" s="15"/>
      <c r="R566" s="67"/>
      <c r="S566" s="66"/>
      <c r="T566" s="76"/>
    </row>
    <row r="567" spans="1:20" s="10" customFormat="1" ht="20.25" customHeight="1">
      <c r="A567" s="31">
        <v>19</v>
      </c>
      <c r="B567" s="125" t="s">
        <v>321</v>
      </c>
      <c r="C567" s="35"/>
      <c r="D567" s="9"/>
      <c r="E567" s="34"/>
      <c r="F567" s="9"/>
      <c r="G567" s="9"/>
      <c r="H567" s="9"/>
      <c r="I567" s="9"/>
      <c r="J567" s="9"/>
      <c r="K567" s="9"/>
      <c r="L567" s="9"/>
      <c r="M567" s="9"/>
      <c r="N567" s="9"/>
      <c r="O567" s="9"/>
      <c r="P567" s="9"/>
      <c r="Q567" s="9"/>
      <c r="R567" s="63"/>
      <c r="S567" s="64"/>
      <c r="T567" s="43"/>
    </row>
    <row r="568" spans="1:20" s="13" customFormat="1" ht="31.5">
      <c r="A568" s="11">
        <v>1</v>
      </c>
      <c r="B568" s="39" t="s">
        <v>326</v>
      </c>
      <c r="C568" s="36">
        <f>D568*E568</f>
        <v>-8</v>
      </c>
      <c r="D568" s="12">
        <v>1</v>
      </c>
      <c r="E568" s="37">
        <f>F568*$E$725+G568*$F$725+H568*$G$725+I568*$H$725+J568*$I$725+K568*$J$725+L568*$K$725+M568*$L$725+N568*$M$725+O568*$N$725+P568*$O$725</f>
        <v>-8</v>
      </c>
      <c r="F568" s="12">
        <v>-4</v>
      </c>
      <c r="G568" s="12">
        <v>-4</v>
      </c>
      <c r="H568" s="12"/>
      <c r="I568" s="12"/>
      <c r="J568" s="12"/>
      <c r="K568" s="12"/>
      <c r="L568" s="12"/>
      <c r="M568" s="12"/>
      <c r="N568" s="12"/>
      <c r="O568" s="12"/>
      <c r="P568" s="12"/>
      <c r="Q568" s="12"/>
      <c r="R568" s="65"/>
      <c r="S568" s="73"/>
      <c r="T568" s="75"/>
    </row>
    <row r="569" spans="1:20" s="13" customFormat="1" ht="20.25">
      <c r="A569" s="11">
        <v>1</v>
      </c>
      <c r="B569" s="39" t="s">
        <v>229</v>
      </c>
      <c r="C569" s="36">
        <f t="shared" ref="C569:C572" si="145">D569*E569</f>
        <v>0</v>
      </c>
      <c r="D569" s="12">
        <v>0</v>
      </c>
      <c r="E569" s="37">
        <f>F569*$E$725+G569*$F$725+H569*$G$725+I569*$H$725+J569*$I$725+K569*$J$725+L569*$K$725+M569*$L$725+N569*$M$725+O569*$N$725+P569*$O$725</f>
        <v>5</v>
      </c>
      <c r="F569" s="12">
        <v>5</v>
      </c>
      <c r="G569" s="12"/>
      <c r="H569" s="12"/>
      <c r="I569" s="12"/>
      <c r="J569" s="12"/>
      <c r="K569" s="12"/>
      <c r="L569" s="12"/>
      <c r="M569" s="12"/>
      <c r="N569" s="12"/>
      <c r="O569" s="12"/>
      <c r="P569" s="12"/>
      <c r="Q569" s="12"/>
      <c r="R569" s="65"/>
      <c r="S569" s="73"/>
      <c r="T569" s="75"/>
    </row>
    <row r="570" spans="1:20" s="13" customFormat="1" ht="20.25">
      <c r="A570" s="11">
        <v>1</v>
      </c>
      <c r="B570" s="39" t="s">
        <v>327</v>
      </c>
      <c r="C570" s="36">
        <f t="shared" si="145"/>
        <v>40</v>
      </c>
      <c r="D570" s="12">
        <v>4</v>
      </c>
      <c r="E570" s="37">
        <f>D754</f>
        <v>10</v>
      </c>
      <c r="F570" s="12"/>
      <c r="G570" s="12"/>
      <c r="H570" s="12"/>
      <c r="I570" s="12"/>
      <c r="J570" s="12"/>
      <c r="K570" s="12"/>
      <c r="L570" s="12"/>
      <c r="M570" s="12"/>
      <c r="N570" s="12"/>
      <c r="O570" s="12"/>
      <c r="P570" s="12"/>
      <c r="Q570" s="12"/>
      <c r="R570" s="65"/>
      <c r="S570" s="65"/>
      <c r="T570" s="75"/>
    </row>
    <row r="571" spans="1:20" s="13" customFormat="1" ht="20.25">
      <c r="A571" s="11">
        <v>1</v>
      </c>
      <c r="B571" s="39" t="s">
        <v>337</v>
      </c>
      <c r="C571" s="36">
        <f t="shared" si="145"/>
        <v>0</v>
      </c>
      <c r="D571" s="12">
        <v>0</v>
      </c>
      <c r="E571" s="37">
        <f>D762</f>
        <v>20</v>
      </c>
      <c r="F571" s="12"/>
      <c r="G571" s="12"/>
      <c r="H571" s="12"/>
      <c r="I571" s="12"/>
      <c r="J571" s="12"/>
      <c r="K571" s="12"/>
      <c r="L571" s="12"/>
      <c r="M571" s="12"/>
      <c r="N571" s="12"/>
      <c r="O571" s="12"/>
      <c r="P571" s="12"/>
      <c r="Q571" s="12"/>
      <c r="R571" s="65"/>
      <c r="S571" s="65"/>
      <c r="T571" s="75"/>
    </row>
    <row r="572" spans="1:20" s="13" customFormat="1" ht="31.5">
      <c r="A572" s="11">
        <v>1</v>
      </c>
      <c r="B572" s="39" t="s">
        <v>328</v>
      </c>
      <c r="C572" s="36">
        <f t="shared" si="145"/>
        <v>12.5</v>
      </c>
      <c r="D572" s="12">
        <v>5</v>
      </c>
      <c r="E572" s="37">
        <f>D756</f>
        <v>2.5</v>
      </c>
      <c r="F572" s="12"/>
      <c r="G572" s="12"/>
      <c r="H572" s="12"/>
      <c r="I572" s="12"/>
      <c r="J572" s="12"/>
      <c r="K572" s="12"/>
      <c r="L572" s="12"/>
      <c r="M572" s="12"/>
      <c r="N572" s="12"/>
      <c r="O572" s="12"/>
      <c r="P572" s="12"/>
      <c r="Q572" s="12"/>
      <c r="R572" s="65"/>
      <c r="S572" s="65"/>
      <c r="T572" s="75"/>
    </row>
    <row r="573" spans="1:20" s="13" customFormat="1" ht="20.25">
      <c r="A573" s="11"/>
      <c r="B573" s="40" t="s">
        <v>19</v>
      </c>
      <c r="C573" s="44">
        <f>SUM(C568:C572)</f>
        <v>44.5</v>
      </c>
      <c r="D573" s="46" t="s">
        <v>211</v>
      </c>
      <c r="E573" s="37"/>
      <c r="F573" s="12"/>
      <c r="G573" s="12"/>
      <c r="H573" s="12"/>
      <c r="I573" s="12"/>
      <c r="J573" s="12"/>
      <c r="K573" s="12"/>
      <c r="L573" s="12"/>
      <c r="M573" s="12"/>
      <c r="N573" s="12"/>
      <c r="O573" s="12"/>
      <c r="P573" s="12"/>
      <c r="Q573" s="12"/>
      <c r="R573" s="65"/>
      <c r="S573" s="66"/>
      <c r="T573" s="76"/>
    </row>
    <row r="574" spans="1:20" s="13" customFormat="1" ht="31.5">
      <c r="A574" s="11">
        <v>2</v>
      </c>
      <c r="B574" s="39" t="s">
        <v>326</v>
      </c>
      <c r="C574" s="36">
        <f>D574*E574</f>
        <v>-30</v>
      </c>
      <c r="D574" s="12">
        <v>1</v>
      </c>
      <c r="E574" s="37">
        <f>F574*$E$725+G574*$F$725+H574*$G$725+I574*$H$725+J574*$I$725+K574*$J$725+L574*$K$725+M574*$L$725+N574*$M$725+O574*$N$725+P574*$O$725</f>
        <v>-30</v>
      </c>
      <c r="F574" s="12">
        <v>-15</v>
      </c>
      <c r="G574" s="12">
        <v>-15</v>
      </c>
      <c r="H574" s="12"/>
      <c r="I574" s="12"/>
      <c r="J574" s="12"/>
      <c r="K574" s="12"/>
      <c r="L574" s="12"/>
      <c r="M574" s="12"/>
      <c r="N574" s="12"/>
      <c r="O574" s="12"/>
      <c r="P574" s="12"/>
      <c r="Q574" s="12"/>
      <c r="R574" s="65"/>
      <c r="S574" s="73"/>
      <c r="T574" s="75"/>
    </row>
    <row r="575" spans="1:20" s="13" customFormat="1" ht="20.25">
      <c r="A575" s="11">
        <v>2</v>
      </c>
      <c r="B575" s="39" t="str">
        <f>B569</f>
        <v>Дрон-энергетик</v>
      </c>
      <c r="C575" s="36">
        <f t="shared" ref="C575:C578" si="146">D575*E575</f>
        <v>25</v>
      </c>
      <c r="D575" s="12">
        <v>5</v>
      </c>
      <c r="E575" s="37">
        <f>F575*$E$725+G575*$F$725+H575*$G$725+I575*$H$725+J575*$I$725+K575*$J$725+L575*$K$725+M575*$L$725+N575*$M$725+O575*$N$725+P575*$O$725</f>
        <v>5</v>
      </c>
      <c r="F575" s="12">
        <f>F569</f>
        <v>5</v>
      </c>
      <c r="G575" s="12">
        <f t="shared" ref="G575:Q575" si="147">G569</f>
        <v>0</v>
      </c>
      <c r="H575" s="12">
        <f t="shared" si="147"/>
        <v>0</v>
      </c>
      <c r="I575" s="12">
        <f t="shared" si="147"/>
        <v>0</v>
      </c>
      <c r="J575" s="12">
        <f t="shared" si="147"/>
        <v>0</v>
      </c>
      <c r="K575" s="12">
        <f t="shared" si="147"/>
        <v>0</v>
      </c>
      <c r="L575" s="12">
        <f t="shared" si="147"/>
        <v>0</v>
      </c>
      <c r="M575" s="12">
        <f t="shared" si="147"/>
        <v>0</v>
      </c>
      <c r="N575" s="12">
        <f t="shared" si="147"/>
        <v>0</v>
      </c>
      <c r="O575" s="12">
        <f t="shared" si="147"/>
        <v>0</v>
      </c>
      <c r="P575" s="12">
        <f t="shared" si="147"/>
        <v>0</v>
      </c>
      <c r="Q575" s="12">
        <f t="shared" si="147"/>
        <v>0</v>
      </c>
      <c r="R575" s="65"/>
      <c r="S575" s="73"/>
      <c r="T575" s="75"/>
    </row>
    <row r="576" spans="1:20" s="13" customFormat="1" ht="20.25">
      <c r="A576" s="11">
        <v>2</v>
      </c>
      <c r="B576" s="39" t="s">
        <v>327</v>
      </c>
      <c r="C576" s="36">
        <f t="shared" si="146"/>
        <v>70</v>
      </c>
      <c r="D576" s="12">
        <v>7</v>
      </c>
      <c r="E576" s="37">
        <f>E570</f>
        <v>10</v>
      </c>
      <c r="F576" s="12"/>
      <c r="G576" s="12"/>
      <c r="H576" s="12"/>
      <c r="I576" s="12"/>
      <c r="J576" s="12"/>
      <c r="K576" s="12"/>
      <c r="L576" s="12"/>
      <c r="M576" s="12"/>
      <c r="N576" s="12"/>
      <c r="O576" s="12"/>
      <c r="P576" s="12"/>
      <c r="Q576" s="12"/>
      <c r="R576" s="65"/>
      <c r="S576" s="65"/>
      <c r="T576" s="75"/>
    </row>
    <row r="577" spans="1:20" s="13" customFormat="1" ht="20.25">
      <c r="A577" s="11">
        <v>2</v>
      </c>
      <c r="B577" s="39" t="s">
        <v>337</v>
      </c>
      <c r="C577" s="36">
        <f t="shared" si="146"/>
        <v>60</v>
      </c>
      <c r="D577" s="12">
        <v>3</v>
      </c>
      <c r="E577" s="37">
        <f>E571</f>
        <v>20</v>
      </c>
      <c r="F577" s="12"/>
      <c r="G577" s="12"/>
      <c r="H577" s="12"/>
      <c r="I577" s="12"/>
      <c r="J577" s="12"/>
      <c r="K577" s="12"/>
      <c r="L577" s="12"/>
      <c r="M577" s="12"/>
      <c r="N577" s="12"/>
      <c r="O577" s="12"/>
      <c r="P577" s="12"/>
      <c r="Q577" s="12"/>
      <c r="R577" s="65"/>
      <c r="S577" s="65"/>
      <c r="T577" s="75"/>
    </row>
    <row r="578" spans="1:20" s="13" customFormat="1" ht="31.5">
      <c r="A578" s="11">
        <v>2</v>
      </c>
      <c r="B578" s="39" t="s">
        <v>328</v>
      </c>
      <c r="C578" s="36">
        <f t="shared" si="146"/>
        <v>25</v>
      </c>
      <c r="D578" s="12">
        <v>10</v>
      </c>
      <c r="E578" s="37">
        <f>E572</f>
        <v>2.5</v>
      </c>
      <c r="F578" s="12"/>
      <c r="G578" s="12"/>
      <c r="H578" s="12"/>
      <c r="I578" s="12"/>
      <c r="J578" s="12"/>
      <c r="K578" s="12"/>
      <c r="L578" s="12"/>
      <c r="M578" s="12"/>
      <c r="N578" s="12"/>
      <c r="O578" s="12"/>
      <c r="P578" s="12"/>
      <c r="Q578" s="12"/>
      <c r="R578" s="65"/>
      <c r="S578" s="65"/>
      <c r="T578" s="75"/>
    </row>
    <row r="579" spans="1:20" s="13" customFormat="1" ht="20.25">
      <c r="A579" s="11"/>
      <c r="B579" s="40" t="s">
        <v>20</v>
      </c>
      <c r="C579" s="44">
        <f>SUM(C574:C578)</f>
        <v>150</v>
      </c>
      <c r="D579" s="46" t="s">
        <v>210</v>
      </c>
      <c r="E579" s="37"/>
      <c r="F579" s="12"/>
      <c r="G579" s="12"/>
      <c r="H579" s="12"/>
      <c r="I579" s="12"/>
      <c r="J579" s="12"/>
      <c r="K579" s="12"/>
      <c r="L579" s="12"/>
      <c r="M579" s="12"/>
      <c r="N579" s="12"/>
      <c r="O579" s="12"/>
      <c r="P579" s="12"/>
      <c r="Q579" s="12"/>
      <c r="R579" s="65"/>
      <c r="S579" s="66"/>
      <c r="T579" s="76"/>
    </row>
    <row r="580" spans="1:20" s="13" customFormat="1" ht="31.5">
      <c r="A580" s="11">
        <v>3</v>
      </c>
      <c r="B580" s="39" t="s">
        <v>326</v>
      </c>
      <c r="C580" s="36">
        <f>D580*E580</f>
        <v>-50</v>
      </c>
      <c r="D580" s="12">
        <v>1</v>
      </c>
      <c r="E580" s="37">
        <f>F580*$E$725+G580*$F$725+H580*$G$725+I580*$H$725+J580*$I$725+K580*$J$725+L580*$K$725+M580*$L$725+N580*$M$725+O580*$N$725+P580*$O$725+Q580*$P$725+R580*S580</f>
        <v>-50</v>
      </c>
      <c r="F580" s="12">
        <v>-25</v>
      </c>
      <c r="G580" s="12">
        <v>-25</v>
      </c>
      <c r="H580" s="12"/>
      <c r="I580" s="12"/>
      <c r="J580" s="12"/>
      <c r="K580" s="12"/>
      <c r="L580" s="12"/>
      <c r="M580" s="12"/>
      <c r="N580" s="12"/>
      <c r="O580" s="12"/>
      <c r="P580" s="12"/>
      <c r="Q580" s="12"/>
      <c r="R580" s="65"/>
      <c r="S580" s="73"/>
      <c r="T580" s="75"/>
    </row>
    <row r="581" spans="1:20" s="13" customFormat="1" ht="20.25">
      <c r="A581" s="11">
        <v>3</v>
      </c>
      <c r="B581" s="39" t="str">
        <f>B569</f>
        <v>Дрон-энергетик</v>
      </c>
      <c r="C581" s="36">
        <f t="shared" ref="C581:C584" si="148">D581*E581</f>
        <v>50</v>
      </c>
      <c r="D581" s="12">
        <v>10</v>
      </c>
      <c r="E581" s="37">
        <f>F581*$E$725+G581*$F$725+H581*$G$725+I581*$H$725+J581*$I$725+K581*$J$725+L581*$K$725+M581*$L$725+N581*$M$725+O581*$N$725+P581*$O$725</f>
        <v>5</v>
      </c>
      <c r="F581" s="12">
        <f>F569</f>
        <v>5</v>
      </c>
      <c r="G581" s="12">
        <f t="shared" ref="G581:Q581" si="149">G569</f>
        <v>0</v>
      </c>
      <c r="H581" s="12">
        <f t="shared" si="149"/>
        <v>0</v>
      </c>
      <c r="I581" s="12">
        <f t="shared" si="149"/>
        <v>0</v>
      </c>
      <c r="J581" s="12">
        <f t="shared" si="149"/>
        <v>0</v>
      </c>
      <c r="K581" s="12">
        <f t="shared" si="149"/>
        <v>0</v>
      </c>
      <c r="L581" s="12">
        <f t="shared" si="149"/>
        <v>0</v>
      </c>
      <c r="M581" s="12">
        <f t="shared" si="149"/>
        <v>0</v>
      </c>
      <c r="N581" s="12">
        <f t="shared" si="149"/>
        <v>0</v>
      </c>
      <c r="O581" s="12">
        <f t="shared" si="149"/>
        <v>0</v>
      </c>
      <c r="P581" s="12">
        <f t="shared" si="149"/>
        <v>0</v>
      </c>
      <c r="Q581" s="12">
        <f t="shared" si="149"/>
        <v>0</v>
      </c>
      <c r="R581" s="65"/>
      <c r="S581" s="79"/>
      <c r="T581" s="75"/>
    </row>
    <row r="582" spans="1:20" s="13" customFormat="1" ht="20.25">
      <c r="A582" s="11">
        <v>3</v>
      </c>
      <c r="B582" s="39" t="s">
        <v>327</v>
      </c>
      <c r="C582" s="36">
        <f t="shared" si="148"/>
        <v>150</v>
      </c>
      <c r="D582" s="12">
        <v>15</v>
      </c>
      <c r="E582" s="37">
        <f>E570</f>
        <v>10</v>
      </c>
      <c r="F582" s="12"/>
      <c r="G582" s="12"/>
      <c r="H582" s="12"/>
      <c r="I582" s="12"/>
      <c r="J582" s="12"/>
      <c r="K582" s="12"/>
      <c r="L582" s="12"/>
      <c r="M582" s="12"/>
      <c r="N582" s="12"/>
      <c r="O582" s="12"/>
      <c r="P582" s="12"/>
      <c r="Q582" s="12"/>
      <c r="R582" s="65"/>
      <c r="S582" s="66"/>
      <c r="T582" s="76"/>
    </row>
    <row r="583" spans="1:20" s="13" customFormat="1" ht="20.25">
      <c r="A583" s="11">
        <v>3</v>
      </c>
      <c r="B583" s="39" t="s">
        <v>337</v>
      </c>
      <c r="C583" s="36">
        <f t="shared" si="148"/>
        <v>200</v>
      </c>
      <c r="D583" s="12">
        <v>10</v>
      </c>
      <c r="E583" s="37">
        <f>E571</f>
        <v>20</v>
      </c>
      <c r="F583" s="12"/>
      <c r="G583" s="12"/>
      <c r="H583" s="12"/>
      <c r="I583" s="12"/>
      <c r="J583" s="12"/>
      <c r="K583" s="12"/>
      <c r="L583" s="12"/>
      <c r="M583" s="12"/>
      <c r="N583" s="12"/>
      <c r="O583" s="12"/>
      <c r="P583" s="12"/>
      <c r="Q583" s="12"/>
      <c r="R583" s="65"/>
      <c r="S583" s="66"/>
      <c r="T583" s="76"/>
    </row>
    <row r="584" spans="1:20" s="13" customFormat="1" ht="31.5">
      <c r="A584" s="11">
        <v>3</v>
      </c>
      <c r="B584" s="39" t="s">
        <v>328</v>
      </c>
      <c r="C584" s="36">
        <f t="shared" si="148"/>
        <v>50</v>
      </c>
      <c r="D584" s="12">
        <v>20</v>
      </c>
      <c r="E584" s="37">
        <f>E572</f>
        <v>2.5</v>
      </c>
      <c r="F584" s="12"/>
      <c r="G584" s="12"/>
      <c r="H584" s="12"/>
      <c r="I584" s="12"/>
      <c r="J584" s="12"/>
      <c r="K584" s="12"/>
      <c r="L584" s="12"/>
      <c r="M584" s="12"/>
      <c r="N584" s="12"/>
      <c r="O584" s="12"/>
      <c r="P584" s="12"/>
      <c r="Q584" s="12"/>
      <c r="R584" s="65"/>
      <c r="S584" s="66"/>
      <c r="T584" s="76"/>
    </row>
    <row r="585" spans="1:20" s="13" customFormat="1" ht="20.25">
      <c r="A585" s="14"/>
      <c r="B585" s="41" t="s">
        <v>21</v>
      </c>
      <c r="C585" s="44">
        <f>SUM(C580:C584)</f>
        <v>400</v>
      </c>
      <c r="D585" s="46" t="s">
        <v>209</v>
      </c>
      <c r="E585" s="37"/>
      <c r="F585" s="15"/>
      <c r="G585" s="15"/>
      <c r="H585" s="15"/>
      <c r="I585" s="15"/>
      <c r="J585" s="15"/>
      <c r="K585" s="15"/>
      <c r="L585" s="15"/>
      <c r="M585" s="15"/>
      <c r="N585" s="15"/>
      <c r="O585" s="15"/>
      <c r="P585" s="15"/>
      <c r="Q585" s="15"/>
      <c r="R585" s="67"/>
      <c r="S585" s="66"/>
      <c r="T585" s="76"/>
    </row>
    <row r="586" spans="1:20" s="13" customFormat="1" ht="20.25">
      <c r="A586" s="106"/>
      <c r="B586" s="89" t="s">
        <v>304</v>
      </c>
      <c r="C586" s="38"/>
      <c r="D586" s="91"/>
      <c r="E586" s="37"/>
      <c r="F586" s="15"/>
      <c r="G586" s="15"/>
      <c r="H586" s="15"/>
      <c r="I586" s="15"/>
      <c r="J586" s="15"/>
      <c r="K586" s="15"/>
      <c r="L586" s="15"/>
      <c r="M586" s="15"/>
      <c r="N586" s="15"/>
      <c r="O586" s="15"/>
      <c r="P586" s="15"/>
      <c r="Q586" s="15"/>
      <c r="R586" s="67"/>
      <c r="S586" s="68"/>
      <c r="T586" s="28"/>
    </row>
    <row r="587" spans="1:20" s="13" customFormat="1" ht="20.25">
      <c r="A587" s="106"/>
      <c r="B587" s="90" t="s">
        <v>349</v>
      </c>
      <c r="C587" s="92">
        <f>D587*E587</f>
        <v>30</v>
      </c>
      <c r="D587" s="12">
        <v>3</v>
      </c>
      <c r="E587" s="37">
        <f>E570</f>
        <v>10</v>
      </c>
      <c r="F587" s="15">
        <v>3.5</v>
      </c>
      <c r="G587" s="15"/>
      <c r="H587" s="15"/>
      <c r="I587" s="15"/>
      <c r="J587" s="15"/>
      <c r="K587" s="15"/>
      <c r="L587" s="15"/>
      <c r="M587" s="15"/>
      <c r="N587" s="15"/>
      <c r="O587" s="15"/>
      <c r="P587" s="15"/>
      <c r="Q587" s="15"/>
      <c r="R587" s="67"/>
      <c r="S587" s="68"/>
      <c r="T587" s="28"/>
    </row>
    <row r="588" spans="1:20" s="13" customFormat="1" ht="20.25">
      <c r="A588" s="106"/>
      <c r="B588" s="90" t="s">
        <v>347</v>
      </c>
      <c r="C588" s="92">
        <f>D588*E588</f>
        <v>40</v>
      </c>
      <c r="D588" s="12">
        <v>2</v>
      </c>
      <c r="E588" s="37">
        <f>E571</f>
        <v>20</v>
      </c>
      <c r="F588" s="15"/>
      <c r="G588" s="15"/>
      <c r="H588" s="15"/>
      <c r="I588" s="15"/>
      <c r="J588" s="15"/>
      <c r="K588" s="15"/>
      <c r="L588" s="15"/>
      <c r="M588" s="15"/>
      <c r="N588" s="15"/>
      <c r="O588" s="15"/>
      <c r="P588" s="15"/>
      <c r="Q588" s="15"/>
      <c r="R588" s="67"/>
      <c r="S588" s="68"/>
      <c r="T588" s="28"/>
    </row>
    <row r="589" spans="1:20" s="13" customFormat="1" ht="20.25">
      <c r="A589" s="106"/>
      <c r="B589" s="90" t="s">
        <v>267</v>
      </c>
      <c r="C589" s="92">
        <f>D589*E589</f>
        <v>35</v>
      </c>
      <c r="D589" s="12">
        <f>D581</f>
        <v>10</v>
      </c>
      <c r="E589" s="37">
        <f>F589*$E$725+G589*$F$725+H589*$G$725+I589*$H$725+J589*$I$725+K589*$J$725+L589*$K$725+M589*$L$725+N589*$M$725+O589*$N$725+P589*$O$725</f>
        <v>3.5</v>
      </c>
      <c r="F589" s="15">
        <v>3.5</v>
      </c>
      <c r="G589" s="15"/>
      <c r="H589" s="15"/>
      <c r="I589" s="15"/>
      <c r="J589" s="15"/>
      <c r="K589" s="15"/>
      <c r="L589" s="15"/>
      <c r="M589" s="15"/>
      <c r="N589" s="15"/>
      <c r="O589" s="15"/>
      <c r="P589" s="15"/>
      <c r="Q589" s="15"/>
      <c r="R589" s="67"/>
      <c r="S589" s="68"/>
      <c r="T589" s="28"/>
    </row>
    <row r="590" spans="1:20" s="13" customFormat="1" ht="20.25">
      <c r="A590" s="107" t="s">
        <v>13</v>
      </c>
      <c r="B590" s="41" t="s">
        <v>262</v>
      </c>
      <c r="C590" s="93">
        <f>SUM(C587:C589)</f>
        <v>105</v>
      </c>
      <c r="D590" s="46" t="s">
        <v>306</v>
      </c>
      <c r="E590" s="37"/>
      <c r="F590" s="15"/>
      <c r="G590" s="15"/>
      <c r="H590" s="15"/>
      <c r="I590" s="15"/>
      <c r="J590" s="15"/>
      <c r="K590" s="15"/>
      <c r="L590" s="15"/>
      <c r="M590" s="15"/>
      <c r="N590" s="15"/>
      <c r="O590" s="15"/>
      <c r="P590" s="15"/>
      <c r="Q590" s="15"/>
      <c r="R590" s="67"/>
      <c r="S590" s="68"/>
      <c r="T590" s="28"/>
    </row>
    <row r="591" spans="1:20" s="13" customFormat="1" ht="20.25">
      <c r="A591" s="106"/>
      <c r="B591" s="89" t="s">
        <v>305</v>
      </c>
      <c r="C591" s="38"/>
      <c r="D591" s="103"/>
      <c r="E591" s="37"/>
      <c r="F591" s="15"/>
      <c r="G591" s="15"/>
      <c r="H591" s="15"/>
      <c r="I591" s="15"/>
      <c r="J591" s="15"/>
      <c r="K591" s="15"/>
      <c r="L591" s="15"/>
      <c r="M591" s="15"/>
      <c r="N591" s="15"/>
      <c r="O591" s="15"/>
      <c r="P591" s="15"/>
      <c r="Q591" s="15"/>
      <c r="R591" s="67"/>
      <c r="S591" s="68"/>
      <c r="T591" s="28"/>
    </row>
    <row r="592" spans="1:20" s="13" customFormat="1" ht="20.25">
      <c r="A592" s="106"/>
      <c r="B592" s="90" t="s">
        <v>339</v>
      </c>
      <c r="C592" s="92">
        <f>D592*E592</f>
        <v>150</v>
      </c>
      <c r="D592" s="12">
        <f>D587*5</f>
        <v>15</v>
      </c>
      <c r="E592" s="37">
        <f>E570</f>
        <v>10</v>
      </c>
      <c r="F592" s="15">
        <f>F587*5</f>
        <v>17.5</v>
      </c>
      <c r="G592" s="15"/>
      <c r="H592" s="15"/>
      <c r="I592" s="15"/>
      <c r="J592" s="15"/>
      <c r="K592" s="15"/>
      <c r="L592" s="15"/>
      <c r="M592" s="15"/>
      <c r="N592" s="15"/>
      <c r="O592" s="15"/>
      <c r="P592" s="15"/>
      <c r="Q592" s="15"/>
      <c r="R592" s="67"/>
      <c r="S592" s="68"/>
      <c r="T592" s="28"/>
    </row>
    <row r="593" spans="1:44" s="13" customFormat="1" ht="20.25">
      <c r="A593" s="106"/>
      <c r="B593" s="90" t="s">
        <v>340</v>
      </c>
      <c r="C593" s="92">
        <f>D593*E593</f>
        <v>200</v>
      </c>
      <c r="D593" s="12">
        <f>D588*5</f>
        <v>10</v>
      </c>
      <c r="E593" s="37">
        <f>E571</f>
        <v>20</v>
      </c>
      <c r="F593" s="15"/>
      <c r="G593" s="15"/>
      <c r="H593" s="15"/>
      <c r="I593" s="15"/>
      <c r="J593" s="15"/>
      <c r="K593" s="15"/>
      <c r="L593" s="15"/>
      <c r="M593" s="15"/>
      <c r="N593" s="15"/>
      <c r="O593" s="15"/>
      <c r="P593" s="15"/>
      <c r="Q593" s="15"/>
      <c r="R593" s="67"/>
      <c r="S593" s="68"/>
      <c r="T593" s="28"/>
    </row>
    <row r="594" spans="1:44" s="13" customFormat="1" ht="20.25">
      <c r="A594" s="106"/>
      <c r="B594" s="90" t="s">
        <v>267</v>
      </c>
      <c r="C594" s="92">
        <f>D594*E594</f>
        <v>175</v>
      </c>
      <c r="D594" s="12">
        <f>D589</f>
        <v>10</v>
      </c>
      <c r="E594" s="37">
        <f>F594*$E$725+G594*$F$725+H594*$G$725+I594*$H$725+J594*$I$725+K594*$J$725+L594*$K$725+M594*$L$725+N594*$M$725+O594*$N$725+P594*$O$725</f>
        <v>17.5</v>
      </c>
      <c r="F594" s="15">
        <f t="shared" ref="F594:J594" si="150">F589*5</f>
        <v>17.5</v>
      </c>
      <c r="G594" s="15">
        <f t="shared" si="150"/>
        <v>0</v>
      </c>
      <c r="H594" s="15">
        <f t="shared" si="150"/>
        <v>0</v>
      </c>
      <c r="I594" s="15">
        <f t="shared" si="150"/>
        <v>0</v>
      </c>
      <c r="J594" s="15">
        <f t="shared" si="150"/>
        <v>0</v>
      </c>
      <c r="K594" s="15">
        <f>K589*5</f>
        <v>0</v>
      </c>
      <c r="L594" s="15">
        <f t="shared" ref="L594:P594" si="151">L589*5</f>
        <v>0</v>
      </c>
      <c r="M594" s="15">
        <f t="shared" si="151"/>
        <v>0</v>
      </c>
      <c r="N594" s="15">
        <f t="shared" si="151"/>
        <v>0</v>
      </c>
      <c r="O594" s="15">
        <f t="shared" si="151"/>
        <v>0</v>
      </c>
      <c r="P594" s="15">
        <f t="shared" si="151"/>
        <v>0</v>
      </c>
      <c r="Q594" s="15"/>
      <c r="R594" s="67"/>
      <c r="S594" s="68"/>
      <c r="T594" s="28"/>
    </row>
    <row r="595" spans="1:44" s="13" customFormat="1" ht="20.25">
      <c r="A595" s="106"/>
      <c r="B595" s="41" t="s">
        <v>262</v>
      </c>
      <c r="C595" s="93">
        <f>SUM(C592:C594)</f>
        <v>525</v>
      </c>
      <c r="D595" s="46" t="s">
        <v>307</v>
      </c>
      <c r="E595" s="37"/>
      <c r="F595" s="15"/>
      <c r="G595" s="15"/>
      <c r="H595" s="15"/>
      <c r="I595" s="15"/>
      <c r="J595" s="15"/>
      <c r="K595" s="15"/>
      <c r="L595" s="15"/>
      <c r="M595" s="15"/>
      <c r="N595" s="15"/>
      <c r="O595" s="15"/>
      <c r="P595" s="15"/>
      <c r="Q595" s="15"/>
      <c r="R595" s="67"/>
      <c r="S595" s="68"/>
      <c r="T595" s="28"/>
    </row>
    <row r="596" spans="1:44" s="111" customFormat="1" ht="20.25">
      <c r="A596" s="104"/>
      <c r="B596" s="89" t="s">
        <v>255</v>
      </c>
      <c r="C596" s="38"/>
      <c r="D596" s="91"/>
      <c r="E596" s="37"/>
      <c r="F596" s="15"/>
      <c r="G596" s="15"/>
      <c r="H596" s="15"/>
      <c r="I596" s="15"/>
      <c r="J596" s="15"/>
      <c r="K596" s="15"/>
      <c r="L596" s="15"/>
      <c r="M596" s="15"/>
      <c r="N596" s="15"/>
      <c r="O596" s="15"/>
      <c r="P596" s="15"/>
      <c r="Q596" s="15"/>
      <c r="R596" s="67"/>
      <c r="S596" s="66"/>
      <c r="T596" s="115"/>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row>
    <row r="597" spans="1:44" s="111" customFormat="1" ht="20.25">
      <c r="A597" s="104"/>
      <c r="B597" s="90" t="s">
        <v>339</v>
      </c>
      <c r="C597" s="92">
        <f>D597*E597</f>
        <v>100</v>
      </c>
      <c r="D597" s="12">
        <v>10</v>
      </c>
      <c r="E597" s="37">
        <f>E570</f>
        <v>10</v>
      </c>
      <c r="F597" s="15">
        <v>15</v>
      </c>
      <c r="G597" s="15"/>
      <c r="H597" s="15"/>
      <c r="I597" s="15"/>
      <c r="J597" s="15"/>
      <c r="K597" s="15"/>
      <c r="L597" s="15"/>
      <c r="M597" s="15"/>
      <c r="N597" s="15"/>
      <c r="O597" s="15"/>
      <c r="P597" s="15"/>
      <c r="Q597" s="15"/>
      <c r="R597" s="67"/>
      <c r="S597" s="66"/>
      <c r="T597" s="115"/>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row>
    <row r="598" spans="1:44" s="111" customFormat="1" ht="20.25">
      <c r="A598" s="104"/>
      <c r="B598" s="90" t="s">
        <v>340</v>
      </c>
      <c r="C598" s="92">
        <f>D598*E598</f>
        <v>100</v>
      </c>
      <c r="D598" s="12">
        <v>5</v>
      </c>
      <c r="E598" s="37">
        <f>E571</f>
        <v>20</v>
      </c>
      <c r="F598" s="15"/>
      <c r="G598" s="15"/>
      <c r="H598" s="15"/>
      <c r="I598" s="15"/>
      <c r="J598" s="15"/>
      <c r="K598" s="15"/>
      <c r="L598" s="15"/>
      <c r="M598" s="15"/>
      <c r="N598" s="15"/>
      <c r="O598" s="15"/>
      <c r="P598" s="15"/>
      <c r="Q598" s="15"/>
      <c r="R598" s="67"/>
      <c r="S598" s="66"/>
      <c r="T598" s="115"/>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row>
    <row r="599" spans="1:44" s="111" customFormat="1" ht="20.25">
      <c r="A599" s="104"/>
      <c r="B599" s="90" t="s">
        <v>267</v>
      </c>
      <c r="C599" s="92">
        <f>D599*E599</f>
        <v>50</v>
      </c>
      <c r="D599" s="12">
        <f>D581</f>
        <v>10</v>
      </c>
      <c r="E599" s="37">
        <f>F599*$E$725+G599*$F$725+H599*$G$725+I599*$H$725+J599*$I$725+K599*$J$725+L599*$K$725+M599*$L$725+N599*$M$725+O599*$N$725+P599*$O$725</f>
        <v>5</v>
      </c>
      <c r="F599" s="15">
        <v>5</v>
      </c>
      <c r="G599" s="15"/>
      <c r="H599" s="15"/>
      <c r="I599" s="15"/>
      <c r="J599" s="15"/>
      <c r="K599" s="15"/>
      <c r="L599" s="15"/>
      <c r="M599" s="15"/>
      <c r="N599" s="15"/>
      <c r="O599" s="15"/>
      <c r="P599" s="15"/>
      <c r="Q599" s="15"/>
      <c r="R599" s="67"/>
      <c r="S599" s="66"/>
      <c r="T599" s="115"/>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row>
    <row r="600" spans="1:44" s="111" customFormat="1" ht="20.25">
      <c r="A600" s="104"/>
      <c r="B600" s="41" t="s">
        <v>262</v>
      </c>
      <c r="C600" s="93">
        <f>SUM(C597:C599)</f>
        <v>250</v>
      </c>
      <c r="D600" s="46" t="s">
        <v>282</v>
      </c>
      <c r="E600" s="37"/>
      <c r="F600" s="15"/>
      <c r="G600" s="15"/>
      <c r="H600" s="15"/>
      <c r="I600" s="15"/>
      <c r="J600" s="15"/>
      <c r="K600" s="15"/>
      <c r="L600" s="15"/>
      <c r="M600" s="15"/>
      <c r="N600" s="15"/>
      <c r="O600" s="15"/>
      <c r="P600" s="15"/>
      <c r="Q600" s="15"/>
      <c r="R600" s="67"/>
      <c r="S600" s="66"/>
      <c r="T600" s="115"/>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row>
    <row r="601" spans="1:44" s="10" customFormat="1" ht="20.25" customHeight="1">
      <c r="A601" s="31">
        <v>20</v>
      </c>
      <c r="B601" s="125" t="s">
        <v>322</v>
      </c>
      <c r="C601" s="35"/>
      <c r="D601" s="9"/>
      <c r="E601" s="34"/>
      <c r="F601" s="9"/>
      <c r="G601" s="9"/>
      <c r="H601" s="9"/>
      <c r="I601" s="9"/>
      <c r="J601" s="9"/>
      <c r="K601" s="9"/>
      <c r="L601" s="9"/>
      <c r="M601" s="9"/>
      <c r="N601" s="9"/>
      <c r="O601" s="9"/>
      <c r="P601" s="9"/>
      <c r="Q601" s="9"/>
      <c r="R601" s="63"/>
      <c r="S601" s="64"/>
      <c r="T601" s="43"/>
    </row>
    <row r="602" spans="1:44" s="13" customFormat="1" ht="20.25">
      <c r="A602" s="11">
        <v>1</v>
      </c>
      <c r="B602" s="116" t="s">
        <v>421</v>
      </c>
      <c r="C602" s="36">
        <f>D602*E602</f>
        <v>-5</v>
      </c>
      <c r="D602" s="12">
        <v>1</v>
      </c>
      <c r="E602" s="37">
        <f>F602*$E$725+G602*$F$725+H602*$G$725+I602*$H$725+J602*$I$725+K602*$J$725+L602*$K$725+M602*$L$725+N602*$M$725+O602*$N$725+P602*$O$725+Q602*$P$725+R602*S602</f>
        <v>-5</v>
      </c>
      <c r="F602" s="12">
        <v>-3</v>
      </c>
      <c r="G602" s="12">
        <v>-2</v>
      </c>
      <c r="H602" s="12"/>
      <c r="I602" s="12"/>
      <c r="J602" s="12"/>
      <c r="K602" s="12"/>
      <c r="L602" s="12"/>
      <c r="M602" s="12"/>
      <c r="N602" s="12"/>
      <c r="O602" s="12"/>
      <c r="P602" s="12"/>
      <c r="Q602" s="12"/>
      <c r="R602" s="65"/>
      <c r="S602" s="66"/>
      <c r="T602" s="27"/>
    </row>
    <row r="603" spans="1:44" s="13" customFormat="1" ht="20.25">
      <c r="A603" s="11">
        <v>1</v>
      </c>
      <c r="B603" s="39" t="s">
        <v>302</v>
      </c>
      <c r="C603" s="36">
        <f t="shared" ref="C603:C604" si="152">D603*E603</f>
        <v>30.375</v>
      </c>
      <c r="D603" s="12">
        <v>3</v>
      </c>
      <c r="E603" s="37">
        <f>F603*$E$725+G603*$F$725+H603*$G$725+I603*$H$725+J603*$I$725+K603*$J$725+L603*$K$725+M603*$L$725+N603*$M$725+O603*$N$725+P603*$O$725</f>
        <v>10.125</v>
      </c>
      <c r="F603" s="12">
        <v>-3</v>
      </c>
      <c r="G603" s="12"/>
      <c r="H603" s="12"/>
      <c r="I603" s="12"/>
      <c r="J603" s="12"/>
      <c r="K603" s="12"/>
      <c r="L603" s="12"/>
      <c r="M603" s="12"/>
      <c r="N603" s="12">
        <v>10.5</v>
      </c>
      <c r="O603" s="12"/>
      <c r="P603" s="12"/>
      <c r="Q603" s="12"/>
      <c r="R603" s="65"/>
      <c r="S603" s="73"/>
      <c r="T603" s="75"/>
    </row>
    <row r="604" spans="1:44" s="13" customFormat="1" ht="20.25">
      <c r="A604" s="11">
        <v>1</v>
      </c>
      <c r="B604" s="127" t="s">
        <v>423</v>
      </c>
      <c r="C604" s="36">
        <f t="shared" si="152"/>
        <v>20.25</v>
      </c>
      <c r="D604" s="12">
        <f>FLOOR(3*0.85,1)</f>
        <v>2</v>
      </c>
      <c r="E604" s="37">
        <f>E603</f>
        <v>10.125</v>
      </c>
      <c r="F604" s="12"/>
      <c r="G604" s="12"/>
      <c r="H604" s="12"/>
      <c r="I604" s="12"/>
      <c r="J604" s="12"/>
      <c r="K604" s="12"/>
      <c r="L604" s="12"/>
      <c r="M604" s="12"/>
      <c r="N604" s="12"/>
      <c r="O604" s="12"/>
      <c r="P604" s="12"/>
      <c r="Q604" s="12"/>
      <c r="R604" s="65"/>
      <c r="S604" s="66"/>
      <c r="T604" s="27" t="s">
        <v>382</v>
      </c>
    </row>
    <row r="605" spans="1:44" s="13" customFormat="1" ht="20.25">
      <c r="A605" s="11"/>
      <c r="B605" s="40" t="s">
        <v>19</v>
      </c>
      <c r="C605" s="93">
        <f>SUM(C602:C604)</f>
        <v>45.625</v>
      </c>
      <c r="D605" s="46" t="s">
        <v>211</v>
      </c>
      <c r="E605" s="37"/>
      <c r="F605" s="12"/>
      <c r="G605" s="12"/>
      <c r="H605" s="12"/>
      <c r="I605" s="12"/>
      <c r="J605" s="12"/>
      <c r="K605" s="12"/>
      <c r="L605" s="12"/>
      <c r="M605" s="12"/>
      <c r="N605" s="12"/>
      <c r="O605" s="12"/>
      <c r="P605" s="12"/>
      <c r="Q605" s="12"/>
      <c r="R605" s="65"/>
      <c r="S605" s="66"/>
      <c r="T605" s="27"/>
    </row>
    <row r="606" spans="1:44" s="13" customFormat="1" ht="20.25">
      <c r="A606" s="11">
        <v>2</v>
      </c>
      <c r="B606" s="116" t="s">
        <v>420</v>
      </c>
      <c r="C606" s="36">
        <f>D606*E606</f>
        <v>-8</v>
      </c>
      <c r="D606" s="12">
        <v>1</v>
      </c>
      <c r="E606" s="37">
        <f>F606*$E$725+G606*$F$725+H606*$G$725+I606*$H$725+J606*$I$725+K606*$J$725+L606*$K$725+M606*$L$725+N606*$M$725+O606*$N$725+P606*$O$725+Q606*$P$725+R606*S606</f>
        <v>-8</v>
      </c>
      <c r="F606" s="12">
        <v>-5</v>
      </c>
      <c r="G606" s="12">
        <v>-3</v>
      </c>
      <c r="H606" s="12"/>
      <c r="I606" s="12"/>
      <c r="J606" s="12"/>
      <c r="K606" s="12"/>
      <c r="L606" s="12"/>
      <c r="M606" s="12"/>
      <c r="N606" s="12"/>
      <c r="O606" s="12"/>
      <c r="P606" s="12"/>
      <c r="Q606" s="12"/>
      <c r="R606" s="65"/>
      <c r="S606" s="66"/>
      <c r="T606" s="27"/>
    </row>
    <row r="607" spans="1:44" s="13" customFormat="1" ht="20.25">
      <c r="A607" s="11">
        <v>2</v>
      </c>
      <c r="B607" s="39" t="str">
        <f>B603</f>
        <v>Дрон-смотритель</v>
      </c>
      <c r="C607" s="36">
        <f t="shared" ref="C607:C609" si="153">D607*E607</f>
        <v>60.75</v>
      </c>
      <c r="D607" s="12">
        <v>6</v>
      </c>
      <c r="E607" s="37">
        <f>F607*$E$725+G607*$F$725+H607*$G$725+I607*$H$725+J607*$I$725+K607*$J$725+L607*$K$725+M607*$L$725+N607*$M$725+O607*$N$725+P607*$O$725</f>
        <v>10.125</v>
      </c>
      <c r="F607" s="12">
        <f>F603</f>
        <v>-3</v>
      </c>
      <c r="G607" s="12">
        <f t="shared" ref="G607" si="154">G603</f>
        <v>0</v>
      </c>
      <c r="H607" s="12">
        <f t="shared" ref="H607:Q607" si="155">H603</f>
        <v>0</v>
      </c>
      <c r="I607" s="12">
        <f t="shared" si="155"/>
        <v>0</v>
      </c>
      <c r="J607" s="12">
        <f t="shared" si="155"/>
        <v>0</v>
      </c>
      <c r="K607" s="12">
        <f t="shared" si="155"/>
        <v>0</v>
      </c>
      <c r="L607" s="12">
        <f t="shared" si="155"/>
        <v>0</v>
      </c>
      <c r="M607" s="12">
        <f t="shared" si="155"/>
        <v>0</v>
      </c>
      <c r="N607" s="12">
        <f t="shared" si="155"/>
        <v>10.5</v>
      </c>
      <c r="O607" s="12">
        <f t="shared" si="155"/>
        <v>0</v>
      </c>
      <c r="P607" s="12">
        <f t="shared" si="155"/>
        <v>0</v>
      </c>
      <c r="Q607" s="12">
        <f t="shared" si="155"/>
        <v>0</v>
      </c>
      <c r="R607" s="65"/>
      <c r="S607" s="79"/>
      <c r="T607" s="75"/>
    </row>
    <row r="608" spans="1:44" s="13" customFormat="1" ht="20.25">
      <c r="A608" s="11">
        <v>2</v>
      </c>
      <c r="B608" s="127" t="s">
        <v>387</v>
      </c>
      <c r="C608" s="36">
        <f t="shared" si="153"/>
        <v>24</v>
      </c>
      <c r="D608" s="12">
        <f>1*D607</f>
        <v>6</v>
      </c>
      <c r="E608" s="37">
        <f>D751</f>
        <v>4</v>
      </c>
      <c r="F608" s="12"/>
      <c r="G608" s="12"/>
      <c r="H608" s="12"/>
      <c r="I608" s="12"/>
      <c r="J608" s="12"/>
      <c r="K608" s="12"/>
      <c r="L608" s="12"/>
      <c r="M608" s="12"/>
      <c r="N608" s="12"/>
      <c r="O608" s="12"/>
      <c r="P608" s="12"/>
      <c r="Q608" s="12"/>
      <c r="R608" s="65"/>
      <c r="S608" s="65"/>
      <c r="T608" s="27" t="s">
        <v>383</v>
      </c>
    </row>
    <row r="609" spans="1:20" s="13" customFormat="1" ht="20.25">
      <c r="A609" s="11">
        <v>2</v>
      </c>
      <c r="B609" s="127" t="s">
        <v>424</v>
      </c>
      <c r="C609" s="36">
        <f t="shared" si="153"/>
        <v>67.8</v>
      </c>
      <c r="D609" s="12">
        <f>FLOOR(5.3*0.85,1)</f>
        <v>4</v>
      </c>
      <c r="E609" s="37">
        <f>(E607+E608)*1.2</f>
        <v>16.95</v>
      </c>
      <c r="F609" s="12">
        <f>F604</f>
        <v>0</v>
      </c>
      <c r="G609" s="12">
        <f t="shared" ref="G609" si="156">G604</f>
        <v>0</v>
      </c>
      <c r="H609" s="12">
        <f t="shared" ref="H609:Q609" si="157">H604</f>
        <v>0</v>
      </c>
      <c r="I609" s="12">
        <f t="shared" si="157"/>
        <v>0</v>
      </c>
      <c r="J609" s="12">
        <f t="shared" si="157"/>
        <v>0</v>
      </c>
      <c r="K609" s="12">
        <f t="shared" si="157"/>
        <v>0</v>
      </c>
      <c r="L609" s="12">
        <f t="shared" si="157"/>
        <v>0</v>
      </c>
      <c r="M609" s="12">
        <f t="shared" si="157"/>
        <v>0</v>
      </c>
      <c r="N609" s="12">
        <f t="shared" si="157"/>
        <v>0</v>
      </c>
      <c r="O609" s="12">
        <f t="shared" si="157"/>
        <v>0</v>
      </c>
      <c r="P609" s="12">
        <f t="shared" si="157"/>
        <v>0</v>
      </c>
      <c r="Q609" s="12">
        <f t="shared" si="157"/>
        <v>0</v>
      </c>
      <c r="R609" s="65"/>
      <c r="S609" s="65"/>
      <c r="T609" s="27"/>
    </row>
    <row r="610" spans="1:20" s="13" customFormat="1" ht="20.25">
      <c r="A610" s="11"/>
      <c r="B610" s="40" t="s">
        <v>20</v>
      </c>
      <c r="C610" s="93">
        <f>SUM(C606:C609)</f>
        <v>144.55000000000001</v>
      </c>
      <c r="D610" s="46" t="s">
        <v>210</v>
      </c>
      <c r="E610" s="37"/>
      <c r="F610" s="12"/>
      <c r="G610" s="12"/>
      <c r="H610" s="12"/>
      <c r="I610" s="12"/>
      <c r="J610" s="12"/>
      <c r="K610" s="12"/>
      <c r="L610" s="12"/>
      <c r="M610" s="12"/>
      <c r="N610" s="12"/>
      <c r="O610" s="12"/>
      <c r="P610" s="12"/>
      <c r="Q610" s="12"/>
      <c r="R610" s="65"/>
      <c r="S610" s="66"/>
      <c r="T610" s="27"/>
    </row>
    <row r="611" spans="1:20" s="13" customFormat="1" ht="20.25">
      <c r="A611" s="11">
        <v>3</v>
      </c>
      <c r="B611" s="116" t="s">
        <v>422</v>
      </c>
      <c r="C611" s="36">
        <f>D611*E611</f>
        <v>-12</v>
      </c>
      <c r="D611" s="12">
        <v>1</v>
      </c>
      <c r="E611" s="37">
        <f>F611*$E$725+G611*$F$725+H611*$G$725+I611*$H$725+J611*$I$725+K611*$J$725+L611*$K$725+M611*$L$725+N611*$M$725+O611*$N$725+P611*$O$725+Q611*$P$725+R611*S611</f>
        <v>-12</v>
      </c>
      <c r="F611" s="12">
        <v>-7</v>
      </c>
      <c r="G611" s="12">
        <v>-5</v>
      </c>
      <c r="H611" s="12"/>
      <c r="I611" s="12"/>
      <c r="J611" s="12"/>
      <c r="K611" s="12"/>
      <c r="L611" s="12"/>
      <c r="M611" s="12"/>
      <c r="N611" s="12"/>
      <c r="O611" s="12"/>
      <c r="P611" s="12"/>
      <c r="Q611" s="12"/>
      <c r="R611" s="65"/>
      <c r="S611" s="66"/>
      <c r="T611" s="75"/>
    </row>
    <row r="612" spans="1:20" s="13" customFormat="1" ht="20.25">
      <c r="A612" s="11">
        <v>3</v>
      </c>
      <c r="B612" s="39" t="str">
        <f>B603</f>
        <v>Дрон-смотритель</v>
      </c>
      <c r="C612" s="36">
        <f t="shared" ref="C612:C614" si="158">D612*E612</f>
        <v>151.875</v>
      </c>
      <c r="D612" s="12">
        <v>15</v>
      </c>
      <c r="E612" s="37">
        <f>F612*$E$725+G612*$F$725+H612*$G$725+I612*$H$725+J612*$I$725+K612*$J$725+L612*$K$725+M612*$L$725+N612*$M$725+O612*$N$725+P612*$O$725</f>
        <v>10.125</v>
      </c>
      <c r="F612" s="12">
        <f>F603</f>
        <v>-3</v>
      </c>
      <c r="G612" s="12">
        <f t="shared" ref="G612:Q612" si="159">G603</f>
        <v>0</v>
      </c>
      <c r="H612" s="12">
        <f t="shared" si="159"/>
        <v>0</v>
      </c>
      <c r="I612" s="12">
        <f t="shared" si="159"/>
        <v>0</v>
      </c>
      <c r="J612" s="12">
        <f t="shared" si="159"/>
        <v>0</v>
      </c>
      <c r="K612" s="12">
        <f t="shared" si="159"/>
        <v>0</v>
      </c>
      <c r="L612" s="12">
        <f t="shared" si="159"/>
        <v>0</v>
      </c>
      <c r="M612" s="12">
        <f t="shared" si="159"/>
        <v>0</v>
      </c>
      <c r="N612" s="12">
        <f t="shared" si="159"/>
        <v>10.5</v>
      </c>
      <c r="O612" s="12">
        <f t="shared" si="159"/>
        <v>0</v>
      </c>
      <c r="P612" s="12">
        <f t="shared" si="159"/>
        <v>0</v>
      </c>
      <c r="Q612" s="12">
        <f t="shared" si="159"/>
        <v>0</v>
      </c>
      <c r="R612" s="65"/>
      <c r="S612" s="79"/>
      <c r="T612" s="27" t="s">
        <v>384</v>
      </c>
    </row>
    <row r="613" spans="1:20" s="13" customFormat="1" ht="20.25">
      <c r="A613" s="11">
        <v>3</v>
      </c>
      <c r="B613" s="127" t="s">
        <v>387</v>
      </c>
      <c r="C613" s="36">
        <f t="shared" si="158"/>
        <v>60</v>
      </c>
      <c r="D613" s="12">
        <f>1*D612</f>
        <v>15</v>
      </c>
      <c r="E613" s="37">
        <f>D751</f>
        <v>4</v>
      </c>
      <c r="F613" s="12"/>
      <c r="G613" s="12"/>
      <c r="H613" s="12"/>
      <c r="I613" s="12"/>
      <c r="J613" s="12"/>
      <c r="K613" s="12"/>
      <c r="L613" s="12"/>
      <c r="M613" s="12"/>
      <c r="N613" s="12"/>
      <c r="O613" s="12"/>
      <c r="P613" s="12"/>
      <c r="Q613" s="12"/>
      <c r="R613" s="65"/>
      <c r="S613" s="65"/>
      <c r="T613" s="27"/>
    </row>
    <row r="614" spans="1:20" s="13" customFormat="1" ht="20.25">
      <c r="A614" s="11">
        <v>3</v>
      </c>
      <c r="B614" s="127" t="s">
        <v>425</v>
      </c>
      <c r="C614" s="36">
        <f t="shared" si="158"/>
        <v>169.5</v>
      </c>
      <c r="D614" s="12">
        <f>FLOOR(10*0.85,1)</f>
        <v>8</v>
      </c>
      <c r="E614" s="37">
        <f>(E612+E613)*1.5</f>
        <v>21.1875</v>
      </c>
      <c r="F614" s="12">
        <f>F604</f>
        <v>0</v>
      </c>
      <c r="G614" s="12">
        <f t="shared" ref="G614:Q614" si="160">G604</f>
        <v>0</v>
      </c>
      <c r="H614" s="12">
        <f t="shared" si="160"/>
        <v>0</v>
      </c>
      <c r="I614" s="12">
        <f t="shared" si="160"/>
        <v>0</v>
      </c>
      <c r="J614" s="12">
        <f t="shared" si="160"/>
        <v>0</v>
      </c>
      <c r="K614" s="12">
        <f t="shared" si="160"/>
        <v>0</v>
      </c>
      <c r="L614" s="12">
        <f t="shared" si="160"/>
        <v>0</v>
      </c>
      <c r="M614" s="12">
        <f t="shared" si="160"/>
        <v>0</v>
      </c>
      <c r="N614" s="12">
        <f t="shared" si="160"/>
        <v>0</v>
      </c>
      <c r="O614" s="12">
        <f t="shared" si="160"/>
        <v>0</v>
      </c>
      <c r="P614" s="12">
        <f t="shared" si="160"/>
        <v>0</v>
      </c>
      <c r="Q614" s="12">
        <f t="shared" si="160"/>
        <v>0</v>
      </c>
      <c r="R614" s="65"/>
      <c r="S614" s="66"/>
      <c r="T614" s="27"/>
    </row>
    <row r="615" spans="1:20" s="13" customFormat="1" ht="20.25">
      <c r="A615" s="14"/>
      <c r="B615" s="41" t="s">
        <v>21</v>
      </c>
      <c r="C615" s="93">
        <f>SUM(C611:C614)</f>
        <v>369.375</v>
      </c>
      <c r="D615" s="46" t="s">
        <v>209</v>
      </c>
      <c r="E615" s="37"/>
      <c r="F615" s="15"/>
      <c r="G615" s="15"/>
      <c r="H615" s="15"/>
      <c r="I615" s="15"/>
      <c r="J615" s="15"/>
      <c r="K615" s="15"/>
      <c r="L615" s="15"/>
      <c r="M615" s="15"/>
      <c r="N615" s="15"/>
      <c r="O615" s="15"/>
      <c r="P615" s="15"/>
      <c r="Q615" s="15"/>
      <c r="R615" s="65"/>
      <c r="S615" s="66"/>
      <c r="T615" s="27"/>
    </row>
    <row r="616" spans="1:20" s="13" customFormat="1" ht="20.25">
      <c r="A616" s="106"/>
      <c r="B616" s="89" t="s">
        <v>304</v>
      </c>
      <c r="C616" s="38"/>
      <c r="D616" s="91"/>
      <c r="E616" s="37"/>
      <c r="F616" s="15"/>
      <c r="G616" s="15"/>
      <c r="H616" s="15"/>
      <c r="I616" s="15"/>
      <c r="J616" s="15"/>
      <c r="K616" s="15"/>
      <c r="L616" s="15"/>
      <c r="M616" s="15"/>
      <c r="N616" s="15"/>
      <c r="O616" s="15"/>
      <c r="P616" s="15"/>
      <c r="Q616" s="15"/>
      <c r="R616" s="65"/>
      <c r="S616" s="79"/>
      <c r="T616" s="75"/>
    </row>
    <row r="617" spans="1:20" s="13" customFormat="1" ht="20.25">
      <c r="A617" s="106"/>
      <c r="B617" s="90" t="s">
        <v>300</v>
      </c>
      <c r="C617" s="92">
        <f>D617*E617</f>
        <v>100.625</v>
      </c>
      <c r="D617" s="12">
        <f>D612+D614</f>
        <v>23</v>
      </c>
      <c r="E617" s="37">
        <f>F617*$E$725+G617*$F$725+H617*$G$725+I617*$H$725+J617*$I$725+K617*$J$725+L617*$K$725+M617*$L$725+N617*$M$725+O617*$N$725+P617*$O$725</f>
        <v>4.375</v>
      </c>
      <c r="F617" s="15"/>
      <c r="G617" s="15"/>
      <c r="H617" s="15"/>
      <c r="I617" s="15"/>
      <c r="J617" s="15"/>
      <c r="K617" s="15"/>
      <c r="L617" s="15"/>
      <c r="M617" s="15"/>
      <c r="N617" s="15">
        <v>3.5</v>
      </c>
      <c r="O617" s="15"/>
      <c r="P617" s="15"/>
      <c r="Q617" s="15"/>
      <c r="R617" s="67"/>
      <c r="S617" s="68"/>
      <c r="T617" s="28"/>
    </row>
    <row r="618" spans="1:20" s="13" customFormat="1" ht="20.25">
      <c r="A618" s="107" t="s">
        <v>13</v>
      </c>
      <c r="B618" s="41" t="s">
        <v>262</v>
      </c>
      <c r="C618" s="93">
        <f>SUM(C617:C617)</f>
        <v>100.625</v>
      </c>
      <c r="D618" s="46" t="s">
        <v>306</v>
      </c>
      <c r="E618" s="37"/>
      <c r="F618" s="15"/>
      <c r="G618" s="15"/>
      <c r="H618" s="15"/>
      <c r="I618" s="15"/>
      <c r="J618" s="15"/>
      <c r="K618" s="15"/>
      <c r="L618" s="15"/>
      <c r="M618" s="15"/>
      <c r="N618" s="15"/>
      <c r="O618" s="15"/>
      <c r="P618" s="15"/>
      <c r="Q618" s="15"/>
      <c r="R618" s="67"/>
      <c r="S618" s="68"/>
      <c r="T618" s="28"/>
    </row>
    <row r="619" spans="1:20" s="13" customFormat="1" ht="20.25">
      <c r="A619" s="106"/>
      <c r="B619" s="89" t="s">
        <v>305</v>
      </c>
      <c r="C619" s="38"/>
      <c r="D619" s="103"/>
      <c r="E619" s="37"/>
      <c r="F619" s="15"/>
      <c r="G619" s="15"/>
      <c r="H619" s="15"/>
      <c r="I619" s="15"/>
      <c r="J619" s="15"/>
      <c r="K619" s="15"/>
      <c r="L619" s="15"/>
      <c r="M619" s="15"/>
      <c r="N619" s="15"/>
      <c r="O619" s="15"/>
      <c r="P619" s="15"/>
      <c r="Q619" s="15"/>
      <c r="R619" s="67"/>
      <c r="S619" s="68"/>
      <c r="T619" s="28"/>
    </row>
    <row r="620" spans="1:20" s="13" customFormat="1" ht="20.25">
      <c r="A620" s="106"/>
      <c r="B620" s="90" t="s">
        <v>300</v>
      </c>
      <c r="C620" s="92">
        <f>D620*E620</f>
        <v>503.125</v>
      </c>
      <c r="D620" s="12">
        <f>D617</f>
        <v>23</v>
      </c>
      <c r="E620" s="37">
        <f>F620*$E$725+G620*$F$725+H620*$G$725+I620*$H$725+J620*$I$725+K620*$J$725+L620*$K$725+M620*$L$725+N620*$M$725+O620*$N$725+P620*$O$725</f>
        <v>21.875</v>
      </c>
      <c r="F620" s="15">
        <f t="shared" ref="F620:J620" si="161">F617*5</f>
        <v>0</v>
      </c>
      <c r="G620" s="15">
        <f t="shared" si="161"/>
        <v>0</v>
      </c>
      <c r="H620" s="15">
        <f t="shared" si="161"/>
        <v>0</v>
      </c>
      <c r="I620" s="15">
        <f t="shared" si="161"/>
        <v>0</v>
      </c>
      <c r="J620" s="15">
        <f t="shared" si="161"/>
        <v>0</v>
      </c>
      <c r="K620" s="15">
        <f>K617*5</f>
        <v>0</v>
      </c>
      <c r="L620" s="15">
        <f t="shared" ref="L620:P620" si="162">L617*5</f>
        <v>0</v>
      </c>
      <c r="M620" s="15">
        <f t="shared" si="162"/>
        <v>0</v>
      </c>
      <c r="N620" s="15">
        <f t="shared" si="162"/>
        <v>17.5</v>
      </c>
      <c r="O620" s="15">
        <f t="shared" si="162"/>
        <v>0</v>
      </c>
      <c r="P620" s="15">
        <f t="shared" si="162"/>
        <v>0</v>
      </c>
      <c r="Q620" s="15"/>
      <c r="R620" s="67"/>
      <c r="S620" s="68"/>
      <c r="T620" s="28"/>
    </row>
    <row r="621" spans="1:20" s="13" customFormat="1" ht="20.25">
      <c r="A621" s="106"/>
      <c r="B621" s="41" t="s">
        <v>262</v>
      </c>
      <c r="C621" s="93">
        <f>SUM(C620:C620)</f>
        <v>503.125</v>
      </c>
      <c r="D621" s="46" t="s">
        <v>307</v>
      </c>
      <c r="E621" s="37"/>
      <c r="F621" s="15"/>
      <c r="G621" s="15"/>
      <c r="H621" s="15"/>
      <c r="I621" s="15"/>
      <c r="J621" s="15"/>
      <c r="K621" s="15"/>
      <c r="L621" s="15"/>
      <c r="M621" s="15"/>
      <c r="N621" s="15"/>
      <c r="O621" s="15"/>
      <c r="P621" s="15"/>
      <c r="Q621" s="15"/>
      <c r="R621" s="67"/>
      <c r="S621" s="68"/>
      <c r="T621" s="28"/>
    </row>
    <row r="622" spans="1:20" s="13" customFormat="1" ht="20.25">
      <c r="A622" s="105"/>
      <c r="B622" s="89" t="s">
        <v>255</v>
      </c>
      <c r="C622" s="38"/>
      <c r="D622" s="91"/>
      <c r="E622" s="37"/>
      <c r="F622" s="15"/>
      <c r="G622" s="15"/>
      <c r="H622" s="15"/>
      <c r="I622" s="15"/>
      <c r="J622" s="15"/>
      <c r="K622" s="15"/>
      <c r="L622" s="15"/>
      <c r="M622" s="15"/>
      <c r="N622" s="15"/>
      <c r="O622" s="15"/>
      <c r="P622" s="15"/>
      <c r="Q622" s="15"/>
      <c r="R622" s="67"/>
      <c r="S622" s="68"/>
      <c r="T622" s="28"/>
    </row>
    <row r="623" spans="1:20" s="13" customFormat="1" ht="20.25">
      <c r="A623" s="105"/>
      <c r="B623" s="90" t="s">
        <v>300</v>
      </c>
      <c r="C623" s="92">
        <f>D623*E623</f>
        <v>247.25</v>
      </c>
      <c r="D623" s="12">
        <f>D620</f>
        <v>23</v>
      </c>
      <c r="E623" s="37">
        <f>F623*$E$725+G623*$F$725+H623*$G$725+I623*$H$725+J623*$I$725+K623*$J$725+L623*$K$725+M623*$L$725+N623*$M$725+O623*$N$725+P623*$O$725</f>
        <v>10.75</v>
      </c>
      <c r="F623" s="15"/>
      <c r="G623" s="15"/>
      <c r="H623" s="15"/>
      <c r="I623" s="15"/>
      <c r="J623" s="15"/>
      <c r="K623" s="15"/>
      <c r="L623" s="15"/>
      <c r="M623" s="15"/>
      <c r="N623" s="15">
        <v>8.6</v>
      </c>
      <c r="O623" s="15"/>
      <c r="P623" s="15"/>
      <c r="Q623" s="15"/>
      <c r="R623" s="67"/>
      <c r="S623" s="68"/>
      <c r="T623" s="28"/>
    </row>
    <row r="624" spans="1:20" s="13" customFormat="1" ht="20.25">
      <c r="A624" s="105" t="s">
        <v>13</v>
      </c>
      <c r="B624" s="41" t="s">
        <v>262</v>
      </c>
      <c r="C624" s="93">
        <f>C623</f>
        <v>247.25</v>
      </c>
      <c r="D624" s="46" t="s">
        <v>282</v>
      </c>
      <c r="E624" s="37"/>
      <c r="F624" s="15"/>
      <c r="G624" s="15"/>
      <c r="H624" s="15"/>
      <c r="I624" s="15"/>
      <c r="J624" s="15"/>
      <c r="K624" s="15"/>
      <c r="L624" s="15"/>
      <c r="M624" s="15"/>
      <c r="N624" s="15"/>
      <c r="O624" s="15"/>
      <c r="P624" s="15"/>
      <c r="Q624" s="15"/>
      <c r="R624" s="67"/>
      <c r="S624" s="68"/>
      <c r="T624" s="28"/>
    </row>
    <row r="625" spans="1:20" s="10" customFormat="1" ht="20.25" customHeight="1">
      <c r="A625" s="31">
        <v>21</v>
      </c>
      <c r="B625" s="125" t="s">
        <v>323</v>
      </c>
      <c r="C625" s="35"/>
      <c r="D625" s="9"/>
      <c r="E625" s="34"/>
      <c r="F625" s="9"/>
      <c r="G625" s="9"/>
      <c r="H625" s="9"/>
      <c r="I625" s="9"/>
      <c r="J625" s="9"/>
      <c r="K625" s="9"/>
      <c r="L625" s="9"/>
      <c r="M625" s="9"/>
      <c r="N625" s="9"/>
      <c r="O625" s="9"/>
      <c r="P625" s="9"/>
      <c r="Q625" s="9"/>
      <c r="R625" s="63"/>
      <c r="S625" s="64"/>
      <c r="T625" s="43"/>
    </row>
    <row r="626" spans="1:20" s="13" customFormat="1" ht="31.5">
      <c r="A626" s="11">
        <v>1</v>
      </c>
      <c r="B626" s="116" t="s">
        <v>326</v>
      </c>
      <c r="C626" s="36">
        <f>D626*E626</f>
        <v>-10</v>
      </c>
      <c r="D626" s="12">
        <v>1</v>
      </c>
      <c r="E626" s="37">
        <f>F626*$E$725+G626*$F$725+H626*$G$725+I626*$H$725+J626*$I$725+K626*$J$725+L626*$K$725+M626*$L$725+N626*$M$725+O626*$N$725+P626*$O$725+Q626*$P$725+R626*S626</f>
        <v>-10</v>
      </c>
      <c r="F626" s="12">
        <v>-5</v>
      </c>
      <c r="G626" s="12">
        <v>-5</v>
      </c>
      <c r="H626" s="12"/>
      <c r="I626" s="12"/>
      <c r="J626" s="12"/>
      <c r="K626" s="12"/>
      <c r="L626" s="12"/>
      <c r="M626" s="12"/>
      <c r="N626" s="12"/>
      <c r="O626" s="12"/>
      <c r="P626" s="12"/>
      <c r="Q626" s="12"/>
      <c r="R626" s="65"/>
      <c r="S626" s="73"/>
      <c r="T626" s="75"/>
    </row>
    <row r="627" spans="1:20" s="13" customFormat="1" ht="20.25">
      <c r="A627" s="11">
        <v>1</v>
      </c>
      <c r="B627" s="39" t="s">
        <v>243</v>
      </c>
      <c r="C627" s="36">
        <f t="shared" ref="C627:C629" si="163">D627*E627</f>
        <v>16.799999999999997</v>
      </c>
      <c r="D627" s="12">
        <v>3</v>
      </c>
      <c r="E627" s="37">
        <f>F627*$E$725+G627*$F$725+H627*$G$725+I627*$H$725+J627*$I$725+K627*$J$725+L627*$K$725+M627*$L$725+N627*$M$725+O627*$N$725+P627*$O$725</f>
        <v>5.6</v>
      </c>
      <c r="F627" s="12"/>
      <c r="G627" s="12">
        <v>-4</v>
      </c>
      <c r="H627" s="12"/>
      <c r="I627" s="12"/>
      <c r="J627" s="12">
        <v>4</v>
      </c>
      <c r="K627" s="12"/>
      <c r="L627" s="12"/>
      <c r="M627" s="12"/>
      <c r="N627" s="12"/>
      <c r="O627" s="12"/>
      <c r="P627" s="12"/>
      <c r="Q627" s="12"/>
      <c r="R627" s="65"/>
      <c r="S627" s="73"/>
      <c r="T627" s="75"/>
    </row>
    <row r="628" spans="1:20" s="13" customFormat="1" ht="20.25">
      <c r="A628" s="11">
        <v>1</v>
      </c>
      <c r="B628" s="116" t="s">
        <v>337</v>
      </c>
      <c r="C628" s="36">
        <f t="shared" si="163"/>
        <v>20</v>
      </c>
      <c r="D628" s="12">
        <v>1</v>
      </c>
      <c r="E628" s="37">
        <f>D762</f>
        <v>20</v>
      </c>
      <c r="F628" s="12"/>
      <c r="G628" s="12"/>
      <c r="H628" s="12"/>
      <c r="I628" s="12"/>
      <c r="J628" s="12"/>
      <c r="K628" s="12"/>
      <c r="L628" s="12"/>
      <c r="M628" s="12"/>
      <c r="N628" s="12"/>
      <c r="O628" s="12"/>
      <c r="P628" s="12"/>
      <c r="Q628" s="12"/>
      <c r="R628" s="65"/>
      <c r="S628" s="65"/>
      <c r="T628" s="75"/>
    </row>
    <row r="629" spans="1:20" s="13" customFormat="1" ht="31.5">
      <c r="A629" s="11">
        <v>1</v>
      </c>
      <c r="B629" s="39" t="s">
        <v>351</v>
      </c>
      <c r="C629" s="36">
        <f t="shared" si="163"/>
        <v>17.5</v>
      </c>
      <c r="D629" s="12">
        <v>5</v>
      </c>
      <c r="E629" s="37">
        <f>D759</f>
        <v>3.5</v>
      </c>
      <c r="F629" s="12"/>
      <c r="G629" s="12"/>
      <c r="H629" s="12"/>
      <c r="I629" s="12"/>
      <c r="J629" s="12"/>
      <c r="K629" s="12"/>
      <c r="L629" s="12"/>
      <c r="M629" s="12"/>
      <c r="N629" s="12"/>
      <c r="O629" s="12"/>
      <c r="P629" s="12"/>
      <c r="Q629" s="12"/>
      <c r="R629" s="65"/>
      <c r="S629" s="65"/>
      <c r="T629" s="75"/>
    </row>
    <row r="630" spans="1:20" s="13" customFormat="1" ht="20.25">
      <c r="A630" s="48" t="s">
        <v>13</v>
      </c>
      <c r="B630" s="40" t="s">
        <v>19</v>
      </c>
      <c r="C630" s="93">
        <f>SUM(C626:C629)</f>
        <v>44.3</v>
      </c>
      <c r="D630" s="46" t="s">
        <v>211</v>
      </c>
      <c r="E630" s="37"/>
      <c r="F630" s="12"/>
      <c r="G630" s="12"/>
      <c r="H630" s="12"/>
      <c r="I630" s="12"/>
      <c r="J630" s="12"/>
      <c r="K630" s="12"/>
      <c r="L630" s="12"/>
      <c r="M630" s="12"/>
      <c r="N630" s="12"/>
      <c r="O630" s="12"/>
      <c r="P630" s="12"/>
      <c r="Q630" s="12"/>
      <c r="R630" s="65"/>
      <c r="S630" s="66"/>
      <c r="T630" s="76"/>
    </row>
    <row r="631" spans="1:20" s="13" customFormat="1" ht="31.5">
      <c r="A631" s="11">
        <v>2</v>
      </c>
      <c r="B631" s="116" t="s">
        <v>326</v>
      </c>
      <c r="C631" s="36">
        <f>D631*E631</f>
        <v>-30</v>
      </c>
      <c r="D631" s="12">
        <v>1</v>
      </c>
      <c r="E631" s="37">
        <f>F631*$E$725+G631*$F$725+H631*$G$725+I631*$H$725+J631*$I$725+K631*$J$725+L631*$K$725+M631*$L$725+N631*$M$725+O631*$N$725+P631*$O$725+Q631*$P$725+R631*S631</f>
        <v>-30</v>
      </c>
      <c r="F631" s="12">
        <v>-15</v>
      </c>
      <c r="G631" s="12">
        <v>-15</v>
      </c>
      <c r="H631" s="12"/>
      <c r="I631" s="12"/>
      <c r="J631" s="12"/>
      <c r="K631" s="12"/>
      <c r="L631" s="12"/>
      <c r="M631" s="12"/>
      <c r="N631" s="12"/>
      <c r="O631" s="12"/>
      <c r="P631" s="12"/>
      <c r="Q631" s="12"/>
      <c r="R631" s="65"/>
      <c r="S631" s="73"/>
      <c r="T631" s="75"/>
    </row>
    <row r="632" spans="1:20" s="13" customFormat="1" ht="20.25">
      <c r="A632" s="11">
        <v>2</v>
      </c>
      <c r="B632" s="39" t="str">
        <f>B627</f>
        <v>Дрон-мастеровой</v>
      </c>
      <c r="C632" s="36">
        <f t="shared" ref="C632:C634" si="164">D632*E632</f>
        <v>44.8</v>
      </c>
      <c r="D632" s="12">
        <v>8</v>
      </c>
      <c r="E632" s="37">
        <f>F632*$E$725+G632*$F$725+H632*$G$725+I632*$H$725+J632*$I$725+K632*$J$725+L632*$K$725+M632*$L$725+N632*$M$725+O632*$N$725+P632*$O$725</f>
        <v>5.6</v>
      </c>
      <c r="F632" s="12">
        <f>F627</f>
        <v>0</v>
      </c>
      <c r="G632" s="12">
        <f t="shared" ref="G632:Q632" si="165">G627</f>
        <v>-4</v>
      </c>
      <c r="H632" s="12">
        <f t="shared" si="165"/>
        <v>0</v>
      </c>
      <c r="I632" s="12">
        <f t="shared" si="165"/>
        <v>0</v>
      </c>
      <c r="J632" s="12">
        <f t="shared" si="165"/>
        <v>4</v>
      </c>
      <c r="K632" s="12">
        <f t="shared" si="165"/>
        <v>0</v>
      </c>
      <c r="L632" s="12">
        <f t="shared" si="165"/>
        <v>0</v>
      </c>
      <c r="M632" s="12">
        <f t="shared" si="165"/>
        <v>0</v>
      </c>
      <c r="N632" s="12">
        <f t="shared" si="165"/>
        <v>0</v>
      </c>
      <c r="O632" s="12">
        <f t="shared" si="165"/>
        <v>0</v>
      </c>
      <c r="P632" s="12">
        <f t="shared" si="165"/>
        <v>0</v>
      </c>
      <c r="Q632" s="12">
        <f t="shared" si="165"/>
        <v>0</v>
      </c>
      <c r="R632" s="65"/>
      <c r="S632" s="79"/>
      <c r="T632" s="75"/>
    </row>
    <row r="633" spans="1:20" s="13" customFormat="1" ht="20.25">
      <c r="A633" s="11">
        <v>2</v>
      </c>
      <c r="B633" s="116" t="s">
        <v>337</v>
      </c>
      <c r="C633" s="36">
        <f t="shared" si="164"/>
        <v>100</v>
      </c>
      <c r="D633" s="12">
        <v>5</v>
      </c>
      <c r="E633" s="37">
        <f>D762</f>
        <v>20</v>
      </c>
      <c r="F633" s="12"/>
      <c r="G633" s="12"/>
      <c r="H633" s="12"/>
      <c r="I633" s="12"/>
      <c r="J633" s="12"/>
      <c r="K633" s="12"/>
      <c r="L633" s="12"/>
      <c r="M633" s="12"/>
      <c r="N633" s="12"/>
      <c r="O633" s="12"/>
      <c r="P633" s="12"/>
      <c r="Q633" s="12"/>
      <c r="R633" s="65"/>
      <c r="S633" s="65"/>
      <c r="T633" s="75"/>
    </row>
    <row r="634" spans="1:20" s="13" customFormat="1" ht="31.5">
      <c r="A634" s="11">
        <v>2</v>
      </c>
      <c r="B634" s="39" t="s">
        <v>351</v>
      </c>
      <c r="C634" s="36">
        <f t="shared" si="164"/>
        <v>35</v>
      </c>
      <c r="D634" s="12">
        <v>10</v>
      </c>
      <c r="E634" s="37">
        <f>D759</f>
        <v>3.5</v>
      </c>
      <c r="F634" s="12"/>
      <c r="G634" s="12"/>
      <c r="H634" s="12"/>
      <c r="I634" s="12"/>
      <c r="J634" s="12"/>
      <c r="K634" s="12"/>
      <c r="L634" s="12"/>
      <c r="M634" s="12"/>
      <c r="N634" s="12"/>
      <c r="O634" s="12"/>
      <c r="P634" s="12"/>
      <c r="Q634" s="12"/>
      <c r="R634" s="65"/>
      <c r="S634" s="65"/>
      <c r="T634" s="75"/>
    </row>
    <row r="635" spans="1:20" s="13" customFormat="1" ht="20.25">
      <c r="A635" s="11"/>
      <c r="B635" s="40" t="s">
        <v>20</v>
      </c>
      <c r="C635" s="44">
        <f>SUM(C631:C634)</f>
        <v>149.80000000000001</v>
      </c>
      <c r="D635" s="46" t="s">
        <v>210</v>
      </c>
      <c r="E635" s="37"/>
      <c r="F635" s="12"/>
      <c r="G635" s="12"/>
      <c r="H635" s="12"/>
      <c r="I635" s="12"/>
      <c r="J635" s="12"/>
      <c r="K635" s="12"/>
      <c r="L635" s="12"/>
      <c r="M635" s="12"/>
      <c r="N635" s="12"/>
      <c r="O635" s="12"/>
      <c r="P635" s="12"/>
      <c r="Q635" s="12"/>
      <c r="R635" s="65"/>
      <c r="S635" s="66"/>
      <c r="T635" s="76"/>
    </row>
    <row r="636" spans="1:20" s="13" customFormat="1" ht="31.5">
      <c r="A636" s="11">
        <v>3</v>
      </c>
      <c r="B636" s="116" t="s">
        <v>326</v>
      </c>
      <c r="C636" s="36">
        <f>D636*E636</f>
        <v>-50</v>
      </c>
      <c r="D636" s="12">
        <v>1</v>
      </c>
      <c r="E636" s="37">
        <f>F636*$E$725+G636*$F$725+H636*$G$725+I636*$H$725+J636*$I$725+K636*$J$725+L636*$K$725+M636*$L$725+N636*$M$725+O636*$N$725+P636*$O$725+Q636*$P$725+R636*S636</f>
        <v>-50</v>
      </c>
      <c r="F636" s="12">
        <v>-25</v>
      </c>
      <c r="G636" s="12">
        <v>-25</v>
      </c>
      <c r="H636" s="12"/>
      <c r="I636" s="12"/>
      <c r="J636" s="12"/>
      <c r="K636" s="12"/>
      <c r="L636" s="12"/>
      <c r="M636" s="12"/>
      <c r="N636" s="12"/>
      <c r="O636" s="12"/>
      <c r="P636" s="12"/>
      <c r="Q636" s="12"/>
      <c r="R636" s="65"/>
      <c r="S636" s="73"/>
      <c r="T636" s="75"/>
    </row>
    <row r="637" spans="1:20" s="13" customFormat="1" ht="20.25">
      <c r="A637" s="11">
        <v>3</v>
      </c>
      <c r="B637" s="39" t="str">
        <f>B627</f>
        <v>Дрон-мастеровой</v>
      </c>
      <c r="C637" s="36">
        <f t="shared" ref="C637:C640" si="166">D637*E637</f>
        <v>89.6</v>
      </c>
      <c r="D637" s="12">
        <v>16</v>
      </c>
      <c r="E637" s="37">
        <f>F637*$E$725+G637*$F$725+H637*$G$725+I637*$H$725+J637*$I$725+K637*$J$725+L637*$K$725+M637*$L$725+N637*$M$725+O637*$N$725+P637*$O$725</f>
        <v>5.6</v>
      </c>
      <c r="F637" s="12">
        <f>F627</f>
        <v>0</v>
      </c>
      <c r="G637" s="12">
        <f t="shared" ref="G637:Q637" si="167">G627</f>
        <v>-4</v>
      </c>
      <c r="H637" s="12">
        <f t="shared" si="167"/>
        <v>0</v>
      </c>
      <c r="I637" s="12">
        <f t="shared" si="167"/>
        <v>0</v>
      </c>
      <c r="J637" s="12">
        <f t="shared" si="167"/>
        <v>4</v>
      </c>
      <c r="K637" s="12">
        <f t="shared" si="167"/>
        <v>0</v>
      </c>
      <c r="L637" s="12">
        <f t="shared" si="167"/>
        <v>0</v>
      </c>
      <c r="M637" s="12">
        <f t="shared" si="167"/>
        <v>0</v>
      </c>
      <c r="N637" s="12">
        <f t="shared" si="167"/>
        <v>0</v>
      </c>
      <c r="O637" s="12">
        <f t="shared" si="167"/>
        <v>0</v>
      </c>
      <c r="P637" s="12">
        <f t="shared" si="167"/>
        <v>0</v>
      </c>
      <c r="Q637" s="12">
        <f t="shared" si="167"/>
        <v>0</v>
      </c>
      <c r="R637" s="65"/>
      <c r="S637" s="79"/>
      <c r="T637" s="75"/>
    </row>
    <row r="638" spans="1:20" s="13" customFormat="1" ht="20.25">
      <c r="A638" s="11">
        <v>3</v>
      </c>
      <c r="B638" s="39" t="s">
        <v>144</v>
      </c>
      <c r="C638" s="36">
        <f t="shared" si="166"/>
        <v>96</v>
      </c>
      <c r="D638" s="12">
        <f>D637</f>
        <v>16</v>
      </c>
      <c r="E638" s="37">
        <f>F638*$E$725+G638*$F$725+H638*$G$725+I638*$H$725+J638*$I$725+K638*$J$725+L638*$K$725+M638*$L$725+N638*$M$725+O638*$N$725+P638*$O$725</f>
        <v>6</v>
      </c>
      <c r="F638" s="12"/>
      <c r="G638" s="12"/>
      <c r="H638" s="12"/>
      <c r="I638" s="12"/>
      <c r="J638" s="12">
        <v>2.5</v>
      </c>
      <c r="K638" s="12"/>
      <c r="L638" s="12"/>
      <c r="M638" s="12"/>
      <c r="N638" s="12"/>
      <c r="O638" s="12"/>
      <c r="P638" s="12"/>
      <c r="Q638" s="12"/>
      <c r="R638" s="65"/>
      <c r="S638" s="66"/>
      <c r="T638" s="76"/>
    </row>
    <row r="639" spans="1:20" s="13" customFormat="1" ht="20.25">
      <c r="A639" s="11">
        <v>3</v>
      </c>
      <c r="B639" s="116" t="s">
        <v>337</v>
      </c>
      <c r="C639" s="36">
        <f t="shared" si="166"/>
        <v>200</v>
      </c>
      <c r="D639" s="12">
        <v>10</v>
      </c>
      <c r="E639" s="37">
        <f>D762</f>
        <v>20</v>
      </c>
      <c r="F639" s="12"/>
      <c r="G639" s="12"/>
      <c r="H639" s="12"/>
      <c r="I639" s="12"/>
      <c r="J639" s="12"/>
      <c r="K639" s="12"/>
      <c r="L639" s="12"/>
      <c r="M639" s="12"/>
      <c r="N639" s="12"/>
      <c r="O639" s="12"/>
      <c r="P639" s="12"/>
      <c r="Q639" s="12"/>
      <c r="R639" s="65"/>
      <c r="S639" s="66"/>
      <c r="T639" s="76"/>
    </row>
    <row r="640" spans="1:20" s="13" customFormat="1" ht="31.5">
      <c r="A640" s="11">
        <v>3</v>
      </c>
      <c r="B640" s="39" t="s">
        <v>351</v>
      </c>
      <c r="C640" s="36">
        <f t="shared" si="166"/>
        <v>70</v>
      </c>
      <c r="D640" s="12">
        <v>20</v>
      </c>
      <c r="E640" s="37">
        <f>D759</f>
        <v>3.5</v>
      </c>
      <c r="F640" s="12"/>
      <c r="G640" s="12"/>
      <c r="H640" s="12"/>
      <c r="I640" s="12"/>
      <c r="J640" s="12"/>
      <c r="K640" s="12"/>
      <c r="L640" s="12"/>
      <c r="M640" s="12"/>
      <c r="N640" s="12"/>
      <c r="O640" s="12"/>
      <c r="P640" s="12"/>
      <c r="Q640" s="12"/>
      <c r="R640" s="65"/>
      <c r="S640" s="66"/>
      <c r="T640" s="76"/>
    </row>
    <row r="641" spans="1:20" s="13" customFormat="1" ht="20.25">
      <c r="A641" s="14"/>
      <c r="B641" s="41" t="s">
        <v>21</v>
      </c>
      <c r="C641" s="44">
        <f>SUM(C636:C640)</f>
        <v>405.6</v>
      </c>
      <c r="D641" s="46" t="s">
        <v>209</v>
      </c>
      <c r="E641" s="37"/>
      <c r="F641" s="15"/>
      <c r="G641" s="15"/>
      <c r="H641" s="15"/>
      <c r="I641" s="15"/>
      <c r="J641" s="15"/>
      <c r="K641" s="15"/>
      <c r="L641" s="15"/>
      <c r="M641" s="15"/>
      <c r="N641" s="15"/>
      <c r="O641" s="15"/>
      <c r="P641" s="15"/>
      <c r="Q641" s="15"/>
      <c r="R641" s="67"/>
      <c r="S641" s="66"/>
      <c r="T641" s="76"/>
    </row>
    <row r="642" spans="1:20" s="13" customFormat="1" ht="20.25">
      <c r="A642" s="106"/>
      <c r="B642" s="89" t="s">
        <v>304</v>
      </c>
      <c r="C642" s="38"/>
      <c r="D642" s="91"/>
      <c r="E642" s="37"/>
      <c r="F642" s="15"/>
      <c r="G642" s="15"/>
      <c r="H642" s="15"/>
      <c r="I642" s="15"/>
      <c r="J642" s="15"/>
      <c r="K642" s="15"/>
      <c r="L642" s="15"/>
      <c r="M642" s="15"/>
      <c r="N642" s="15"/>
      <c r="O642" s="15"/>
      <c r="P642" s="15"/>
      <c r="Q642" s="15"/>
      <c r="R642" s="67"/>
      <c r="S642" s="68"/>
      <c r="T642" s="28"/>
    </row>
    <row r="643" spans="1:20" s="13" customFormat="1" ht="20.25">
      <c r="A643" s="106"/>
      <c r="B643" s="90" t="s">
        <v>347</v>
      </c>
      <c r="C643" s="92">
        <f>D643*E643</f>
        <v>20</v>
      </c>
      <c r="D643" s="12">
        <v>1</v>
      </c>
      <c r="E643" s="37">
        <f>D762</f>
        <v>20</v>
      </c>
      <c r="F643" s="15"/>
      <c r="G643" s="15"/>
      <c r="H643" s="15"/>
      <c r="I643" s="15"/>
      <c r="J643" s="15"/>
      <c r="K643" s="15"/>
      <c r="L643" s="15"/>
      <c r="M643" s="15"/>
      <c r="N643" s="15"/>
      <c r="O643" s="15"/>
      <c r="P643" s="15"/>
      <c r="Q643" s="15"/>
      <c r="R643" s="67"/>
      <c r="S643" s="68"/>
      <c r="T643" s="28"/>
    </row>
    <row r="644" spans="1:20" s="13" customFormat="1" ht="20.25">
      <c r="A644" s="106"/>
      <c r="B644" s="90" t="s">
        <v>283</v>
      </c>
      <c r="C644" s="92">
        <f>D644*E644</f>
        <v>76.8</v>
      </c>
      <c r="D644" s="12">
        <f>D637</f>
        <v>16</v>
      </c>
      <c r="E644" s="37">
        <f>F644*$E$725+G644*$F$725+H644*$G$725+I644*$H$725+J644*$I$725+K644*$J$725+L644*$K$725+M644*$L$725+N644*$M$725+O644*$N$725+P644*$O$725</f>
        <v>4.8</v>
      </c>
      <c r="F644" s="15"/>
      <c r="G644" s="15"/>
      <c r="H644" s="15"/>
      <c r="I644" s="15"/>
      <c r="J644" s="15">
        <v>2</v>
      </c>
      <c r="K644" s="15"/>
      <c r="L644" s="15"/>
      <c r="M644" s="15"/>
      <c r="N644" s="15"/>
      <c r="O644" s="15"/>
      <c r="P644" s="15"/>
      <c r="Q644" s="15"/>
      <c r="R644" s="67"/>
      <c r="S644" s="68"/>
      <c r="T644" s="28"/>
    </row>
    <row r="645" spans="1:20" s="13" customFormat="1" ht="20.25">
      <c r="A645" s="107" t="s">
        <v>13</v>
      </c>
      <c r="B645" s="41" t="s">
        <v>262</v>
      </c>
      <c r="C645" s="93">
        <f>SUM(C643:C644)</f>
        <v>96.8</v>
      </c>
      <c r="D645" s="46" t="s">
        <v>306</v>
      </c>
      <c r="E645" s="37"/>
      <c r="F645" s="15"/>
      <c r="G645" s="15"/>
      <c r="H645" s="15"/>
      <c r="I645" s="15"/>
      <c r="J645" s="15"/>
      <c r="K645" s="15"/>
      <c r="L645" s="15"/>
      <c r="M645" s="15"/>
      <c r="N645" s="15"/>
      <c r="O645" s="15"/>
      <c r="P645" s="15"/>
      <c r="Q645" s="15"/>
      <c r="R645" s="67"/>
      <c r="S645" s="68"/>
      <c r="T645" s="28"/>
    </row>
    <row r="646" spans="1:20" s="13" customFormat="1" ht="20.25">
      <c r="A646" s="106"/>
      <c r="B646" s="89" t="s">
        <v>305</v>
      </c>
      <c r="C646" s="38"/>
      <c r="D646" s="103"/>
      <c r="E646" s="37"/>
      <c r="F646" s="15"/>
      <c r="G646" s="15"/>
      <c r="H646" s="15"/>
      <c r="I646" s="15"/>
      <c r="J646" s="15"/>
      <c r="K646" s="15"/>
      <c r="L646" s="15"/>
      <c r="M646" s="15"/>
      <c r="N646" s="15"/>
      <c r="O646" s="15"/>
      <c r="P646" s="15"/>
      <c r="Q646" s="15"/>
      <c r="R646" s="67"/>
      <c r="S646" s="68"/>
      <c r="T646" s="28"/>
    </row>
    <row r="647" spans="1:20" s="13" customFormat="1" ht="20.25">
      <c r="A647" s="106"/>
      <c r="B647" s="90" t="s">
        <v>347</v>
      </c>
      <c r="C647" s="92">
        <f>D647*E647</f>
        <v>100</v>
      </c>
      <c r="D647" s="12">
        <f>D643*5</f>
        <v>5</v>
      </c>
      <c r="E647" s="37">
        <f>D762</f>
        <v>20</v>
      </c>
      <c r="F647" s="15">
        <f>F643*5</f>
        <v>0</v>
      </c>
      <c r="G647" s="15">
        <f t="shared" ref="G647:P648" si="168">G643*5</f>
        <v>0</v>
      </c>
      <c r="H647" s="15">
        <f t="shared" si="168"/>
        <v>0</v>
      </c>
      <c r="I647" s="15">
        <f t="shared" si="168"/>
        <v>0</v>
      </c>
      <c r="J647" s="15">
        <f t="shared" si="168"/>
        <v>0</v>
      </c>
      <c r="K647" s="15">
        <f t="shared" si="168"/>
        <v>0</v>
      </c>
      <c r="L647" s="15">
        <f t="shared" si="168"/>
        <v>0</v>
      </c>
      <c r="M647" s="15">
        <f t="shared" si="168"/>
        <v>0</v>
      </c>
      <c r="N647" s="15">
        <f t="shared" si="168"/>
        <v>0</v>
      </c>
      <c r="O647" s="15">
        <f t="shared" si="168"/>
        <v>0</v>
      </c>
      <c r="P647" s="15">
        <f t="shared" si="168"/>
        <v>0</v>
      </c>
      <c r="Q647" s="15"/>
      <c r="R647" s="67"/>
      <c r="S647" s="68"/>
      <c r="T647" s="28"/>
    </row>
    <row r="648" spans="1:20" s="13" customFormat="1" ht="20.25">
      <c r="A648" s="106"/>
      <c r="B648" s="90" t="s">
        <v>283</v>
      </c>
      <c r="C648" s="92">
        <f>D648*E648</f>
        <v>384</v>
      </c>
      <c r="D648" s="12">
        <f>D644</f>
        <v>16</v>
      </c>
      <c r="E648" s="37">
        <f>F648*$E$725+G648*$F$725+H648*$G$725+I648*$H$725+J648*$I$725+K648*$J$725+L648*$K$725+M648*$L$725+N648*$M$725+O648*$N$725+P648*$O$725</f>
        <v>24</v>
      </c>
      <c r="F648" s="15">
        <f t="shared" ref="F648:J648" si="169">F644*5</f>
        <v>0</v>
      </c>
      <c r="G648" s="15">
        <f t="shared" si="169"/>
        <v>0</v>
      </c>
      <c r="H648" s="15">
        <f t="shared" si="169"/>
        <v>0</v>
      </c>
      <c r="I648" s="15">
        <f t="shared" si="169"/>
        <v>0</v>
      </c>
      <c r="J648" s="15">
        <f t="shared" si="169"/>
        <v>10</v>
      </c>
      <c r="K648" s="15">
        <f>K644*5</f>
        <v>0</v>
      </c>
      <c r="L648" s="15">
        <f t="shared" si="168"/>
        <v>0</v>
      </c>
      <c r="M648" s="15">
        <f t="shared" si="168"/>
        <v>0</v>
      </c>
      <c r="N648" s="15">
        <f t="shared" si="168"/>
        <v>0</v>
      </c>
      <c r="O648" s="15">
        <f t="shared" si="168"/>
        <v>0</v>
      </c>
      <c r="P648" s="15">
        <f t="shared" si="168"/>
        <v>0</v>
      </c>
      <c r="Q648" s="15"/>
      <c r="R648" s="67"/>
      <c r="S648" s="68"/>
      <c r="T648" s="28"/>
    </row>
    <row r="649" spans="1:20" s="13" customFormat="1" ht="20.25">
      <c r="A649" s="106"/>
      <c r="B649" s="41" t="s">
        <v>262</v>
      </c>
      <c r="C649" s="93">
        <f>SUM(C647:C648)</f>
        <v>484</v>
      </c>
      <c r="D649" s="46" t="s">
        <v>307</v>
      </c>
      <c r="E649" s="37"/>
      <c r="F649" s="15"/>
      <c r="G649" s="15"/>
      <c r="H649" s="15"/>
      <c r="I649" s="15"/>
      <c r="J649" s="15"/>
      <c r="K649" s="15"/>
      <c r="L649" s="15"/>
      <c r="M649" s="15"/>
      <c r="N649" s="15"/>
      <c r="O649" s="15"/>
      <c r="P649" s="15"/>
      <c r="Q649" s="15"/>
      <c r="R649" s="67"/>
      <c r="S649" s="68"/>
      <c r="T649" s="28"/>
    </row>
    <row r="650" spans="1:20" s="13" customFormat="1" ht="20.25">
      <c r="A650" s="104"/>
      <c r="B650" s="89" t="s">
        <v>255</v>
      </c>
      <c r="C650" s="38"/>
      <c r="D650" s="91"/>
      <c r="E650" s="37"/>
      <c r="F650" s="15"/>
      <c r="G650" s="15"/>
      <c r="H650" s="15"/>
      <c r="I650" s="15"/>
      <c r="J650" s="15"/>
      <c r="K650" s="15"/>
      <c r="L650" s="15"/>
      <c r="M650" s="15"/>
      <c r="N650" s="15"/>
      <c r="O650" s="15"/>
      <c r="P650" s="15"/>
      <c r="Q650" s="15"/>
      <c r="R650" s="67"/>
      <c r="S650" s="66"/>
      <c r="T650" s="76"/>
    </row>
    <row r="651" spans="1:20" s="13" customFormat="1" ht="20.25">
      <c r="A651" s="104"/>
      <c r="B651" s="90" t="s">
        <v>347</v>
      </c>
      <c r="C651" s="92">
        <f>D651*E651</f>
        <v>60</v>
      </c>
      <c r="D651" s="12">
        <v>3</v>
      </c>
      <c r="E651" s="37">
        <f>D762</f>
        <v>20</v>
      </c>
      <c r="F651" s="15"/>
      <c r="G651" s="15"/>
      <c r="H651" s="15"/>
      <c r="I651" s="15"/>
      <c r="J651" s="15"/>
      <c r="K651" s="15"/>
      <c r="L651" s="15"/>
      <c r="M651" s="15"/>
      <c r="N651" s="15"/>
      <c r="O651" s="15"/>
      <c r="P651" s="15"/>
      <c r="Q651" s="15"/>
      <c r="R651" s="67"/>
      <c r="S651" s="66"/>
      <c r="T651" s="76"/>
    </row>
    <row r="652" spans="1:20" s="13" customFormat="1" ht="20.25">
      <c r="A652" s="104"/>
      <c r="B652" s="90" t="s">
        <v>283</v>
      </c>
      <c r="C652" s="92">
        <f>D652*E652</f>
        <v>192</v>
      </c>
      <c r="D652" s="12">
        <f>D637</f>
        <v>16</v>
      </c>
      <c r="E652" s="37">
        <f>F652*$E$725+G652*$F$725+H652*$G$725+I652*$H$725+J652*$I$725+K652*$J$725+L652*$K$725+M652*$L$725+N652*$M$725+O652*$N$725+P652*$O$725</f>
        <v>12</v>
      </c>
      <c r="F652" s="15"/>
      <c r="G652" s="15"/>
      <c r="H652" s="15"/>
      <c r="I652" s="15"/>
      <c r="J652" s="15">
        <v>5</v>
      </c>
      <c r="K652" s="15"/>
      <c r="L652" s="15"/>
      <c r="M652" s="15"/>
      <c r="N652" s="15"/>
      <c r="O652" s="15"/>
      <c r="P652" s="15"/>
      <c r="Q652" s="15"/>
      <c r="R652" s="67"/>
      <c r="S652" s="66"/>
      <c r="T652" s="76"/>
    </row>
    <row r="653" spans="1:20" s="13" customFormat="1" ht="20.25">
      <c r="A653" s="104"/>
      <c r="B653" s="41" t="s">
        <v>262</v>
      </c>
      <c r="C653" s="93">
        <f>C651+C652</f>
        <v>252</v>
      </c>
      <c r="D653" s="46" t="s">
        <v>282</v>
      </c>
      <c r="E653" s="37"/>
      <c r="F653" s="15"/>
      <c r="G653" s="15"/>
      <c r="H653" s="15"/>
      <c r="I653" s="15"/>
      <c r="J653" s="15"/>
      <c r="K653" s="15"/>
      <c r="L653" s="15"/>
      <c r="M653" s="15"/>
      <c r="N653" s="15"/>
      <c r="O653" s="15"/>
      <c r="P653" s="15"/>
      <c r="Q653" s="15"/>
      <c r="R653" s="67"/>
      <c r="S653" s="66"/>
      <c r="T653" s="76"/>
    </row>
    <row r="654" spans="1:20" s="10" customFormat="1" ht="20.25" customHeight="1">
      <c r="A654" s="31">
        <v>22</v>
      </c>
      <c r="B654" s="125" t="s">
        <v>324</v>
      </c>
      <c r="C654" s="35"/>
      <c r="D654" s="9"/>
      <c r="E654" s="34"/>
      <c r="F654" s="9"/>
      <c r="G654" s="9"/>
      <c r="H654" s="9"/>
      <c r="I654" s="9"/>
      <c r="J654" s="9"/>
      <c r="K654" s="9"/>
      <c r="L654" s="9"/>
      <c r="M654" s="9"/>
      <c r="N654" s="9"/>
      <c r="O654" s="9"/>
      <c r="P654" s="9"/>
      <c r="Q654" s="9"/>
      <c r="R654" s="63"/>
      <c r="S654" s="64"/>
      <c r="T654" s="43"/>
    </row>
    <row r="655" spans="1:20" s="13" customFormat="1" ht="31.5">
      <c r="A655" s="11">
        <v>1</v>
      </c>
      <c r="B655" s="116" t="s">
        <v>326</v>
      </c>
      <c r="C655" s="36">
        <f>D655*E655</f>
        <v>-10</v>
      </c>
      <c r="D655" s="12">
        <v>1</v>
      </c>
      <c r="E655" s="37">
        <f>F655*$E$725+G655*$F$725+H655*$G$725+I655*$H$725+J655*$I$725+K655*$J$725+L655*$K$725+M655*$L$725+N655*$M$725+O655*$N$725+P655*$O$725+Q655*$P$725+R655*S655</f>
        <v>-10</v>
      </c>
      <c r="F655" s="12">
        <v>-5</v>
      </c>
      <c r="G655" s="12">
        <v>-5</v>
      </c>
      <c r="H655" s="12"/>
      <c r="I655" s="12"/>
      <c r="J655" s="12"/>
      <c r="K655" s="12"/>
      <c r="L655" s="12"/>
      <c r="M655" s="12"/>
      <c r="N655" s="12"/>
      <c r="O655" s="12"/>
      <c r="P655" s="12"/>
      <c r="Q655" s="12"/>
      <c r="R655" s="65"/>
      <c r="S655" s="73"/>
      <c r="T655" s="75"/>
    </row>
    <row r="656" spans="1:20" s="13" customFormat="1" ht="20.25">
      <c r="A656" s="11">
        <v>1</v>
      </c>
      <c r="B656" s="39" t="s">
        <v>244</v>
      </c>
      <c r="C656" s="36">
        <f t="shared" ref="C656:C658" si="170">D656*E656</f>
        <v>16.799999999999997</v>
      </c>
      <c r="D656" s="12">
        <v>3</v>
      </c>
      <c r="E656" s="37">
        <f>F656*$E$725+G656*$F$725+H656*$G$725+I656*$H$725+J656*$I$725+K656*$J$725+L656*$K$725+M656*$L$725+N656*$M$725+O656*$N$725+P656*$O$725</f>
        <v>5.6</v>
      </c>
      <c r="F656" s="12"/>
      <c r="G656" s="12">
        <v>-4</v>
      </c>
      <c r="H656" s="12"/>
      <c r="I656" s="12"/>
      <c r="J656" s="12">
        <v>4</v>
      </c>
      <c r="K656" s="12"/>
      <c r="L656" s="12"/>
      <c r="M656" s="12"/>
      <c r="N656" s="12"/>
      <c r="O656" s="12"/>
      <c r="P656" s="12"/>
      <c r="Q656" s="12"/>
      <c r="R656" s="65"/>
      <c r="S656" s="73"/>
      <c r="T656" s="75"/>
    </row>
    <row r="657" spans="1:20" s="13" customFormat="1" ht="20.25">
      <c r="A657" s="11">
        <v>1</v>
      </c>
      <c r="B657" s="116" t="s">
        <v>337</v>
      </c>
      <c r="C657" s="36">
        <f t="shared" si="170"/>
        <v>20</v>
      </c>
      <c r="D657" s="12">
        <v>1</v>
      </c>
      <c r="E657" s="37">
        <f>D762</f>
        <v>20</v>
      </c>
      <c r="F657" s="12"/>
      <c r="G657" s="12"/>
      <c r="H657" s="12"/>
      <c r="I657" s="12"/>
      <c r="J657" s="12"/>
      <c r="K657" s="12"/>
      <c r="L657" s="12"/>
      <c r="M657" s="12"/>
      <c r="N657" s="12"/>
      <c r="O657" s="12"/>
      <c r="P657" s="12"/>
      <c r="Q657" s="12"/>
      <c r="R657" s="65"/>
      <c r="S657" s="65"/>
      <c r="T657" s="75"/>
    </row>
    <row r="658" spans="1:20" s="13" customFormat="1" ht="31.5">
      <c r="A658" s="11">
        <v>1</v>
      </c>
      <c r="B658" s="39" t="s">
        <v>351</v>
      </c>
      <c r="C658" s="36">
        <f t="shared" si="170"/>
        <v>17.5</v>
      </c>
      <c r="D658" s="12">
        <v>5</v>
      </c>
      <c r="E658" s="37">
        <f>D759</f>
        <v>3.5</v>
      </c>
      <c r="F658" s="12"/>
      <c r="G658" s="12"/>
      <c r="H658" s="12"/>
      <c r="I658" s="12"/>
      <c r="J658" s="12"/>
      <c r="K658" s="12"/>
      <c r="L658" s="12"/>
      <c r="M658" s="12"/>
      <c r="N658" s="12"/>
      <c r="O658" s="12"/>
      <c r="P658" s="12"/>
      <c r="Q658" s="12"/>
      <c r="R658" s="65"/>
      <c r="S658" s="65"/>
      <c r="T658" s="75"/>
    </row>
    <row r="659" spans="1:20" s="13" customFormat="1" ht="20.25">
      <c r="A659" s="11"/>
      <c r="B659" s="40" t="s">
        <v>19</v>
      </c>
      <c r="C659" s="93">
        <f>SUM(C655:C658)</f>
        <v>44.3</v>
      </c>
      <c r="D659" s="46" t="s">
        <v>211</v>
      </c>
      <c r="E659" s="37"/>
      <c r="F659" s="12"/>
      <c r="G659" s="12"/>
      <c r="H659" s="12"/>
      <c r="I659" s="12"/>
      <c r="J659" s="12"/>
      <c r="K659" s="12"/>
      <c r="L659" s="12"/>
      <c r="M659" s="12"/>
      <c r="N659" s="12"/>
      <c r="O659" s="12"/>
      <c r="P659" s="12"/>
      <c r="Q659" s="12"/>
      <c r="R659" s="65"/>
      <c r="S659" s="66"/>
      <c r="T659" s="76"/>
    </row>
    <row r="660" spans="1:20" s="13" customFormat="1" ht="31.5">
      <c r="A660" s="11">
        <v>2</v>
      </c>
      <c r="B660" s="116" t="s">
        <v>326</v>
      </c>
      <c r="C660" s="36">
        <f>D660*E660</f>
        <v>-30</v>
      </c>
      <c r="D660" s="12">
        <v>1</v>
      </c>
      <c r="E660" s="37">
        <f>F660*$E$725+G660*$F$725+H660*$G$725+I660*$H$725+J660*$I$725+K660*$J$725+L660*$K$725+M660*$L$725+N660*$M$725+O660*$N$725+P660*$O$725+Q660*$P$725+R660*S660</f>
        <v>-30</v>
      </c>
      <c r="F660" s="12">
        <v>-15</v>
      </c>
      <c r="G660" s="12">
        <v>-15</v>
      </c>
      <c r="H660" s="12"/>
      <c r="I660" s="12"/>
      <c r="J660" s="12"/>
      <c r="K660" s="12"/>
      <c r="L660" s="12"/>
      <c r="M660" s="12"/>
      <c r="N660" s="12"/>
      <c r="O660" s="12"/>
      <c r="P660" s="12"/>
      <c r="Q660" s="12"/>
      <c r="R660" s="65"/>
      <c r="S660" s="73"/>
      <c r="T660" s="75"/>
    </row>
    <row r="661" spans="1:20" s="13" customFormat="1" ht="20.25">
      <c r="A661" s="11">
        <v>2</v>
      </c>
      <c r="B661" s="39" t="str">
        <f>B656</f>
        <v>Дрон-литейщик</v>
      </c>
      <c r="C661" s="36">
        <f t="shared" ref="C661:C663" si="171">D661*E661</f>
        <v>44.8</v>
      </c>
      <c r="D661" s="12">
        <v>8</v>
      </c>
      <c r="E661" s="37">
        <f>F661*$E$725+G661*$F$725+H661*$G$725+I661*$H$725+J661*$I$725+K661*$J$725+L661*$K$725+M661*$L$725+N661*$M$725+O661*$N$725+P661*$O$725</f>
        <v>5.6</v>
      </c>
      <c r="F661" s="12">
        <f>F656</f>
        <v>0</v>
      </c>
      <c r="G661" s="12">
        <f t="shared" ref="G661:Q661" si="172">G656</f>
        <v>-4</v>
      </c>
      <c r="H661" s="12">
        <f t="shared" si="172"/>
        <v>0</v>
      </c>
      <c r="I661" s="12">
        <f t="shared" si="172"/>
        <v>0</v>
      </c>
      <c r="J661" s="12">
        <f t="shared" si="172"/>
        <v>4</v>
      </c>
      <c r="K661" s="12">
        <f t="shared" si="172"/>
        <v>0</v>
      </c>
      <c r="L661" s="12">
        <f t="shared" si="172"/>
        <v>0</v>
      </c>
      <c r="M661" s="12">
        <f t="shared" si="172"/>
        <v>0</v>
      </c>
      <c r="N661" s="12">
        <f t="shared" si="172"/>
        <v>0</v>
      </c>
      <c r="O661" s="12">
        <f t="shared" si="172"/>
        <v>0</v>
      </c>
      <c r="P661" s="12">
        <f t="shared" si="172"/>
        <v>0</v>
      </c>
      <c r="Q661" s="12">
        <f t="shared" si="172"/>
        <v>0</v>
      </c>
      <c r="R661" s="65"/>
      <c r="S661" s="79"/>
      <c r="T661" s="75"/>
    </row>
    <row r="662" spans="1:20" s="13" customFormat="1" ht="20.25">
      <c r="A662" s="11">
        <v>2</v>
      </c>
      <c r="B662" s="116" t="s">
        <v>337</v>
      </c>
      <c r="C662" s="36">
        <f t="shared" si="171"/>
        <v>100</v>
      </c>
      <c r="D662" s="12">
        <v>5</v>
      </c>
      <c r="E662" s="37">
        <f>D762</f>
        <v>20</v>
      </c>
      <c r="F662" s="12"/>
      <c r="G662" s="12"/>
      <c r="H662" s="12"/>
      <c r="I662" s="12"/>
      <c r="J662" s="12"/>
      <c r="K662" s="12"/>
      <c r="L662" s="12"/>
      <c r="M662" s="12"/>
      <c r="N662" s="12"/>
      <c r="O662" s="12"/>
      <c r="P662" s="12"/>
      <c r="Q662" s="12"/>
      <c r="R662" s="65"/>
      <c r="S662" s="65"/>
      <c r="T662" s="75"/>
    </row>
    <row r="663" spans="1:20" s="13" customFormat="1" ht="31.5">
      <c r="A663" s="11">
        <v>2</v>
      </c>
      <c r="B663" s="39" t="s">
        <v>351</v>
      </c>
      <c r="C663" s="36">
        <f t="shared" si="171"/>
        <v>35</v>
      </c>
      <c r="D663" s="12">
        <v>10</v>
      </c>
      <c r="E663" s="37">
        <f>D759</f>
        <v>3.5</v>
      </c>
      <c r="F663" s="12"/>
      <c r="G663" s="12"/>
      <c r="H663" s="12"/>
      <c r="I663" s="12"/>
      <c r="J663" s="12"/>
      <c r="K663" s="12"/>
      <c r="L663" s="12"/>
      <c r="M663" s="12"/>
      <c r="N663" s="12"/>
      <c r="O663" s="12"/>
      <c r="P663" s="12"/>
      <c r="Q663" s="12"/>
      <c r="R663" s="65"/>
      <c r="S663" s="65"/>
      <c r="T663" s="75"/>
    </row>
    <row r="664" spans="1:20" s="13" customFormat="1" ht="20.25">
      <c r="A664" s="11"/>
      <c r="B664" s="40" t="s">
        <v>20</v>
      </c>
      <c r="C664" s="44">
        <f>SUM(C660:C663)</f>
        <v>149.80000000000001</v>
      </c>
      <c r="D664" s="46" t="s">
        <v>210</v>
      </c>
      <c r="E664" s="37"/>
      <c r="F664" s="12"/>
      <c r="G664" s="12"/>
      <c r="H664" s="12"/>
      <c r="I664" s="12"/>
      <c r="J664" s="12"/>
      <c r="K664" s="12"/>
      <c r="L664" s="12"/>
      <c r="M664" s="12"/>
      <c r="N664" s="12"/>
      <c r="O664" s="12"/>
      <c r="P664" s="12"/>
      <c r="Q664" s="12"/>
      <c r="R664" s="65"/>
      <c r="S664" s="66"/>
      <c r="T664" s="76"/>
    </row>
    <row r="665" spans="1:20" s="13" customFormat="1" ht="31.5">
      <c r="A665" s="11">
        <v>3</v>
      </c>
      <c r="B665" s="116" t="s">
        <v>326</v>
      </c>
      <c r="C665" s="36">
        <f>D665*E665</f>
        <v>-50</v>
      </c>
      <c r="D665" s="12">
        <v>1</v>
      </c>
      <c r="E665" s="37">
        <f>F665*$E$725+G665*$F$725+H665*$G$725+I665*$H$725+J665*$I$725+K665*$J$725+L665*$K$725+M665*$L$725+N665*$M$725+O665*$N$725+P665*$O$725+Q665*$P$725+R665*S665</f>
        <v>-50</v>
      </c>
      <c r="F665" s="12">
        <v>-25</v>
      </c>
      <c r="G665" s="12">
        <v>-25</v>
      </c>
      <c r="H665" s="12"/>
      <c r="I665" s="12"/>
      <c r="J665" s="12"/>
      <c r="K665" s="12"/>
      <c r="L665" s="12"/>
      <c r="M665" s="12"/>
      <c r="N665" s="12"/>
      <c r="O665" s="12"/>
      <c r="P665" s="12"/>
      <c r="Q665" s="12"/>
      <c r="R665" s="65"/>
      <c r="S665" s="73"/>
      <c r="T665" s="75"/>
    </row>
    <row r="666" spans="1:20" s="13" customFormat="1" ht="20.25">
      <c r="A666" s="11">
        <v>3</v>
      </c>
      <c r="B666" s="39" t="str">
        <f>B656</f>
        <v>Дрон-литейщик</v>
      </c>
      <c r="C666" s="36">
        <f t="shared" ref="C666:C669" si="173">D666*E666</f>
        <v>89.6</v>
      </c>
      <c r="D666" s="12">
        <v>16</v>
      </c>
      <c r="E666" s="37">
        <f>F666*$E$725+G666*$F$725+H666*$G$725+I666*$H$725+J666*$I$725+K666*$J$725+L666*$K$725+M666*$L$725+N666*$M$725+O666*$N$725+P666*$O$725</f>
        <v>5.6</v>
      </c>
      <c r="F666" s="12">
        <f>F656</f>
        <v>0</v>
      </c>
      <c r="G666" s="12">
        <f t="shared" ref="G666:Q666" si="174">G656</f>
        <v>-4</v>
      </c>
      <c r="H666" s="12">
        <f t="shared" si="174"/>
        <v>0</v>
      </c>
      <c r="I666" s="12">
        <f t="shared" si="174"/>
        <v>0</v>
      </c>
      <c r="J666" s="12">
        <f t="shared" si="174"/>
        <v>4</v>
      </c>
      <c r="K666" s="12">
        <f t="shared" si="174"/>
        <v>0</v>
      </c>
      <c r="L666" s="12">
        <f t="shared" si="174"/>
        <v>0</v>
      </c>
      <c r="M666" s="12">
        <f t="shared" si="174"/>
        <v>0</v>
      </c>
      <c r="N666" s="12">
        <f t="shared" si="174"/>
        <v>0</v>
      </c>
      <c r="O666" s="12">
        <f t="shared" si="174"/>
        <v>0</v>
      </c>
      <c r="P666" s="12">
        <f t="shared" si="174"/>
        <v>0</v>
      </c>
      <c r="Q666" s="12">
        <f t="shared" si="174"/>
        <v>0</v>
      </c>
      <c r="R666" s="65"/>
      <c r="S666" s="79"/>
      <c r="T666" s="75"/>
    </row>
    <row r="667" spans="1:20" s="13" customFormat="1" ht="20.25">
      <c r="A667" s="11">
        <v>3</v>
      </c>
      <c r="B667" s="39" t="s">
        <v>144</v>
      </c>
      <c r="C667" s="36">
        <f t="shared" si="173"/>
        <v>96</v>
      </c>
      <c r="D667" s="12">
        <f>D666</f>
        <v>16</v>
      </c>
      <c r="E667" s="37">
        <f>F667*$E$725+G667*$F$725+H667*$G$725+I667*$H$725+J667*$I$725+K667*$J$725+L667*$K$725+M667*$L$725+N667*$M$725+O667*$N$725+P667*$O$725</f>
        <v>6</v>
      </c>
      <c r="F667" s="12"/>
      <c r="G667" s="12"/>
      <c r="H667" s="12"/>
      <c r="I667" s="12"/>
      <c r="J667" s="12">
        <v>2.5</v>
      </c>
      <c r="K667" s="12"/>
      <c r="L667" s="12"/>
      <c r="M667" s="12"/>
      <c r="N667" s="12"/>
      <c r="O667" s="12"/>
      <c r="P667" s="12"/>
      <c r="Q667" s="12"/>
      <c r="R667" s="65"/>
      <c r="S667" s="66"/>
      <c r="T667" s="76"/>
    </row>
    <row r="668" spans="1:20" s="13" customFormat="1" ht="20.25">
      <c r="A668" s="11">
        <v>3</v>
      </c>
      <c r="B668" s="116" t="s">
        <v>337</v>
      </c>
      <c r="C668" s="36">
        <f t="shared" si="173"/>
        <v>200</v>
      </c>
      <c r="D668" s="12">
        <v>10</v>
      </c>
      <c r="E668" s="37">
        <f>D762</f>
        <v>20</v>
      </c>
      <c r="F668" s="12"/>
      <c r="G668" s="12"/>
      <c r="H668" s="12"/>
      <c r="I668" s="12"/>
      <c r="J668" s="12"/>
      <c r="K668" s="12"/>
      <c r="L668" s="12"/>
      <c r="M668" s="12"/>
      <c r="N668" s="12"/>
      <c r="O668" s="12"/>
      <c r="P668" s="12"/>
      <c r="Q668" s="12"/>
      <c r="R668" s="65"/>
      <c r="S668" s="66"/>
      <c r="T668" s="76"/>
    </row>
    <row r="669" spans="1:20" s="13" customFormat="1" ht="31.5">
      <c r="A669" s="11">
        <v>3</v>
      </c>
      <c r="B669" s="39" t="s">
        <v>351</v>
      </c>
      <c r="C669" s="36">
        <f t="shared" si="173"/>
        <v>70</v>
      </c>
      <c r="D669" s="12">
        <v>20</v>
      </c>
      <c r="E669" s="37">
        <f>D759</f>
        <v>3.5</v>
      </c>
      <c r="F669" s="12"/>
      <c r="G669" s="12"/>
      <c r="H669" s="12"/>
      <c r="I669" s="12"/>
      <c r="J669" s="12"/>
      <c r="K669" s="12"/>
      <c r="L669" s="12"/>
      <c r="M669" s="12"/>
      <c r="N669" s="12"/>
      <c r="O669" s="12"/>
      <c r="P669" s="12"/>
      <c r="Q669" s="12"/>
      <c r="R669" s="65"/>
      <c r="S669" s="66"/>
      <c r="T669" s="76"/>
    </row>
    <row r="670" spans="1:20" s="13" customFormat="1" ht="20.25">
      <c r="A670" s="14"/>
      <c r="B670" s="41" t="s">
        <v>21</v>
      </c>
      <c r="C670" s="44">
        <f>SUM(C665:C669)</f>
        <v>405.6</v>
      </c>
      <c r="D670" s="46" t="s">
        <v>209</v>
      </c>
      <c r="E670" s="37"/>
      <c r="F670" s="15"/>
      <c r="G670" s="15"/>
      <c r="H670" s="15"/>
      <c r="I670" s="15"/>
      <c r="J670" s="15"/>
      <c r="K670" s="15"/>
      <c r="L670" s="15"/>
      <c r="M670" s="15"/>
      <c r="N670" s="15"/>
      <c r="O670" s="15"/>
      <c r="P670" s="15"/>
      <c r="Q670" s="15"/>
      <c r="R670" s="67"/>
      <c r="S670" s="66"/>
      <c r="T670" s="76"/>
    </row>
    <row r="671" spans="1:20" s="13" customFormat="1" ht="20.25">
      <c r="A671" s="106"/>
      <c r="B671" s="89" t="s">
        <v>304</v>
      </c>
      <c r="C671" s="38"/>
      <c r="D671" s="91"/>
      <c r="E671" s="37"/>
      <c r="F671" s="15"/>
      <c r="G671" s="15"/>
      <c r="H671" s="15"/>
      <c r="I671" s="15"/>
      <c r="J671" s="15"/>
      <c r="K671" s="15"/>
      <c r="L671" s="15"/>
      <c r="M671" s="15"/>
      <c r="N671" s="15"/>
      <c r="O671" s="15"/>
      <c r="P671" s="15"/>
      <c r="Q671" s="15"/>
      <c r="R671" s="67"/>
      <c r="S671" s="68"/>
      <c r="T671" s="28"/>
    </row>
    <row r="672" spans="1:20" s="13" customFormat="1" ht="20.25">
      <c r="A672" s="106"/>
      <c r="B672" s="90" t="s">
        <v>347</v>
      </c>
      <c r="C672" s="92">
        <f>D672*E672</f>
        <v>20</v>
      </c>
      <c r="D672" s="12">
        <v>1</v>
      </c>
      <c r="E672" s="37">
        <f>D762</f>
        <v>20</v>
      </c>
      <c r="F672" s="15"/>
      <c r="G672" s="15"/>
      <c r="H672" s="15"/>
      <c r="I672" s="15"/>
      <c r="J672" s="15"/>
      <c r="K672" s="15"/>
      <c r="L672" s="15"/>
      <c r="M672" s="15"/>
      <c r="N672" s="15"/>
      <c r="O672" s="15"/>
      <c r="P672" s="15"/>
      <c r="Q672" s="15"/>
      <c r="R672" s="67"/>
      <c r="S672" s="68"/>
      <c r="T672" s="28"/>
    </row>
    <row r="673" spans="1:20" s="13" customFormat="1" ht="20.25">
      <c r="A673" s="106"/>
      <c r="B673" s="90" t="s">
        <v>284</v>
      </c>
      <c r="C673" s="92">
        <f>D673*E673</f>
        <v>76.8</v>
      </c>
      <c r="D673" s="12">
        <f>D666</f>
        <v>16</v>
      </c>
      <c r="E673" s="37">
        <f>F673*$E$725+G673*$F$725+H673*$G$725+I673*$H$725+J673*$I$725+K673*$J$725+L673*$K$725+M673*$L$725+N673*$M$725+O673*$N$725+P673*$O$725</f>
        <v>4.8</v>
      </c>
      <c r="F673" s="15"/>
      <c r="G673" s="15"/>
      <c r="H673" s="15"/>
      <c r="I673" s="15"/>
      <c r="J673" s="15">
        <v>2</v>
      </c>
      <c r="K673" s="15"/>
      <c r="L673" s="15"/>
      <c r="M673" s="15"/>
      <c r="N673" s="15"/>
      <c r="O673" s="15"/>
      <c r="P673" s="15"/>
      <c r="Q673" s="15"/>
      <c r="R673" s="67"/>
      <c r="S673" s="68"/>
      <c r="T673" s="28"/>
    </row>
    <row r="674" spans="1:20" s="13" customFormat="1" ht="20.25">
      <c r="A674" s="107" t="s">
        <v>13</v>
      </c>
      <c r="B674" s="41" t="s">
        <v>262</v>
      </c>
      <c r="C674" s="93">
        <f>SUM(C672:C673)</f>
        <v>96.8</v>
      </c>
      <c r="D674" s="46" t="s">
        <v>306</v>
      </c>
      <c r="E674" s="37"/>
      <c r="F674" s="15"/>
      <c r="G674" s="15"/>
      <c r="H674" s="15"/>
      <c r="I674" s="15"/>
      <c r="J674" s="15"/>
      <c r="K674" s="15"/>
      <c r="L674" s="15"/>
      <c r="M674" s="15"/>
      <c r="N674" s="15"/>
      <c r="O674" s="15"/>
      <c r="P674" s="15"/>
      <c r="Q674" s="15"/>
      <c r="R674" s="67"/>
      <c r="S674" s="68"/>
      <c r="T674" s="28"/>
    </row>
    <row r="675" spans="1:20" s="13" customFormat="1" ht="20.25">
      <c r="A675" s="106"/>
      <c r="B675" s="89" t="s">
        <v>305</v>
      </c>
      <c r="C675" s="38"/>
      <c r="D675" s="103"/>
      <c r="E675" s="37"/>
      <c r="F675" s="15"/>
      <c r="G675" s="15"/>
      <c r="H675" s="15"/>
      <c r="I675" s="15"/>
      <c r="J675" s="15"/>
      <c r="K675" s="15"/>
      <c r="L675" s="15"/>
      <c r="M675" s="15"/>
      <c r="N675" s="15"/>
      <c r="O675" s="15"/>
      <c r="P675" s="15"/>
      <c r="Q675" s="15"/>
      <c r="R675" s="67"/>
      <c r="S675" s="68"/>
      <c r="T675" s="28"/>
    </row>
    <row r="676" spans="1:20" s="13" customFormat="1" ht="20.25">
      <c r="A676" s="106"/>
      <c r="B676" s="90" t="s">
        <v>347</v>
      </c>
      <c r="C676" s="92">
        <f>D676*E676</f>
        <v>100</v>
      </c>
      <c r="D676" s="12">
        <f>D672*5</f>
        <v>5</v>
      </c>
      <c r="E676" s="37">
        <f>D762</f>
        <v>20</v>
      </c>
      <c r="F676" s="15">
        <f>F672*5</f>
        <v>0</v>
      </c>
      <c r="G676" s="15">
        <f t="shared" ref="G676:P677" si="175">G672*5</f>
        <v>0</v>
      </c>
      <c r="H676" s="15">
        <f t="shared" si="175"/>
        <v>0</v>
      </c>
      <c r="I676" s="15">
        <f t="shared" si="175"/>
        <v>0</v>
      </c>
      <c r="J676" s="15">
        <f t="shared" si="175"/>
        <v>0</v>
      </c>
      <c r="K676" s="15">
        <f t="shared" si="175"/>
        <v>0</v>
      </c>
      <c r="L676" s="15">
        <f t="shared" si="175"/>
        <v>0</v>
      </c>
      <c r="M676" s="15">
        <f t="shared" si="175"/>
        <v>0</v>
      </c>
      <c r="N676" s="15">
        <f t="shared" si="175"/>
        <v>0</v>
      </c>
      <c r="O676" s="15">
        <f t="shared" si="175"/>
        <v>0</v>
      </c>
      <c r="P676" s="15">
        <f t="shared" si="175"/>
        <v>0</v>
      </c>
      <c r="Q676" s="15"/>
      <c r="R676" s="67"/>
      <c r="S676" s="68"/>
      <c r="T676" s="28"/>
    </row>
    <row r="677" spans="1:20" s="13" customFormat="1" ht="20.25">
      <c r="A677" s="106"/>
      <c r="B677" s="90" t="s">
        <v>284</v>
      </c>
      <c r="C677" s="92">
        <f>D677*E677</f>
        <v>384</v>
      </c>
      <c r="D677" s="12">
        <f>D673</f>
        <v>16</v>
      </c>
      <c r="E677" s="37">
        <f>F677*$E$725+G677*$F$725+H677*$G$725+I677*$H$725+J677*$I$725+K677*$J$725+L677*$K$725+M677*$L$725+N677*$M$725+O677*$N$725+P677*$O$725</f>
        <v>24</v>
      </c>
      <c r="F677" s="15">
        <f t="shared" ref="F677:J677" si="176">F673*5</f>
        <v>0</v>
      </c>
      <c r="G677" s="15">
        <f t="shared" si="176"/>
        <v>0</v>
      </c>
      <c r="H677" s="15">
        <f t="shared" si="176"/>
        <v>0</v>
      </c>
      <c r="I677" s="15">
        <f t="shared" si="176"/>
        <v>0</v>
      </c>
      <c r="J677" s="15">
        <f t="shared" si="176"/>
        <v>10</v>
      </c>
      <c r="K677" s="15">
        <f>K673*5</f>
        <v>0</v>
      </c>
      <c r="L677" s="15">
        <f t="shared" si="175"/>
        <v>0</v>
      </c>
      <c r="M677" s="15">
        <f t="shared" si="175"/>
        <v>0</v>
      </c>
      <c r="N677" s="15">
        <f t="shared" si="175"/>
        <v>0</v>
      </c>
      <c r="O677" s="15">
        <f t="shared" si="175"/>
        <v>0</v>
      </c>
      <c r="P677" s="15">
        <f t="shared" si="175"/>
        <v>0</v>
      </c>
      <c r="Q677" s="15"/>
      <c r="R677" s="67"/>
      <c r="S677" s="68"/>
      <c r="T677" s="28"/>
    </row>
    <row r="678" spans="1:20" s="13" customFormat="1" ht="20.25">
      <c r="A678" s="106"/>
      <c r="B678" s="41" t="s">
        <v>262</v>
      </c>
      <c r="C678" s="93">
        <f>SUM(C676:C677)</f>
        <v>484</v>
      </c>
      <c r="D678" s="46" t="s">
        <v>307</v>
      </c>
      <c r="E678" s="37"/>
      <c r="F678" s="15"/>
      <c r="G678" s="15"/>
      <c r="H678" s="15"/>
      <c r="I678" s="15"/>
      <c r="J678" s="15"/>
      <c r="K678" s="15"/>
      <c r="L678" s="15"/>
      <c r="M678" s="15"/>
      <c r="N678" s="15"/>
      <c r="O678" s="15"/>
      <c r="P678" s="15"/>
      <c r="Q678" s="15"/>
      <c r="R678" s="67"/>
      <c r="S678" s="68"/>
      <c r="T678" s="28"/>
    </row>
    <row r="679" spans="1:20" s="13" customFormat="1" ht="20.25">
      <c r="A679" s="104"/>
      <c r="B679" s="89" t="s">
        <v>255</v>
      </c>
      <c r="C679" s="38"/>
      <c r="D679" s="91"/>
      <c r="E679" s="37"/>
      <c r="F679" s="15"/>
      <c r="G679" s="15"/>
      <c r="H679" s="15"/>
      <c r="I679" s="15"/>
      <c r="J679" s="15"/>
      <c r="K679" s="15"/>
      <c r="L679" s="15"/>
      <c r="M679" s="15"/>
      <c r="N679" s="15"/>
      <c r="O679" s="15"/>
      <c r="P679" s="15"/>
      <c r="Q679" s="15"/>
      <c r="R679" s="67"/>
      <c r="S679" s="66"/>
      <c r="T679" s="76"/>
    </row>
    <row r="680" spans="1:20" s="13" customFormat="1" ht="20.25">
      <c r="A680" s="104"/>
      <c r="B680" s="90" t="s">
        <v>347</v>
      </c>
      <c r="C680" s="92">
        <f>D680*E680</f>
        <v>60</v>
      </c>
      <c r="D680" s="12">
        <v>3</v>
      </c>
      <c r="E680" s="37">
        <f>D762</f>
        <v>20</v>
      </c>
      <c r="F680" s="15"/>
      <c r="G680" s="15"/>
      <c r="H680" s="15"/>
      <c r="I680" s="15"/>
      <c r="J680" s="15"/>
      <c r="K680" s="15"/>
      <c r="L680" s="15"/>
      <c r="M680" s="15"/>
      <c r="N680" s="15"/>
      <c r="O680" s="15"/>
      <c r="P680" s="15"/>
      <c r="Q680" s="15"/>
      <c r="R680" s="67"/>
      <c r="S680" s="66"/>
      <c r="T680" s="76"/>
    </row>
    <row r="681" spans="1:20" s="13" customFormat="1" ht="20.25">
      <c r="A681" s="104"/>
      <c r="B681" s="90" t="s">
        <v>284</v>
      </c>
      <c r="C681" s="92">
        <f>D681*E681</f>
        <v>192</v>
      </c>
      <c r="D681" s="12">
        <f>D666</f>
        <v>16</v>
      </c>
      <c r="E681" s="37">
        <f>F681*$E$725+G681*$F$725+H681*$G$725+I681*$H$725+J681*$I$725+K681*$J$725+L681*$K$725+M681*$L$725+N681*$M$725+O681*$N$725+P681*$O$725</f>
        <v>12</v>
      </c>
      <c r="F681" s="15"/>
      <c r="G681" s="15"/>
      <c r="H681" s="15"/>
      <c r="I681" s="15"/>
      <c r="J681" s="15">
        <v>5</v>
      </c>
      <c r="K681" s="15"/>
      <c r="L681" s="15"/>
      <c r="M681" s="15"/>
      <c r="N681" s="15"/>
      <c r="O681" s="15"/>
      <c r="P681" s="15"/>
      <c r="Q681" s="15"/>
      <c r="R681" s="67"/>
      <c r="S681" s="66"/>
      <c r="T681" s="76"/>
    </row>
    <row r="682" spans="1:20" s="13" customFormat="1" ht="20.25">
      <c r="A682" s="104"/>
      <c r="B682" s="41" t="s">
        <v>262</v>
      </c>
      <c r="C682" s="93">
        <f>C680+C681</f>
        <v>252</v>
      </c>
      <c r="D682" s="46" t="s">
        <v>282</v>
      </c>
      <c r="E682" s="37"/>
      <c r="F682" s="15"/>
      <c r="G682" s="15"/>
      <c r="H682" s="15"/>
      <c r="I682" s="15"/>
      <c r="J682" s="15"/>
      <c r="K682" s="15"/>
      <c r="L682" s="15"/>
      <c r="M682" s="15"/>
      <c r="N682" s="15"/>
      <c r="O682" s="15"/>
      <c r="P682" s="15"/>
      <c r="Q682" s="15"/>
      <c r="R682" s="67"/>
      <c r="S682" s="66"/>
      <c r="T682" s="76"/>
    </row>
    <row r="683" spans="1:20" s="10" customFormat="1" ht="20.25" customHeight="1">
      <c r="A683" s="31">
        <v>23</v>
      </c>
      <c r="B683" s="125" t="s">
        <v>325</v>
      </c>
      <c r="C683" s="35"/>
      <c r="D683" s="9"/>
      <c r="E683" s="34"/>
      <c r="F683" s="9"/>
      <c r="G683" s="9"/>
      <c r="H683" s="9"/>
      <c r="I683" s="9"/>
      <c r="J683" s="9"/>
      <c r="K683" s="9"/>
      <c r="L683" s="9"/>
      <c r="M683" s="9"/>
      <c r="N683" s="9"/>
      <c r="O683" s="9"/>
      <c r="P683" s="9"/>
      <c r="Q683" s="9"/>
      <c r="R683" s="63"/>
      <c r="S683" s="64"/>
      <c r="T683" s="43"/>
    </row>
    <row r="684" spans="1:20" s="13" customFormat="1" ht="31.5">
      <c r="A684" s="11">
        <v>1</v>
      </c>
      <c r="B684" s="116" t="s">
        <v>326</v>
      </c>
      <c r="C684" s="36">
        <f>D684*E684</f>
        <v>-5</v>
      </c>
      <c r="D684" s="12">
        <v>1</v>
      </c>
      <c r="E684" s="37">
        <f>F684*$E$725+G684*$F$725+H684*$G$725+I684*$H$725+J684*$I$725+K684*$J$725+L684*$K$725+M684*$L$725+N684*$M$725+O684*$N$725+P684*$O$725+Q684*$P$725+R684*S684</f>
        <v>-5</v>
      </c>
      <c r="F684" s="12">
        <v>-3</v>
      </c>
      <c r="G684" s="12">
        <v>-2</v>
      </c>
      <c r="H684" s="12"/>
      <c r="I684" s="12"/>
      <c r="J684" s="12"/>
      <c r="K684" s="12"/>
      <c r="L684" s="12"/>
      <c r="M684" s="12"/>
      <c r="N684" s="12"/>
      <c r="O684" s="12"/>
      <c r="P684" s="12"/>
      <c r="Q684" s="12"/>
      <c r="R684" s="65"/>
      <c r="S684" s="66"/>
      <c r="T684" s="27"/>
    </row>
    <row r="685" spans="1:20" s="13" customFormat="1" ht="20.25">
      <c r="A685" s="11">
        <v>1</v>
      </c>
      <c r="B685" s="39" t="s">
        <v>245</v>
      </c>
      <c r="C685" s="36">
        <f t="shared" ref="C685:C686" si="177">D685*E685</f>
        <v>24</v>
      </c>
      <c r="D685" s="12">
        <v>2</v>
      </c>
      <c r="E685" s="37">
        <f>F685*$E$725+G685*$F$725+H685*$G$725+I685*$H$725+J685*$I$725+K685*$J$725+L685*$K$725+M685*$L$725+N685*$M$725+O685*$N$725+P685*$O$725</f>
        <v>12</v>
      </c>
      <c r="F685" s="12">
        <v>-2</v>
      </c>
      <c r="G685" s="12">
        <v>-1</v>
      </c>
      <c r="H685" s="12"/>
      <c r="I685" s="12"/>
      <c r="J685" s="12"/>
      <c r="K685" s="12"/>
      <c r="L685" s="12"/>
      <c r="M685" s="12"/>
      <c r="N685" s="12"/>
      <c r="O685" s="12"/>
      <c r="P685" s="12">
        <v>1</v>
      </c>
      <c r="Q685" s="12"/>
      <c r="R685" s="65"/>
      <c r="S685" s="73"/>
      <c r="T685" s="75"/>
    </row>
    <row r="686" spans="1:20" s="13" customFormat="1" ht="20.25">
      <c r="A686" s="11">
        <v>1</v>
      </c>
      <c r="B686" s="127" t="s">
        <v>388</v>
      </c>
      <c r="C686" s="36">
        <f t="shared" si="177"/>
        <v>24</v>
      </c>
      <c r="D686" s="12">
        <f>FLOOR(3*0.85,1)</f>
        <v>2</v>
      </c>
      <c r="E686" s="37">
        <f>E685</f>
        <v>12</v>
      </c>
      <c r="F686" s="12"/>
      <c r="G686" s="12"/>
      <c r="H686" s="12"/>
      <c r="I686" s="12"/>
      <c r="J686" s="12"/>
      <c r="K686" s="12"/>
      <c r="L686" s="12"/>
      <c r="M686" s="12"/>
      <c r="N686" s="12"/>
      <c r="O686" s="12"/>
      <c r="P686" s="12"/>
      <c r="Q686" s="12"/>
      <c r="R686" s="65"/>
      <c r="S686" s="66"/>
      <c r="T686" s="27"/>
    </row>
    <row r="687" spans="1:20" s="13" customFormat="1" ht="20.25">
      <c r="A687" s="11"/>
      <c r="B687" s="40" t="s">
        <v>19</v>
      </c>
      <c r="C687" s="44">
        <f>SUM(C684:C686)</f>
        <v>43</v>
      </c>
      <c r="D687" s="46" t="s">
        <v>211</v>
      </c>
      <c r="E687" s="37"/>
      <c r="F687" s="12"/>
      <c r="G687" s="12"/>
      <c r="H687" s="12"/>
      <c r="I687" s="12"/>
      <c r="J687" s="12"/>
      <c r="K687" s="12"/>
      <c r="L687" s="12"/>
      <c r="M687" s="12"/>
      <c r="N687" s="12"/>
      <c r="O687" s="12"/>
      <c r="P687" s="12"/>
      <c r="Q687" s="12"/>
      <c r="R687" s="65"/>
      <c r="S687" s="66"/>
      <c r="T687" s="27"/>
    </row>
    <row r="688" spans="1:20" s="13" customFormat="1" ht="31.5">
      <c r="A688" s="11">
        <v>2</v>
      </c>
      <c r="B688" s="116" t="s">
        <v>326</v>
      </c>
      <c r="C688" s="36">
        <f>D688*E688</f>
        <v>-12</v>
      </c>
      <c r="D688" s="12">
        <v>1</v>
      </c>
      <c r="E688" s="37">
        <f>F688*$E$725+G688*$F$725+H688*$G$725+I688*$H$725+J688*$I$725+K688*$J$725+L688*$K$725+M688*$L$725+N688*$M$725+O688*$N$725+P688*$O$725+Q688*$P$725+R688*S688</f>
        <v>-12</v>
      </c>
      <c r="F688" s="12">
        <v>-6</v>
      </c>
      <c r="G688" s="12">
        <v>-6</v>
      </c>
      <c r="H688" s="12"/>
      <c r="I688" s="12"/>
      <c r="J688" s="12"/>
      <c r="K688" s="12"/>
      <c r="L688" s="12"/>
      <c r="M688" s="12"/>
      <c r="N688" s="12"/>
      <c r="O688" s="12"/>
      <c r="P688" s="12"/>
      <c r="Q688" s="12"/>
      <c r="R688" s="65"/>
      <c r="S688" s="66"/>
      <c r="T688" s="27"/>
    </row>
    <row r="689" spans="1:20" s="13" customFormat="1" ht="20.25">
      <c r="A689" s="11">
        <v>2</v>
      </c>
      <c r="B689" s="39" t="str">
        <f>B685</f>
        <v>Дрон-переработчик</v>
      </c>
      <c r="C689" s="36">
        <f t="shared" ref="C689:C690" si="178">D689*E689</f>
        <v>84</v>
      </c>
      <c r="D689" s="12">
        <v>7</v>
      </c>
      <c r="E689" s="37">
        <f>F689*$E$725+G689*$F$725+H689*$G$725+I689*$H$725+J689*$I$725+K689*$J$725+L689*$K$725+M689*$L$725+N689*$M$725+O689*$N$725+P689*$O$725</f>
        <v>12</v>
      </c>
      <c r="F689" s="12">
        <f>F685</f>
        <v>-2</v>
      </c>
      <c r="G689" s="12">
        <f t="shared" ref="G689:G690" si="179">G685</f>
        <v>-1</v>
      </c>
      <c r="H689" s="12">
        <f t="shared" ref="H689:Q690" si="180">H685</f>
        <v>0</v>
      </c>
      <c r="I689" s="12">
        <f t="shared" si="180"/>
        <v>0</v>
      </c>
      <c r="J689" s="12">
        <f t="shared" si="180"/>
        <v>0</v>
      </c>
      <c r="K689" s="12">
        <f t="shared" si="180"/>
        <v>0</v>
      </c>
      <c r="L689" s="12">
        <f t="shared" si="180"/>
        <v>0</v>
      </c>
      <c r="M689" s="12">
        <f t="shared" si="180"/>
        <v>0</v>
      </c>
      <c r="N689" s="12">
        <f t="shared" si="180"/>
        <v>0</v>
      </c>
      <c r="O689" s="12">
        <f t="shared" si="180"/>
        <v>0</v>
      </c>
      <c r="P689" s="12">
        <f t="shared" si="180"/>
        <v>1</v>
      </c>
      <c r="Q689" s="12">
        <f t="shared" si="180"/>
        <v>0</v>
      </c>
      <c r="R689" s="65"/>
      <c r="S689" s="79"/>
      <c r="T689" s="75"/>
    </row>
    <row r="690" spans="1:20" s="13" customFormat="1" ht="20.25">
      <c r="A690" s="11">
        <v>2</v>
      </c>
      <c r="B690" s="127" t="s">
        <v>389</v>
      </c>
      <c r="C690" s="36">
        <f t="shared" si="178"/>
        <v>72</v>
      </c>
      <c r="D690" s="12">
        <f>FLOOR(8*0.85,1)</f>
        <v>6</v>
      </c>
      <c r="E690" s="37">
        <f>E689</f>
        <v>12</v>
      </c>
      <c r="F690" s="12">
        <f>F686</f>
        <v>0</v>
      </c>
      <c r="G690" s="12">
        <f t="shared" si="179"/>
        <v>0</v>
      </c>
      <c r="H690" s="12">
        <f t="shared" ref="H690:Q690" si="181">H686</f>
        <v>0</v>
      </c>
      <c r="I690" s="12">
        <f t="shared" si="181"/>
        <v>0</v>
      </c>
      <c r="J690" s="12">
        <f t="shared" si="181"/>
        <v>0</v>
      </c>
      <c r="K690" s="12">
        <f t="shared" si="181"/>
        <v>0</v>
      </c>
      <c r="L690" s="12">
        <f t="shared" si="181"/>
        <v>0</v>
      </c>
      <c r="M690" s="12">
        <f t="shared" si="181"/>
        <v>0</v>
      </c>
      <c r="N690" s="12">
        <f t="shared" si="181"/>
        <v>0</v>
      </c>
      <c r="O690" s="12">
        <f t="shared" si="181"/>
        <v>0</v>
      </c>
      <c r="P690" s="12">
        <f t="shared" si="180"/>
        <v>0</v>
      </c>
      <c r="Q690" s="12">
        <f t="shared" si="181"/>
        <v>0</v>
      </c>
      <c r="R690" s="65"/>
      <c r="S690" s="65"/>
      <c r="T690" s="27"/>
    </row>
    <row r="691" spans="1:20" s="13" customFormat="1" ht="20.25">
      <c r="A691" s="11"/>
      <c r="B691" s="40" t="s">
        <v>20</v>
      </c>
      <c r="C691" s="44">
        <f>SUM(C688:C690)</f>
        <v>144</v>
      </c>
      <c r="D691" s="46" t="s">
        <v>210</v>
      </c>
      <c r="E691" s="37"/>
      <c r="F691" s="12"/>
      <c r="G691" s="12"/>
      <c r="H691" s="12"/>
      <c r="I691" s="12"/>
      <c r="J691" s="12"/>
      <c r="K691" s="12"/>
      <c r="L691" s="12"/>
      <c r="M691" s="12"/>
      <c r="N691" s="12"/>
      <c r="O691" s="12"/>
      <c r="P691" s="12"/>
      <c r="Q691" s="12"/>
      <c r="R691" s="65"/>
      <c r="S691" s="66"/>
      <c r="T691" s="27"/>
    </row>
    <row r="692" spans="1:20" s="13" customFormat="1" ht="31.5">
      <c r="A692" s="11">
        <v>3</v>
      </c>
      <c r="B692" s="116" t="s">
        <v>326</v>
      </c>
      <c r="C692" s="36">
        <f>D692*E692</f>
        <v>-35</v>
      </c>
      <c r="D692" s="12">
        <v>1</v>
      </c>
      <c r="E692" s="37">
        <f>F692*$E$725+G692*$F$725+H692*$G$725+I692*$H$725+J692*$I$725+K692*$J$725+L692*$K$725+M692*$L$725+N692*$M$725+O692*$N$725+P692*$O$725+Q692*$P$725+R692*S692</f>
        <v>-35</v>
      </c>
      <c r="F692" s="12">
        <v>-15</v>
      </c>
      <c r="G692" s="12">
        <v>-20</v>
      </c>
      <c r="H692" s="12"/>
      <c r="I692" s="12"/>
      <c r="J692" s="12"/>
      <c r="K692" s="12"/>
      <c r="L692" s="12"/>
      <c r="M692" s="12"/>
      <c r="N692" s="12"/>
      <c r="O692" s="12"/>
      <c r="P692" s="12"/>
      <c r="Q692" s="12"/>
      <c r="R692" s="65"/>
      <c r="S692" s="66"/>
      <c r="T692" s="27"/>
    </row>
    <row r="693" spans="1:20" s="13" customFormat="1" ht="20.25">
      <c r="A693" s="11">
        <v>3</v>
      </c>
      <c r="B693" s="39" t="str">
        <f>B685</f>
        <v>Дрон-переработчик</v>
      </c>
      <c r="C693" s="36">
        <f t="shared" ref="C693:C694" si="182">D693*E693</f>
        <v>216</v>
      </c>
      <c r="D693" s="12">
        <v>18</v>
      </c>
      <c r="E693" s="37">
        <f>F693*$E$725+G693*$F$725+H693*$G$725+I693*$H$725+J693*$I$725+K693*$J$725+L693*$K$725+M693*$L$725+N693*$M$725+O693*$N$725+P693*$O$725</f>
        <v>12</v>
      </c>
      <c r="F693" s="12">
        <f>F685</f>
        <v>-2</v>
      </c>
      <c r="G693" s="12">
        <f t="shared" ref="G693:Q694" si="183">G685</f>
        <v>-1</v>
      </c>
      <c r="H693" s="12">
        <f t="shared" si="183"/>
        <v>0</v>
      </c>
      <c r="I693" s="12">
        <f t="shared" si="183"/>
        <v>0</v>
      </c>
      <c r="J693" s="12">
        <f t="shared" si="183"/>
        <v>0</v>
      </c>
      <c r="K693" s="12">
        <f t="shared" si="183"/>
        <v>0</v>
      </c>
      <c r="L693" s="12">
        <f t="shared" si="183"/>
        <v>0</v>
      </c>
      <c r="M693" s="12">
        <f t="shared" si="183"/>
        <v>0</v>
      </c>
      <c r="N693" s="12">
        <f t="shared" si="183"/>
        <v>0</v>
      </c>
      <c r="O693" s="12">
        <f t="shared" si="183"/>
        <v>0</v>
      </c>
      <c r="P693" s="12">
        <f t="shared" si="183"/>
        <v>1</v>
      </c>
      <c r="Q693" s="12">
        <f t="shared" si="183"/>
        <v>0</v>
      </c>
      <c r="R693" s="65"/>
      <c r="S693" s="79"/>
      <c r="T693" s="75"/>
    </row>
    <row r="694" spans="1:20" s="13" customFormat="1" ht="20.25">
      <c r="A694" s="11">
        <v>3</v>
      </c>
      <c r="B694" s="127" t="s">
        <v>390</v>
      </c>
      <c r="C694" s="36">
        <f t="shared" si="182"/>
        <v>204</v>
      </c>
      <c r="D694" s="12">
        <f>FLOOR(20*0.85,1)</f>
        <v>17</v>
      </c>
      <c r="E694" s="37">
        <f>E693</f>
        <v>12</v>
      </c>
      <c r="F694" s="12">
        <f>F686</f>
        <v>0</v>
      </c>
      <c r="G694" s="12">
        <f t="shared" ref="G694:Q694" si="184">G686</f>
        <v>0</v>
      </c>
      <c r="H694" s="12">
        <f t="shared" si="184"/>
        <v>0</v>
      </c>
      <c r="I694" s="12">
        <f t="shared" si="184"/>
        <v>0</v>
      </c>
      <c r="J694" s="12">
        <f t="shared" si="184"/>
        <v>0</v>
      </c>
      <c r="K694" s="12">
        <f t="shared" si="184"/>
        <v>0</v>
      </c>
      <c r="L694" s="12">
        <f t="shared" si="184"/>
        <v>0</v>
      </c>
      <c r="M694" s="12">
        <f t="shared" si="184"/>
        <v>0</v>
      </c>
      <c r="N694" s="12">
        <f t="shared" si="184"/>
        <v>0</v>
      </c>
      <c r="O694" s="12">
        <f t="shared" si="184"/>
        <v>0</v>
      </c>
      <c r="P694" s="12">
        <f t="shared" si="183"/>
        <v>0</v>
      </c>
      <c r="Q694" s="12">
        <f t="shared" si="184"/>
        <v>0</v>
      </c>
      <c r="R694" s="65"/>
      <c r="S694" s="65"/>
      <c r="T694" s="27"/>
    </row>
    <row r="695" spans="1:20" s="13" customFormat="1" ht="20.25">
      <c r="A695" s="14"/>
      <c r="B695" s="41" t="s">
        <v>21</v>
      </c>
      <c r="C695" s="44">
        <f>SUM(C692:C694)</f>
        <v>385</v>
      </c>
      <c r="D695" s="46" t="s">
        <v>209</v>
      </c>
      <c r="E695" s="37"/>
      <c r="F695" s="15"/>
      <c r="G695" s="15"/>
      <c r="H695" s="15"/>
      <c r="I695" s="15"/>
      <c r="J695" s="15"/>
      <c r="K695" s="15"/>
      <c r="L695" s="15"/>
      <c r="M695" s="15"/>
      <c r="N695" s="15"/>
      <c r="O695" s="15"/>
      <c r="P695" s="15"/>
      <c r="Q695" s="15"/>
      <c r="R695" s="67"/>
      <c r="S695" s="68"/>
      <c r="T695" s="28"/>
    </row>
    <row r="696" spans="1:20" s="13" customFormat="1" ht="20.25">
      <c r="A696" s="106"/>
      <c r="B696" s="89" t="s">
        <v>304</v>
      </c>
      <c r="C696" s="38"/>
      <c r="D696" s="91"/>
      <c r="E696" s="37"/>
      <c r="F696" s="15"/>
      <c r="G696" s="15"/>
      <c r="H696" s="15"/>
      <c r="I696" s="15"/>
      <c r="J696" s="15"/>
      <c r="K696" s="15"/>
      <c r="L696" s="15"/>
      <c r="M696" s="15"/>
      <c r="N696" s="15"/>
      <c r="O696" s="15"/>
      <c r="P696" s="15"/>
      <c r="Q696" s="15"/>
      <c r="R696" s="67"/>
      <c r="S696" s="68"/>
      <c r="T696" s="28"/>
    </row>
    <row r="697" spans="1:20" s="13" customFormat="1" ht="20.25">
      <c r="A697" s="106"/>
      <c r="B697" s="90" t="s">
        <v>285</v>
      </c>
      <c r="C697" s="92">
        <f>D697*E697</f>
        <v>105</v>
      </c>
      <c r="D697" s="12">
        <f>D693+D694</f>
        <v>35</v>
      </c>
      <c r="E697" s="37">
        <f>F697*$E$725+G697*$F$725+H697*$G$725+I697*$H$725+J697*$I$725+K697*$J$725+L697*$K$725+M697*$L$725+N697*$M$725+O697*$N$725+P697*$O$725+Q697*$P$725+R697*S697</f>
        <v>3</v>
      </c>
      <c r="F697" s="15"/>
      <c r="G697" s="15"/>
      <c r="H697" s="15"/>
      <c r="I697" s="15"/>
      <c r="J697" s="15"/>
      <c r="K697" s="15"/>
      <c r="L697" s="15"/>
      <c r="M697" s="15"/>
      <c r="N697" s="15"/>
      <c r="O697" s="15"/>
      <c r="P697" s="15">
        <v>0.2</v>
      </c>
      <c r="Q697" s="15"/>
      <c r="R697" s="67"/>
      <c r="S697" s="68"/>
      <c r="T697" s="28"/>
    </row>
    <row r="698" spans="1:20" s="13" customFormat="1" ht="20.25">
      <c r="A698" s="107" t="s">
        <v>13</v>
      </c>
      <c r="B698" s="41" t="s">
        <v>262</v>
      </c>
      <c r="C698" s="93">
        <f>SUM(C697:C697)</f>
        <v>105</v>
      </c>
      <c r="D698" s="46" t="s">
        <v>306</v>
      </c>
      <c r="E698" s="37"/>
      <c r="F698" s="15"/>
      <c r="G698" s="15"/>
      <c r="H698" s="15"/>
      <c r="I698" s="15"/>
      <c r="J698" s="15"/>
      <c r="K698" s="15"/>
      <c r="L698" s="15"/>
      <c r="M698" s="15"/>
      <c r="N698" s="15"/>
      <c r="O698" s="15"/>
      <c r="P698" s="15"/>
      <c r="Q698" s="15"/>
      <c r="R698" s="67"/>
      <c r="S698" s="68"/>
      <c r="T698" s="28"/>
    </row>
    <row r="699" spans="1:20" s="13" customFormat="1" ht="20.25">
      <c r="A699" s="106"/>
      <c r="B699" s="89" t="s">
        <v>305</v>
      </c>
      <c r="C699" s="38"/>
      <c r="D699" s="103"/>
      <c r="E699" s="37"/>
      <c r="F699" s="15"/>
      <c r="G699" s="15"/>
      <c r="H699" s="15"/>
      <c r="I699" s="15"/>
      <c r="J699" s="15"/>
      <c r="K699" s="15"/>
      <c r="L699" s="15"/>
      <c r="M699" s="15"/>
      <c r="N699" s="15"/>
      <c r="O699" s="15"/>
      <c r="P699" s="15"/>
      <c r="Q699" s="15"/>
      <c r="R699" s="67"/>
      <c r="S699" s="68"/>
      <c r="T699" s="28"/>
    </row>
    <row r="700" spans="1:20" s="13" customFormat="1" ht="20.25">
      <c r="A700" s="106"/>
      <c r="B700" s="90" t="s">
        <v>285</v>
      </c>
      <c r="C700" s="92">
        <f>D700*E700</f>
        <v>525</v>
      </c>
      <c r="D700" s="12">
        <f>D697</f>
        <v>35</v>
      </c>
      <c r="E700" s="37">
        <f>F700*$E$725+G700*$F$725+H700*$G$725+I700*$H$725+J700*$I$725+K700*$J$725+L700*$K$725+M700*$L$725+N700*$M$725+O700*$N$725+P700*$O$725+Q700*$P$725+R700*S700</f>
        <v>15</v>
      </c>
      <c r="F700" s="15">
        <f>F697*5</f>
        <v>0</v>
      </c>
      <c r="G700" s="15">
        <f t="shared" ref="G700:P700" si="185">G697*5</f>
        <v>0</v>
      </c>
      <c r="H700" s="15">
        <f t="shared" si="185"/>
        <v>0</v>
      </c>
      <c r="I700" s="15">
        <f t="shared" si="185"/>
        <v>0</v>
      </c>
      <c r="J700" s="15">
        <f t="shared" si="185"/>
        <v>0</v>
      </c>
      <c r="K700" s="15">
        <f t="shared" si="185"/>
        <v>0</v>
      </c>
      <c r="L700" s="15">
        <f t="shared" si="185"/>
        <v>0</v>
      </c>
      <c r="M700" s="15">
        <f t="shared" si="185"/>
        <v>0</v>
      </c>
      <c r="N700" s="15">
        <f t="shared" si="185"/>
        <v>0</v>
      </c>
      <c r="O700" s="15">
        <f t="shared" si="185"/>
        <v>0</v>
      </c>
      <c r="P700" s="15">
        <f t="shared" si="185"/>
        <v>1</v>
      </c>
      <c r="Q700" s="15"/>
      <c r="R700" s="67"/>
      <c r="S700" s="68"/>
      <c r="T700" s="28"/>
    </row>
    <row r="701" spans="1:20" s="13" customFormat="1" ht="20.25">
      <c r="A701" s="106"/>
      <c r="B701" s="41" t="s">
        <v>262</v>
      </c>
      <c r="C701" s="93">
        <f>SUM(C700:C700)</f>
        <v>525</v>
      </c>
      <c r="D701" s="46" t="s">
        <v>307</v>
      </c>
      <c r="E701" s="37"/>
      <c r="F701" s="15"/>
      <c r="G701" s="15"/>
      <c r="H701" s="15"/>
      <c r="I701" s="15"/>
      <c r="J701" s="15"/>
      <c r="K701" s="15"/>
      <c r="L701" s="15"/>
      <c r="M701" s="15"/>
      <c r="N701" s="15"/>
      <c r="O701" s="15"/>
      <c r="P701" s="15"/>
      <c r="Q701" s="15"/>
      <c r="R701" s="67"/>
      <c r="S701" s="68"/>
      <c r="T701" s="28"/>
    </row>
    <row r="702" spans="1:20" s="13" customFormat="1" ht="20.25">
      <c r="A702" s="104"/>
      <c r="B702" s="89" t="s">
        <v>255</v>
      </c>
      <c r="C702" s="38"/>
      <c r="D702" s="91"/>
      <c r="E702" s="37"/>
      <c r="F702" s="15"/>
      <c r="G702" s="15"/>
      <c r="H702" s="15"/>
      <c r="I702" s="15"/>
      <c r="J702" s="15"/>
      <c r="K702" s="15"/>
      <c r="L702" s="15"/>
      <c r="M702" s="15"/>
      <c r="N702" s="15"/>
      <c r="O702" s="15"/>
      <c r="P702" s="15"/>
      <c r="Q702" s="15"/>
      <c r="R702" s="67"/>
      <c r="S702" s="68"/>
      <c r="T702" s="28"/>
    </row>
    <row r="703" spans="1:20" s="13" customFormat="1" ht="20.25">
      <c r="A703" s="104"/>
      <c r="B703" s="90" t="s">
        <v>285</v>
      </c>
      <c r="C703" s="92">
        <f>D703*E703</f>
        <v>262.5</v>
      </c>
      <c r="D703" s="12">
        <f>D697</f>
        <v>35</v>
      </c>
      <c r="E703" s="37">
        <f>F703*$E$725+G703*$F$725+H703*$G$725+I703*$H$725+J703*$I$725+K703*$J$725+L703*$K$725+M703*$L$725+N703*$M$725+O703*$N$725+P703*$O$725</f>
        <v>7.5</v>
      </c>
      <c r="F703" s="15"/>
      <c r="G703" s="15"/>
      <c r="H703" s="15"/>
      <c r="I703" s="15"/>
      <c r="J703" s="15"/>
      <c r="K703" s="15"/>
      <c r="L703" s="15"/>
      <c r="M703" s="15"/>
      <c r="N703" s="15"/>
      <c r="O703" s="15"/>
      <c r="P703" s="15">
        <v>0.5</v>
      </c>
      <c r="Q703" s="15"/>
      <c r="R703" s="67"/>
      <c r="S703" s="68"/>
      <c r="T703" s="28"/>
    </row>
    <row r="704" spans="1:20" s="13" customFormat="1" ht="20.25">
      <c r="A704" s="104"/>
      <c r="B704" s="41" t="s">
        <v>262</v>
      </c>
      <c r="C704" s="93">
        <f>C703</f>
        <v>262.5</v>
      </c>
      <c r="D704" s="46" t="s">
        <v>282</v>
      </c>
      <c r="E704" s="37"/>
      <c r="F704" s="15"/>
      <c r="G704" s="15"/>
      <c r="H704" s="15"/>
      <c r="I704" s="15"/>
      <c r="J704" s="15"/>
      <c r="K704" s="15"/>
      <c r="L704" s="15"/>
      <c r="M704" s="15"/>
      <c r="N704" s="15"/>
      <c r="O704" s="15"/>
      <c r="P704" s="15"/>
      <c r="Q704" s="15"/>
      <c r="R704" s="67"/>
      <c r="S704" s="68"/>
      <c r="T704" s="28"/>
    </row>
    <row r="705" spans="1:20" s="10" customFormat="1" ht="20.25" customHeight="1">
      <c r="A705" s="31">
        <v>24</v>
      </c>
      <c r="B705" s="125" t="s">
        <v>124</v>
      </c>
      <c r="C705" s="35"/>
      <c r="D705" s="9"/>
      <c r="E705" s="34"/>
      <c r="F705" s="9"/>
      <c r="G705" s="9"/>
      <c r="H705" s="9"/>
      <c r="I705" s="9"/>
      <c r="J705" s="9"/>
      <c r="K705" s="9"/>
      <c r="L705" s="9"/>
      <c r="M705" s="9"/>
      <c r="N705" s="9"/>
      <c r="O705" s="9"/>
      <c r="P705" s="9"/>
      <c r="Q705" s="9"/>
      <c r="R705" s="63"/>
      <c r="S705" s="64"/>
      <c r="T705" s="43"/>
    </row>
    <row r="706" spans="1:20" s="13" customFormat="1" ht="20.25">
      <c r="A706" s="11">
        <v>1</v>
      </c>
      <c r="B706" s="116" t="s">
        <v>427</v>
      </c>
      <c r="C706" s="92">
        <f>D706*E706</f>
        <v>30</v>
      </c>
      <c r="D706" s="12">
        <v>5</v>
      </c>
      <c r="E706" s="37">
        <f>F706*$E$725+G706*$F$725+H706*$G$725+I706*$H$725+J706*$I$725+K706*$J$725+L706*$K$725+M706*$L$725+N706*$M$725+O706*$N$725+P706*$O$725</f>
        <v>6</v>
      </c>
      <c r="F706" s="12">
        <v>9</v>
      </c>
      <c r="G706" s="12">
        <v>-3</v>
      </c>
      <c r="H706" s="12"/>
      <c r="I706" s="12"/>
      <c r="J706" s="12"/>
      <c r="K706" s="12"/>
      <c r="L706" s="12"/>
      <c r="M706" s="12"/>
      <c r="N706" s="12"/>
      <c r="O706" s="12"/>
      <c r="P706" s="12"/>
      <c r="Q706" s="12"/>
      <c r="R706" s="65"/>
      <c r="S706" s="73"/>
      <c r="T706" s="75"/>
    </row>
    <row r="707" spans="1:20" s="13" customFormat="1" ht="20.25">
      <c r="A707" s="11"/>
      <c r="B707" s="117" t="s">
        <v>19</v>
      </c>
      <c r="C707" s="93">
        <f>SUM(C706:C706)</f>
        <v>30</v>
      </c>
      <c r="D707" s="46" t="s">
        <v>379</v>
      </c>
      <c r="E707" s="37"/>
      <c r="F707" s="12"/>
      <c r="G707" s="12"/>
      <c r="H707" s="12"/>
      <c r="I707" s="12"/>
      <c r="J707" s="12"/>
      <c r="K707" s="12"/>
      <c r="L707" s="12"/>
      <c r="M707" s="12"/>
      <c r="N707" s="12"/>
      <c r="O707" s="12"/>
      <c r="P707" s="12"/>
      <c r="Q707" s="12"/>
      <c r="R707" s="65"/>
      <c r="S707" s="66"/>
      <c r="T707" s="27"/>
    </row>
    <row r="708" spans="1:20" s="13" customFormat="1" ht="20.25">
      <c r="A708" s="11">
        <v>2</v>
      </c>
      <c r="B708" s="116" t="s">
        <v>427</v>
      </c>
      <c r="C708" s="92">
        <f>D708*E708</f>
        <v>100</v>
      </c>
      <c r="D708" s="12">
        <f>D706</f>
        <v>5</v>
      </c>
      <c r="E708" s="37">
        <f>F708*$E$725+G708*$F$725+H708*$G$725+I708*$H$725+J708*$I$725+K708*$J$725+L708*$K$725+M708*$L$725+N708*$M$725+O708*$N$725+P708*$O$725</f>
        <v>20</v>
      </c>
      <c r="F708" s="12">
        <v>23</v>
      </c>
      <c r="G708" s="12">
        <v>-3</v>
      </c>
      <c r="H708" s="12"/>
      <c r="I708" s="12"/>
      <c r="J708" s="12"/>
      <c r="K708" s="12"/>
      <c r="L708" s="12"/>
      <c r="M708" s="12"/>
      <c r="N708" s="12"/>
      <c r="O708" s="12"/>
      <c r="P708" s="12"/>
      <c r="Q708" s="12"/>
      <c r="R708" s="65"/>
      <c r="S708" s="73"/>
      <c r="T708" s="75"/>
    </row>
    <row r="709" spans="1:20" s="13" customFormat="1" ht="20.25">
      <c r="A709" s="11"/>
      <c r="B709" s="117" t="s">
        <v>20</v>
      </c>
      <c r="C709" s="93">
        <f>SUM(C708:C708)</f>
        <v>100</v>
      </c>
      <c r="D709" s="46" t="s">
        <v>380</v>
      </c>
      <c r="E709" s="37"/>
      <c r="F709" s="12"/>
      <c r="G709" s="12"/>
      <c r="H709" s="12"/>
      <c r="I709" s="12"/>
      <c r="J709" s="12"/>
      <c r="K709" s="12"/>
      <c r="L709" s="12"/>
      <c r="M709" s="12"/>
      <c r="N709" s="12"/>
      <c r="O709" s="12"/>
      <c r="P709" s="12"/>
      <c r="Q709" s="12"/>
      <c r="R709" s="65"/>
      <c r="S709" s="66"/>
      <c r="T709" s="27"/>
    </row>
    <row r="710" spans="1:20" s="13" customFormat="1" ht="20.25">
      <c r="A710" s="106"/>
      <c r="B710" s="118" t="s">
        <v>304</v>
      </c>
      <c r="C710" s="38"/>
      <c r="D710" s="91"/>
      <c r="E710" s="37"/>
      <c r="F710" s="15"/>
      <c r="G710" s="15"/>
      <c r="H710" s="15"/>
      <c r="I710" s="15"/>
      <c r="J710" s="15"/>
      <c r="K710" s="15"/>
      <c r="L710" s="15"/>
      <c r="M710" s="15"/>
      <c r="N710" s="15"/>
      <c r="O710" s="15"/>
      <c r="P710" s="15"/>
      <c r="Q710" s="15"/>
      <c r="R710" s="67"/>
      <c r="S710" s="68"/>
      <c r="T710" s="28"/>
    </row>
    <row r="711" spans="1:20" s="13" customFormat="1" ht="20.25">
      <c r="A711" s="106"/>
      <c r="B711" s="119" t="s">
        <v>286</v>
      </c>
      <c r="C711" s="92">
        <f>D711*E711</f>
        <v>80</v>
      </c>
      <c r="D711" s="12">
        <f>D708</f>
        <v>5</v>
      </c>
      <c r="E711" s="37">
        <f>F711*$E$725+G711*$F$725+H711*$G$725+I711*$H$725+J711*$I$725+K711*$J$725+L711*$K$725+M711*$L$725+N711*$M$725+O711*$N$725+P711*$O$725</f>
        <v>16</v>
      </c>
      <c r="F711" s="15">
        <v>16</v>
      </c>
      <c r="G711" s="15"/>
      <c r="H711" s="15"/>
      <c r="I711" s="15"/>
      <c r="J711" s="15"/>
      <c r="K711" s="15"/>
      <c r="L711" s="15"/>
      <c r="M711" s="15"/>
      <c r="N711" s="15"/>
      <c r="O711" s="15"/>
      <c r="P711" s="15"/>
      <c r="Q711" s="15"/>
      <c r="R711" s="67"/>
      <c r="S711" s="68"/>
      <c r="T711" s="28"/>
    </row>
    <row r="712" spans="1:20" s="13" customFormat="1" ht="20.25">
      <c r="A712" s="107" t="s">
        <v>13</v>
      </c>
      <c r="B712" s="120" t="s">
        <v>262</v>
      </c>
      <c r="C712" s="93">
        <f>SUM(C711:C711)</f>
        <v>80</v>
      </c>
      <c r="D712" s="46" t="s">
        <v>378</v>
      </c>
      <c r="E712" s="37"/>
      <c r="F712" s="15"/>
      <c r="G712" s="15"/>
      <c r="H712" s="15"/>
      <c r="I712" s="15"/>
      <c r="J712" s="15"/>
      <c r="K712" s="15"/>
      <c r="L712" s="15"/>
      <c r="M712" s="15"/>
      <c r="N712" s="15"/>
      <c r="O712" s="15"/>
      <c r="P712" s="15"/>
      <c r="Q712" s="15"/>
      <c r="R712" s="67"/>
      <c r="S712" s="68"/>
      <c r="T712" s="28"/>
    </row>
    <row r="713" spans="1:20" s="13" customFormat="1" ht="20.25">
      <c r="A713" s="106"/>
      <c r="B713" s="118" t="s">
        <v>305</v>
      </c>
      <c r="C713" s="38"/>
      <c r="D713" s="103"/>
      <c r="E713" s="37"/>
      <c r="F713" s="15"/>
      <c r="G713" s="15"/>
      <c r="H713" s="15"/>
      <c r="I713" s="15"/>
      <c r="J713" s="15"/>
      <c r="K713" s="15"/>
      <c r="L713" s="15"/>
      <c r="M713" s="15"/>
      <c r="N713" s="15"/>
      <c r="O713" s="15"/>
      <c r="P713" s="15"/>
      <c r="Q713" s="15"/>
      <c r="R713" s="67"/>
      <c r="S713" s="68"/>
      <c r="T713" s="28"/>
    </row>
    <row r="714" spans="1:20" s="13" customFormat="1" ht="20.25">
      <c r="A714" s="106"/>
      <c r="B714" s="119" t="s">
        <v>286</v>
      </c>
      <c r="C714" s="92">
        <f>D714*E714</f>
        <v>400</v>
      </c>
      <c r="D714" s="12">
        <f>D711</f>
        <v>5</v>
      </c>
      <c r="E714" s="37">
        <f>F714*$E$725+G714*$F$725+H714*$G$725+I714*$H$725+J714*$I$725+K714*$J$725+L714*$K$725+M714*$L$725+N714*$M$725+O714*$N$725+P714*$O$725</f>
        <v>80</v>
      </c>
      <c r="F714" s="15">
        <f>F711*5</f>
        <v>80</v>
      </c>
      <c r="G714" s="15">
        <f t="shared" ref="G714:P714" si="186">G711*5</f>
        <v>0</v>
      </c>
      <c r="H714" s="15">
        <f t="shared" si="186"/>
        <v>0</v>
      </c>
      <c r="I714" s="15">
        <f t="shared" si="186"/>
        <v>0</v>
      </c>
      <c r="J714" s="15">
        <f t="shared" si="186"/>
        <v>0</v>
      </c>
      <c r="K714" s="15">
        <f t="shared" si="186"/>
        <v>0</v>
      </c>
      <c r="L714" s="15">
        <f t="shared" si="186"/>
        <v>0</v>
      </c>
      <c r="M714" s="15">
        <f t="shared" si="186"/>
        <v>0</v>
      </c>
      <c r="N714" s="15">
        <f t="shared" si="186"/>
        <v>0</v>
      </c>
      <c r="O714" s="15">
        <f t="shared" si="186"/>
        <v>0</v>
      </c>
      <c r="P714" s="15">
        <f t="shared" si="186"/>
        <v>0</v>
      </c>
      <c r="Q714" s="15"/>
      <c r="R714" s="67"/>
      <c r="S714" s="68"/>
      <c r="T714" s="28"/>
    </row>
    <row r="715" spans="1:20" s="13" customFormat="1" ht="20.25">
      <c r="A715" s="106"/>
      <c r="B715" s="120" t="s">
        <v>262</v>
      </c>
      <c r="C715" s="93">
        <f>SUM(C714:C714)</f>
        <v>400</v>
      </c>
      <c r="D715" s="46" t="s">
        <v>377</v>
      </c>
      <c r="E715" s="37"/>
      <c r="F715" s="15"/>
      <c r="G715" s="15"/>
      <c r="H715" s="15"/>
      <c r="I715" s="15"/>
      <c r="J715" s="15"/>
      <c r="K715" s="15"/>
      <c r="L715" s="15"/>
      <c r="M715" s="15"/>
      <c r="N715" s="15"/>
      <c r="O715" s="15"/>
      <c r="P715" s="15"/>
      <c r="Q715" s="15"/>
      <c r="R715" s="67"/>
      <c r="S715" s="68"/>
      <c r="T715" s="28"/>
    </row>
    <row r="716" spans="1:20" s="13" customFormat="1" ht="20.25">
      <c r="A716" s="108"/>
      <c r="B716" s="118" t="s">
        <v>255</v>
      </c>
      <c r="C716" s="38"/>
      <c r="D716" s="91"/>
      <c r="E716" s="37"/>
      <c r="F716" s="12"/>
      <c r="G716" s="12"/>
      <c r="H716" s="12"/>
      <c r="I716" s="12"/>
      <c r="J716" s="12"/>
      <c r="K716" s="12"/>
      <c r="L716" s="12"/>
      <c r="M716" s="12"/>
      <c r="N716" s="12"/>
      <c r="O716" s="12"/>
      <c r="P716" s="12"/>
      <c r="Q716" s="12"/>
      <c r="R716" s="65"/>
      <c r="S716" s="66"/>
      <c r="T716" s="27"/>
    </row>
    <row r="717" spans="1:20" s="13" customFormat="1" ht="20.25">
      <c r="A717" s="108"/>
      <c r="B717" s="119" t="s">
        <v>286</v>
      </c>
      <c r="C717" s="92">
        <f>D717*E717</f>
        <v>200</v>
      </c>
      <c r="D717" s="12">
        <f>D711</f>
        <v>5</v>
      </c>
      <c r="E717" s="37">
        <f>F717*$E$725+G717*$F$725+H717*$G$725+I717*$H$725+J717*$I$725+K717*$J$725+L717*$K$725+M717*$L$725+N717*$M$725+O717*$N$725+P717*$O$725</f>
        <v>40</v>
      </c>
      <c r="F717" s="12">
        <v>40</v>
      </c>
      <c r="G717" s="12"/>
      <c r="H717" s="12"/>
      <c r="I717" s="12"/>
      <c r="J717" s="12"/>
      <c r="K717" s="12"/>
      <c r="L717" s="12"/>
      <c r="M717" s="12"/>
      <c r="N717" s="12"/>
      <c r="O717" s="12"/>
      <c r="P717" s="12"/>
      <c r="Q717" s="12"/>
      <c r="R717" s="65"/>
      <c r="S717" s="66"/>
      <c r="T717" s="27"/>
    </row>
    <row r="718" spans="1:20" s="13" customFormat="1" ht="20.25">
      <c r="A718" s="108"/>
      <c r="B718" s="120" t="s">
        <v>262</v>
      </c>
      <c r="C718" s="93">
        <f>C717</f>
        <v>200</v>
      </c>
      <c r="D718" s="46" t="s">
        <v>376</v>
      </c>
      <c r="E718" s="37"/>
      <c r="F718" s="12"/>
      <c r="G718" s="12"/>
      <c r="H718" s="12"/>
      <c r="I718" s="12"/>
      <c r="J718" s="12"/>
      <c r="K718" s="12"/>
      <c r="L718" s="12"/>
      <c r="M718" s="12"/>
      <c r="N718" s="12"/>
      <c r="O718" s="12"/>
      <c r="P718" s="12"/>
      <c r="Q718" s="12"/>
      <c r="R718" s="65"/>
      <c r="S718" s="66"/>
      <c r="T718" s="27"/>
    </row>
    <row r="719" spans="1:20" s="13" customFormat="1" ht="20.25">
      <c r="A719" s="11">
        <v>3</v>
      </c>
      <c r="B719" s="39" t="s">
        <v>125</v>
      </c>
      <c r="C719" s="56" t="s">
        <v>152</v>
      </c>
      <c r="D719" s="12"/>
      <c r="E719" s="37"/>
      <c r="F719" s="12"/>
      <c r="G719" s="12"/>
      <c r="H719" s="12"/>
      <c r="I719" s="12"/>
      <c r="J719" s="12"/>
      <c r="K719" s="12"/>
      <c r="L719" s="12"/>
      <c r="M719" s="12"/>
      <c r="N719" s="12"/>
      <c r="O719" s="12"/>
      <c r="P719" s="12"/>
      <c r="Q719" s="12"/>
      <c r="R719" s="65"/>
      <c r="S719" s="66"/>
      <c r="T719" s="27"/>
    </row>
    <row r="720" spans="1:20" s="19" customFormat="1" ht="20.25">
      <c r="A720" s="29"/>
      <c r="B720" s="20"/>
      <c r="C720" s="33"/>
      <c r="D720" s="33"/>
      <c r="E720" s="23"/>
      <c r="F720" s="21"/>
      <c r="G720" s="21"/>
      <c r="H720" s="21"/>
      <c r="I720" s="21"/>
      <c r="J720" s="21"/>
      <c r="K720" s="21"/>
      <c r="L720" s="21"/>
      <c r="M720" s="21"/>
      <c r="N720" s="21"/>
      <c r="O720" s="21"/>
      <c r="P720" s="21"/>
      <c r="Q720" s="21"/>
      <c r="R720" s="21"/>
      <c r="S720" s="22"/>
      <c r="T720" s="25"/>
    </row>
    <row r="721" spans="1:20" s="19" customFormat="1" ht="20.25">
      <c r="A721" s="30"/>
      <c r="B721" s="16"/>
      <c r="C721" s="32"/>
      <c r="D721" s="32"/>
      <c r="E721" s="24"/>
      <c r="F721" s="17"/>
      <c r="G721" s="17"/>
      <c r="H721" s="17"/>
      <c r="I721" s="17"/>
      <c r="J721" s="17"/>
      <c r="K721" s="17"/>
      <c r="L721" s="17"/>
      <c r="M721" s="17"/>
      <c r="N721" s="17"/>
      <c r="O721" s="17"/>
      <c r="P721" s="17"/>
      <c r="Q721" s="17"/>
      <c r="R721" s="17"/>
      <c r="S721" s="18"/>
      <c r="T721" s="26"/>
    </row>
    <row r="722" spans="1:20" s="19" customFormat="1" ht="20.25">
      <c r="A722" s="29"/>
      <c r="B722" s="20"/>
      <c r="C722" s="33"/>
      <c r="D722" s="33"/>
      <c r="E722" s="23"/>
      <c r="F722" s="21"/>
      <c r="G722" s="21"/>
      <c r="H722" s="21"/>
      <c r="I722" s="21"/>
      <c r="J722" s="21"/>
      <c r="K722" s="21"/>
      <c r="L722" s="21"/>
      <c r="M722" s="21"/>
      <c r="N722" s="21"/>
      <c r="O722" s="21"/>
      <c r="P722" s="21"/>
      <c r="Q722" s="21"/>
      <c r="R722" s="21"/>
      <c r="S722" s="22"/>
      <c r="T722" s="25"/>
    </row>
    <row r="723" spans="1:20">
      <c r="A723" s="1"/>
      <c r="B723"/>
      <c r="C723"/>
      <c r="D723"/>
      <c r="T723" s="5"/>
    </row>
    <row r="724" spans="1:20">
      <c r="A724" s="1"/>
      <c r="B724"/>
      <c r="C724"/>
      <c r="D724"/>
      <c r="T724" s="5"/>
    </row>
    <row r="725" spans="1:20">
      <c r="B725" s="3" t="s">
        <v>9</v>
      </c>
      <c r="C725" s="3"/>
      <c r="D725" s="3"/>
      <c r="E725" s="3">
        <v>1</v>
      </c>
      <c r="F725" s="3">
        <v>1</v>
      </c>
      <c r="G725" s="3">
        <v>1</v>
      </c>
      <c r="H725" s="3">
        <v>1.3</v>
      </c>
      <c r="I725" s="3">
        <v>2.4</v>
      </c>
      <c r="J725" s="3">
        <v>2.5</v>
      </c>
      <c r="K725" s="3">
        <v>0.5</v>
      </c>
      <c r="L725" s="3">
        <v>1.1000000000000001</v>
      </c>
      <c r="M725" s="3">
        <v>1.25</v>
      </c>
      <c r="N725" s="3">
        <v>35</v>
      </c>
      <c r="O725" s="3">
        <f>L738</f>
        <v>15</v>
      </c>
      <c r="P725" s="3">
        <v>20</v>
      </c>
      <c r="Q725" s="70">
        <v>1</v>
      </c>
      <c r="R725" s="70"/>
      <c r="S725" s="70"/>
      <c r="T725" s="71"/>
    </row>
    <row r="726" spans="1:20" ht="63.75">
      <c r="A726"/>
      <c r="B726"/>
      <c r="C726"/>
      <c r="D726"/>
      <c r="E726" s="3" t="s">
        <v>1</v>
      </c>
      <c r="F726" s="3" t="s">
        <v>2</v>
      </c>
      <c r="G726" s="3" t="s">
        <v>3</v>
      </c>
      <c r="H726" s="3" t="s">
        <v>4</v>
      </c>
      <c r="I726" s="3" t="s">
        <v>5</v>
      </c>
      <c r="J726" s="3" t="s">
        <v>40</v>
      </c>
      <c r="K726" s="3" t="s">
        <v>6</v>
      </c>
      <c r="L726" s="3" t="s">
        <v>7</v>
      </c>
      <c r="M726" s="3" t="s">
        <v>8</v>
      </c>
      <c r="N726" s="3" t="s">
        <v>12</v>
      </c>
      <c r="O726" s="3" t="s">
        <v>392</v>
      </c>
      <c r="P726" s="3" t="s">
        <v>252</v>
      </c>
      <c r="Q726" s="72"/>
      <c r="R726" s="72"/>
      <c r="S726" s="72"/>
      <c r="T726" s="71"/>
    </row>
    <row r="727" spans="1:20">
      <c r="A727" s="1"/>
      <c r="B727"/>
      <c r="C727" s="53" t="s">
        <v>9</v>
      </c>
      <c r="D727" s="3"/>
      <c r="E727" s="3"/>
      <c r="F727" s="3"/>
      <c r="G727" s="3"/>
      <c r="H727" s="3"/>
      <c r="I727" s="53"/>
      <c r="J727" s="55"/>
      <c r="T727" s="5"/>
    </row>
    <row r="728" spans="1:20">
      <c r="A728" s="1"/>
      <c r="B728"/>
      <c r="C728" s="54" t="s">
        <v>126</v>
      </c>
      <c r="D728" s="3">
        <v>15</v>
      </c>
      <c r="E728" s="53" t="s">
        <v>127</v>
      </c>
      <c r="F728" s="54"/>
      <c r="G728" s="3"/>
      <c r="H728" s="3"/>
      <c r="I728" s="53"/>
      <c r="J728" s="55"/>
      <c r="L728" s="58">
        <f>E725</f>
        <v>1</v>
      </c>
      <c r="M728" s="53" t="s">
        <v>155</v>
      </c>
      <c r="N728" s="54"/>
      <c r="O728" s="54"/>
      <c r="T728" s="5"/>
    </row>
    <row r="729" spans="1:20">
      <c r="A729" s="1"/>
      <c r="B729" t="s">
        <v>11</v>
      </c>
      <c r="C729"/>
      <c r="D729" s="3">
        <v>1.5</v>
      </c>
      <c r="E729" s="53" t="s">
        <v>128</v>
      </c>
      <c r="F729" s="53"/>
      <c r="G729" s="53"/>
      <c r="H729" s="53"/>
      <c r="I729" s="53"/>
      <c r="J729" s="55"/>
      <c r="L729" s="58">
        <f>F725</f>
        <v>1</v>
      </c>
      <c r="M729" s="53" t="s">
        <v>156</v>
      </c>
      <c r="N729" s="54"/>
      <c r="O729" s="54"/>
      <c r="T729" s="5"/>
    </row>
    <row r="730" spans="1:20">
      <c r="A730" s="1"/>
      <c r="B730"/>
      <c r="C730"/>
      <c r="D730" s="3">
        <v>1</v>
      </c>
      <c r="E730" s="53" t="s">
        <v>130</v>
      </c>
      <c r="F730" s="53"/>
      <c r="G730" s="53"/>
      <c r="H730" s="53"/>
      <c r="I730" s="53"/>
      <c r="J730" s="55"/>
      <c r="L730" s="58">
        <f>G725</f>
        <v>1</v>
      </c>
      <c r="M730" s="53" t="s">
        <v>157</v>
      </c>
      <c r="N730" s="54"/>
      <c r="O730" s="54"/>
      <c r="T730" s="5"/>
    </row>
    <row r="731" spans="1:20">
      <c r="A731" t="s">
        <v>28</v>
      </c>
      <c r="B731" s="50">
        <v>25</v>
      </c>
      <c r="C731" s="50"/>
      <c r="D731" s="3">
        <v>0.5</v>
      </c>
      <c r="E731" s="53" t="s">
        <v>129</v>
      </c>
      <c r="F731" s="53"/>
      <c r="G731" s="53"/>
      <c r="H731" s="53"/>
      <c r="I731" s="53"/>
      <c r="J731" s="55"/>
      <c r="L731" s="58">
        <f>H725</f>
        <v>1.3</v>
      </c>
      <c r="M731" s="53" t="s">
        <v>158</v>
      </c>
      <c r="N731" s="54"/>
      <c r="O731" s="54"/>
      <c r="T731" s="5"/>
    </row>
    <row r="732" spans="1:20">
      <c r="A732"/>
      <c r="B732" s="50">
        <v>100</v>
      </c>
      <c r="C732" s="50"/>
      <c r="D732" s="3">
        <v>0.5</v>
      </c>
      <c r="E732" s="52" t="s">
        <v>132</v>
      </c>
      <c r="F732" s="53"/>
      <c r="G732" s="53"/>
      <c r="H732" s="53"/>
      <c r="I732" s="53"/>
      <c r="J732" s="55"/>
      <c r="L732" s="58">
        <f>I725</f>
        <v>2.4</v>
      </c>
      <c r="M732" s="53" t="s">
        <v>159</v>
      </c>
      <c r="N732" s="54"/>
      <c r="O732" s="54"/>
      <c r="T732" s="5"/>
    </row>
    <row r="733" spans="1:20" ht="25.5">
      <c r="A733"/>
      <c r="B733" s="50">
        <v>250</v>
      </c>
      <c r="C733" s="51"/>
      <c r="D733" s="128" t="s">
        <v>393</v>
      </c>
      <c r="E733" s="130" t="s">
        <v>133</v>
      </c>
      <c r="F733" s="53"/>
      <c r="G733" s="53"/>
      <c r="H733" s="53"/>
      <c r="I733" s="53"/>
      <c r="J733" s="55"/>
      <c r="L733" s="58">
        <f>J725</f>
        <v>2.5</v>
      </c>
      <c r="M733" s="53" t="s">
        <v>160</v>
      </c>
      <c r="N733" s="54"/>
      <c r="O733" s="54"/>
    </row>
    <row r="734" spans="1:20">
      <c r="A734"/>
      <c r="B734" s="50"/>
      <c r="C734" s="51"/>
      <c r="D734" s="3">
        <v>1.5</v>
      </c>
      <c r="E734" s="52" t="s">
        <v>134</v>
      </c>
      <c r="F734" s="53"/>
      <c r="G734" s="53"/>
      <c r="H734" s="53"/>
      <c r="I734" s="53"/>
      <c r="J734" s="55"/>
      <c r="L734" s="58">
        <f>K725</f>
        <v>0.5</v>
      </c>
      <c r="M734" s="53" t="s">
        <v>161</v>
      </c>
      <c r="N734" s="54"/>
      <c r="O734" s="54"/>
    </row>
    <row r="735" spans="1:20">
      <c r="A735" t="s">
        <v>169</v>
      </c>
      <c r="B735" s="50">
        <f>B731</f>
        <v>25</v>
      </c>
      <c r="C735" s="51"/>
      <c r="D735" s="3">
        <v>20</v>
      </c>
      <c r="E735" s="52" t="s">
        <v>135</v>
      </c>
      <c r="F735" s="53"/>
      <c r="G735" s="53"/>
      <c r="H735" s="53"/>
      <c r="I735" s="53"/>
      <c r="J735" s="55"/>
      <c r="L735" s="58">
        <f>L725</f>
        <v>1.1000000000000001</v>
      </c>
      <c r="M735" s="53" t="s">
        <v>162</v>
      </c>
      <c r="N735" s="54"/>
      <c r="O735" s="54"/>
    </row>
    <row r="736" spans="1:20">
      <c r="A736"/>
      <c r="B736" s="50">
        <f>(B737+B735)/2.5</f>
        <v>50</v>
      </c>
      <c r="C736" s="51"/>
      <c r="D736" s="3">
        <v>1.5</v>
      </c>
      <c r="E736" s="52" t="s">
        <v>136</v>
      </c>
      <c r="F736" s="53"/>
      <c r="G736" s="53"/>
      <c r="H736" s="53"/>
      <c r="I736" s="53"/>
      <c r="J736" s="55"/>
      <c r="L736" s="58">
        <f>M725</f>
        <v>1.25</v>
      </c>
      <c r="M736" s="53" t="s">
        <v>163</v>
      </c>
      <c r="N736" s="54"/>
      <c r="O736" s="54"/>
    </row>
    <row r="737" spans="1:15">
      <c r="A737"/>
      <c r="B737" s="50">
        <f>B732</f>
        <v>100</v>
      </c>
      <c r="C737" s="51"/>
      <c r="D737" s="3">
        <v>2</v>
      </c>
      <c r="E737" s="52" t="s">
        <v>137</v>
      </c>
      <c r="F737" s="53"/>
      <c r="G737" s="53"/>
      <c r="H737" s="53"/>
      <c r="I737" s="53"/>
      <c r="J737" s="55"/>
      <c r="L737" s="58">
        <f>N725</f>
        <v>35</v>
      </c>
      <c r="M737" s="53" t="s">
        <v>164</v>
      </c>
      <c r="N737" s="54"/>
      <c r="O737" s="54"/>
    </row>
    <row r="738" spans="1:15">
      <c r="A738"/>
      <c r="B738" s="50">
        <f>(B739+B737)/2</f>
        <v>175</v>
      </c>
      <c r="C738" s="51"/>
      <c r="D738" s="3">
        <v>2</v>
      </c>
      <c r="E738" s="52" t="s">
        <v>138</v>
      </c>
      <c r="F738" s="53"/>
      <c r="G738" s="53"/>
      <c r="H738" s="53"/>
      <c r="I738" s="53"/>
      <c r="J738" s="55"/>
      <c r="L738" s="58">
        <v>15</v>
      </c>
      <c r="M738" s="53" t="s">
        <v>392</v>
      </c>
      <c r="N738" s="54"/>
      <c r="O738" s="54"/>
    </row>
    <row r="739" spans="1:15">
      <c r="A739"/>
      <c r="B739" s="50">
        <f>B733</f>
        <v>250</v>
      </c>
      <c r="C739" s="51"/>
      <c r="D739" s="3">
        <v>2</v>
      </c>
      <c r="E739" s="52" t="s">
        <v>139</v>
      </c>
      <c r="F739" s="53"/>
      <c r="G739" s="53"/>
      <c r="H739" s="53"/>
      <c r="I739" s="53"/>
      <c r="J739" s="55"/>
    </row>
    <row r="740" spans="1:15">
      <c r="B740" s="51"/>
      <c r="C740" s="51"/>
      <c r="D740" s="3">
        <v>7</v>
      </c>
      <c r="E740" s="52" t="s">
        <v>140</v>
      </c>
      <c r="F740" s="53"/>
      <c r="G740" s="53"/>
      <c r="H740" s="53"/>
      <c r="I740" s="53"/>
      <c r="J740" s="55"/>
    </row>
    <row r="741" spans="1:15">
      <c r="B741" s="1" t="s">
        <v>213</v>
      </c>
      <c r="D741" s="3">
        <v>1.5</v>
      </c>
      <c r="E741" s="52" t="s">
        <v>141</v>
      </c>
      <c r="F741" s="53"/>
      <c r="G741" s="53"/>
      <c r="H741" s="53"/>
      <c r="I741" s="53"/>
      <c r="J741" s="55"/>
    </row>
    <row r="742" spans="1:15">
      <c r="B742" s="77" t="s">
        <v>214</v>
      </c>
      <c r="D742" s="3">
        <v>5</v>
      </c>
      <c r="E742" s="52" t="s">
        <v>142</v>
      </c>
      <c r="F742" s="53"/>
      <c r="G742" s="53"/>
      <c r="H742" s="53"/>
      <c r="I742" s="53"/>
      <c r="J742" s="55"/>
    </row>
    <row r="743" spans="1:15">
      <c r="B743" s="78" t="s">
        <v>215</v>
      </c>
      <c r="D743" s="3">
        <v>1</v>
      </c>
      <c r="E743" s="52" t="s">
        <v>143</v>
      </c>
      <c r="F743" s="53"/>
      <c r="G743" s="53"/>
      <c r="H743" s="53"/>
      <c r="I743" s="53"/>
      <c r="J743" s="55"/>
    </row>
    <row r="744" spans="1:15">
      <c r="B744" s="77" t="s">
        <v>216</v>
      </c>
      <c r="D744" s="3">
        <v>1</v>
      </c>
      <c r="E744" s="52" t="s">
        <v>147</v>
      </c>
      <c r="F744" s="53"/>
      <c r="G744" s="53"/>
      <c r="H744" s="53"/>
      <c r="I744" s="53"/>
      <c r="J744" s="55"/>
    </row>
    <row r="745" spans="1:15">
      <c r="D745" s="3">
        <v>1.5</v>
      </c>
      <c r="E745" s="52" t="s">
        <v>150</v>
      </c>
      <c r="F745" s="53"/>
      <c r="G745" s="53"/>
      <c r="H745" s="53"/>
      <c r="I745" s="53"/>
      <c r="J745" s="55"/>
    </row>
    <row r="746" spans="1:15">
      <c r="D746" s="3">
        <v>5</v>
      </c>
      <c r="E746" s="52" t="s">
        <v>153</v>
      </c>
      <c r="F746" s="53"/>
      <c r="G746" s="53"/>
      <c r="H746" s="53"/>
      <c r="I746" s="53"/>
      <c r="J746" s="55"/>
    </row>
    <row r="747" spans="1:15" ht="15.75">
      <c r="B747" s="39"/>
      <c r="D747" s="3">
        <v>7</v>
      </c>
      <c r="E747" s="52" t="s">
        <v>195</v>
      </c>
      <c r="F747" s="52"/>
      <c r="G747" s="52"/>
      <c r="H747" s="52"/>
      <c r="I747" s="52"/>
      <c r="J747" s="52"/>
    </row>
    <row r="748" spans="1:15" ht="15.75">
      <c r="B748" s="39"/>
      <c r="D748" s="3">
        <v>7</v>
      </c>
      <c r="E748" s="52" t="s">
        <v>196</v>
      </c>
      <c r="F748" s="52"/>
      <c r="G748" s="52"/>
      <c r="H748" s="52"/>
      <c r="I748" s="52"/>
      <c r="J748" s="52"/>
    </row>
    <row r="749" spans="1:15" ht="15.75">
      <c r="B749" s="39"/>
      <c r="D749" s="3">
        <v>7</v>
      </c>
      <c r="E749" s="52" t="s">
        <v>197</v>
      </c>
      <c r="F749" s="52"/>
      <c r="G749" s="52"/>
      <c r="H749" s="52"/>
      <c r="I749" s="52"/>
      <c r="J749" s="52"/>
    </row>
    <row r="750" spans="1:15" ht="15.75">
      <c r="B750" s="39"/>
      <c r="D750" s="3">
        <v>10</v>
      </c>
      <c r="E750" s="52" t="s">
        <v>198</v>
      </c>
      <c r="F750" s="52"/>
      <c r="G750" s="52"/>
      <c r="H750" s="52"/>
      <c r="I750" s="52"/>
      <c r="J750" s="52"/>
    </row>
    <row r="751" spans="1:15">
      <c r="D751" s="3">
        <v>4</v>
      </c>
      <c r="E751" s="52" t="s">
        <v>299</v>
      </c>
      <c r="F751" s="52"/>
      <c r="G751" s="52"/>
      <c r="H751" s="52"/>
      <c r="I751" s="52"/>
      <c r="J751" s="52"/>
    </row>
    <row r="752" spans="1:15">
      <c r="D752" s="3">
        <v>2</v>
      </c>
      <c r="E752" s="52" t="s">
        <v>314</v>
      </c>
      <c r="F752" s="113"/>
      <c r="G752" s="113"/>
      <c r="H752" s="113"/>
      <c r="I752" s="113"/>
      <c r="J752" s="113"/>
    </row>
    <row r="753" spans="4:10">
      <c r="D753" s="3">
        <v>10</v>
      </c>
      <c r="E753" s="52" t="s">
        <v>315</v>
      </c>
      <c r="F753" s="113"/>
      <c r="G753" s="113"/>
      <c r="H753" s="113"/>
      <c r="I753" s="113"/>
      <c r="J753" s="113"/>
    </row>
    <row r="754" spans="4:10">
      <c r="D754" s="3">
        <v>10</v>
      </c>
      <c r="E754" s="114" t="s">
        <v>329</v>
      </c>
      <c r="F754" s="113"/>
      <c r="G754" s="113"/>
      <c r="H754" s="113"/>
      <c r="I754" s="113"/>
      <c r="J754" s="113"/>
    </row>
    <row r="755" spans="4:10">
      <c r="D755" s="3">
        <v>12.5</v>
      </c>
      <c r="E755" s="114" t="s">
        <v>330</v>
      </c>
      <c r="F755" s="113"/>
      <c r="G755" s="113"/>
      <c r="H755" s="113"/>
      <c r="I755" s="113"/>
      <c r="J755" s="113"/>
    </row>
    <row r="756" spans="4:10">
      <c r="D756" s="3">
        <v>2.5</v>
      </c>
      <c r="E756" s="114" t="s">
        <v>331</v>
      </c>
      <c r="F756" s="113"/>
      <c r="G756" s="113"/>
      <c r="H756" s="113"/>
      <c r="I756" s="113"/>
      <c r="J756" s="113"/>
    </row>
    <row r="757" spans="4:10">
      <c r="D757" s="3">
        <v>2.5</v>
      </c>
      <c r="E757" s="114" t="s">
        <v>332</v>
      </c>
      <c r="F757" s="113"/>
      <c r="G757" s="113"/>
      <c r="H757" s="113"/>
      <c r="I757" s="113"/>
      <c r="J757" s="113"/>
    </row>
    <row r="758" spans="4:10">
      <c r="D758" s="3">
        <v>2</v>
      </c>
      <c r="E758" s="114" t="s">
        <v>333</v>
      </c>
      <c r="F758" s="113"/>
      <c r="G758" s="113"/>
      <c r="H758" s="113"/>
      <c r="I758" s="113"/>
      <c r="J758" s="113"/>
    </row>
    <row r="759" spans="4:10">
      <c r="D759" s="3">
        <v>3.5</v>
      </c>
      <c r="E759" s="114" t="s">
        <v>334</v>
      </c>
      <c r="F759" s="113"/>
      <c r="G759" s="113"/>
      <c r="H759" s="113"/>
      <c r="I759" s="113"/>
      <c r="J759" s="113"/>
    </row>
    <row r="760" spans="4:10">
      <c r="D760" s="3">
        <v>3</v>
      </c>
      <c r="E760" s="114" t="s">
        <v>335</v>
      </c>
      <c r="F760" s="113"/>
      <c r="G760" s="113"/>
      <c r="H760" s="113"/>
      <c r="I760" s="113"/>
      <c r="J760" s="113"/>
    </row>
    <row r="761" spans="4:10">
      <c r="D761" s="3">
        <v>5</v>
      </c>
      <c r="E761" s="114" t="s">
        <v>336</v>
      </c>
      <c r="F761" s="113"/>
      <c r="G761" s="113"/>
      <c r="H761" s="113"/>
      <c r="I761" s="113"/>
      <c r="J761" s="113"/>
    </row>
    <row r="762" spans="4:10">
      <c r="D762" s="3">
        <v>20</v>
      </c>
      <c r="E762" s="114" t="s">
        <v>338</v>
      </c>
      <c r="F762" s="113"/>
      <c r="G762" s="113"/>
      <c r="H762" s="113"/>
      <c r="I762" s="113"/>
      <c r="J762" s="113"/>
    </row>
    <row r="763" spans="4:10">
      <c r="D763" s="3">
        <v>15</v>
      </c>
      <c r="E763" s="52" t="s">
        <v>253</v>
      </c>
      <c r="F763" s="52"/>
      <c r="G763" s="52"/>
      <c r="H763" s="52"/>
      <c r="I763" s="52"/>
      <c r="J763" s="52"/>
    </row>
    <row r="764" spans="4:10">
      <c r="D764" s="3">
        <v>15</v>
      </c>
      <c r="E764" s="114" t="s">
        <v>394</v>
      </c>
      <c r="F764" s="114"/>
      <c r="G764" s="114"/>
      <c r="H764" s="114"/>
      <c r="I764" s="114"/>
      <c r="J764" s="114"/>
    </row>
    <row r="765" spans="4:10">
      <c r="D765" s="3">
        <v>10</v>
      </c>
      <c r="E765" s="114" t="s">
        <v>395</v>
      </c>
      <c r="F765" s="114"/>
      <c r="G765" s="114"/>
      <c r="H765" s="114"/>
      <c r="I765" s="114"/>
      <c r="J765" s="114"/>
    </row>
    <row r="766" spans="4:10">
      <c r="D766" s="3">
        <v>10</v>
      </c>
      <c r="E766" s="114" t="s">
        <v>396</v>
      </c>
      <c r="F766" s="114"/>
      <c r="G766" s="114"/>
      <c r="H766" s="114"/>
      <c r="I766" s="114"/>
      <c r="J766" s="114"/>
    </row>
    <row r="767" spans="4:10">
      <c r="D767" s="3">
        <v>5</v>
      </c>
      <c r="E767" s="114" t="s">
        <v>397</v>
      </c>
      <c r="F767" s="114"/>
      <c r="G767" s="114"/>
      <c r="H767" s="114"/>
      <c r="I767" s="114"/>
      <c r="J767" s="114"/>
    </row>
    <row r="768" spans="4:10">
      <c r="D768" s="3">
        <v>25</v>
      </c>
      <c r="E768" s="114" t="s">
        <v>398</v>
      </c>
      <c r="F768" s="114"/>
      <c r="G768" s="114"/>
      <c r="H768" s="114"/>
      <c r="I768" s="114"/>
      <c r="J768" s="114"/>
    </row>
  </sheetData>
  <conditionalFormatting sqref="C695 C691 C585 C605 C505 C511 C579 C517 C428 C573 C467 C365 C370 C391 C395 C399 C403 C407 C411 C375 C342 C346 C350 C415 C454 C441 C545 C551 C539 C687 C659 C664 C670 C630 C635 C641 C246 C219 C194 C294 C275 C164 C143 C121 C89 C67 C63 C26 C6 C59 C318">
    <cfRule type="cellIs" dxfId="155" priority="2276" operator="lessThan">
      <formula>24</formula>
    </cfRule>
    <cfRule type="cellIs" dxfId="154" priority="2277" operator="greaterThan">
      <formula>26</formula>
    </cfRule>
    <cfRule type="cellIs" dxfId="153" priority="2278" operator="between">
      <formula>24</formula>
      <formula>26</formula>
    </cfRule>
  </conditionalFormatting>
  <conditionalFormatting sqref="C691 C511 C579 C370 C399 C403 C407 C411 C346 C545 C687 C664 C635 C223 C198 C299 C170 C254 C323 C329 C147 C125 C95 C34 C9 C63">
    <cfRule type="cellIs" dxfId="152" priority="2273" operator="lessThan">
      <formula>95</formula>
    </cfRule>
    <cfRule type="cellIs" dxfId="151" priority="2274" operator="greaterThan">
      <formula>105</formula>
    </cfRule>
    <cfRule type="cellIs" dxfId="150" priority="2275" operator="between">
      <formula>95</formula>
      <formula>105</formula>
    </cfRule>
  </conditionalFormatting>
  <conditionalFormatting sqref="C695 C517 C428 C585 C467 C375 C350 C415 C454 C441 C551 C664 C670 C635 C641 C202 C227 C304 C176 C329 C151 C129 C102 C67 C12 C42">
    <cfRule type="cellIs" dxfId="149" priority="2270" operator="lessThan">
      <formula>240</formula>
    </cfRule>
    <cfRule type="cellIs" dxfId="148" priority="2271" operator="greaterThan">
      <formula>260</formula>
    </cfRule>
    <cfRule type="cellIs" dxfId="147" priority="2272" operator="between">
      <formula>240</formula>
      <formula>260</formula>
    </cfRule>
  </conditionalFormatting>
  <conditionalFormatting sqref="C30">
    <cfRule type="cellIs" dxfId="146" priority="2267" operator="lessThan">
      <formula>45</formula>
    </cfRule>
    <cfRule type="cellIs" dxfId="145" priority="2268" operator="greaterThan">
      <formula>55</formula>
    </cfRule>
    <cfRule type="cellIs" dxfId="144" priority="2269" operator="between">
      <formula>45</formula>
      <formula>55</formula>
    </cfRule>
  </conditionalFormatting>
  <conditionalFormatting sqref="C38">
    <cfRule type="cellIs" dxfId="143" priority="2264" operator="lessThan">
      <formula>165</formula>
    </cfRule>
    <cfRule type="cellIs" dxfId="142" priority="2265" operator="greaterThan">
      <formula>185</formula>
    </cfRule>
    <cfRule type="cellIs" dxfId="141" priority="2266" operator="between">
      <formula>165</formula>
      <formula>185</formula>
    </cfRule>
  </conditionalFormatting>
  <conditionalFormatting sqref="F710:Q715 F393:Q411 F413:Q476 F344:Q359 F367:Q386 F505:Q532 F539:Q566 F573:Q600 F685:Q704 F655:Q682 F626:Q653 F483:Q498 F605:Q624 F320:Q338 F196:Q214 F221:Q239 F276:Q283 F296:Q313 F166:Q189 F248:Q269 F145:Q160 F8:Q8 F11:Q11 F28:Q29 F32:Q33 F36:Q37 F40:Q41 F61:Q83 F91:Q138">
    <cfRule type="cellIs" dxfId="140" priority="2263" operator="equal">
      <formula>0</formula>
    </cfRule>
  </conditionalFormatting>
  <conditionalFormatting sqref="C706 C692:C694 C684:C686 C688:C690 C499:C517 C567:C585 C486:C488 C464:C467 C478:C480 C482:C484 C361:C364 C366:C369 C371:C374 C343:C345 C347:C349 C340:C341 C451:C454 C438:C441 C425:C428 C388:C415 C533:C551 C654:C663 C665:C670 C625:C634 C636:C640 C601:C609 C611:C614 C195:C197 C199:C201 C216:C218 C220:C222 C224:C226 C191:C193 C241:C245 C271:C274 C291:C293 C295:C298 C300:C303 C162:C163 C165:C169 C171:C175 C247:C253 C118:C120 C122:C124 C126:C128 C85:C88 C90:C94 C96:C101 C79:C82 C4:C5 C7:C8 C10:C11 C23:C25 C27:C29 C31:C33 C35:C37 C39:C41 C56:C58 C60:C62 C64:C66 E5 E8 E11 E20:E21 O20 G52:G53 E51:E54 F4:Q18 E14:E15 E17:E18 E23:Q50 C140:C142 C144:C146 C148:C150 C315:C317 C319:C322 E55:Q719 C324:C328">
    <cfRule type="cellIs" dxfId="139" priority="2261" operator="lessThan">
      <formula>0</formula>
    </cfRule>
    <cfRule type="cellIs" dxfId="138" priority="2262" operator="greaterThan">
      <formula>0</formula>
    </cfRule>
  </conditionalFormatting>
  <conditionalFormatting sqref="E696:E703 E710:E717 E490:E497 E616:E623 E642:E652 E671:E681 E468:E475 E455:E462 E442:E449 E429:E436 E376:E385 E416:E423 E351:E358 E518:E531 E552:E565 E586:E599 E330:E337 E177:E188 E203:E213 E228:E238 E276:E288 E305:E312 E255:E268 E152:E159 E103:E138 E4:E21 E43:E54 E68:E78">
    <cfRule type="cellIs" dxfId="137" priority="2259" operator="greaterThan">
      <formula>0</formula>
    </cfRule>
    <cfRule type="cellIs" dxfId="136" priority="2260" operator="lessThan">
      <formula>0</formula>
    </cfRule>
  </conditionalFormatting>
  <conditionalFormatting sqref="C170 C147">
    <cfRule type="cellIs" dxfId="135" priority="2255" operator="between">
      <formula>95</formula>
      <formula>105</formula>
    </cfRule>
    <cfRule type="cellIs" dxfId="134" priority="2256" operator="lessThan">
      <formula>24</formula>
    </cfRule>
    <cfRule type="cellIs" dxfId="133" priority="2257" operator="greaterThan">
      <formula>26</formula>
    </cfRule>
    <cfRule type="cellIs" dxfId="132" priority="2258" operator="between">
      <formula>24</formula>
      <formula>26</formula>
    </cfRule>
  </conditionalFormatting>
  <conditionalFormatting sqref="C176 C151 C129 C102">
    <cfRule type="cellIs" dxfId="131" priority="2251" operator="between">
      <formula>240</formula>
      <formula>260</formula>
    </cfRule>
    <cfRule type="cellIs" dxfId="130" priority="2252" operator="lessThan">
      <formula>24</formula>
    </cfRule>
    <cfRule type="cellIs" dxfId="129" priority="2253" operator="greaterThan">
      <formula>26</formula>
    </cfRule>
    <cfRule type="cellIs" dxfId="128" priority="2254" operator="between">
      <formula>24</formula>
      <formula>26</formula>
    </cfRule>
  </conditionalFormatting>
  <conditionalFormatting sqref="C246">
    <cfRule type="cellIs" dxfId="127" priority="2250" operator="between">
      <formula>200</formula>
      <formula>250</formula>
    </cfRule>
  </conditionalFormatting>
  <conditionalFormatting sqref="C716">
    <cfRule type="cellIs" dxfId="126" priority="2154" operator="equal">
      <formula>15</formula>
    </cfRule>
    <cfRule type="cellIs" dxfId="125" priority="2155" operator="greaterThan">
      <formula>0</formula>
    </cfRule>
  </conditionalFormatting>
  <conditionalFormatting sqref="C246 C275">
    <cfRule type="cellIs" dxfId="124" priority="2074" operator="between">
      <formula>190</formula>
      <formula>210</formula>
    </cfRule>
    <cfRule type="cellIs" dxfId="123" priority="2075" operator="greaterThan">
      <formula>0</formula>
    </cfRule>
  </conditionalFormatting>
  <conditionalFormatting sqref="C505 C605 C573 C539 C687 C659 C630">
    <cfRule type="cellIs" dxfId="122" priority="2069" operator="between">
      <formula>28</formula>
      <formula>32</formula>
    </cfRule>
    <cfRule type="cellIs" dxfId="121" priority="2070" operator="greaterThan">
      <formula>0</formula>
    </cfRule>
    <cfRule type="cellIs" dxfId="120" priority="2071" operator="between">
      <formula>28</formula>
      <formula>32</formula>
    </cfRule>
  </conditionalFormatting>
  <conditionalFormatting sqref="C691 C511 C579 C545 C687 C664 C635">
    <cfRule type="cellIs" dxfId="119" priority="2049" operator="between">
      <formula>100</formula>
      <formula>120</formula>
    </cfRule>
    <cfRule type="cellIs" dxfId="118" priority="2050" operator="greaterThan">
      <formula>0</formula>
    </cfRule>
  </conditionalFormatting>
  <conditionalFormatting sqref="C695 C517 C585 C551 C670 C641">
    <cfRule type="cellIs" dxfId="117" priority="2037" operator="between">
      <formula>280</formula>
      <formula>320</formula>
    </cfRule>
    <cfRule type="cellIs" dxfId="116" priority="2038" operator="greaterThan">
      <formula>0</formula>
    </cfRule>
  </conditionalFormatting>
  <conditionalFormatting sqref="C605">
    <cfRule type="cellIs" dxfId="115" priority="2017" operator="equal">
      <formula>50</formula>
    </cfRule>
    <cfRule type="cellIs" dxfId="114" priority="2018" operator="greaterThan">
      <formula>0</formula>
    </cfRule>
    <cfRule type="cellIs" dxfId="113" priority="2019" operator="between">
      <formula>43</formula>
      <formula>47</formula>
    </cfRule>
    <cfRule type="cellIs" dxfId="112" priority="2020" operator="greaterThan">
      <formula>0</formula>
    </cfRule>
    <cfRule type="cellIs" dxfId="111" priority="2021" operator="between">
      <formula>38</formula>
      <formula>42</formula>
    </cfRule>
    <cfRule type="cellIs" dxfId="110" priority="2022" operator="greaterThan">
      <formula>0</formula>
    </cfRule>
  </conditionalFormatting>
  <conditionalFormatting sqref="C505 C605 C573 C539 C687 C659 C630">
    <cfRule type="cellIs" dxfId="109" priority="2005" operator="between">
      <formula>43</formula>
      <formula>47</formula>
    </cfRule>
    <cfRule type="cellIs" dxfId="108" priority="2006" operator="greaterThan">
      <formula>0</formula>
    </cfRule>
    <cfRule type="cellIs" dxfId="107" priority="2007" operator="between">
      <formula>38</formula>
      <formula>42</formula>
    </cfRule>
    <cfRule type="cellIs" dxfId="106" priority="2008" operator="greaterThan">
      <formula>0</formula>
    </cfRule>
  </conditionalFormatting>
  <conditionalFormatting sqref="C695 C691 C511 C517 C585 C579 C545 C551 C687 C664 C670 C635 C641">
    <cfRule type="cellIs" dxfId="105" priority="1979" operator="between">
      <formula>140</formula>
      <formula>160</formula>
    </cfRule>
    <cfRule type="cellIs" dxfId="104" priority="1980" operator="greaterThan">
      <formula>0</formula>
    </cfRule>
  </conditionalFormatting>
  <conditionalFormatting sqref="C695 C517 C585 C551 C670 C641">
    <cfRule type="cellIs" dxfId="103" priority="1941" operator="between">
      <formula>380</formula>
      <formula>420</formula>
    </cfRule>
    <cfRule type="cellIs" dxfId="102" priority="1942" operator="greaterThan">
      <formula>0</formula>
    </cfRule>
  </conditionalFormatting>
  <conditionalFormatting sqref="C83">
    <cfRule type="cellIs" dxfId="101" priority="1787" operator="between">
      <formula>330</formula>
      <formula>370</formula>
    </cfRule>
    <cfRule type="cellIs" dxfId="100" priority="1788" operator="greaterThan">
      <formula>0</formula>
    </cfRule>
  </conditionalFormatting>
  <conditionalFormatting sqref="E706:Q718">
    <cfRule type="cellIs" dxfId="99" priority="455" operator="lessThan">
      <formula>0</formula>
    </cfRule>
    <cfRule type="cellIs" dxfId="98" priority="456" operator="greaterThan">
      <formula>0</formula>
    </cfRule>
  </conditionalFormatting>
  <conditionalFormatting sqref="C716">
    <cfRule type="cellIs" dxfId="97" priority="453" operator="equal">
      <formula>15</formula>
    </cfRule>
    <cfRule type="cellIs" dxfId="96" priority="454" operator="greaterThan">
      <formula>0</formula>
    </cfRule>
  </conditionalFormatting>
  <conditionalFormatting sqref="E716:E717">
    <cfRule type="cellIs" dxfId="95" priority="444" operator="greaterThan">
      <formula>0</formula>
    </cfRule>
    <cfRule type="cellIs" dxfId="94" priority="445" operator="lessThan">
      <formula>0</formula>
    </cfRule>
  </conditionalFormatting>
  <conditionalFormatting sqref="F710:Q715">
    <cfRule type="cellIs" dxfId="93" priority="443" operator="equal">
      <formula>0</formula>
    </cfRule>
  </conditionalFormatting>
  <conditionalFormatting sqref="E710:E715">
    <cfRule type="cellIs" dxfId="92" priority="441" operator="greaterThan">
      <formula>0</formula>
    </cfRule>
    <cfRule type="cellIs" dxfId="91" priority="442" operator="lessThan">
      <formula>0</formula>
    </cfRule>
  </conditionalFormatting>
  <conditionalFormatting sqref="E706">
    <cfRule type="cellIs" dxfId="90" priority="429" operator="greaterThan">
      <formula>0</formula>
    </cfRule>
    <cfRule type="cellIs" dxfId="89" priority="430" operator="lessThan">
      <formula>0</formula>
    </cfRule>
  </conditionalFormatting>
  <conditionalFormatting sqref="E708">
    <cfRule type="cellIs" dxfId="88" priority="427" operator="greaterThan">
      <formula>0</formula>
    </cfRule>
    <cfRule type="cellIs" dxfId="87" priority="428" operator="lessThan">
      <formula>0</formula>
    </cfRule>
  </conditionalFormatting>
  <conditionalFormatting sqref="F706:F717">
    <cfRule type="cellIs" dxfId="86" priority="425" operator="lessThan">
      <formula>0</formula>
    </cfRule>
    <cfRule type="cellIs" dxfId="85" priority="426" operator="greaterThan">
      <formula>0</formula>
    </cfRule>
  </conditionalFormatting>
  <conditionalFormatting sqref="F710:F715">
    <cfRule type="cellIs" dxfId="84" priority="424" operator="equal">
      <formula>0</formula>
    </cfRule>
  </conditionalFormatting>
  <conditionalFormatting sqref="C716">
    <cfRule type="cellIs" dxfId="83" priority="422" operator="equal">
      <formula>15</formula>
    </cfRule>
    <cfRule type="cellIs" dxfId="82" priority="423" operator="greaterThan">
      <formula>0</formula>
    </cfRule>
  </conditionalFormatting>
  <conditionalFormatting sqref="C687">
    <cfRule type="cellIs" dxfId="81" priority="347" operator="between">
      <formula>40</formula>
      <formula>45</formula>
    </cfRule>
    <cfRule type="cellIs" dxfId="80" priority="348" operator="greaterThan">
      <formula>0</formula>
    </cfRule>
    <cfRule type="cellIs" dxfId="79" priority="349" operator="between">
      <formula>38</formula>
      <formula>42</formula>
    </cfRule>
    <cfRule type="cellIs" dxfId="78" priority="350" operator="greaterThan">
      <formula>0</formula>
    </cfRule>
  </conditionalFormatting>
  <conditionalFormatting sqref="C254">
    <cfRule type="cellIs" dxfId="77" priority="94" operator="between">
      <formula>300</formula>
      <formula>350</formula>
    </cfRule>
  </conditionalFormatting>
  <conditionalFormatting sqref="F689:G692">
    <cfRule type="cellIs" dxfId="76" priority="32" operator="equal">
      <formula>0</formula>
    </cfRule>
  </conditionalFormatting>
  <conditionalFormatting sqref="F684:G692">
    <cfRule type="cellIs" dxfId="75" priority="30" operator="lessThan">
      <formula>0</formula>
    </cfRule>
    <cfRule type="cellIs" dxfId="74" priority="31" operator="greaterThan">
      <formula>0</formula>
    </cfRule>
  </conditionalFormatting>
  <conditionalFormatting sqref="E686">
    <cfRule type="cellIs" dxfId="73" priority="28" operator="lessThan">
      <formula>0</formula>
    </cfRule>
    <cfRule type="cellIs" dxfId="72" priority="29" operator="greaterThan">
      <formula>0</formula>
    </cfRule>
  </conditionalFormatting>
  <conditionalFormatting sqref="E690">
    <cfRule type="cellIs" dxfId="71" priority="26" operator="lessThan">
      <formula>0</formula>
    </cfRule>
    <cfRule type="cellIs" dxfId="70" priority="27" operator="greaterThan">
      <formula>0</formula>
    </cfRule>
  </conditionalFormatting>
  <conditionalFormatting sqref="E694">
    <cfRule type="cellIs" dxfId="69" priority="24" operator="lessThan">
      <formula>0</formula>
    </cfRule>
    <cfRule type="cellIs" dxfId="68" priority="25" operator="greaterThan">
      <formula>0</formula>
    </cfRule>
  </conditionalFormatting>
  <conditionalFormatting sqref="P689:P703">
    <cfRule type="cellIs" dxfId="67" priority="23" operator="equal">
      <formula>0</formula>
    </cfRule>
  </conditionalFormatting>
  <conditionalFormatting sqref="P685:P703">
    <cfRule type="cellIs" dxfId="66" priority="21" operator="lessThan">
      <formula>0</formula>
    </cfRule>
    <cfRule type="cellIs" dxfId="65" priority="22" operator="greaterThan">
      <formula>0</formula>
    </cfRule>
  </conditionalFormatting>
  <conditionalFormatting sqref="E330:E335">
    <cfRule type="cellIs" dxfId="64" priority="7" operator="lessThan">
      <formula>0</formula>
    </cfRule>
    <cfRule type="cellIs" dxfId="63" priority="8" operator="greaterThan">
      <formula>0</formula>
    </cfRule>
  </conditionalFormatting>
  <conditionalFormatting sqref="E330:E335">
    <cfRule type="cellIs" dxfId="62" priority="5" operator="greaterThan">
      <formula>0</formula>
    </cfRule>
    <cfRule type="cellIs" dxfId="61" priority="6" operator="lessThan">
      <formula>0</formula>
    </cfRule>
  </conditionalFormatting>
  <conditionalFormatting sqref="E330:E335">
    <cfRule type="cellIs" dxfId="60" priority="3" operator="lessThan">
      <formula>0</formula>
    </cfRule>
    <cfRule type="cellIs" dxfId="59" priority="4" operator="greaterThan">
      <formula>0</formula>
    </cfRule>
  </conditionalFormatting>
  <conditionalFormatting sqref="E330:E335">
    <cfRule type="cellIs" dxfId="58" priority="1" operator="greaterThan">
      <formula>0</formula>
    </cfRule>
    <cfRule type="cellIs" dxfId="57" priority="2" operator="lessThan">
      <formula>0</formula>
    </cfRule>
  </conditionalFormatting>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dimension ref="A1:U498"/>
  <sheetViews>
    <sheetView zoomScale="90" zoomScaleNormal="90" workbookViewId="0">
      <pane ySplit="1" topLeftCell="A2" activePane="bottomLeft" state="frozen"/>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8" customWidth="1"/>
    <col min="9" max="9" width="7.140625" customWidth="1"/>
    <col min="10" max="11" width="8.28515625" customWidth="1"/>
    <col min="12" max="12" width="6"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1"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t="s">
        <v>201</v>
      </c>
      <c r="S1" s="61" t="s">
        <v>212</v>
      </c>
      <c r="T1" s="61" t="s">
        <v>202</v>
      </c>
      <c r="U1" s="62" t="s">
        <v>13</v>
      </c>
    </row>
    <row r="2" spans="1:21" s="2" customFormat="1" ht="21">
      <c r="A2" s="4"/>
      <c r="B2" s="6" t="s">
        <v>38</v>
      </c>
      <c r="C2" s="6"/>
      <c r="D2" s="6"/>
      <c r="E2" s="7"/>
      <c r="F2" s="6"/>
      <c r="G2" s="6"/>
      <c r="H2" s="6"/>
      <c r="I2" s="6"/>
      <c r="J2" s="6"/>
      <c r="K2" s="6"/>
      <c r="L2" s="6"/>
      <c r="M2" s="6"/>
      <c r="N2" s="6"/>
      <c r="O2" s="6"/>
      <c r="P2" s="6"/>
      <c r="Q2" s="6"/>
      <c r="R2" s="6"/>
      <c r="S2" s="6"/>
      <c r="T2" s="8"/>
      <c r="U2" s="2" t="s">
        <v>13</v>
      </c>
    </row>
    <row r="3" spans="1:21" s="10" customFormat="1" ht="20.25" customHeight="1">
      <c r="A3" s="31">
        <v>16</v>
      </c>
      <c r="B3" s="42" t="s">
        <v>94</v>
      </c>
      <c r="C3" s="35"/>
      <c r="D3" s="9"/>
      <c r="E3" s="34"/>
      <c r="F3" s="9"/>
      <c r="G3" s="9"/>
      <c r="H3" s="9"/>
      <c r="I3" s="9"/>
      <c r="J3" s="9"/>
      <c r="K3" s="9"/>
      <c r="L3" s="9"/>
      <c r="M3" s="9"/>
      <c r="N3" s="9"/>
      <c r="O3" s="9"/>
      <c r="P3" s="9"/>
      <c r="Q3" s="9"/>
      <c r="R3" s="63"/>
      <c r="S3" s="64"/>
      <c r="T3" s="43"/>
    </row>
    <row r="4" spans="1:21" s="13" customFormat="1" ht="20.25">
      <c r="A4" s="11">
        <v>1</v>
      </c>
      <c r="B4" s="39" t="s">
        <v>95</v>
      </c>
      <c r="C4" s="36">
        <f>D4*E4</f>
        <v>-15</v>
      </c>
      <c r="D4" s="12">
        <v>5</v>
      </c>
      <c r="E4" s="37">
        <f>F4*$E$473+G4*$F$473+H4*$G$473+I4*$H$473+J4*$I$473+K4*$J$473+L4*$K$473+M4*$L$473+N4*$M$473+O4*$N$473+P4*$O$473+Q4*$P$473+R4*S4</f>
        <v>-3</v>
      </c>
      <c r="F4" s="12">
        <v>-2</v>
      </c>
      <c r="G4" s="12">
        <v>-1</v>
      </c>
      <c r="H4" s="12"/>
      <c r="I4" s="12"/>
      <c r="J4" s="12"/>
      <c r="K4" s="12"/>
      <c r="L4" s="12"/>
      <c r="M4" s="12"/>
      <c r="N4" s="12"/>
      <c r="O4" s="12"/>
      <c r="P4" s="12"/>
      <c r="Q4" s="12"/>
      <c r="R4" s="65"/>
      <c r="S4" s="66"/>
      <c r="T4" s="27"/>
    </row>
    <row r="5" spans="1:21" s="13" customFormat="1" ht="20.25">
      <c r="A5" s="11">
        <v>1</v>
      </c>
      <c r="B5" s="39" t="s">
        <v>290</v>
      </c>
      <c r="C5" s="36">
        <f>D5*E5</f>
        <v>-10</v>
      </c>
      <c r="D5" s="12">
        <f>D4</f>
        <v>5</v>
      </c>
      <c r="E5" s="37">
        <f>F5*$E$473+G5*$F$473+H5*$G$473+I5*$H$473+J5*$I$473+K5*$J$473+L5*$K$473+M5*$L$473+N5*$M$473+O5*$N$473+P5*$O$473+Q5*$P$473+R5*S5</f>
        <v>-2</v>
      </c>
      <c r="F5" s="12">
        <v>-2</v>
      </c>
      <c r="G5" s="12"/>
      <c r="H5" s="12"/>
      <c r="I5" s="12"/>
      <c r="J5" s="12"/>
      <c r="K5" s="12"/>
      <c r="L5" s="12"/>
      <c r="M5" s="12"/>
      <c r="N5" s="12"/>
      <c r="O5" s="12"/>
      <c r="P5" s="12"/>
      <c r="Q5" s="12"/>
      <c r="R5" s="65"/>
      <c r="S5" s="97"/>
      <c r="T5" s="27"/>
    </row>
    <row r="6" spans="1:21" s="13" customFormat="1" ht="20.25">
      <c r="A6" s="11">
        <v>1</v>
      </c>
      <c r="B6" s="39" t="s">
        <v>97</v>
      </c>
      <c r="C6" s="36">
        <f t="shared" ref="C6:C7" si="0">D6*E6</f>
        <v>100</v>
      </c>
      <c r="D6" s="12">
        <f>D5*2</f>
        <v>10</v>
      </c>
      <c r="E6" s="37">
        <f>F6*$E$473+G6*$F$473+H6*$G$473+I6*$H$473+J6*$I$473+K6*$J$473+L6*$K$473+M6*$L$473+N6*$M$473+O6*$N$473+P6*$O$473</f>
        <v>10</v>
      </c>
      <c r="F6" s="12"/>
      <c r="G6" s="12"/>
      <c r="H6" s="12"/>
      <c r="I6" s="12"/>
      <c r="J6" s="12"/>
      <c r="K6" s="12">
        <v>4</v>
      </c>
      <c r="L6" s="12"/>
      <c r="M6" s="12"/>
      <c r="N6" s="12"/>
      <c r="O6" s="12"/>
      <c r="P6" s="12"/>
      <c r="Q6" s="12"/>
      <c r="R6" s="65">
        <v>0.03</v>
      </c>
      <c r="S6" s="73">
        <v>0</v>
      </c>
      <c r="T6" s="75">
        <f>(R6+S6)*D6</f>
        <v>0.3</v>
      </c>
    </row>
    <row r="7" spans="1:21" s="13" customFormat="1" ht="31.5">
      <c r="A7" s="11">
        <v>1</v>
      </c>
      <c r="B7" s="39" t="s">
        <v>293</v>
      </c>
      <c r="C7" s="36">
        <f t="shared" si="0"/>
        <v>5</v>
      </c>
      <c r="D7" s="12">
        <f>1*D4</f>
        <v>5</v>
      </c>
      <c r="E7" s="37">
        <f>D491</f>
        <v>1</v>
      </c>
      <c r="F7" s="12"/>
      <c r="G7" s="12"/>
      <c r="H7" s="12"/>
      <c r="I7" s="12"/>
      <c r="J7" s="12"/>
      <c r="K7" s="12"/>
      <c r="L7" s="12"/>
      <c r="M7" s="12"/>
      <c r="N7" s="12"/>
      <c r="O7" s="12"/>
      <c r="P7" s="12"/>
      <c r="Q7" s="12"/>
      <c r="R7" s="65"/>
      <c r="S7" s="66"/>
      <c r="T7" s="27"/>
    </row>
    <row r="8" spans="1:21" s="13" customFormat="1" ht="20.25">
      <c r="A8" s="11"/>
      <c r="B8" s="40" t="s">
        <v>19</v>
      </c>
      <c r="C8" s="44">
        <f>SUM(C4:C7)</f>
        <v>80</v>
      </c>
      <c r="D8" s="98" t="s">
        <v>291</v>
      </c>
      <c r="E8" s="99">
        <v>80</v>
      </c>
      <c r="F8" s="12"/>
      <c r="G8" s="12"/>
      <c r="H8" s="12"/>
      <c r="I8" s="12"/>
      <c r="J8" s="12"/>
      <c r="K8" s="12"/>
      <c r="L8" s="12"/>
      <c r="M8" s="12"/>
      <c r="N8" s="12"/>
      <c r="O8" s="12"/>
      <c r="P8" s="12"/>
      <c r="Q8" s="12"/>
      <c r="R8" s="65"/>
      <c r="S8" s="66"/>
      <c r="T8" s="27"/>
    </row>
    <row r="9" spans="1:21" s="13" customFormat="1" ht="20.25">
      <c r="A9" s="11">
        <v>2</v>
      </c>
      <c r="B9" s="39" t="s">
        <v>96</v>
      </c>
      <c r="C9" s="36">
        <f>D9*E9</f>
        <v>-35</v>
      </c>
      <c r="D9" s="12">
        <v>5</v>
      </c>
      <c r="E9" s="37">
        <f>F9*$E$473+G9*$F$473+H9*$G$473+I9*$H$473+J9*$I$473+K9*$J$473+L9*$K$473+M9*$L$473+N9*$M$473+O9*$N$473+P9*$O$473+Q9*$P$473+R9*S9</f>
        <v>-7</v>
      </c>
      <c r="F9" s="12">
        <v>-5</v>
      </c>
      <c r="G9" s="12">
        <v>-2</v>
      </c>
      <c r="H9" s="12"/>
      <c r="I9" s="12"/>
      <c r="J9" s="12"/>
      <c r="K9" s="12"/>
      <c r="L9" s="12"/>
      <c r="M9" s="12"/>
      <c r="N9" s="12"/>
      <c r="O9" s="12"/>
      <c r="P9" s="12"/>
      <c r="Q9" s="12"/>
      <c r="R9" s="65"/>
      <c r="S9" s="66"/>
      <c r="T9" s="27"/>
    </row>
    <row r="10" spans="1:21" s="13" customFormat="1" ht="20.25">
      <c r="A10" s="11">
        <v>2</v>
      </c>
      <c r="B10" s="39" t="s">
        <v>290</v>
      </c>
      <c r="C10" s="36">
        <f>D10*E10</f>
        <v>-20</v>
      </c>
      <c r="D10" s="12">
        <f>D9*2</f>
        <v>10</v>
      </c>
      <c r="E10" s="37">
        <f>F10*$E$473+G10*$F$473+H10*$G$473+I10*$H$473+J10*$I$473+K10*$J$473+L10*$K$473+M10*$L$473+N10*$M$473+O10*$N$473+P10*$O$473+Q10*$P$473+R10*S10</f>
        <v>-2</v>
      </c>
      <c r="F10" s="12">
        <v>-2</v>
      </c>
      <c r="G10" s="12"/>
      <c r="H10" s="12"/>
      <c r="I10" s="12"/>
      <c r="J10" s="12"/>
      <c r="K10" s="12"/>
      <c r="L10" s="12"/>
      <c r="M10" s="12"/>
      <c r="N10" s="12"/>
      <c r="O10" s="12"/>
      <c r="P10" s="12"/>
      <c r="Q10" s="12"/>
      <c r="R10" s="65"/>
      <c r="S10" s="97"/>
      <c r="T10" s="27"/>
    </row>
    <row r="11" spans="1:21" s="13" customFormat="1" ht="20.25">
      <c r="A11" s="11">
        <v>2</v>
      </c>
      <c r="B11" s="39" t="str">
        <f>B6</f>
        <v>Ученый Библиотеки Древних</v>
      </c>
      <c r="C11" s="36">
        <f t="shared" ref="C11:C13" si="1">D11*E11</f>
        <v>200</v>
      </c>
      <c r="D11" s="12">
        <f>D10*2</f>
        <v>20</v>
      </c>
      <c r="E11" s="37">
        <f>F11*$E$473+G11*$F$473+H11*$G$473+I11*$H$473+J11*$I$473+K11*$J$473+L11*$K$473+M11*$L$473+N11*$M$473+O11*$N$473+P11*$O$473</f>
        <v>10</v>
      </c>
      <c r="F11" s="12">
        <f>F6</f>
        <v>0</v>
      </c>
      <c r="G11" s="12">
        <f t="shared" ref="G11:R11" si="2">G6</f>
        <v>0</v>
      </c>
      <c r="H11" s="12">
        <f t="shared" si="2"/>
        <v>0</v>
      </c>
      <c r="I11" s="12">
        <f t="shared" si="2"/>
        <v>0</v>
      </c>
      <c r="J11" s="12">
        <f t="shared" si="2"/>
        <v>0</v>
      </c>
      <c r="K11" s="12">
        <f t="shared" si="2"/>
        <v>4</v>
      </c>
      <c r="L11" s="12">
        <f t="shared" si="2"/>
        <v>0</v>
      </c>
      <c r="M11" s="12">
        <f t="shared" si="2"/>
        <v>0</v>
      </c>
      <c r="N11" s="12">
        <f t="shared" si="2"/>
        <v>0</v>
      </c>
      <c r="O11" s="12">
        <f t="shared" si="2"/>
        <v>0</v>
      </c>
      <c r="P11" s="12">
        <f t="shared" si="2"/>
        <v>0</v>
      </c>
      <c r="Q11" s="12">
        <f t="shared" si="2"/>
        <v>0</v>
      </c>
      <c r="R11" s="65">
        <f t="shared" si="2"/>
        <v>0.03</v>
      </c>
      <c r="S11" s="79" t="s">
        <v>217</v>
      </c>
      <c r="T11" s="75">
        <f>(R11+S11)*D11</f>
        <v>1.2</v>
      </c>
    </row>
    <row r="12" spans="1:21" s="13" customFormat="1" ht="20.25">
      <c r="A12" s="11">
        <v>2</v>
      </c>
      <c r="B12" s="39" t="s">
        <v>144</v>
      </c>
      <c r="C12" s="36">
        <f t="shared" si="1"/>
        <v>50</v>
      </c>
      <c r="D12" s="12">
        <f>D11</f>
        <v>20</v>
      </c>
      <c r="E12" s="37">
        <f>F12*$E$473+G12*$F$473+H12*$G$473+I12*$H$473+J12*$I$473+K12*$J$473+L12*$K$473+M12*$L$473+N12*$M$473+O12*$N$473+P12*$O$473</f>
        <v>2.5</v>
      </c>
      <c r="F12" s="12"/>
      <c r="G12" s="12"/>
      <c r="H12" s="12"/>
      <c r="I12" s="12"/>
      <c r="J12" s="12"/>
      <c r="K12" s="12">
        <v>1</v>
      </c>
      <c r="L12" s="12"/>
      <c r="M12" s="12"/>
      <c r="N12" s="12"/>
      <c r="O12" s="12"/>
      <c r="P12" s="12"/>
      <c r="Q12" s="12"/>
      <c r="R12" s="65"/>
      <c r="S12" s="65"/>
      <c r="T12" s="27"/>
    </row>
    <row r="13" spans="1:21" s="13" customFormat="1" ht="31.5">
      <c r="A13" s="11">
        <v>2</v>
      </c>
      <c r="B13" s="39" t="s">
        <v>294</v>
      </c>
      <c r="C13" s="36">
        <f t="shared" si="1"/>
        <v>15</v>
      </c>
      <c r="D13" s="12">
        <f>3*D9</f>
        <v>15</v>
      </c>
      <c r="E13" s="37">
        <f>D491</f>
        <v>1</v>
      </c>
      <c r="F13" s="12">
        <f>F7</f>
        <v>0</v>
      </c>
      <c r="G13" s="12">
        <f t="shared" ref="G13:Q13" si="3">G7</f>
        <v>0</v>
      </c>
      <c r="H13" s="12">
        <f t="shared" si="3"/>
        <v>0</v>
      </c>
      <c r="I13" s="12">
        <f t="shared" si="3"/>
        <v>0</v>
      </c>
      <c r="J13" s="12">
        <f t="shared" si="3"/>
        <v>0</v>
      </c>
      <c r="K13" s="12"/>
      <c r="L13" s="12">
        <f t="shared" si="3"/>
        <v>0</v>
      </c>
      <c r="M13" s="12">
        <f t="shared" si="3"/>
        <v>0</v>
      </c>
      <c r="N13" s="12">
        <f t="shared" si="3"/>
        <v>0</v>
      </c>
      <c r="O13" s="12">
        <f t="shared" si="3"/>
        <v>0</v>
      </c>
      <c r="P13" s="12">
        <f t="shared" si="3"/>
        <v>0</v>
      </c>
      <c r="Q13" s="12">
        <f t="shared" si="3"/>
        <v>0</v>
      </c>
      <c r="R13" s="65"/>
      <c r="S13" s="65"/>
      <c r="T13" s="27"/>
    </row>
    <row r="14" spans="1:21" s="13" customFormat="1" ht="20.25">
      <c r="A14" s="11"/>
      <c r="B14" s="40" t="s">
        <v>20</v>
      </c>
      <c r="C14" s="44">
        <f>SUM(C9:C13)</f>
        <v>210</v>
      </c>
      <c r="D14" s="98" t="s">
        <v>291</v>
      </c>
      <c r="E14" s="99">
        <v>210</v>
      </c>
      <c r="F14" s="12"/>
      <c r="G14" s="12"/>
      <c r="H14" s="12"/>
      <c r="I14" s="12"/>
      <c r="J14" s="12"/>
      <c r="K14" s="12"/>
      <c r="L14" s="12"/>
      <c r="M14" s="12"/>
      <c r="N14" s="12"/>
      <c r="O14" s="12"/>
      <c r="P14" s="12"/>
      <c r="Q14" s="12"/>
      <c r="R14" s="65"/>
      <c r="S14" s="66"/>
      <c r="T14" s="27"/>
    </row>
    <row r="15" spans="1:21" s="13" customFormat="1" ht="20.25">
      <c r="A15" s="11">
        <v>3</v>
      </c>
      <c r="B15" s="39" t="s">
        <v>94</v>
      </c>
      <c r="C15" s="36">
        <f>D15*E15</f>
        <v>-70</v>
      </c>
      <c r="D15" s="12">
        <v>5</v>
      </c>
      <c r="E15" s="37">
        <f>F15*$E$473+G15*$F$473+H15*$G$473+I15*$H$473+J15*$I$473+K15*$J$473+L15*$K$473+M15*$L$473+N15*$M$473+O15*$N$473+P15*$O$473+Q15*$P$473+R15*S15</f>
        <v>-14</v>
      </c>
      <c r="F15" s="12">
        <v>-7</v>
      </c>
      <c r="G15" s="12">
        <v>-7</v>
      </c>
      <c r="H15" s="12"/>
      <c r="I15" s="12"/>
      <c r="J15" s="12"/>
      <c r="K15" s="12"/>
      <c r="L15" s="12"/>
      <c r="M15" s="12"/>
      <c r="N15" s="12"/>
      <c r="O15" s="12"/>
      <c r="P15" s="12"/>
      <c r="Q15" s="12"/>
      <c r="R15" s="65"/>
      <c r="S15" s="66"/>
      <c r="T15" s="27"/>
    </row>
    <row r="16" spans="1:21" s="13" customFormat="1" ht="20.25">
      <c r="A16" s="11">
        <v>3</v>
      </c>
      <c r="B16" s="39" t="s">
        <v>290</v>
      </c>
      <c r="C16" s="36">
        <f>D16*E16</f>
        <v>-40</v>
      </c>
      <c r="D16" s="12">
        <f>D15*4</f>
        <v>20</v>
      </c>
      <c r="E16" s="37">
        <f>F16*$E$473+G16*$F$473+H16*$G$473+I16*$H$473+J16*$I$473+K16*$J$473+L16*$K$473+M16*$L$473+N16*$M$473+O16*$N$473+P16*$O$473+Q16*$P$473+R16*S16</f>
        <v>-2</v>
      </c>
      <c r="F16" s="12">
        <v>-2</v>
      </c>
      <c r="G16" s="12"/>
      <c r="H16" s="12"/>
      <c r="I16" s="12"/>
      <c r="J16" s="12"/>
      <c r="K16" s="12"/>
      <c r="L16" s="12"/>
      <c r="M16" s="12"/>
      <c r="N16" s="12"/>
      <c r="O16" s="12"/>
      <c r="P16" s="12"/>
      <c r="Q16" s="12"/>
      <c r="R16" s="65"/>
      <c r="S16" s="97"/>
      <c r="T16" s="27"/>
    </row>
    <row r="17" spans="1:20" s="13" customFormat="1" ht="20.25">
      <c r="A17" s="11">
        <v>3</v>
      </c>
      <c r="B17" s="39" t="str">
        <f>B6</f>
        <v>Ученый Библиотеки Древних</v>
      </c>
      <c r="C17" s="36">
        <f t="shared" ref="C17:C19" si="4">D17*E17</f>
        <v>400</v>
      </c>
      <c r="D17" s="12">
        <f>D16*2</f>
        <v>40</v>
      </c>
      <c r="E17" s="37">
        <f>F17*$E$473+G17*$F$473+H17*$G$473+I17*$H$473+J17*$I$473+K17*$J$473+L17*$K$473+M17*$L$473+N17*$M$473+O17*$N$473+P17*$O$473</f>
        <v>10</v>
      </c>
      <c r="F17" s="12">
        <f>F6</f>
        <v>0</v>
      </c>
      <c r="G17" s="12">
        <f t="shared" ref="G17:R17" si="5">G6</f>
        <v>0</v>
      </c>
      <c r="H17" s="12">
        <f t="shared" si="5"/>
        <v>0</v>
      </c>
      <c r="I17" s="12">
        <f t="shared" si="5"/>
        <v>0</v>
      </c>
      <c r="J17" s="12">
        <f t="shared" si="5"/>
        <v>0</v>
      </c>
      <c r="K17" s="12">
        <f t="shared" si="5"/>
        <v>4</v>
      </c>
      <c r="L17" s="12">
        <f t="shared" si="5"/>
        <v>0</v>
      </c>
      <c r="M17" s="12">
        <f t="shared" si="5"/>
        <v>0</v>
      </c>
      <c r="N17" s="12">
        <f t="shared" si="5"/>
        <v>0</v>
      </c>
      <c r="O17" s="12">
        <f t="shared" si="5"/>
        <v>0</v>
      </c>
      <c r="P17" s="12">
        <f t="shared" si="5"/>
        <v>0</v>
      </c>
      <c r="Q17" s="12">
        <f t="shared" si="5"/>
        <v>0</v>
      </c>
      <c r="R17" s="65">
        <f t="shared" si="5"/>
        <v>0.03</v>
      </c>
      <c r="S17" s="79" t="s">
        <v>218</v>
      </c>
      <c r="T17" s="75">
        <f>(R17+S17+S11)*D17</f>
        <v>3</v>
      </c>
    </row>
    <row r="18" spans="1:20" s="13" customFormat="1" ht="20.25">
      <c r="A18" s="11">
        <v>3</v>
      </c>
      <c r="B18" s="39" t="s">
        <v>144</v>
      </c>
      <c r="C18" s="36">
        <f t="shared" si="4"/>
        <v>150</v>
      </c>
      <c r="D18" s="12">
        <f>D17</f>
        <v>40</v>
      </c>
      <c r="E18" s="37">
        <f>F18*$E$473+G18*$F$473+H18*$G$473+I18*$H$473+J18*$I$473+K18*$J$473+L18*$K$473+M18*$L$473+N18*$M$473+O18*$N$473+P18*$O$473</f>
        <v>3.75</v>
      </c>
      <c r="F18" s="12"/>
      <c r="G18" s="12"/>
      <c r="H18" s="12"/>
      <c r="I18" s="12"/>
      <c r="J18" s="12"/>
      <c r="K18" s="12">
        <v>1.5</v>
      </c>
      <c r="L18" s="12"/>
      <c r="M18" s="12"/>
      <c r="N18" s="12"/>
      <c r="O18" s="12"/>
      <c r="P18" s="12"/>
      <c r="Q18" s="12"/>
      <c r="R18" s="65"/>
      <c r="S18" s="65"/>
      <c r="T18" s="27"/>
    </row>
    <row r="19" spans="1:20" s="13" customFormat="1" ht="31.5">
      <c r="A19" s="11">
        <v>3</v>
      </c>
      <c r="B19" s="39" t="s">
        <v>295</v>
      </c>
      <c r="C19" s="36">
        <f t="shared" si="4"/>
        <v>25</v>
      </c>
      <c r="D19" s="12">
        <f>5*D15</f>
        <v>25</v>
      </c>
      <c r="E19" s="37">
        <f>D491</f>
        <v>1</v>
      </c>
      <c r="F19" s="12">
        <f>F7</f>
        <v>0</v>
      </c>
      <c r="G19" s="12">
        <f t="shared" ref="G19:Q19" si="6">G7</f>
        <v>0</v>
      </c>
      <c r="H19" s="12">
        <f t="shared" si="6"/>
        <v>0</v>
      </c>
      <c r="I19" s="12">
        <f t="shared" si="6"/>
        <v>0</v>
      </c>
      <c r="J19" s="12">
        <f t="shared" si="6"/>
        <v>0</v>
      </c>
      <c r="K19" s="12"/>
      <c r="L19" s="12">
        <f t="shared" si="6"/>
        <v>0</v>
      </c>
      <c r="M19" s="12">
        <f t="shared" si="6"/>
        <v>0</v>
      </c>
      <c r="N19" s="12">
        <f t="shared" si="6"/>
        <v>0</v>
      </c>
      <c r="O19" s="12">
        <f t="shared" si="6"/>
        <v>0</v>
      </c>
      <c r="P19" s="12">
        <f t="shared" si="6"/>
        <v>0</v>
      </c>
      <c r="Q19" s="12">
        <f t="shared" si="6"/>
        <v>0</v>
      </c>
      <c r="R19" s="65"/>
      <c r="S19" s="65"/>
      <c r="T19" s="27"/>
    </row>
    <row r="20" spans="1:20" s="13" customFormat="1" ht="20.25">
      <c r="A20" s="14"/>
      <c r="B20" s="41" t="s">
        <v>21</v>
      </c>
      <c r="C20" s="44">
        <f>SUM(C15:C19)</f>
        <v>465</v>
      </c>
      <c r="D20" s="98" t="s">
        <v>291</v>
      </c>
      <c r="E20" s="99">
        <v>465</v>
      </c>
      <c r="F20" s="15"/>
      <c r="G20" s="15"/>
      <c r="H20" s="15"/>
      <c r="I20" s="15"/>
      <c r="J20" s="15"/>
      <c r="K20" s="15"/>
      <c r="L20" s="15"/>
      <c r="M20" s="15"/>
      <c r="N20" s="15"/>
      <c r="O20" s="15"/>
      <c r="P20" s="15"/>
      <c r="Q20" s="15"/>
      <c r="R20" s="67"/>
      <c r="S20" s="68"/>
      <c r="T20" s="28"/>
    </row>
    <row r="21" spans="1:20" s="13" customFormat="1" ht="20.25">
      <c r="A21" s="14"/>
      <c r="B21" s="89" t="s">
        <v>255</v>
      </c>
      <c r="C21" s="38"/>
      <c r="D21" s="91"/>
      <c r="E21" s="37"/>
      <c r="F21" s="15"/>
      <c r="G21" s="15"/>
      <c r="H21" s="15"/>
      <c r="I21" s="15"/>
      <c r="J21" s="15"/>
      <c r="K21" s="15"/>
      <c r="L21" s="15"/>
      <c r="M21" s="15"/>
      <c r="N21" s="15"/>
      <c r="O21" s="15"/>
      <c r="P21" s="15"/>
      <c r="Q21" s="15"/>
      <c r="R21" s="67"/>
      <c r="S21" s="68"/>
      <c r="T21" s="28"/>
    </row>
    <row r="22" spans="1:20" s="13" customFormat="1" ht="20.25">
      <c r="A22" s="14"/>
      <c r="B22" s="90" t="s">
        <v>281</v>
      </c>
      <c r="C22" s="92">
        <f>D22*E22</f>
        <v>250</v>
      </c>
      <c r="D22" s="12">
        <f>D17</f>
        <v>40</v>
      </c>
      <c r="E22" s="37">
        <f>F22*$E$473+G22*$F$473+H22*$G$473+I22*$H$473+J22*$I$473+K22*$J$473+L22*$K$473+M22*$L$473+N22*$M$473+O22*$N$473+P22*$O$473</f>
        <v>6.25</v>
      </c>
      <c r="F22" s="15"/>
      <c r="G22" s="15"/>
      <c r="H22" s="15"/>
      <c r="I22" s="15"/>
      <c r="J22" s="15"/>
      <c r="K22" s="15">
        <v>2.5</v>
      </c>
      <c r="L22" s="15"/>
      <c r="M22" s="15"/>
      <c r="N22" s="15"/>
      <c r="O22" s="15"/>
      <c r="P22" s="15"/>
      <c r="Q22" s="15"/>
      <c r="R22" s="67"/>
      <c r="S22" s="68"/>
      <c r="T22" s="28"/>
    </row>
    <row r="23" spans="1:20" s="13" customFormat="1" ht="20.25">
      <c r="A23" s="14"/>
      <c r="B23" s="41" t="s">
        <v>262</v>
      </c>
      <c r="C23" s="93">
        <f>C22</f>
        <v>250</v>
      </c>
      <c r="D23" s="98" t="s">
        <v>291</v>
      </c>
      <c r="E23" s="99">
        <v>250</v>
      </c>
      <c r="F23" s="15"/>
      <c r="G23" s="15"/>
      <c r="H23" s="15"/>
      <c r="I23" s="15"/>
      <c r="J23" s="15"/>
      <c r="K23" s="15"/>
      <c r="L23" s="15"/>
      <c r="M23" s="15"/>
      <c r="N23" s="15"/>
      <c r="O23" s="15"/>
      <c r="P23" s="15"/>
      <c r="Q23" s="15"/>
      <c r="R23" s="67"/>
      <c r="S23" s="68"/>
      <c r="T23" s="28"/>
    </row>
    <row r="24" spans="1:20" s="10" customFormat="1" ht="20.25" customHeight="1">
      <c r="A24" s="31">
        <v>17</v>
      </c>
      <c r="B24" s="42" t="s">
        <v>98</v>
      </c>
      <c r="C24" s="35"/>
      <c r="D24" s="9"/>
      <c r="E24" s="34"/>
      <c r="F24" s="9"/>
      <c r="G24" s="9"/>
      <c r="H24" s="9"/>
      <c r="I24" s="9"/>
      <c r="J24" s="9"/>
      <c r="K24" s="9"/>
      <c r="L24" s="9"/>
      <c r="M24" s="9"/>
      <c r="N24" s="9"/>
      <c r="O24" s="9"/>
      <c r="P24" s="9"/>
      <c r="Q24" s="9"/>
      <c r="R24" s="63"/>
      <c r="S24" s="64"/>
      <c r="T24" s="43"/>
    </row>
    <row r="25" spans="1:20" s="13" customFormat="1" ht="20.25">
      <c r="A25" s="11">
        <v>1</v>
      </c>
      <c r="B25" s="39" t="s">
        <v>99</v>
      </c>
      <c r="C25" s="36">
        <f>D25*E25</f>
        <v>-20</v>
      </c>
      <c r="D25" s="12">
        <v>5</v>
      </c>
      <c r="E25" s="37">
        <f>F25*$E$473+G25*$F$473+H25*$G$473+I25*$H$473+J25*$I$473+K25*$J$473+L25*$K$473+M25*$L$473+N25*$M$473+O25*$N$473+P25*$O$473+Q25*$P$473+R25*S25</f>
        <v>-4</v>
      </c>
      <c r="F25" s="12">
        <v>-2</v>
      </c>
      <c r="G25" s="12">
        <v>-2</v>
      </c>
      <c r="H25" s="12"/>
      <c r="I25" s="12"/>
      <c r="J25" s="12"/>
      <c r="K25" s="12"/>
      <c r="L25" s="12"/>
      <c r="M25" s="12"/>
      <c r="N25" s="12"/>
      <c r="O25" s="12"/>
      <c r="P25" s="12"/>
      <c r="Q25" s="12"/>
      <c r="R25" s="65"/>
      <c r="S25" s="73"/>
      <c r="T25" s="75"/>
    </row>
    <row r="26" spans="1:20" s="13" customFormat="1" ht="20.25">
      <c r="A26" s="11">
        <v>1</v>
      </c>
      <c r="B26" s="39" t="s">
        <v>290</v>
      </c>
      <c r="C26" s="36">
        <f>D26*E26</f>
        <v>-10</v>
      </c>
      <c r="D26" s="12">
        <f>D25</f>
        <v>5</v>
      </c>
      <c r="E26" s="37">
        <f>F26*$E$473+G26*$F$473+H26*$G$473+I26*$H$473+J26*$I$473+K26*$J$473+L26*$K$473+M26*$L$473+N26*$M$473+O26*$N$473+P26*$O$473+Q26*$P$473+R26*S26</f>
        <v>-2</v>
      </c>
      <c r="F26" s="12">
        <v>-2</v>
      </c>
      <c r="G26" s="12"/>
      <c r="H26" s="12"/>
      <c r="I26" s="12"/>
      <c r="J26" s="12"/>
      <c r="K26" s="12"/>
      <c r="L26" s="12"/>
      <c r="M26" s="12"/>
      <c r="N26" s="12"/>
      <c r="O26" s="12"/>
      <c r="P26" s="12"/>
      <c r="Q26" s="12"/>
      <c r="R26" s="65"/>
      <c r="S26" s="73"/>
      <c r="T26" s="75"/>
    </row>
    <row r="27" spans="1:20" s="13" customFormat="1" ht="20.25">
      <c r="A27" s="11">
        <v>1</v>
      </c>
      <c r="B27" s="39" t="s">
        <v>63</v>
      </c>
      <c r="C27" s="36">
        <f t="shared" ref="C27" si="7">D27*E27</f>
        <v>110</v>
      </c>
      <c r="D27" s="12">
        <v>10</v>
      </c>
      <c r="E27" s="37">
        <f>F27*$E$473+G27*$F$473+H27*$G$473+I27*$H$473+J27*$I$473+K27*$J$473+L27*$K$473+M27*$L$473+N27*$M$473+O27*$N$473+P27*$O$473</f>
        <v>11</v>
      </c>
      <c r="F27" s="12">
        <v>11</v>
      </c>
      <c r="G27" s="12"/>
      <c r="H27" s="12"/>
      <c r="I27" s="12"/>
      <c r="J27" s="12"/>
      <c r="K27" s="12"/>
      <c r="L27" s="12"/>
      <c r="M27" s="12"/>
      <c r="N27" s="12"/>
      <c r="O27" s="12"/>
      <c r="P27" s="12"/>
      <c r="Q27" s="12"/>
      <c r="R27" s="65">
        <v>0.03</v>
      </c>
      <c r="S27" s="73">
        <v>0</v>
      </c>
      <c r="T27" s="75">
        <f>(R27+S27)*D27</f>
        <v>0.3</v>
      </c>
    </row>
    <row r="28" spans="1:20" s="13" customFormat="1" ht="20.25">
      <c r="A28" s="11"/>
      <c r="B28" s="40" t="s">
        <v>19</v>
      </c>
      <c r="C28" s="44">
        <f>SUM(C25:C27)</f>
        <v>80</v>
      </c>
      <c r="D28" s="98" t="s">
        <v>291</v>
      </c>
      <c r="E28" s="99">
        <v>80</v>
      </c>
      <c r="F28" s="12"/>
      <c r="G28" s="12"/>
      <c r="H28" s="12"/>
      <c r="I28" s="12"/>
      <c r="J28" s="12"/>
      <c r="K28" s="12"/>
      <c r="L28" s="12"/>
      <c r="M28" s="12"/>
      <c r="N28" s="12"/>
      <c r="O28" s="12"/>
      <c r="P28" s="12"/>
      <c r="Q28" s="12"/>
      <c r="R28" s="65"/>
      <c r="S28" s="66"/>
      <c r="T28" s="76"/>
    </row>
    <row r="29" spans="1:20" s="13" customFormat="1" ht="31.5">
      <c r="A29" s="11">
        <v>2</v>
      </c>
      <c r="B29" s="39" t="s">
        <v>100</v>
      </c>
      <c r="C29" s="36">
        <f>D29*E29</f>
        <v>-30</v>
      </c>
      <c r="D29" s="12">
        <v>5</v>
      </c>
      <c r="E29" s="37">
        <f>F29*$E$473+G29*$F$473+H29*$G$473+I29*$H$473+J29*$I$473+K29*$J$473+L29*$K$473+M29*$L$473+N29*$M$473+O29*$N$473+P29*$O$473</f>
        <v>-6</v>
      </c>
      <c r="F29" s="12">
        <v>-3</v>
      </c>
      <c r="G29" s="12">
        <v>-3</v>
      </c>
      <c r="H29" s="12"/>
      <c r="I29" s="12"/>
      <c r="J29" s="12"/>
      <c r="K29" s="12"/>
      <c r="L29" s="12"/>
      <c r="M29" s="12"/>
      <c r="N29" s="12"/>
      <c r="O29" s="12"/>
      <c r="P29" s="12"/>
      <c r="Q29" s="12"/>
      <c r="R29" s="65"/>
      <c r="S29" s="73"/>
      <c r="T29" s="75"/>
    </row>
    <row r="30" spans="1:20" s="13" customFormat="1" ht="20.25">
      <c r="A30" s="11">
        <v>2</v>
      </c>
      <c r="B30" s="39" t="s">
        <v>290</v>
      </c>
      <c r="C30" s="36">
        <f>D30*E30</f>
        <v>-20</v>
      </c>
      <c r="D30" s="12">
        <f>D29*2</f>
        <v>10</v>
      </c>
      <c r="E30" s="37">
        <f>F30*$E$473+G30*$F$473+H30*$G$473+I30*$H$473+J30*$I$473+K30*$J$473+L30*$K$473+M30*$L$473+N30*$M$473+O30*$N$473+P30*$O$473+Q30*$P$473+R30*S30</f>
        <v>-2</v>
      </c>
      <c r="F30" s="12">
        <v>-2</v>
      </c>
      <c r="G30" s="12"/>
      <c r="H30" s="12"/>
      <c r="I30" s="12"/>
      <c r="J30" s="12"/>
      <c r="K30" s="12"/>
      <c r="L30" s="12"/>
      <c r="M30" s="12"/>
      <c r="N30" s="12"/>
      <c r="O30" s="12"/>
      <c r="P30" s="12"/>
      <c r="Q30" s="12"/>
      <c r="R30" s="65"/>
      <c r="S30" s="73"/>
      <c r="T30" s="75"/>
    </row>
    <row r="31" spans="1:20" s="13" customFormat="1" ht="20.25">
      <c r="A31" s="11">
        <v>2</v>
      </c>
      <c r="B31" s="39" t="str">
        <f>B27</f>
        <v>Инженер-энергетик</v>
      </c>
      <c r="C31" s="36">
        <f>D31*E31</f>
        <v>220</v>
      </c>
      <c r="D31" s="12">
        <v>20</v>
      </c>
      <c r="E31" s="37">
        <f>F31*$E$473+G31*$F$473+H31*$G$473+I31*$H$473+J31*$I$473+K31*$J$473+L31*$K$473+M31*$L$473+N31*$M$473+O31*$N$473+P31*$O$473</f>
        <v>11</v>
      </c>
      <c r="F31" s="12">
        <f t="shared" ref="F31:R31" si="8">F27</f>
        <v>11</v>
      </c>
      <c r="G31" s="12">
        <f t="shared" si="8"/>
        <v>0</v>
      </c>
      <c r="H31" s="12">
        <f t="shared" si="8"/>
        <v>0</v>
      </c>
      <c r="I31" s="12">
        <f t="shared" si="8"/>
        <v>0</v>
      </c>
      <c r="J31" s="12">
        <f t="shared" si="8"/>
        <v>0</v>
      </c>
      <c r="K31" s="12">
        <f t="shared" si="8"/>
        <v>0</v>
      </c>
      <c r="L31" s="12">
        <f t="shared" si="8"/>
        <v>0</v>
      </c>
      <c r="M31" s="12">
        <f t="shared" si="8"/>
        <v>0</v>
      </c>
      <c r="N31" s="12">
        <f t="shared" si="8"/>
        <v>0</v>
      </c>
      <c r="O31" s="12">
        <f t="shared" si="8"/>
        <v>0</v>
      </c>
      <c r="P31" s="12">
        <f t="shared" si="8"/>
        <v>0</v>
      </c>
      <c r="Q31" s="12">
        <f t="shared" si="8"/>
        <v>0</v>
      </c>
      <c r="R31" s="65">
        <f t="shared" si="8"/>
        <v>0.03</v>
      </c>
      <c r="S31" s="79" t="s">
        <v>217</v>
      </c>
      <c r="T31" s="75">
        <f>(R31+S31)*D31</f>
        <v>1.2</v>
      </c>
    </row>
    <row r="32" spans="1:20" s="13" customFormat="1" ht="20.25">
      <c r="A32" s="48">
        <v>2</v>
      </c>
      <c r="B32" s="39" t="s">
        <v>144</v>
      </c>
      <c r="C32" s="36">
        <f t="shared" ref="C32" si="9">D32*E32</f>
        <v>40</v>
      </c>
      <c r="D32" s="12">
        <f>D31</f>
        <v>20</v>
      </c>
      <c r="E32" s="37">
        <f>F32*$E$473+G32*$F$473+H32*$G$473+I32*$H$473+J32*$I$473+K32*$J$473+L32*$K$473+M32*$L$473+N32*$M$473+O32*$N$473+P32*$O$473</f>
        <v>2</v>
      </c>
      <c r="F32" s="12">
        <v>2</v>
      </c>
      <c r="G32" s="12"/>
      <c r="H32" s="12"/>
      <c r="I32" s="12"/>
      <c r="J32" s="12"/>
      <c r="K32" s="12"/>
      <c r="L32" s="12"/>
      <c r="M32" s="12"/>
      <c r="N32" s="12"/>
      <c r="O32" s="12"/>
      <c r="P32" s="12"/>
      <c r="Q32" s="12"/>
      <c r="R32" s="65"/>
      <c r="S32" s="66"/>
      <c r="T32" s="76"/>
    </row>
    <row r="33" spans="1:20" s="13" customFormat="1" ht="20.25">
      <c r="A33" s="11"/>
      <c r="B33" s="40" t="s">
        <v>20</v>
      </c>
      <c r="C33" s="44">
        <f>SUM(C29:C32)</f>
        <v>210</v>
      </c>
      <c r="D33" s="98" t="s">
        <v>291</v>
      </c>
      <c r="E33" s="99">
        <v>210</v>
      </c>
      <c r="F33" s="12"/>
      <c r="G33" s="12"/>
      <c r="H33" s="12"/>
      <c r="I33" s="12"/>
      <c r="J33" s="12"/>
      <c r="K33" s="12"/>
      <c r="L33" s="12"/>
      <c r="M33" s="12"/>
      <c r="N33" s="12"/>
      <c r="O33" s="12"/>
      <c r="P33" s="12"/>
      <c r="Q33" s="12"/>
      <c r="R33" s="65"/>
      <c r="S33" s="66"/>
      <c r="T33" s="76"/>
    </row>
    <row r="34" spans="1:20" s="13" customFormat="1" ht="20.25">
      <c r="A34" s="11">
        <v>3</v>
      </c>
      <c r="B34" s="39" t="s">
        <v>98</v>
      </c>
      <c r="C34" s="36">
        <f>D34*E34</f>
        <v>-55</v>
      </c>
      <c r="D34" s="12">
        <v>5</v>
      </c>
      <c r="E34" s="37">
        <f>F34*$E$473+G34*$F$473+H34*$G$473+I34*$H$473+J34*$I$473+K34*$J$473+L34*$K$473+M34*$L$473+N34*$M$473+O34*$N$473+P34*$O$473+Q34*$P$473+R34*S34</f>
        <v>-11</v>
      </c>
      <c r="F34" s="12">
        <v>-5</v>
      </c>
      <c r="G34" s="12">
        <v>-6</v>
      </c>
      <c r="H34" s="12"/>
      <c r="I34" s="12"/>
      <c r="J34" s="12"/>
      <c r="K34" s="12"/>
      <c r="L34" s="12"/>
      <c r="M34" s="12"/>
      <c r="N34" s="12"/>
      <c r="O34" s="12"/>
      <c r="P34" s="12"/>
      <c r="Q34" s="12"/>
      <c r="R34" s="65"/>
      <c r="S34" s="73"/>
      <c r="T34" s="75"/>
    </row>
    <row r="35" spans="1:20" s="13" customFormat="1" ht="20.25">
      <c r="A35" s="11">
        <v>3</v>
      </c>
      <c r="B35" s="39" t="s">
        <v>290</v>
      </c>
      <c r="C35" s="36">
        <f>D35*E35</f>
        <v>-40</v>
      </c>
      <c r="D35" s="12">
        <f>D34*4</f>
        <v>20</v>
      </c>
      <c r="E35" s="37">
        <f>F35*$E$473+G35*$F$473+H35*$G$473+I35*$H$473+J35*$I$473+K35*$J$473+L35*$K$473+M35*$L$473+N35*$M$473+O35*$N$473+P35*$O$473+Q35*$P$473+R35*S35</f>
        <v>-2</v>
      </c>
      <c r="F35" s="12">
        <v>-2</v>
      </c>
      <c r="G35" s="12"/>
      <c r="H35" s="12"/>
      <c r="I35" s="12"/>
      <c r="J35" s="12"/>
      <c r="K35" s="12"/>
      <c r="L35" s="12"/>
      <c r="M35" s="12"/>
      <c r="N35" s="12"/>
      <c r="O35" s="12"/>
      <c r="P35" s="12"/>
      <c r="Q35" s="12"/>
      <c r="R35" s="65"/>
      <c r="S35" s="73"/>
      <c r="T35" s="75"/>
    </row>
    <row r="36" spans="1:20" s="13" customFormat="1" ht="20.25">
      <c r="A36" s="11">
        <v>3</v>
      </c>
      <c r="B36" s="39" t="str">
        <f>B27</f>
        <v>Инженер-энергетик</v>
      </c>
      <c r="C36" s="36">
        <f t="shared" ref="C36:C37" si="10">D36*E36</f>
        <v>440</v>
      </c>
      <c r="D36" s="12">
        <v>40</v>
      </c>
      <c r="E36" s="37">
        <f>F36*$E$473+G36*$F$473+H36*$G$473+I36*$H$473+J36*$I$473+K36*$J$473+L36*$K$473+M36*$L$473+N36*$M$473+O36*$N$473+P36*$O$473</f>
        <v>11</v>
      </c>
      <c r="F36" s="12">
        <f>F27</f>
        <v>11</v>
      </c>
      <c r="G36" s="12">
        <f t="shared" ref="G36:R36" si="11">G27</f>
        <v>0</v>
      </c>
      <c r="H36" s="12">
        <f t="shared" si="11"/>
        <v>0</v>
      </c>
      <c r="I36" s="12">
        <f t="shared" si="11"/>
        <v>0</v>
      </c>
      <c r="J36" s="12">
        <f t="shared" si="11"/>
        <v>0</v>
      </c>
      <c r="K36" s="12">
        <f t="shared" si="11"/>
        <v>0</v>
      </c>
      <c r="L36" s="12">
        <f t="shared" si="11"/>
        <v>0</v>
      </c>
      <c r="M36" s="12">
        <f t="shared" si="11"/>
        <v>0</v>
      </c>
      <c r="N36" s="12">
        <f t="shared" si="11"/>
        <v>0</v>
      </c>
      <c r="O36" s="12">
        <f t="shared" si="11"/>
        <v>0</v>
      </c>
      <c r="P36" s="12">
        <f t="shared" si="11"/>
        <v>0</v>
      </c>
      <c r="Q36" s="12">
        <f t="shared" si="11"/>
        <v>0</v>
      </c>
      <c r="R36" s="65">
        <f t="shared" si="11"/>
        <v>0.03</v>
      </c>
      <c r="S36" s="79" t="s">
        <v>218</v>
      </c>
      <c r="T36" s="75">
        <f>(R36+S36+S31)*D36</f>
        <v>3</v>
      </c>
    </row>
    <row r="37" spans="1:20" s="13" customFormat="1" ht="20.25">
      <c r="A37" s="11">
        <v>3</v>
      </c>
      <c r="B37" s="39" t="s">
        <v>144</v>
      </c>
      <c r="C37" s="36">
        <f t="shared" si="10"/>
        <v>120</v>
      </c>
      <c r="D37" s="12">
        <f>D36</f>
        <v>40</v>
      </c>
      <c r="E37" s="37">
        <f>F37*$E$473+G37*$F$473+H37*$G$473+I37*$H$473+J37*$I$473+K37*$J$473+L37*$K$473+M37*$L$473+N37*$M$473+O37*$N$473+P37*$O$473</f>
        <v>3</v>
      </c>
      <c r="F37" s="12">
        <v>3</v>
      </c>
      <c r="G37" s="12"/>
      <c r="H37" s="12"/>
      <c r="I37" s="12"/>
      <c r="J37" s="12"/>
      <c r="K37" s="12"/>
      <c r="L37" s="12"/>
      <c r="M37" s="12"/>
      <c r="N37" s="12"/>
      <c r="O37" s="12"/>
      <c r="P37" s="12"/>
      <c r="Q37" s="12"/>
      <c r="R37" s="65"/>
      <c r="S37" s="66"/>
      <c r="T37" s="76"/>
    </row>
    <row r="38" spans="1:20" s="13" customFormat="1" ht="20.25">
      <c r="A38" s="14"/>
      <c r="B38" s="41" t="s">
        <v>21</v>
      </c>
      <c r="C38" s="44">
        <f>SUM(C34:C37)</f>
        <v>465</v>
      </c>
      <c r="D38" s="98" t="s">
        <v>291</v>
      </c>
      <c r="E38" s="99">
        <v>465</v>
      </c>
      <c r="F38" s="15"/>
      <c r="G38" s="15"/>
      <c r="H38" s="15"/>
      <c r="I38" s="15"/>
      <c r="J38" s="15"/>
      <c r="K38" s="15"/>
      <c r="L38" s="15"/>
      <c r="M38" s="15"/>
      <c r="N38" s="15"/>
      <c r="O38" s="15"/>
      <c r="P38" s="15"/>
      <c r="Q38" s="15"/>
      <c r="R38" s="67"/>
      <c r="S38" s="66"/>
      <c r="T38" s="76"/>
    </row>
    <row r="39" spans="1:20" s="13" customFormat="1" ht="20.25">
      <c r="A39" s="14"/>
      <c r="B39" s="89" t="s">
        <v>255</v>
      </c>
      <c r="C39" s="38"/>
      <c r="D39" s="91"/>
      <c r="E39" s="37"/>
      <c r="F39" s="15"/>
      <c r="G39" s="15"/>
      <c r="H39" s="15"/>
      <c r="I39" s="15"/>
      <c r="J39" s="15"/>
      <c r="K39" s="15"/>
      <c r="L39" s="15"/>
      <c r="M39" s="15"/>
      <c r="N39" s="15"/>
      <c r="O39" s="15"/>
      <c r="P39" s="15"/>
      <c r="Q39" s="15"/>
      <c r="R39" s="67"/>
      <c r="S39" s="66"/>
      <c r="T39" s="76"/>
    </row>
    <row r="40" spans="1:20" s="13" customFormat="1" ht="20.25">
      <c r="A40" s="14"/>
      <c r="B40" s="90" t="s">
        <v>267</v>
      </c>
      <c r="C40" s="92">
        <f>D40*E40</f>
        <v>250</v>
      </c>
      <c r="D40" s="12">
        <f>D36</f>
        <v>40</v>
      </c>
      <c r="E40" s="37">
        <f>F40*$E$473+G40*$F$473+H40*$G$473+I40*$H$473+J40*$I$473+K40*$J$473+L40*$K$473+M40*$L$473+N40*$M$473+O40*$N$473+P40*$O$473</f>
        <v>6.25</v>
      </c>
      <c r="F40" s="15">
        <v>6.25</v>
      </c>
      <c r="G40" s="15"/>
      <c r="H40" s="15"/>
      <c r="I40" s="15"/>
      <c r="J40" s="15"/>
      <c r="K40" s="15"/>
      <c r="L40" s="15"/>
      <c r="M40" s="15"/>
      <c r="N40" s="15"/>
      <c r="O40" s="15"/>
      <c r="P40" s="15"/>
      <c r="Q40" s="15"/>
      <c r="R40" s="67"/>
      <c r="S40" s="66"/>
      <c r="T40" s="76"/>
    </row>
    <row r="41" spans="1:20" s="13" customFormat="1" ht="20.25">
      <c r="A41" s="14"/>
      <c r="B41" s="41" t="s">
        <v>262</v>
      </c>
      <c r="C41" s="93">
        <f>C40</f>
        <v>250</v>
      </c>
      <c r="D41" s="98" t="s">
        <v>291</v>
      </c>
      <c r="E41" s="99">
        <v>250</v>
      </c>
      <c r="F41" s="15"/>
      <c r="G41" s="15"/>
      <c r="H41" s="15"/>
      <c r="I41" s="15"/>
      <c r="J41" s="15"/>
      <c r="K41" s="15"/>
      <c r="L41" s="15"/>
      <c r="M41" s="15"/>
      <c r="N41" s="15"/>
      <c r="O41" s="15"/>
      <c r="P41" s="15"/>
      <c r="Q41" s="15"/>
      <c r="R41" s="67"/>
      <c r="S41" s="66"/>
      <c r="T41" s="76"/>
    </row>
    <row r="42" spans="1:20" s="10" customFormat="1" ht="20.25" customHeight="1">
      <c r="A42" s="31">
        <v>18</v>
      </c>
      <c r="B42" s="42" t="s">
        <v>101</v>
      </c>
      <c r="C42" s="35"/>
      <c r="D42" s="9"/>
      <c r="E42" s="34"/>
      <c r="F42" s="9"/>
      <c r="G42" s="9"/>
      <c r="H42" s="9"/>
      <c r="I42" s="9"/>
      <c r="J42" s="9"/>
      <c r="K42" s="9"/>
      <c r="L42" s="9"/>
      <c r="M42" s="9"/>
      <c r="N42" s="9"/>
      <c r="O42" s="9"/>
      <c r="P42" s="9"/>
      <c r="Q42" s="9"/>
      <c r="R42" s="63"/>
      <c r="S42" s="64"/>
      <c r="T42" s="43"/>
    </row>
    <row r="43" spans="1:20" s="13" customFormat="1" ht="20.25">
      <c r="A43" s="11">
        <v>1</v>
      </c>
      <c r="B43" s="39" t="s">
        <v>102</v>
      </c>
      <c r="C43" s="36">
        <f>D43*E43</f>
        <v>-20</v>
      </c>
      <c r="D43" s="12">
        <v>5</v>
      </c>
      <c r="E43" s="37">
        <f>F43*$E$473+G43*$F$473+H43*$G$473+I43*$H$473+J43*$I$473+K43*$J$473+L43*$K$473+M43*$L$473+N43*$M$473+O43*$N$473+P43*$O$473+Q43*$P$473+R43*S43</f>
        <v>-4</v>
      </c>
      <c r="F43" s="12">
        <v>-2</v>
      </c>
      <c r="G43" s="12">
        <v>-2</v>
      </c>
      <c r="H43" s="12"/>
      <c r="I43" s="12"/>
      <c r="J43" s="12"/>
      <c r="K43" s="12"/>
      <c r="L43" s="12"/>
      <c r="M43" s="12"/>
      <c r="N43" s="12"/>
      <c r="O43" s="12"/>
      <c r="P43" s="12"/>
      <c r="Q43" s="12"/>
      <c r="R43" s="65"/>
      <c r="S43" s="73"/>
      <c r="T43" s="75"/>
    </row>
    <row r="44" spans="1:20" s="13" customFormat="1" ht="20.25">
      <c r="A44" s="11">
        <v>1</v>
      </c>
      <c r="B44" s="39" t="s">
        <v>290</v>
      </c>
      <c r="C44" s="36">
        <f>D44*E44</f>
        <v>-10</v>
      </c>
      <c r="D44" s="12">
        <f>D43</f>
        <v>5</v>
      </c>
      <c r="E44" s="37">
        <f>F44*$E$473+G44*$F$473+H44*$G$473+I44*$H$473+J44*$I$473+K44*$J$473+L44*$K$473+M44*$L$473+N44*$M$473+O44*$N$473+P44*$O$473+Q44*$P$473+R44*S44</f>
        <v>-2</v>
      </c>
      <c r="F44" s="12">
        <v>-2</v>
      </c>
      <c r="G44" s="12"/>
      <c r="H44" s="12"/>
      <c r="I44" s="12"/>
      <c r="J44" s="12"/>
      <c r="K44" s="12"/>
      <c r="L44" s="12"/>
      <c r="M44" s="12"/>
      <c r="N44" s="12"/>
      <c r="O44" s="12"/>
      <c r="P44" s="12"/>
      <c r="Q44" s="12"/>
      <c r="R44" s="65"/>
      <c r="S44" s="73"/>
      <c r="T44" s="75"/>
    </row>
    <row r="45" spans="1:20" s="13" customFormat="1" ht="20.25">
      <c r="A45" s="11">
        <v>1</v>
      </c>
      <c r="B45" s="39" t="s">
        <v>26</v>
      </c>
      <c r="C45" s="36">
        <f t="shared" ref="C45" si="12">D45*E45</f>
        <v>110</v>
      </c>
      <c r="D45" s="12">
        <v>10</v>
      </c>
      <c r="E45" s="37">
        <f>F45*$E$473+G45*$F$473+H45*$G$473+I45*$H$473+J45*$I$473+K45*$J$473+L45*$K$473+M45*$L$473+N45*$M$473+O45*$N$473+P45*$O$473</f>
        <v>11</v>
      </c>
      <c r="F45" s="12"/>
      <c r="G45" s="12">
        <v>11</v>
      </c>
      <c r="H45" s="12"/>
      <c r="I45" s="12"/>
      <c r="J45" s="12"/>
      <c r="K45" s="12"/>
      <c r="L45" s="12"/>
      <c r="M45" s="12"/>
      <c r="N45" s="12"/>
      <c r="O45" s="12"/>
      <c r="P45" s="12"/>
      <c r="Q45" s="12"/>
      <c r="R45" s="65">
        <v>0.03</v>
      </c>
      <c r="S45" s="73">
        <v>0</v>
      </c>
      <c r="T45" s="75">
        <f>(R45+S45)*D45</f>
        <v>0.3</v>
      </c>
    </row>
    <row r="46" spans="1:20" s="13" customFormat="1" ht="20.25">
      <c r="A46" s="11"/>
      <c r="B46" s="40" t="s">
        <v>19</v>
      </c>
      <c r="C46" s="44">
        <f>SUM(C43:C45)</f>
        <v>80</v>
      </c>
      <c r="D46" s="98" t="s">
        <v>291</v>
      </c>
      <c r="E46" s="99">
        <v>80</v>
      </c>
      <c r="F46" s="12"/>
      <c r="G46" s="12"/>
      <c r="H46" s="12"/>
      <c r="I46" s="12"/>
      <c r="J46" s="12"/>
      <c r="K46" s="12"/>
      <c r="L46" s="12"/>
      <c r="M46" s="12"/>
      <c r="N46" s="12"/>
      <c r="O46" s="12"/>
      <c r="P46" s="12"/>
      <c r="Q46" s="12"/>
      <c r="R46" s="65"/>
      <c r="S46" s="66"/>
      <c r="T46" s="76"/>
    </row>
    <row r="47" spans="1:20" s="13" customFormat="1" ht="20.25">
      <c r="A47" s="11">
        <v>2</v>
      </c>
      <c r="B47" s="39" t="s">
        <v>103</v>
      </c>
      <c r="C47" s="36">
        <f>D47*E47</f>
        <v>-30</v>
      </c>
      <c r="D47" s="12">
        <v>5</v>
      </c>
      <c r="E47" s="37">
        <f>F47*$E$473+G47*$F$473+H47*$G$473+I47*$H$473+J47*$I$473+K47*$J$473+L47*$K$473+M47*$L$473+N47*$M$473+O47*$N$473+P47*$O$473+Q47*$P$473+R47*S47</f>
        <v>-6</v>
      </c>
      <c r="F47" s="12">
        <v>-3</v>
      </c>
      <c r="G47" s="12">
        <v>-3</v>
      </c>
      <c r="H47" s="12"/>
      <c r="I47" s="12"/>
      <c r="J47" s="12"/>
      <c r="K47" s="12"/>
      <c r="L47" s="12"/>
      <c r="M47" s="12"/>
      <c r="N47" s="12"/>
      <c r="O47" s="12"/>
      <c r="P47" s="12"/>
      <c r="Q47" s="12"/>
      <c r="R47" s="65"/>
      <c r="S47" s="73"/>
      <c r="T47" s="75"/>
    </row>
    <row r="48" spans="1:20" s="13" customFormat="1" ht="20.25">
      <c r="A48" s="11">
        <v>2</v>
      </c>
      <c r="B48" s="39" t="s">
        <v>290</v>
      </c>
      <c r="C48" s="36">
        <f>D48*E48</f>
        <v>-20</v>
      </c>
      <c r="D48" s="12">
        <f>D47*2</f>
        <v>10</v>
      </c>
      <c r="E48" s="37">
        <f>F48*$E$473+G48*$F$473+H48*$G$473+I48*$H$473+J48*$I$473+K48*$J$473+L48*$K$473+M48*$L$473+N48*$M$473+O48*$N$473+P48*$O$473+Q48*$P$473+R48*S48</f>
        <v>-2</v>
      </c>
      <c r="F48" s="12">
        <v>-2</v>
      </c>
      <c r="G48" s="12"/>
      <c r="H48" s="12"/>
      <c r="I48" s="12"/>
      <c r="J48" s="12"/>
      <c r="K48" s="12"/>
      <c r="L48" s="12"/>
      <c r="M48" s="12"/>
      <c r="N48" s="12"/>
      <c r="O48" s="12"/>
      <c r="P48" s="12"/>
      <c r="Q48" s="12"/>
      <c r="R48" s="65"/>
      <c r="S48" s="73"/>
      <c r="T48" s="75"/>
    </row>
    <row r="49" spans="1:20" s="13" customFormat="1" ht="20.25">
      <c r="A49" s="11">
        <v>2</v>
      </c>
      <c r="B49" s="39" t="str">
        <f>B45</f>
        <v>Геофизик</v>
      </c>
      <c r="C49" s="36">
        <f t="shared" ref="C49:C50" si="13">D49*E49</f>
        <v>220</v>
      </c>
      <c r="D49" s="12">
        <v>20</v>
      </c>
      <c r="E49" s="37">
        <f>F49*$E$473+G49*$F$473+H49*$G$473+I49*$H$473+J49*$I$473+K49*$J$473+L49*$K$473+M49*$L$473+N49*$M$473+O49*$N$473+P49*$O$473</f>
        <v>11</v>
      </c>
      <c r="F49" s="12">
        <f>F45</f>
        <v>0</v>
      </c>
      <c r="G49" s="12">
        <f>G45</f>
        <v>11</v>
      </c>
      <c r="H49" s="12">
        <f t="shared" ref="H49:Q49" si="14">H45</f>
        <v>0</v>
      </c>
      <c r="I49" s="12">
        <f t="shared" si="14"/>
        <v>0</v>
      </c>
      <c r="J49" s="12">
        <f t="shared" si="14"/>
        <v>0</v>
      </c>
      <c r="K49" s="12">
        <f t="shared" si="14"/>
        <v>0</v>
      </c>
      <c r="L49" s="12">
        <f t="shared" si="14"/>
        <v>0</v>
      </c>
      <c r="M49" s="12">
        <f t="shared" si="14"/>
        <v>0</v>
      </c>
      <c r="N49" s="12">
        <f t="shared" si="14"/>
        <v>0</v>
      </c>
      <c r="O49" s="12">
        <f t="shared" si="14"/>
        <v>0</v>
      </c>
      <c r="P49" s="12">
        <f t="shared" si="14"/>
        <v>0</v>
      </c>
      <c r="Q49" s="12">
        <f t="shared" si="14"/>
        <v>0</v>
      </c>
      <c r="R49" s="65">
        <f>R45</f>
        <v>0.03</v>
      </c>
      <c r="S49" s="79" t="s">
        <v>217</v>
      </c>
      <c r="T49" s="75">
        <f>(R49+S49)*D49</f>
        <v>1.2</v>
      </c>
    </row>
    <row r="50" spans="1:20" s="13" customFormat="1" ht="20.25">
      <c r="A50" s="48">
        <v>2</v>
      </c>
      <c r="B50" s="39" t="s">
        <v>144</v>
      </c>
      <c r="C50" s="36">
        <f t="shared" si="13"/>
        <v>40</v>
      </c>
      <c r="D50" s="12">
        <f>D49</f>
        <v>20</v>
      </c>
      <c r="E50" s="37">
        <f>F50*$E$473+G50*$F$473+H50*$G$473+I50*$H$473+J50*$I$473+K50*$J$473+L50*$K$473+M50*$L$473+N50*$M$473+O50*$N$473+P50*$O$473</f>
        <v>2</v>
      </c>
      <c r="F50" s="12"/>
      <c r="G50" s="12">
        <v>2</v>
      </c>
      <c r="H50" s="12"/>
      <c r="I50" s="12"/>
      <c r="J50" s="12"/>
      <c r="K50" s="12"/>
      <c r="L50" s="12"/>
      <c r="M50" s="12"/>
      <c r="N50" s="12"/>
      <c r="O50" s="12"/>
      <c r="P50" s="12"/>
      <c r="Q50" s="12"/>
      <c r="R50" s="65"/>
      <c r="S50" s="66"/>
      <c r="T50" s="76"/>
    </row>
    <row r="51" spans="1:20" s="13" customFormat="1" ht="20.25">
      <c r="A51" s="11"/>
      <c r="B51" s="40" t="s">
        <v>20</v>
      </c>
      <c r="C51" s="44">
        <f>SUM(C47:C50)</f>
        <v>210</v>
      </c>
      <c r="D51" s="98" t="s">
        <v>291</v>
      </c>
      <c r="E51" s="99">
        <v>210</v>
      </c>
      <c r="F51" s="12"/>
      <c r="G51" s="12"/>
      <c r="H51" s="12"/>
      <c r="I51" s="12"/>
      <c r="J51" s="12"/>
      <c r="K51" s="12"/>
      <c r="L51" s="12"/>
      <c r="M51" s="12"/>
      <c r="N51" s="12"/>
      <c r="O51" s="12"/>
      <c r="P51" s="12"/>
      <c r="Q51" s="12"/>
      <c r="R51" s="65"/>
      <c r="S51" s="66"/>
      <c r="T51" s="76"/>
    </row>
    <row r="52" spans="1:20" s="13" customFormat="1" ht="20.25">
      <c r="A52" s="11">
        <v>3</v>
      </c>
      <c r="B52" s="39" t="s">
        <v>101</v>
      </c>
      <c r="C52" s="36">
        <f>D52*E52</f>
        <v>-55</v>
      </c>
      <c r="D52" s="12">
        <v>5</v>
      </c>
      <c r="E52" s="37">
        <f>F52*$E$473+G52*$F$473+H52*$G$473+I52*$H$473+J52*$I$473+K52*$J$473+L52*$K$473+M52*$L$473+N52*$M$473+O52*$N$473+P52*$O$473+Q52*$P$473+R52*S52</f>
        <v>-11</v>
      </c>
      <c r="F52" s="12">
        <v>-6</v>
      </c>
      <c r="G52" s="12">
        <v>-5</v>
      </c>
      <c r="H52" s="12"/>
      <c r="I52" s="12"/>
      <c r="J52" s="12"/>
      <c r="K52" s="12"/>
      <c r="L52" s="12"/>
      <c r="M52" s="12"/>
      <c r="N52" s="12"/>
      <c r="O52" s="12"/>
      <c r="P52" s="12"/>
      <c r="Q52" s="12"/>
      <c r="R52" s="65"/>
      <c r="S52" s="73"/>
      <c r="T52" s="75"/>
    </row>
    <row r="53" spans="1:20" s="13" customFormat="1" ht="20.25">
      <c r="A53" s="11">
        <v>3</v>
      </c>
      <c r="B53" s="39" t="s">
        <v>290</v>
      </c>
      <c r="C53" s="36">
        <f>D53*E53</f>
        <v>-40</v>
      </c>
      <c r="D53" s="12">
        <v>20</v>
      </c>
      <c r="E53" s="37">
        <f>F53*$E$473+G53*$F$473+H53*$G$473+I53*$H$473+J53*$I$473+K53*$J$473+L53*$K$473+M53*$L$473+N53*$M$473+O53*$N$473+P53*$O$473+Q53*$P$473+R53*S53</f>
        <v>-2</v>
      </c>
      <c r="F53" s="12">
        <v>-2</v>
      </c>
      <c r="G53" s="12"/>
      <c r="H53" s="12"/>
      <c r="I53" s="12"/>
      <c r="J53" s="12"/>
      <c r="K53" s="12"/>
      <c r="L53" s="12"/>
      <c r="M53" s="12"/>
      <c r="N53" s="12"/>
      <c r="O53" s="12"/>
      <c r="P53" s="12"/>
      <c r="Q53" s="12"/>
      <c r="R53" s="65"/>
      <c r="S53" s="73"/>
      <c r="T53" s="75"/>
    </row>
    <row r="54" spans="1:20" s="13" customFormat="1" ht="20.25">
      <c r="A54" s="11">
        <v>3</v>
      </c>
      <c r="B54" s="39" t="str">
        <f>B45</f>
        <v>Геофизик</v>
      </c>
      <c r="C54" s="36">
        <f t="shared" ref="C54:C55" si="15">D54*E54</f>
        <v>440</v>
      </c>
      <c r="D54" s="12">
        <v>40</v>
      </c>
      <c r="E54" s="37">
        <f>F54*$E$473+G54*$F$473+H54*$G$473+I54*$H$473+J54*$I$473+K54*$J$473+L54*$K$473+M54*$L$473+N54*$M$473+O54*$N$473+P54*$O$473</f>
        <v>11</v>
      </c>
      <c r="F54" s="12">
        <f>F45</f>
        <v>0</v>
      </c>
      <c r="G54" s="12">
        <f>G45</f>
        <v>11</v>
      </c>
      <c r="H54" s="12">
        <f t="shared" ref="H54:R54" si="16">H45</f>
        <v>0</v>
      </c>
      <c r="I54" s="12">
        <f t="shared" si="16"/>
        <v>0</v>
      </c>
      <c r="J54" s="12">
        <f t="shared" si="16"/>
        <v>0</v>
      </c>
      <c r="K54" s="12">
        <f t="shared" si="16"/>
        <v>0</v>
      </c>
      <c r="L54" s="12">
        <f t="shared" si="16"/>
        <v>0</v>
      </c>
      <c r="M54" s="12">
        <f t="shared" si="16"/>
        <v>0</v>
      </c>
      <c r="N54" s="12">
        <f t="shared" si="16"/>
        <v>0</v>
      </c>
      <c r="O54" s="12">
        <f t="shared" si="16"/>
        <v>0</v>
      </c>
      <c r="P54" s="12">
        <f t="shared" si="16"/>
        <v>0</v>
      </c>
      <c r="Q54" s="12">
        <f t="shared" si="16"/>
        <v>0</v>
      </c>
      <c r="R54" s="65">
        <f t="shared" si="16"/>
        <v>0.03</v>
      </c>
      <c r="S54" s="79" t="s">
        <v>218</v>
      </c>
      <c r="T54" s="75">
        <f>(R54+S54+S49)*D54</f>
        <v>3</v>
      </c>
    </row>
    <row r="55" spans="1:20" s="13" customFormat="1" ht="20.25">
      <c r="A55" s="11">
        <v>3</v>
      </c>
      <c r="B55" s="39" t="s">
        <v>144</v>
      </c>
      <c r="C55" s="36">
        <f t="shared" si="15"/>
        <v>120</v>
      </c>
      <c r="D55" s="12">
        <f>D54</f>
        <v>40</v>
      </c>
      <c r="E55" s="37">
        <f>F55*$E$473+G55*$F$473+H55*$G$473+I55*$H$473+J55*$I$473+K55*$J$473+L55*$K$473+M55*$L$473+N55*$M$473+O55*$N$473+P55*$O$473</f>
        <v>3</v>
      </c>
      <c r="F55" s="12"/>
      <c r="G55" s="12">
        <v>3</v>
      </c>
      <c r="H55" s="12"/>
      <c r="I55" s="12"/>
      <c r="J55" s="12"/>
      <c r="K55" s="12"/>
      <c r="L55" s="12"/>
      <c r="M55" s="12"/>
      <c r="N55" s="12"/>
      <c r="O55" s="12"/>
      <c r="P55" s="12"/>
      <c r="Q55" s="12"/>
      <c r="R55" s="65"/>
      <c r="S55" s="66"/>
      <c r="T55" s="76"/>
    </row>
    <row r="56" spans="1:20" s="13" customFormat="1" ht="20.25">
      <c r="A56" s="49" t="s">
        <v>13</v>
      </c>
      <c r="B56" s="41" t="s">
        <v>21</v>
      </c>
      <c r="C56" s="44">
        <f>SUM(C52:C55)</f>
        <v>465</v>
      </c>
      <c r="D56" s="98" t="s">
        <v>291</v>
      </c>
      <c r="E56" s="99">
        <v>465</v>
      </c>
      <c r="F56" s="15"/>
      <c r="G56" s="15"/>
      <c r="H56" s="15"/>
      <c r="I56" s="15"/>
      <c r="J56" s="15"/>
      <c r="K56" s="15"/>
      <c r="L56" s="15"/>
      <c r="M56" s="15"/>
      <c r="N56" s="15"/>
      <c r="O56" s="15"/>
      <c r="P56" s="15"/>
      <c r="Q56" s="15"/>
      <c r="R56" s="67"/>
      <c r="S56" s="66"/>
      <c r="T56" s="76"/>
    </row>
    <row r="57" spans="1:20" s="13" customFormat="1" ht="20.25">
      <c r="A57" s="49"/>
      <c r="B57" s="89" t="s">
        <v>255</v>
      </c>
      <c r="C57" s="38"/>
      <c r="D57" s="91"/>
      <c r="E57" s="37"/>
      <c r="F57" s="15"/>
      <c r="G57" s="15"/>
      <c r="H57" s="15"/>
      <c r="I57" s="15"/>
      <c r="J57" s="15"/>
      <c r="K57" s="15"/>
      <c r="L57" s="15"/>
      <c r="M57" s="15"/>
      <c r="N57" s="15"/>
      <c r="O57" s="15"/>
      <c r="P57" s="15"/>
      <c r="Q57" s="15"/>
      <c r="R57" s="67"/>
      <c r="S57" s="66"/>
      <c r="T57" s="76"/>
    </row>
    <row r="58" spans="1:20" s="13" customFormat="1" ht="20.25">
      <c r="A58" s="49"/>
      <c r="B58" s="90" t="s">
        <v>258</v>
      </c>
      <c r="C58" s="92">
        <f>D58*E58</f>
        <v>250</v>
      </c>
      <c r="D58" s="12">
        <f>D54</f>
        <v>40</v>
      </c>
      <c r="E58" s="37">
        <f>F58*$E$473+G58*$F$473+H58*$G$473+I58*$H$473+J58*$I$473+K58*$J$473+L58*$K$473+M58*$L$473+N58*$M$473+O58*$N$473+P58*$O$473</f>
        <v>6.25</v>
      </c>
      <c r="F58" s="15"/>
      <c r="G58" s="15">
        <v>6.25</v>
      </c>
      <c r="H58" s="15"/>
      <c r="I58" s="15"/>
      <c r="J58" s="15"/>
      <c r="K58" s="15"/>
      <c r="L58" s="15"/>
      <c r="M58" s="15"/>
      <c r="N58" s="15"/>
      <c r="O58" s="15"/>
      <c r="P58" s="15"/>
      <c r="Q58" s="15"/>
      <c r="R58" s="67"/>
      <c r="S58" s="66"/>
      <c r="T58" s="76"/>
    </row>
    <row r="59" spans="1:20" s="13" customFormat="1" ht="20.25">
      <c r="A59" s="49"/>
      <c r="B59" s="41" t="s">
        <v>262</v>
      </c>
      <c r="C59" s="93">
        <f>C58</f>
        <v>250</v>
      </c>
      <c r="D59" s="98" t="s">
        <v>291</v>
      </c>
      <c r="E59" s="99">
        <v>250</v>
      </c>
      <c r="F59" s="15"/>
      <c r="G59" s="15"/>
      <c r="H59" s="15"/>
      <c r="I59" s="15"/>
      <c r="J59" s="15"/>
      <c r="K59" s="15"/>
      <c r="L59" s="15"/>
      <c r="M59" s="15"/>
      <c r="N59" s="15"/>
      <c r="O59" s="15"/>
      <c r="P59" s="15"/>
      <c r="Q59" s="15"/>
      <c r="R59" s="67"/>
      <c r="S59" s="66"/>
      <c r="T59" s="76"/>
    </row>
    <row r="60" spans="1:20" s="10" customFormat="1" ht="20.25" customHeight="1">
      <c r="A60" s="31">
        <v>19</v>
      </c>
      <c r="B60" s="42" t="s">
        <v>104</v>
      </c>
      <c r="C60" s="35"/>
      <c r="D60" s="9"/>
      <c r="E60" s="34"/>
      <c r="F60" s="9"/>
      <c r="G60" s="9"/>
      <c r="H60" s="9"/>
      <c r="I60" s="9"/>
      <c r="J60" s="9"/>
      <c r="K60" s="9"/>
      <c r="L60" s="9"/>
      <c r="M60" s="9"/>
      <c r="N60" s="9"/>
      <c r="O60" s="9"/>
      <c r="P60" s="9"/>
      <c r="Q60" s="9"/>
      <c r="R60" s="63"/>
      <c r="S60" s="64"/>
      <c r="T60" s="43"/>
    </row>
    <row r="61" spans="1:20" s="13" customFormat="1" ht="20.25">
      <c r="A61" s="11">
        <v>1</v>
      </c>
      <c r="B61" s="39" t="s">
        <v>105</v>
      </c>
      <c r="C61" s="36">
        <f>D61*E61</f>
        <v>-20</v>
      </c>
      <c r="D61" s="12">
        <v>5</v>
      </c>
      <c r="E61" s="37">
        <f>F61*$E$473+G61*$F$473+H61*$G$473+I61*$H$473+J61*$I$473+K61*$J$473+L61*$K$473+M61*$L$473+N61*$M$473+O61*$N$473+P61*$O$473+Q61*$P$473+R61*S61</f>
        <v>-4</v>
      </c>
      <c r="F61" s="12">
        <v>-2</v>
      </c>
      <c r="G61" s="12">
        <v>-2</v>
      </c>
      <c r="H61" s="12"/>
      <c r="I61" s="12"/>
      <c r="J61" s="12"/>
      <c r="K61" s="12"/>
      <c r="L61" s="12"/>
      <c r="M61" s="12"/>
      <c r="N61" s="12"/>
      <c r="O61" s="12"/>
      <c r="P61" s="12"/>
      <c r="Q61" s="12"/>
      <c r="R61" s="65"/>
      <c r="S61" s="73"/>
      <c r="T61" s="75"/>
    </row>
    <row r="62" spans="1:20" s="13" customFormat="1" ht="20.25">
      <c r="A62" s="11">
        <v>1</v>
      </c>
      <c r="B62" s="39" t="s">
        <v>290</v>
      </c>
      <c r="C62" s="36">
        <f>D62*E62</f>
        <v>-10</v>
      </c>
      <c r="D62" s="12">
        <f>D61</f>
        <v>5</v>
      </c>
      <c r="E62" s="37">
        <f>F62*$E$473+G62*$F$473+H62*$G$473+I62*$H$473+J62*$I$473+K62*$J$473+L62*$K$473+M62*$L$473+N62*$M$473+O62*$N$473+P62*$O$473+Q62*$P$473+R62*S62</f>
        <v>-2</v>
      </c>
      <c r="F62" s="12">
        <v>-2</v>
      </c>
      <c r="G62" s="12"/>
      <c r="H62" s="12"/>
      <c r="I62" s="12"/>
      <c r="J62" s="12"/>
      <c r="K62" s="12"/>
      <c r="L62" s="12"/>
      <c r="M62" s="12"/>
      <c r="N62" s="12"/>
      <c r="O62" s="12"/>
      <c r="P62" s="12"/>
      <c r="Q62" s="12"/>
      <c r="R62" s="65"/>
      <c r="S62" s="73"/>
      <c r="T62" s="75"/>
    </row>
    <row r="63" spans="1:20" s="13" customFormat="1" ht="20.25">
      <c r="A63" s="11">
        <v>1</v>
      </c>
      <c r="B63" s="39" t="s">
        <v>107</v>
      </c>
      <c r="C63" s="36">
        <f t="shared" ref="C63" si="17">D63*E63</f>
        <v>110</v>
      </c>
      <c r="D63" s="12">
        <v>10</v>
      </c>
      <c r="E63" s="37">
        <f>F63*$E$473+G63*$F$473+H63*$G$473+I63*$H$473+J63*$I$473+K63*$J$473+L63*$K$473+M63*$L$473+N63*$M$473+O63*$N$473+P63*$O$473</f>
        <v>11</v>
      </c>
      <c r="F63" s="12"/>
      <c r="G63" s="12"/>
      <c r="H63" s="12">
        <v>11</v>
      </c>
      <c r="I63" s="12"/>
      <c r="J63" s="12"/>
      <c r="K63" s="12"/>
      <c r="L63" s="12"/>
      <c r="M63" s="12"/>
      <c r="N63" s="12"/>
      <c r="O63" s="12"/>
      <c r="P63" s="12"/>
      <c r="Q63" s="12"/>
      <c r="R63" s="65">
        <v>0.03</v>
      </c>
      <c r="S63" s="73">
        <v>0</v>
      </c>
      <c r="T63" s="75">
        <f>(R63+S63)*D63</f>
        <v>0.3</v>
      </c>
    </row>
    <row r="64" spans="1:20" s="13" customFormat="1" ht="20.25">
      <c r="A64" s="11"/>
      <c r="B64" s="40" t="s">
        <v>19</v>
      </c>
      <c r="C64" s="44">
        <f>SUM(C61:C63)</f>
        <v>80</v>
      </c>
      <c r="D64" s="98" t="s">
        <v>291</v>
      </c>
      <c r="E64" s="99">
        <v>80</v>
      </c>
      <c r="F64" s="12"/>
      <c r="G64" s="12"/>
      <c r="H64" s="12"/>
      <c r="I64" s="12"/>
      <c r="J64" s="12"/>
      <c r="K64" s="12"/>
      <c r="L64" s="12"/>
      <c r="M64" s="12"/>
      <c r="N64" s="12"/>
      <c r="O64" s="12"/>
      <c r="P64" s="12"/>
      <c r="Q64" s="12"/>
      <c r="R64" s="65"/>
      <c r="S64" s="66"/>
      <c r="T64" s="76"/>
    </row>
    <row r="65" spans="1:20" s="13" customFormat="1" ht="20.25">
      <c r="A65" s="11">
        <v>2</v>
      </c>
      <c r="B65" s="39" t="s">
        <v>106</v>
      </c>
      <c r="C65" s="36">
        <f>D65*E65</f>
        <v>-30</v>
      </c>
      <c r="D65" s="12">
        <v>5</v>
      </c>
      <c r="E65" s="37">
        <f>F65*$E$473+G65*$F$473+H65*$G$473+I65*$H$473+J65*$I$473+K65*$J$473+L65*$K$473+M65*$L$473+N65*$M$473+O65*$N$473+P65*$O$473+Q65*$P$473+R65*S65</f>
        <v>-6</v>
      </c>
      <c r="F65" s="12">
        <v>-3</v>
      </c>
      <c r="G65" s="12">
        <v>-3</v>
      </c>
      <c r="H65" s="12"/>
      <c r="I65" s="12"/>
      <c r="J65" s="12"/>
      <c r="K65" s="12"/>
      <c r="L65" s="12"/>
      <c r="M65" s="12"/>
      <c r="N65" s="12"/>
      <c r="O65" s="12"/>
      <c r="P65" s="12"/>
      <c r="Q65" s="12"/>
      <c r="R65" s="65"/>
      <c r="S65" s="73"/>
      <c r="T65" s="75"/>
    </row>
    <row r="66" spans="1:20" s="13" customFormat="1" ht="20.25">
      <c r="A66" s="11">
        <v>2</v>
      </c>
      <c r="B66" s="39" t="s">
        <v>290</v>
      </c>
      <c r="C66" s="36">
        <f>D66*E66</f>
        <v>-20</v>
      </c>
      <c r="D66" s="12">
        <f>D65*2</f>
        <v>10</v>
      </c>
      <c r="E66" s="37">
        <f>F66*$E$473+G66*$F$473+H66*$G$473+I66*$H$473+J66*$I$473+K66*$J$473+L66*$K$473+M66*$L$473+N66*$M$473+O66*$N$473+P66*$O$473+Q66*$P$473+R66*S66</f>
        <v>-2</v>
      </c>
      <c r="F66" s="12">
        <v>-2</v>
      </c>
      <c r="G66" s="12"/>
      <c r="H66" s="12"/>
      <c r="I66" s="12"/>
      <c r="J66" s="12"/>
      <c r="K66" s="12"/>
      <c r="L66" s="12"/>
      <c r="M66" s="12"/>
      <c r="N66" s="12"/>
      <c r="O66" s="12"/>
      <c r="P66" s="12"/>
      <c r="Q66" s="12"/>
      <c r="R66" s="65"/>
      <c r="S66" s="73"/>
      <c r="T66" s="75"/>
    </row>
    <row r="67" spans="1:20" s="13" customFormat="1" ht="20.25">
      <c r="A67" s="11">
        <v>2</v>
      </c>
      <c r="B67" s="39" t="str">
        <f>B63</f>
        <v>Агроном</v>
      </c>
      <c r="C67" s="36">
        <f t="shared" ref="C67:C68" si="18">D67*E67</f>
        <v>220</v>
      </c>
      <c r="D67" s="12">
        <v>20</v>
      </c>
      <c r="E67" s="37">
        <f>F67*$E$473+G67*$F$473+H67*$G$473+I67*$H$473+J67*$I$473+K67*$J$473+L67*$K$473+M67*$L$473+N67*$M$473+O67*$N$473+P67*$O$473</f>
        <v>11</v>
      </c>
      <c r="F67" s="12">
        <f>F63</f>
        <v>0</v>
      </c>
      <c r="G67" s="12">
        <f t="shared" ref="G67:Q67" si="19">G63</f>
        <v>0</v>
      </c>
      <c r="H67" s="12">
        <f t="shared" si="19"/>
        <v>11</v>
      </c>
      <c r="I67" s="12">
        <f t="shared" si="19"/>
        <v>0</v>
      </c>
      <c r="J67" s="12">
        <f t="shared" si="19"/>
        <v>0</v>
      </c>
      <c r="K67" s="12">
        <f t="shared" si="19"/>
        <v>0</v>
      </c>
      <c r="L67" s="12">
        <f t="shared" si="19"/>
        <v>0</v>
      </c>
      <c r="M67" s="12">
        <f t="shared" si="19"/>
        <v>0</v>
      </c>
      <c r="N67" s="12">
        <f t="shared" si="19"/>
        <v>0</v>
      </c>
      <c r="O67" s="12">
        <f t="shared" si="19"/>
        <v>0</v>
      </c>
      <c r="P67" s="12">
        <f t="shared" si="19"/>
        <v>0</v>
      </c>
      <c r="Q67" s="12">
        <f t="shared" si="19"/>
        <v>0</v>
      </c>
      <c r="R67" s="65">
        <f>R63</f>
        <v>0.03</v>
      </c>
      <c r="S67" s="79" t="s">
        <v>217</v>
      </c>
      <c r="T67" s="75">
        <f>(R67+S67)*D67</f>
        <v>1.2</v>
      </c>
    </row>
    <row r="68" spans="1:20" s="13" customFormat="1" ht="20.25">
      <c r="A68" s="48">
        <v>2</v>
      </c>
      <c r="B68" s="39" t="s">
        <v>144</v>
      </c>
      <c r="C68" s="36">
        <f t="shared" si="18"/>
        <v>40</v>
      </c>
      <c r="D68" s="12">
        <f>D67</f>
        <v>20</v>
      </c>
      <c r="E68" s="37">
        <f>F68*$E$473+G68*$F$473+H68*$G$473+I68*$H$473+J68*$I$473+K68*$J$473+L68*$K$473+M68*$L$473+N68*$M$473+O68*$N$473+P68*$O$473</f>
        <v>2</v>
      </c>
      <c r="F68" s="12"/>
      <c r="G68" s="12"/>
      <c r="H68" s="12">
        <v>2</v>
      </c>
      <c r="I68" s="12"/>
      <c r="J68" s="12"/>
      <c r="K68" s="12"/>
      <c r="L68" s="12"/>
      <c r="M68" s="12"/>
      <c r="N68" s="12"/>
      <c r="O68" s="12"/>
      <c r="P68" s="12"/>
      <c r="Q68" s="12"/>
      <c r="R68" s="65"/>
      <c r="S68" s="66"/>
      <c r="T68" s="76"/>
    </row>
    <row r="69" spans="1:20" s="13" customFormat="1" ht="20.25">
      <c r="A69" s="11"/>
      <c r="B69" s="40" t="s">
        <v>20</v>
      </c>
      <c r="C69" s="44">
        <f>SUM(C65:C68)</f>
        <v>210</v>
      </c>
      <c r="D69" s="98" t="s">
        <v>291</v>
      </c>
      <c r="E69" s="99">
        <v>210</v>
      </c>
      <c r="F69" s="12"/>
      <c r="G69" s="12"/>
      <c r="H69" s="12"/>
      <c r="I69" s="12"/>
      <c r="J69" s="12"/>
      <c r="K69" s="12"/>
      <c r="L69" s="12"/>
      <c r="M69" s="12"/>
      <c r="N69" s="12"/>
      <c r="O69" s="12"/>
      <c r="P69" s="12"/>
      <c r="Q69" s="12"/>
      <c r="R69" s="65"/>
      <c r="S69" s="66"/>
      <c r="T69" s="76"/>
    </row>
    <row r="70" spans="1:20" s="13" customFormat="1" ht="20.25">
      <c r="A70" s="11">
        <v>3</v>
      </c>
      <c r="B70" s="39" t="s">
        <v>104</v>
      </c>
      <c r="C70" s="36">
        <f>D70*E70</f>
        <v>-55</v>
      </c>
      <c r="D70" s="12">
        <v>5</v>
      </c>
      <c r="E70" s="37">
        <f>F70*$E$473+G70*$F$473+H70*$G$473+I70*$H$473+J70*$I$473+K70*$J$473+L70*$K$473+M70*$L$473+N70*$M$473+O70*$N$473+P70*$O$473+Q70*$P$473+R70*S70</f>
        <v>-11</v>
      </c>
      <c r="F70" s="12">
        <v>-6</v>
      </c>
      <c r="G70" s="12">
        <v>-5</v>
      </c>
      <c r="H70" s="12"/>
      <c r="I70" s="12"/>
      <c r="J70" s="12"/>
      <c r="K70" s="12"/>
      <c r="L70" s="12"/>
      <c r="M70" s="12"/>
      <c r="N70" s="12"/>
      <c r="O70" s="12"/>
      <c r="P70" s="12"/>
      <c r="Q70" s="12"/>
      <c r="R70" s="65"/>
      <c r="S70" s="73"/>
      <c r="T70" s="75"/>
    </row>
    <row r="71" spans="1:20" s="13" customFormat="1" ht="20.25">
      <c r="A71" s="11">
        <v>3</v>
      </c>
      <c r="B71" s="39" t="s">
        <v>290</v>
      </c>
      <c r="C71" s="36">
        <f>D71*E71</f>
        <v>-40</v>
      </c>
      <c r="D71" s="12">
        <v>20</v>
      </c>
      <c r="E71" s="37">
        <f>F71*$E$473+G71*$F$473+H71*$G$473+I71*$H$473+J71*$I$473+K71*$J$473+L71*$K$473+M71*$L$473+N71*$M$473+O71*$N$473+P71*$O$473+Q71*$P$473+R71*S71</f>
        <v>-2</v>
      </c>
      <c r="F71" s="12">
        <v>-2</v>
      </c>
      <c r="G71" s="12"/>
      <c r="H71" s="12"/>
      <c r="I71" s="12"/>
      <c r="J71" s="12"/>
      <c r="K71" s="12"/>
      <c r="L71" s="12"/>
      <c r="M71" s="12"/>
      <c r="N71" s="12"/>
      <c r="O71" s="12"/>
      <c r="P71" s="12"/>
      <c r="Q71" s="12"/>
      <c r="R71" s="65"/>
      <c r="S71" s="73"/>
      <c r="T71" s="75"/>
    </row>
    <row r="72" spans="1:20" s="13" customFormat="1" ht="20.25">
      <c r="A72" s="11">
        <v>3</v>
      </c>
      <c r="B72" s="39" t="str">
        <f>B63</f>
        <v>Агроном</v>
      </c>
      <c r="C72" s="36">
        <f t="shared" ref="C72:C73" si="20">D72*E72</f>
        <v>440</v>
      </c>
      <c r="D72" s="12">
        <v>40</v>
      </c>
      <c r="E72" s="37">
        <f>F72*$E$473+G72*$F$473+H72*$G$473+I72*$H$473+J72*$I$473+K72*$J$473+L72*$K$473+M72*$L$473+N72*$M$473+O72*$N$473+P72*$O$473</f>
        <v>11</v>
      </c>
      <c r="F72" s="12">
        <f>F63</f>
        <v>0</v>
      </c>
      <c r="G72" s="12">
        <f t="shared" ref="G72:R72" si="21">G63</f>
        <v>0</v>
      </c>
      <c r="H72" s="12">
        <f t="shared" si="21"/>
        <v>11</v>
      </c>
      <c r="I72" s="12">
        <f t="shared" si="21"/>
        <v>0</v>
      </c>
      <c r="J72" s="12">
        <f t="shared" si="21"/>
        <v>0</v>
      </c>
      <c r="K72" s="12">
        <f t="shared" si="21"/>
        <v>0</v>
      </c>
      <c r="L72" s="12">
        <f t="shared" si="21"/>
        <v>0</v>
      </c>
      <c r="M72" s="12">
        <f t="shared" si="21"/>
        <v>0</v>
      </c>
      <c r="N72" s="12">
        <f t="shared" si="21"/>
        <v>0</v>
      </c>
      <c r="O72" s="12">
        <f t="shared" si="21"/>
        <v>0</v>
      </c>
      <c r="P72" s="12">
        <f t="shared" si="21"/>
        <v>0</v>
      </c>
      <c r="Q72" s="12">
        <f t="shared" si="21"/>
        <v>0</v>
      </c>
      <c r="R72" s="65">
        <f t="shared" si="21"/>
        <v>0.03</v>
      </c>
      <c r="S72" s="79" t="s">
        <v>218</v>
      </c>
      <c r="T72" s="75">
        <f>(R72+S72+S67)*D72</f>
        <v>3</v>
      </c>
    </row>
    <row r="73" spans="1:20" s="13" customFormat="1" ht="20.25">
      <c r="A73" s="11">
        <v>3</v>
      </c>
      <c r="B73" s="39" t="s">
        <v>144</v>
      </c>
      <c r="C73" s="36">
        <f t="shared" si="20"/>
        <v>120</v>
      </c>
      <c r="D73" s="12">
        <f>D72</f>
        <v>40</v>
      </c>
      <c r="E73" s="37">
        <f>F73*$E$473+G73*$F$473+H73*$G$473+I73*$H$473+J73*$I$473+K73*$J$473+L73*$K$473+M73*$L$473+N73*$M$473+O73*$N$473+P73*$O$473</f>
        <v>3</v>
      </c>
      <c r="F73" s="12"/>
      <c r="G73" s="12"/>
      <c r="H73" s="12">
        <v>3</v>
      </c>
      <c r="I73" s="12"/>
      <c r="J73" s="12"/>
      <c r="K73" s="12"/>
      <c r="L73" s="12"/>
      <c r="M73" s="12"/>
      <c r="N73" s="12"/>
      <c r="O73" s="12"/>
      <c r="P73" s="12"/>
      <c r="Q73" s="12"/>
      <c r="R73" s="65"/>
      <c r="S73" s="66"/>
      <c r="T73" s="76"/>
    </row>
    <row r="74" spans="1:20" s="13" customFormat="1" ht="20.25">
      <c r="A74" s="49" t="s">
        <v>13</v>
      </c>
      <c r="B74" s="41" t="s">
        <v>21</v>
      </c>
      <c r="C74" s="44">
        <f>SUM(C70:C73)</f>
        <v>465</v>
      </c>
      <c r="D74" s="98" t="s">
        <v>291</v>
      </c>
      <c r="E74" s="99">
        <v>465</v>
      </c>
      <c r="F74" s="15"/>
      <c r="G74" s="15"/>
      <c r="H74" s="15"/>
      <c r="I74" s="15"/>
      <c r="J74" s="15"/>
      <c r="K74" s="15"/>
      <c r="L74" s="15"/>
      <c r="M74" s="15"/>
      <c r="N74" s="15"/>
      <c r="O74" s="15"/>
      <c r="P74" s="15"/>
      <c r="Q74" s="15"/>
      <c r="R74" s="67"/>
      <c r="S74" s="66"/>
      <c r="T74" s="76"/>
    </row>
    <row r="75" spans="1:20" s="13" customFormat="1" ht="20.25">
      <c r="A75" s="49"/>
      <c r="B75" s="89" t="s">
        <v>255</v>
      </c>
      <c r="C75" s="38"/>
      <c r="D75" s="91"/>
      <c r="E75" s="37"/>
      <c r="F75" s="15"/>
      <c r="G75" s="15"/>
      <c r="H75" s="15"/>
      <c r="I75" s="15"/>
      <c r="J75" s="15"/>
      <c r="K75" s="15"/>
      <c r="L75" s="15"/>
      <c r="M75" s="15"/>
      <c r="N75" s="15"/>
      <c r="O75" s="15"/>
      <c r="P75" s="15"/>
      <c r="Q75" s="15"/>
      <c r="R75" s="67"/>
      <c r="S75" s="66"/>
      <c r="T75" s="76"/>
    </row>
    <row r="76" spans="1:20" s="13" customFormat="1" ht="20.25">
      <c r="A76" s="49"/>
      <c r="B76" s="90" t="s">
        <v>279</v>
      </c>
      <c r="C76" s="92">
        <f>D76*E76</f>
        <v>250</v>
      </c>
      <c r="D76" s="12">
        <f>D72</f>
        <v>40</v>
      </c>
      <c r="E76" s="37">
        <f>F76*$E$473+G76*$F$473+H76*$G$473+I76*$H$473+J76*$I$473+K76*$J$473+L76*$K$473+M76*$L$473+N76*$M$473+O76*$N$473+P76*$O$473</f>
        <v>6.25</v>
      </c>
      <c r="F76" s="15"/>
      <c r="G76" s="15"/>
      <c r="H76" s="15">
        <v>6.25</v>
      </c>
      <c r="I76" s="15"/>
      <c r="J76" s="15"/>
      <c r="K76" s="15"/>
      <c r="L76" s="15"/>
      <c r="M76" s="15"/>
      <c r="N76" s="15"/>
      <c r="O76" s="15"/>
      <c r="P76" s="15"/>
      <c r="Q76" s="15"/>
      <c r="R76" s="67"/>
      <c r="S76" s="66"/>
      <c r="T76" s="76"/>
    </row>
    <row r="77" spans="1:20" s="13" customFormat="1" ht="20.25">
      <c r="A77" s="49"/>
      <c r="B77" s="41" t="s">
        <v>262</v>
      </c>
      <c r="C77" s="93">
        <f>C76</f>
        <v>250</v>
      </c>
      <c r="D77" s="98" t="s">
        <v>291</v>
      </c>
      <c r="E77" s="99">
        <v>250</v>
      </c>
      <c r="F77" s="15"/>
      <c r="G77" s="15"/>
      <c r="H77" s="15"/>
      <c r="I77" s="15"/>
      <c r="J77" s="15"/>
      <c r="K77" s="15"/>
      <c r="L77" s="15"/>
      <c r="M77" s="15"/>
      <c r="N77" s="15"/>
      <c r="O77" s="15"/>
      <c r="P77" s="15"/>
      <c r="Q77" s="15"/>
      <c r="R77" s="67"/>
      <c r="S77" s="66"/>
      <c r="T77" s="76"/>
    </row>
    <row r="78" spans="1:20" s="10" customFormat="1" ht="20.25" customHeight="1">
      <c r="A78" s="31">
        <v>20</v>
      </c>
      <c r="B78" s="42" t="s">
        <v>108</v>
      </c>
      <c r="C78" s="35"/>
      <c r="D78" s="9"/>
      <c r="E78" s="34"/>
      <c r="F78" s="9"/>
      <c r="G78" s="9"/>
      <c r="H78" s="9"/>
      <c r="I78" s="9"/>
      <c r="J78" s="9"/>
      <c r="K78" s="9"/>
      <c r="L78" s="9"/>
      <c r="M78" s="9"/>
      <c r="N78" s="9"/>
      <c r="O78" s="9"/>
      <c r="P78" s="9"/>
      <c r="Q78" s="9"/>
      <c r="R78" s="63"/>
      <c r="S78" s="64"/>
      <c r="T78" s="43"/>
    </row>
    <row r="79" spans="1:20" s="13" customFormat="1" ht="31.5">
      <c r="A79" s="11">
        <v>1</v>
      </c>
      <c r="B79" s="39" t="s">
        <v>109</v>
      </c>
      <c r="C79" s="36">
        <f>D79*E79</f>
        <v>-15</v>
      </c>
      <c r="D79" s="12">
        <v>5</v>
      </c>
      <c r="E79" s="37">
        <f>F79*$E$473+G79*$F$473+H79*$G$473+I79*$H$473+J79*$I$473+K79*$J$473+L79*$K$473+M79*$L$473+N79*$M$473+O79*$N$473+P79*$O$473+Q79*$P$473+R79*S79</f>
        <v>-3</v>
      </c>
      <c r="F79" s="12">
        <v>-2</v>
      </c>
      <c r="G79" s="12">
        <v>-1</v>
      </c>
      <c r="H79" s="12"/>
      <c r="I79" s="12"/>
      <c r="J79" s="12"/>
      <c r="K79" s="12"/>
      <c r="L79" s="12"/>
      <c r="M79" s="12"/>
      <c r="N79" s="12"/>
      <c r="O79" s="12"/>
      <c r="P79" s="12"/>
      <c r="Q79" s="12"/>
      <c r="R79" s="65"/>
      <c r="S79" s="66"/>
      <c r="T79" s="27"/>
    </row>
    <row r="80" spans="1:20" s="13" customFormat="1" ht="20.25">
      <c r="A80" s="11">
        <v>1</v>
      </c>
      <c r="B80" s="39" t="s">
        <v>290</v>
      </c>
      <c r="C80" s="36">
        <f>D80*E80</f>
        <v>-10</v>
      </c>
      <c r="D80" s="12">
        <f>D79</f>
        <v>5</v>
      </c>
      <c r="E80" s="37">
        <f>F80*$E$473+G80*$F$473+H80*$G$473+I80*$H$473+J80*$I$473+K80*$J$473+L80*$K$473+M80*$L$473+N80*$M$473+O80*$N$473+P80*$O$473+Q80*$P$473+R80*S80</f>
        <v>-2</v>
      </c>
      <c r="F80" s="12">
        <v>-2</v>
      </c>
      <c r="G80" s="12"/>
      <c r="H80" s="12"/>
      <c r="I80" s="12"/>
      <c r="J80" s="12"/>
      <c r="K80" s="12"/>
      <c r="L80" s="12"/>
      <c r="M80" s="12"/>
      <c r="N80" s="12"/>
      <c r="O80" s="12"/>
      <c r="P80" s="12"/>
      <c r="Q80" s="12"/>
      <c r="R80" s="65"/>
      <c r="S80" s="73"/>
      <c r="T80" s="75"/>
    </row>
    <row r="81" spans="1:20" s="13" customFormat="1" ht="20.25">
      <c r="A81" s="11">
        <v>1</v>
      </c>
      <c r="B81" s="39" t="s">
        <v>111</v>
      </c>
      <c r="C81" s="36">
        <f t="shared" ref="C81:C82" si="22">D81*E81</f>
        <v>100</v>
      </c>
      <c r="D81" s="12">
        <v>10</v>
      </c>
      <c r="E81" s="37">
        <f>F81*$E$473+G81*$F$473+H81*$G$473+I81*$H$473+J81*$I$473+K81*$J$473+L81*$K$473+M81*$L$473+N81*$M$473+O81*$N$473+P81*$O$473</f>
        <v>10</v>
      </c>
      <c r="F81" s="12"/>
      <c r="G81" s="12"/>
      <c r="H81" s="12"/>
      <c r="I81" s="12"/>
      <c r="J81" s="12"/>
      <c r="K81" s="12"/>
      <c r="L81" s="12"/>
      <c r="M81" s="12"/>
      <c r="N81" s="12">
        <v>8</v>
      </c>
      <c r="O81" s="12"/>
      <c r="P81" s="12"/>
      <c r="Q81" s="12"/>
      <c r="R81" s="65">
        <v>0.03</v>
      </c>
      <c r="S81" s="73">
        <v>0</v>
      </c>
      <c r="T81" s="75">
        <f>(R81+S81)*D81</f>
        <v>0.3</v>
      </c>
    </row>
    <row r="82" spans="1:20" s="13" customFormat="1" ht="31.5">
      <c r="A82" s="11">
        <v>1</v>
      </c>
      <c r="B82" s="39" t="s">
        <v>145</v>
      </c>
      <c r="C82" s="36">
        <f t="shared" si="22"/>
        <v>5</v>
      </c>
      <c r="D82" s="12">
        <v>5</v>
      </c>
      <c r="E82" s="37">
        <f>D492</f>
        <v>1</v>
      </c>
      <c r="F82" s="12"/>
      <c r="G82" s="12"/>
      <c r="H82" s="12"/>
      <c r="I82" s="12"/>
      <c r="J82" s="12"/>
      <c r="K82" s="12"/>
      <c r="L82" s="12"/>
      <c r="M82" s="12"/>
      <c r="N82" s="12"/>
      <c r="O82" s="12"/>
      <c r="P82" s="12"/>
      <c r="Q82" s="12"/>
      <c r="R82" s="65"/>
      <c r="S82" s="66"/>
      <c r="T82" s="27"/>
    </row>
    <row r="83" spans="1:20" s="13" customFormat="1" ht="20.25">
      <c r="A83" s="11"/>
      <c r="B83" s="40" t="s">
        <v>19</v>
      </c>
      <c r="C83" s="44">
        <f>SUM(C79:C82)</f>
        <v>80</v>
      </c>
      <c r="D83" s="98" t="s">
        <v>291</v>
      </c>
      <c r="E83" s="99">
        <v>80</v>
      </c>
      <c r="F83" s="12"/>
      <c r="G83" s="12"/>
      <c r="H83" s="12"/>
      <c r="I83" s="12"/>
      <c r="J83" s="12"/>
      <c r="K83" s="12"/>
      <c r="L83" s="12"/>
      <c r="M83" s="12"/>
      <c r="N83" s="12"/>
      <c r="O83" s="12"/>
      <c r="P83" s="12"/>
      <c r="Q83" s="12"/>
      <c r="R83" s="65"/>
      <c r="S83" s="66"/>
      <c r="T83" s="27"/>
    </row>
    <row r="84" spans="1:20" s="13" customFormat="1" ht="31.5">
      <c r="A84" s="11">
        <v>2</v>
      </c>
      <c r="B84" s="39" t="s">
        <v>110</v>
      </c>
      <c r="C84" s="36">
        <f>D84*E84</f>
        <v>-35</v>
      </c>
      <c r="D84" s="12">
        <v>5</v>
      </c>
      <c r="E84" s="37">
        <f>F84*$E$473+G84*$F$473+H84*$G$473+I84*$H$473+J84*$I$473+K84*$J$473+L84*$K$473+M84*$L$473+N84*$M$473+O84*$N$473+P84*$O$473+Q84*$P$473+R84*S84</f>
        <v>-7</v>
      </c>
      <c r="F84" s="12">
        <v>-4</v>
      </c>
      <c r="G84" s="12">
        <v>-3</v>
      </c>
      <c r="H84" s="12"/>
      <c r="I84" s="12"/>
      <c r="J84" s="12"/>
      <c r="K84" s="12"/>
      <c r="L84" s="12"/>
      <c r="M84" s="12"/>
      <c r="N84" s="12"/>
      <c r="O84" s="12"/>
      <c r="P84" s="12"/>
      <c r="Q84" s="12"/>
      <c r="R84" s="65"/>
      <c r="S84" s="66"/>
      <c r="T84" s="27"/>
    </row>
    <row r="85" spans="1:20" s="13" customFormat="1" ht="20.25">
      <c r="A85" s="11">
        <v>2</v>
      </c>
      <c r="B85" s="39" t="s">
        <v>290</v>
      </c>
      <c r="C85" s="36">
        <f>D85*E85</f>
        <v>-20</v>
      </c>
      <c r="D85" s="12">
        <f>D84*2</f>
        <v>10</v>
      </c>
      <c r="E85" s="37">
        <f>F85*$E$473+G85*$F$473+H85*$G$473+I85*$H$473+J85*$I$473+K85*$J$473+L85*$K$473+M85*$L$473+N85*$M$473+O85*$N$473+P85*$O$473+Q85*$P$473+R85*S85</f>
        <v>-2</v>
      </c>
      <c r="F85" s="12">
        <v>-2</v>
      </c>
      <c r="G85" s="12"/>
      <c r="H85" s="12"/>
      <c r="I85" s="12"/>
      <c r="J85" s="12"/>
      <c r="K85" s="12"/>
      <c r="L85" s="12"/>
      <c r="M85" s="12"/>
      <c r="N85" s="12"/>
      <c r="O85" s="12"/>
      <c r="P85" s="12"/>
      <c r="Q85" s="12"/>
      <c r="R85" s="65"/>
      <c r="S85" s="73"/>
      <c r="T85" s="75"/>
    </row>
    <row r="86" spans="1:20" s="13" customFormat="1" ht="20.25">
      <c r="A86" s="11">
        <v>2</v>
      </c>
      <c r="B86" s="39" t="str">
        <f>B81</f>
        <v>Администратор</v>
      </c>
      <c r="C86" s="36">
        <f t="shared" ref="C86:C88" si="23">D86*E86</f>
        <v>200</v>
      </c>
      <c r="D86" s="12">
        <v>20</v>
      </c>
      <c r="E86" s="37">
        <f>F86*$E$473+G86*$F$473+H86*$G$473+I86*$H$473+J86*$I$473+K86*$J$473+L86*$K$473+M86*$L$473+N86*$M$473+O86*$N$473+P86*$O$473</f>
        <v>10</v>
      </c>
      <c r="F86" s="12">
        <f>F81</f>
        <v>0</v>
      </c>
      <c r="G86" s="12">
        <f t="shared" ref="G86:R86" si="24">G81</f>
        <v>0</v>
      </c>
      <c r="H86" s="12">
        <f t="shared" si="24"/>
        <v>0</v>
      </c>
      <c r="I86" s="12">
        <f t="shared" si="24"/>
        <v>0</v>
      </c>
      <c r="J86" s="12">
        <f t="shared" si="24"/>
        <v>0</v>
      </c>
      <c r="K86" s="12">
        <f t="shared" si="24"/>
        <v>0</v>
      </c>
      <c r="L86" s="12">
        <f t="shared" si="24"/>
        <v>0</v>
      </c>
      <c r="M86" s="12">
        <f t="shared" si="24"/>
        <v>0</v>
      </c>
      <c r="N86" s="12">
        <f t="shared" si="24"/>
        <v>8</v>
      </c>
      <c r="O86" s="12">
        <f t="shared" si="24"/>
        <v>0</v>
      </c>
      <c r="P86" s="12">
        <f t="shared" si="24"/>
        <v>0</v>
      </c>
      <c r="Q86" s="12">
        <f t="shared" si="24"/>
        <v>0</v>
      </c>
      <c r="R86" s="65">
        <f t="shared" si="24"/>
        <v>0.03</v>
      </c>
      <c r="S86" s="79" t="s">
        <v>217</v>
      </c>
      <c r="T86" s="75">
        <f>(R86+S86)*D86</f>
        <v>1.2</v>
      </c>
    </row>
    <row r="87" spans="1:20" s="13" customFormat="1" ht="20.25">
      <c r="A87" s="11">
        <v>2</v>
      </c>
      <c r="B87" s="39" t="s">
        <v>144</v>
      </c>
      <c r="C87" s="36">
        <f t="shared" si="23"/>
        <v>50</v>
      </c>
      <c r="D87" s="12">
        <f>D86</f>
        <v>20</v>
      </c>
      <c r="E87" s="37">
        <f>F87*$E$473+G87*$F$473+H87*$G$473+I87*$H$473+J87*$I$473+K87*$J$473+L87*$K$473+M87*$L$473+N87*$M$473+O87*$N$473+P87*$O$473</f>
        <v>2.5</v>
      </c>
      <c r="F87" s="12"/>
      <c r="G87" s="12"/>
      <c r="H87" s="12"/>
      <c r="I87" s="12"/>
      <c r="J87" s="12"/>
      <c r="K87" s="12"/>
      <c r="L87" s="12"/>
      <c r="M87" s="12"/>
      <c r="N87" s="12">
        <v>2</v>
      </c>
      <c r="O87" s="12"/>
      <c r="P87" s="12"/>
      <c r="Q87" s="12"/>
      <c r="R87" s="65"/>
      <c r="S87" s="65"/>
      <c r="T87" s="27"/>
    </row>
    <row r="88" spans="1:20" s="13" customFormat="1" ht="31.5">
      <c r="A88" s="11">
        <v>2</v>
      </c>
      <c r="B88" s="39" t="s">
        <v>146</v>
      </c>
      <c r="C88" s="36">
        <f t="shared" si="23"/>
        <v>15</v>
      </c>
      <c r="D88" s="12">
        <v>15</v>
      </c>
      <c r="E88" s="37">
        <f>D492</f>
        <v>1</v>
      </c>
      <c r="F88" s="12">
        <f>F82</f>
        <v>0</v>
      </c>
      <c r="G88" s="12">
        <f t="shared" ref="G88:Q88" si="25">G82</f>
        <v>0</v>
      </c>
      <c r="H88" s="12">
        <f t="shared" si="25"/>
        <v>0</v>
      </c>
      <c r="I88" s="12">
        <f t="shared" si="25"/>
        <v>0</v>
      </c>
      <c r="J88" s="12">
        <f t="shared" si="25"/>
        <v>0</v>
      </c>
      <c r="K88" s="12">
        <f t="shared" si="25"/>
        <v>0</v>
      </c>
      <c r="L88" s="12">
        <f t="shared" si="25"/>
        <v>0</v>
      </c>
      <c r="M88" s="12">
        <f t="shared" si="25"/>
        <v>0</v>
      </c>
      <c r="N88" s="12">
        <f t="shared" si="25"/>
        <v>0</v>
      </c>
      <c r="O88" s="12">
        <f t="shared" si="25"/>
        <v>0</v>
      </c>
      <c r="P88" s="12">
        <f t="shared" si="25"/>
        <v>0</v>
      </c>
      <c r="Q88" s="12">
        <f t="shared" si="25"/>
        <v>0</v>
      </c>
      <c r="R88" s="65"/>
      <c r="S88" s="65"/>
      <c r="T88" s="27"/>
    </row>
    <row r="89" spans="1:20" s="13" customFormat="1" ht="20.25">
      <c r="A89" s="11"/>
      <c r="B89" s="40" t="s">
        <v>20</v>
      </c>
      <c r="C89" s="44">
        <f>SUM(C84:C88)</f>
        <v>210</v>
      </c>
      <c r="D89" s="98" t="s">
        <v>291</v>
      </c>
      <c r="E89" s="99">
        <v>210</v>
      </c>
      <c r="F89" s="12"/>
      <c r="G89" s="12"/>
      <c r="H89" s="12"/>
      <c r="I89" s="12"/>
      <c r="J89" s="12"/>
      <c r="K89" s="12"/>
      <c r="L89" s="12"/>
      <c r="M89" s="12"/>
      <c r="N89" s="12"/>
      <c r="O89" s="12"/>
      <c r="P89" s="12"/>
      <c r="Q89" s="12"/>
      <c r="R89" s="65"/>
      <c r="S89" s="66"/>
      <c r="T89" s="27"/>
    </row>
    <row r="90" spans="1:20" s="13" customFormat="1" ht="20.25">
      <c r="A90" s="11">
        <v>3</v>
      </c>
      <c r="B90" s="39" t="s">
        <v>108</v>
      </c>
      <c r="C90" s="36">
        <f>D90*E90</f>
        <v>-45</v>
      </c>
      <c r="D90" s="12">
        <v>5</v>
      </c>
      <c r="E90" s="37">
        <f>F90*$E$473+G90*$F$473+H90*$G$473+I90*$H$473+J90*$I$473+K90*$J$473+L90*$K$473+M90*$L$473+N90*$M$473+O90*$N$473+P90*$O$473+Q90*$P$473+R90*S90</f>
        <v>-9</v>
      </c>
      <c r="F90" s="12">
        <v>-5</v>
      </c>
      <c r="G90" s="12">
        <v>-4</v>
      </c>
      <c r="H90" s="12"/>
      <c r="I90" s="12"/>
      <c r="J90" s="12"/>
      <c r="K90" s="12"/>
      <c r="L90" s="12"/>
      <c r="M90" s="12"/>
      <c r="N90" s="12"/>
      <c r="O90" s="12"/>
      <c r="P90" s="12"/>
      <c r="Q90" s="12"/>
      <c r="R90" s="65"/>
      <c r="S90" s="66"/>
      <c r="T90" s="27"/>
    </row>
    <row r="91" spans="1:20" s="13" customFormat="1" ht="20.25">
      <c r="A91" s="11">
        <v>3</v>
      </c>
      <c r="B91" s="39" t="s">
        <v>290</v>
      </c>
      <c r="C91" s="36">
        <f>D91*E91</f>
        <v>-40</v>
      </c>
      <c r="D91" s="12">
        <v>20</v>
      </c>
      <c r="E91" s="37">
        <f>F91*$E$473+G91*$F$473+H91*$G$473+I91*$H$473+J91*$I$473+K91*$J$473+L91*$K$473+M91*$L$473+N91*$M$473+O91*$N$473+P91*$O$473+Q91*$P$473+R91*S91</f>
        <v>-2</v>
      </c>
      <c r="F91" s="12">
        <v>-2</v>
      </c>
      <c r="G91" s="12"/>
      <c r="H91" s="12"/>
      <c r="I91" s="12"/>
      <c r="J91" s="12"/>
      <c r="K91" s="12"/>
      <c r="L91" s="12"/>
      <c r="M91" s="12"/>
      <c r="N91" s="12"/>
      <c r="O91" s="12"/>
      <c r="P91" s="12"/>
      <c r="Q91" s="12"/>
      <c r="R91" s="65"/>
      <c r="S91" s="73"/>
      <c r="T91" s="75"/>
    </row>
    <row r="92" spans="1:20" s="13" customFormat="1" ht="20.25">
      <c r="A92" s="11">
        <v>3</v>
      </c>
      <c r="B92" s="39" t="str">
        <f>B81</f>
        <v>Администратор</v>
      </c>
      <c r="C92" s="36">
        <f t="shared" ref="C92:C94" si="26">D92*E92</f>
        <v>400</v>
      </c>
      <c r="D92" s="12">
        <v>40</v>
      </c>
      <c r="E92" s="37">
        <f>F92*$E$473+G92*$F$473+H92*$G$473+I92*$H$473+J92*$I$473+K92*$J$473+L92*$K$473+M92*$L$473+N92*$M$473+O92*$N$473+P92*$O$473</f>
        <v>10</v>
      </c>
      <c r="F92" s="12">
        <f>F81</f>
        <v>0</v>
      </c>
      <c r="G92" s="12">
        <f t="shared" ref="G92:R92" si="27">G81</f>
        <v>0</v>
      </c>
      <c r="H92" s="12">
        <f t="shared" si="27"/>
        <v>0</v>
      </c>
      <c r="I92" s="12">
        <f t="shared" si="27"/>
        <v>0</v>
      </c>
      <c r="J92" s="12">
        <f t="shared" si="27"/>
        <v>0</v>
      </c>
      <c r="K92" s="12">
        <f t="shared" si="27"/>
        <v>0</v>
      </c>
      <c r="L92" s="12">
        <f t="shared" si="27"/>
        <v>0</v>
      </c>
      <c r="M92" s="12">
        <f t="shared" si="27"/>
        <v>0</v>
      </c>
      <c r="N92" s="12">
        <f t="shared" si="27"/>
        <v>8</v>
      </c>
      <c r="O92" s="12">
        <f t="shared" si="27"/>
        <v>0</v>
      </c>
      <c r="P92" s="12">
        <f t="shared" si="27"/>
        <v>0</v>
      </c>
      <c r="Q92" s="12">
        <f t="shared" si="27"/>
        <v>0</v>
      </c>
      <c r="R92" s="65">
        <f t="shared" si="27"/>
        <v>0.03</v>
      </c>
      <c r="S92" s="79" t="s">
        <v>218</v>
      </c>
      <c r="T92" s="75">
        <f>(R92+S92+S86)*D92</f>
        <v>3</v>
      </c>
    </row>
    <row r="93" spans="1:20" s="13" customFormat="1" ht="20.25">
      <c r="A93" s="11">
        <v>3</v>
      </c>
      <c r="B93" s="39" t="s">
        <v>144</v>
      </c>
      <c r="C93" s="36">
        <f t="shared" si="26"/>
        <v>125</v>
      </c>
      <c r="D93" s="12">
        <f>D92</f>
        <v>40</v>
      </c>
      <c r="E93" s="37">
        <f>F93*$E$473+G93*$F$473+H93*$G$473+I93*$H$473+J93*$I$473+K93*$J$473+L93*$K$473+M93*$L$473+N93*$M$473+O93*$N$473+P93*$O$473</f>
        <v>3.125</v>
      </c>
      <c r="F93" s="12"/>
      <c r="G93" s="12"/>
      <c r="H93" s="12"/>
      <c r="I93" s="12"/>
      <c r="J93" s="12"/>
      <c r="K93" s="12"/>
      <c r="L93" s="12"/>
      <c r="M93" s="12"/>
      <c r="N93" s="12">
        <v>2.5</v>
      </c>
      <c r="O93" s="12"/>
      <c r="P93" s="12"/>
      <c r="Q93" s="12"/>
      <c r="R93" s="65"/>
      <c r="S93" s="65"/>
      <c r="T93" s="27"/>
    </row>
    <row r="94" spans="1:20" s="13" customFormat="1" ht="31.5">
      <c r="A94" s="11">
        <v>3</v>
      </c>
      <c r="B94" s="39" t="s">
        <v>292</v>
      </c>
      <c r="C94" s="36">
        <f t="shared" si="26"/>
        <v>25</v>
      </c>
      <c r="D94" s="12">
        <v>25</v>
      </c>
      <c r="E94" s="37">
        <f>D492</f>
        <v>1</v>
      </c>
      <c r="F94" s="12">
        <f>F82</f>
        <v>0</v>
      </c>
      <c r="G94" s="12">
        <f t="shared" ref="G94:Q94" si="28">G82</f>
        <v>0</v>
      </c>
      <c r="H94" s="12">
        <f t="shared" si="28"/>
        <v>0</v>
      </c>
      <c r="I94" s="12">
        <f t="shared" si="28"/>
        <v>0</v>
      </c>
      <c r="J94" s="12">
        <f t="shared" si="28"/>
        <v>0</v>
      </c>
      <c r="K94" s="12">
        <f t="shared" si="28"/>
        <v>0</v>
      </c>
      <c r="L94" s="12">
        <f t="shared" si="28"/>
        <v>0</v>
      </c>
      <c r="M94" s="12">
        <f t="shared" si="28"/>
        <v>0</v>
      </c>
      <c r="N94" s="12">
        <f t="shared" si="28"/>
        <v>0</v>
      </c>
      <c r="O94" s="12">
        <f t="shared" si="28"/>
        <v>0</v>
      </c>
      <c r="P94" s="12">
        <f t="shared" si="28"/>
        <v>0</v>
      </c>
      <c r="Q94" s="12">
        <f t="shared" si="28"/>
        <v>0</v>
      </c>
      <c r="R94" s="65"/>
      <c r="S94" s="65"/>
      <c r="T94" s="27"/>
    </row>
    <row r="95" spans="1:20" s="13" customFormat="1" ht="20.25">
      <c r="A95" s="49" t="s">
        <v>13</v>
      </c>
      <c r="B95" s="41" t="s">
        <v>21</v>
      </c>
      <c r="C95" s="44">
        <f>SUM(C90:C94)</f>
        <v>465</v>
      </c>
      <c r="D95" s="98" t="s">
        <v>291</v>
      </c>
      <c r="E95" s="99">
        <v>465</v>
      </c>
      <c r="F95" s="15"/>
      <c r="G95" s="15"/>
      <c r="H95" s="15"/>
      <c r="I95" s="15"/>
      <c r="J95" s="15"/>
      <c r="K95" s="15"/>
      <c r="L95" s="15"/>
      <c r="M95" s="15"/>
      <c r="N95" s="15"/>
      <c r="O95" s="15"/>
      <c r="P95" s="15"/>
      <c r="Q95" s="15"/>
      <c r="R95" s="67"/>
      <c r="S95" s="68"/>
      <c r="T95" s="28"/>
    </row>
    <row r="96" spans="1:20" s="13" customFormat="1" ht="20.25">
      <c r="A96" s="49"/>
      <c r="B96" s="89" t="s">
        <v>255</v>
      </c>
      <c r="C96" s="38"/>
      <c r="D96" s="91"/>
      <c r="E96" s="37"/>
      <c r="F96" s="15"/>
      <c r="G96" s="15"/>
      <c r="H96" s="15"/>
      <c r="I96" s="15"/>
      <c r="J96" s="15"/>
      <c r="K96" s="15"/>
      <c r="L96" s="15"/>
      <c r="M96" s="15"/>
      <c r="N96" s="15"/>
      <c r="O96" s="15"/>
      <c r="P96" s="15"/>
      <c r="Q96" s="15"/>
      <c r="R96" s="67"/>
      <c r="S96" s="68"/>
      <c r="T96" s="28"/>
    </row>
    <row r="97" spans="1:20" s="13" customFormat="1" ht="20.25">
      <c r="A97" s="49"/>
      <c r="B97" s="90" t="s">
        <v>280</v>
      </c>
      <c r="C97" s="92">
        <f>D97*E97</f>
        <v>250</v>
      </c>
      <c r="D97" s="12">
        <f>D92</f>
        <v>40</v>
      </c>
      <c r="E97" s="37">
        <f>F97*$E$473+G97*$F$473+H97*$G$473+I97*$H$473+J97*$I$473+K97*$J$473+L97*$K$473+M97*$L$473+N97*$M$473+O97*$N$473+P97*$O$473</f>
        <v>6.25</v>
      </c>
      <c r="F97" s="15"/>
      <c r="G97" s="15"/>
      <c r="H97" s="15"/>
      <c r="I97" s="15"/>
      <c r="J97" s="15"/>
      <c r="K97" s="15"/>
      <c r="L97" s="15"/>
      <c r="M97" s="15"/>
      <c r="N97" s="15">
        <v>5</v>
      </c>
      <c r="O97" s="15"/>
      <c r="P97" s="15"/>
      <c r="Q97" s="15"/>
      <c r="R97" s="67"/>
      <c r="S97" s="68"/>
      <c r="T97" s="28"/>
    </row>
    <row r="98" spans="1:20" s="13" customFormat="1" ht="20.25">
      <c r="A98" s="49" t="s">
        <v>13</v>
      </c>
      <c r="B98" s="41" t="s">
        <v>262</v>
      </c>
      <c r="C98" s="93">
        <f>C97</f>
        <v>250</v>
      </c>
      <c r="D98" s="98" t="s">
        <v>291</v>
      </c>
      <c r="E98" s="99">
        <v>250</v>
      </c>
      <c r="F98" s="15"/>
      <c r="G98" s="15"/>
      <c r="H98" s="15"/>
      <c r="I98" s="15"/>
      <c r="J98" s="15"/>
      <c r="K98" s="15"/>
      <c r="L98" s="15"/>
      <c r="M98" s="15"/>
      <c r="N98" s="15"/>
      <c r="O98" s="15"/>
      <c r="P98" s="15"/>
      <c r="Q98" s="15"/>
      <c r="R98" s="67"/>
      <c r="S98" s="68"/>
      <c r="T98" s="28"/>
    </row>
    <row r="99" spans="1:20" s="10" customFormat="1" ht="20.25" customHeight="1">
      <c r="A99" s="31">
        <v>21</v>
      </c>
      <c r="B99" s="42" t="s">
        <v>112</v>
      </c>
      <c r="C99" s="35"/>
      <c r="D99" s="9"/>
      <c r="E99" s="34"/>
      <c r="F99" s="9"/>
      <c r="G99" s="9"/>
      <c r="H99" s="9"/>
      <c r="I99" s="9"/>
      <c r="J99" s="9"/>
      <c r="K99" s="9"/>
      <c r="L99" s="9"/>
      <c r="M99" s="9"/>
      <c r="N99" s="9"/>
      <c r="O99" s="9"/>
      <c r="P99" s="9"/>
      <c r="Q99" s="9"/>
      <c r="R99" s="63"/>
      <c r="S99" s="64"/>
      <c r="T99" s="43"/>
    </row>
    <row r="100" spans="1:20" s="13" customFormat="1" ht="20.25">
      <c r="A100" s="11">
        <v>1</v>
      </c>
      <c r="B100" s="39" t="s">
        <v>113</v>
      </c>
      <c r="C100" s="36">
        <f>D100*E100</f>
        <v>-15</v>
      </c>
      <c r="D100" s="12">
        <v>5</v>
      </c>
      <c r="E100" s="37">
        <f>F100*$E$473+G100*$F$473+H100*$G$473+I100*$H$473+J100*$I$473+K100*$J$473+L100*$K$473+M100*$L$473+N100*$M$473+O100*$N$473+P100*$O$473+Q100*$P$473+R100*S100</f>
        <v>-3</v>
      </c>
      <c r="F100" s="12">
        <v>-2</v>
      </c>
      <c r="G100" s="12">
        <v>-1</v>
      </c>
      <c r="H100" s="12"/>
      <c r="I100" s="12"/>
      <c r="J100" s="12"/>
      <c r="K100" s="12"/>
      <c r="L100" s="12"/>
      <c r="M100" s="12"/>
      <c r="N100" s="12"/>
      <c r="O100" s="12"/>
      <c r="P100" s="12"/>
      <c r="Q100" s="12"/>
      <c r="R100" s="65"/>
      <c r="S100" s="73"/>
      <c r="T100" s="75"/>
    </row>
    <row r="101" spans="1:20" s="13" customFormat="1" ht="20.25">
      <c r="A101" s="11">
        <v>1</v>
      </c>
      <c r="B101" s="39" t="s">
        <v>290</v>
      </c>
      <c r="C101" s="36">
        <f>D101*E101</f>
        <v>-10</v>
      </c>
      <c r="D101" s="12">
        <f>D100</f>
        <v>5</v>
      </c>
      <c r="E101" s="37">
        <f>F101*$E$473+G101*$F$473+H101*$G$473+I101*$H$473+J101*$I$473+K101*$J$473+L101*$K$473+M101*$L$473+N101*$M$473+O101*$N$473+P101*$O$473+Q101*$P$473+R101*S101</f>
        <v>-2</v>
      </c>
      <c r="F101" s="12">
        <v>-2</v>
      </c>
      <c r="G101" s="12"/>
      <c r="H101" s="12"/>
      <c r="I101" s="12"/>
      <c r="J101" s="12"/>
      <c r="K101" s="12"/>
      <c r="L101" s="12"/>
      <c r="M101" s="12"/>
      <c r="N101" s="12"/>
      <c r="O101" s="12"/>
      <c r="P101" s="12"/>
      <c r="Q101" s="12"/>
      <c r="R101" s="65"/>
      <c r="S101" s="73"/>
      <c r="T101" s="75"/>
    </row>
    <row r="102" spans="1:20" s="13" customFormat="1" ht="20.25">
      <c r="A102" s="11">
        <v>1</v>
      </c>
      <c r="B102" s="39" t="s">
        <v>115</v>
      </c>
      <c r="C102" s="36">
        <f t="shared" ref="C102" si="29">D102*E102</f>
        <v>105</v>
      </c>
      <c r="D102" s="12">
        <v>10</v>
      </c>
      <c r="E102" s="37">
        <f>F102*$E$473+G102*$F$473+H102*$G$473+I102*$H$473+J102*$I$473+K102*$J$473+L102*$K$473+M102*$L$473+N102*$M$473+O102*$N$473+P102*$O$473</f>
        <v>10.5</v>
      </c>
      <c r="F102" s="12"/>
      <c r="G102" s="12"/>
      <c r="H102" s="12"/>
      <c r="I102" s="12">
        <v>7</v>
      </c>
      <c r="J102" s="12"/>
      <c r="K102" s="12"/>
      <c r="L102" s="12"/>
      <c r="M102" s="12"/>
      <c r="N102" s="12"/>
      <c r="O102" s="12"/>
      <c r="P102" s="12"/>
      <c r="Q102" s="12"/>
      <c r="R102" s="65">
        <v>0.03</v>
      </c>
      <c r="S102" s="73">
        <v>0</v>
      </c>
      <c r="T102" s="75">
        <f>(R102+S102)*D102</f>
        <v>0.3</v>
      </c>
    </row>
    <row r="103" spans="1:20" s="13" customFormat="1" ht="20.25">
      <c r="A103" s="11"/>
      <c r="B103" s="40" t="s">
        <v>19</v>
      </c>
      <c r="C103" s="44">
        <f>SUM(C100:C102)</f>
        <v>80</v>
      </c>
      <c r="D103" s="98" t="s">
        <v>291</v>
      </c>
      <c r="E103" s="99">
        <v>80</v>
      </c>
      <c r="F103" s="12"/>
      <c r="G103" s="12"/>
      <c r="H103" s="12"/>
      <c r="I103" s="12"/>
      <c r="J103" s="12"/>
      <c r="K103" s="12"/>
      <c r="L103" s="12"/>
      <c r="M103" s="12"/>
      <c r="N103" s="12"/>
      <c r="O103" s="12"/>
      <c r="P103" s="12"/>
      <c r="Q103" s="12"/>
      <c r="R103" s="65"/>
      <c r="S103" s="66"/>
      <c r="T103" s="76"/>
    </row>
    <row r="104" spans="1:20" s="13" customFormat="1" ht="20.25">
      <c r="A104" s="11">
        <v>2</v>
      </c>
      <c r="B104" s="39" t="s">
        <v>114</v>
      </c>
      <c r="C104" s="36">
        <f>D104*E104</f>
        <v>-40</v>
      </c>
      <c r="D104" s="12">
        <v>5</v>
      </c>
      <c r="E104" s="37">
        <f>F104*$E$473+G104*$F$473+H104*$G$473+I104*$H$473+J104*$I$473+K104*$J$473+L104*$K$473+M104*$L$473+N104*$M$473+O104*$N$473+P104*$O$473+Q104*$P$473+R104*S104</f>
        <v>-8</v>
      </c>
      <c r="F104" s="12">
        <v>-4</v>
      </c>
      <c r="G104" s="12">
        <v>-4</v>
      </c>
      <c r="H104" s="12"/>
      <c r="I104" s="12"/>
      <c r="J104" s="12"/>
      <c r="K104" s="12"/>
      <c r="L104" s="12"/>
      <c r="M104" s="12"/>
      <c r="N104" s="12"/>
      <c r="O104" s="12"/>
      <c r="P104" s="12"/>
      <c r="Q104" s="12"/>
      <c r="R104" s="65"/>
      <c r="S104" s="73"/>
      <c r="T104" s="75"/>
    </row>
    <row r="105" spans="1:20" s="13" customFormat="1" ht="20.25">
      <c r="A105" s="11">
        <v>2</v>
      </c>
      <c r="B105" s="39" t="s">
        <v>290</v>
      </c>
      <c r="C105" s="36">
        <f>D105*E105</f>
        <v>-20</v>
      </c>
      <c r="D105" s="12">
        <f>D104*2</f>
        <v>10</v>
      </c>
      <c r="E105" s="37">
        <f>F105*$E$473+G105*$F$473+H105*$G$473+I105*$H$473+J105*$I$473+K105*$J$473+L105*$K$473+M105*$L$473+N105*$M$473+O105*$N$473+P105*$O$473+Q105*$P$473+R105*S105</f>
        <v>-2</v>
      </c>
      <c r="F105" s="12">
        <v>-2</v>
      </c>
      <c r="G105" s="12"/>
      <c r="H105" s="12"/>
      <c r="I105" s="12"/>
      <c r="J105" s="12"/>
      <c r="K105" s="12"/>
      <c r="L105" s="12"/>
      <c r="M105" s="12"/>
      <c r="N105" s="12"/>
      <c r="O105" s="12"/>
      <c r="P105" s="12"/>
      <c r="Q105" s="12"/>
      <c r="R105" s="65"/>
      <c r="S105" s="73"/>
      <c r="T105" s="75"/>
    </row>
    <row r="106" spans="1:20" s="13" customFormat="1" ht="20.25">
      <c r="A106" s="11">
        <v>2</v>
      </c>
      <c r="B106" s="39" t="str">
        <f>B102</f>
        <v>Мастеровой</v>
      </c>
      <c r="C106" s="36">
        <f t="shared" ref="C106:C107" si="30">D106*E106</f>
        <v>210</v>
      </c>
      <c r="D106" s="12">
        <v>20</v>
      </c>
      <c r="E106" s="37">
        <f>F106*$E$473+G106*$F$473+H106*$G$473+I106*$H$473+J106*$I$473+K106*$J$473+L106*$K$473+M106*$L$473+N106*$M$473+O106*$N$473+P106*$O$473</f>
        <v>10.5</v>
      </c>
      <c r="F106" s="12">
        <f>F102</f>
        <v>0</v>
      </c>
      <c r="G106" s="12">
        <f t="shared" ref="G106:Q106" si="31">G102</f>
        <v>0</v>
      </c>
      <c r="H106" s="12">
        <f t="shared" si="31"/>
        <v>0</v>
      </c>
      <c r="I106" s="12">
        <f>I102</f>
        <v>7</v>
      </c>
      <c r="J106" s="12">
        <f t="shared" si="31"/>
        <v>0</v>
      </c>
      <c r="K106" s="12">
        <f t="shared" si="31"/>
        <v>0</v>
      </c>
      <c r="L106" s="12">
        <f t="shared" si="31"/>
        <v>0</v>
      </c>
      <c r="M106" s="12">
        <f t="shared" si="31"/>
        <v>0</v>
      </c>
      <c r="N106" s="12">
        <f t="shared" si="31"/>
        <v>0</v>
      </c>
      <c r="O106" s="12">
        <f t="shared" si="31"/>
        <v>0</v>
      </c>
      <c r="P106" s="12">
        <f t="shared" si="31"/>
        <v>0</v>
      </c>
      <c r="Q106" s="12">
        <f t="shared" si="31"/>
        <v>0</v>
      </c>
      <c r="R106" s="65">
        <f>R102</f>
        <v>0.03</v>
      </c>
      <c r="S106" s="79" t="s">
        <v>217</v>
      </c>
      <c r="T106" s="75">
        <f>(R106+S106)*D106</f>
        <v>1.2</v>
      </c>
    </row>
    <row r="107" spans="1:20" s="13" customFormat="1" ht="20.25">
      <c r="A107" s="48">
        <v>2</v>
      </c>
      <c r="B107" s="39" t="s">
        <v>144</v>
      </c>
      <c r="C107" s="36">
        <f t="shared" si="30"/>
        <v>60</v>
      </c>
      <c r="D107" s="12">
        <f>D106</f>
        <v>20</v>
      </c>
      <c r="E107" s="37">
        <f>F107*$E$473+G107*$F$473+H107*$G$473+I107*$H$473+J107*$I$473+K107*$J$473+L107*$K$473+M107*$L$473+N107*$M$473+O107*$N$473+P107*$O$473</f>
        <v>3</v>
      </c>
      <c r="F107" s="12"/>
      <c r="G107" s="12"/>
      <c r="H107" s="12"/>
      <c r="I107" s="12">
        <v>2</v>
      </c>
      <c r="J107" s="12"/>
      <c r="K107" s="12"/>
      <c r="L107" s="12"/>
      <c r="M107" s="12"/>
      <c r="N107" s="12"/>
      <c r="O107" s="12"/>
      <c r="P107" s="12"/>
      <c r="Q107" s="12"/>
      <c r="R107" s="65"/>
      <c r="S107" s="66"/>
      <c r="T107" s="76"/>
    </row>
    <row r="108" spans="1:20" s="13" customFormat="1" ht="20.25">
      <c r="A108" s="11"/>
      <c r="B108" s="40" t="s">
        <v>20</v>
      </c>
      <c r="C108" s="44">
        <f>SUM(C104:C107)</f>
        <v>210</v>
      </c>
      <c r="D108" s="98" t="s">
        <v>291</v>
      </c>
      <c r="E108" s="99">
        <v>210</v>
      </c>
      <c r="F108" s="12"/>
      <c r="G108" s="12"/>
      <c r="H108" s="12"/>
      <c r="I108" s="12"/>
      <c r="J108" s="12"/>
      <c r="K108" s="12"/>
      <c r="L108" s="12"/>
      <c r="M108" s="12"/>
      <c r="N108" s="12"/>
      <c r="O108" s="12"/>
      <c r="P108" s="12"/>
      <c r="Q108" s="12"/>
      <c r="R108" s="65"/>
      <c r="S108" s="66"/>
      <c r="T108" s="76"/>
    </row>
    <row r="109" spans="1:20" s="13" customFormat="1" ht="20.25">
      <c r="A109" s="11">
        <v>3</v>
      </c>
      <c r="B109" s="39" t="s">
        <v>112</v>
      </c>
      <c r="C109" s="36">
        <f>D109*E109</f>
        <v>-65</v>
      </c>
      <c r="D109" s="12">
        <v>5</v>
      </c>
      <c r="E109" s="37">
        <f>F109*$E$473+G109*$F$473+H109*$G$473+I109*$H$473+J109*$I$473+K109*$J$473+L109*$K$473+M109*$L$473+N109*$M$473+O109*$N$473+P109*$O$473+Q109*$P$473+R109*S109</f>
        <v>-13</v>
      </c>
      <c r="F109" s="12">
        <v>-8</v>
      </c>
      <c r="G109" s="12">
        <v>-5</v>
      </c>
      <c r="H109" s="12"/>
      <c r="I109" s="12"/>
      <c r="J109" s="12"/>
      <c r="K109" s="12"/>
      <c r="L109" s="12"/>
      <c r="M109" s="12"/>
      <c r="N109" s="12"/>
      <c r="O109" s="12"/>
      <c r="P109" s="12"/>
      <c r="Q109" s="12"/>
      <c r="R109" s="65"/>
      <c r="S109" s="73"/>
      <c r="T109" s="75"/>
    </row>
    <row r="110" spans="1:20" s="13" customFormat="1" ht="20.25">
      <c r="A110" s="11">
        <v>3</v>
      </c>
      <c r="B110" s="39" t="s">
        <v>290</v>
      </c>
      <c r="C110" s="36">
        <f>D110*E110</f>
        <v>-40</v>
      </c>
      <c r="D110" s="12">
        <v>20</v>
      </c>
      <c r="E110" s="37">
        <f>F110*$E$473+G110*$F$473+H110*$G$473+I110*$H$473+J110*$I$473+K110*$J$473+L110*$K$473+M110*$L$473+N110*$M$473+O110*$N$473+P110*$O$473+Q110*$P$473+R110*S110</f>
        <v>-2</v>
      </c>
      <c r="F110" s="12">
        <v>-2</v>
      </c>
      <c r="G110" s="12"/>
      <c r="H110" s="12"/>
      <c r="I110" s="12"/>
      <c r="J110" s="12"/>
      <c r="K110" s="12"/>
      <c r="L110" s="12"/>
      <c r="M110" s="12"/>
      <c r="N110" s="12"/>
      <c r="O110" s="12"/>
      <c r="P110" s="12"/>
      <c r="Q110" s="12"/>
      <c r="R110" s="65"/>
      <c r="S110" s="73"/>
      <c r="T110" s="75"/>
    </row>
    <row r="111" spans="1:20" s="13" customFormat="1" ht="20.25">
      <c r="A111" s="11">
        <v>3</v>
      </c>
      <c r="B111" s="39" t="str">
        <f>B102</f>
        <v>Мастеровой</v>
      </c>
      <c r="C111" s="36">
        <f t="shared" ref="C111:C112" si="32">D111*E111</f>
        <v>420</v>
      </c>
      <c r="D111" s="12">
        <v>40</v>
      </c>
      <c r="E111" s="37">
        <f>F111*$E$473+G111*$F$473+H111*$G$473+I111*$H$473+J111*$I$473+K111*$J$473+L111*$K$473+M111*$L$473+N111*$M$473+O111*$N$473+P111*$O$473</f>
        <v>10.5</v>
      </c>
      <c r="F111" s="12">
        <f>F102</f>
        <v>0</v>
      </c>
      <c r="G111" s="12">
        <f t="shared" ref="G111:R111" si="33">G102</f>
        <v>0</v>
      </c>
      <c r="H111" s="12">
        <f t="shared" si="33"/>
        <v>0</v>
      </c>
      <c r="I111" s="12">
        <f t="shared" si="33"/>
        <v>7</v>
      </c>
      <c r="J111" s="12">
        <f t="shared" si="33"/>
        <v>0</v>
      </c>
      <c r="K111" s="12">
        <f t="shared" si="33"/>
        <v>0</v>
      </c>
      <c r="L111" s="12">
        <f t="shared" si="33"/>
        <v>0</v>
      </c>
      <c r="M111" s="12">
        <f t="shared" si="33"/>
        <v>0</v>
      </c>
      <c r="N111" s="12">
        <f t="shared" si="33"/>
        <v>0</v>
      </c>
      <c r="O111" s="12">
        <f t="shared" si="33"/>
        <v>0</v>
      </c>
      <c r="P111" s="12">
        <f t="shared" si="33"/>
        <v>0</v>
      </c>
      <c r="Q111" s="12">
        <f t="shared" si="33"/>
        <v>0</v>
      </c>
      <c r="R111" s="65">
        <f t="shared" si="33"/>
        <v>0.03</v>
      </c>
      <c r="S111" s="79" t="s">
        <v>218</v>
      </c>
      <c r="T111" s="75">
        <f>(R111+S111+S106)*D111</f>
        <v>3</v>
      </c>
    </row>
    <row r="112" spans="1:20" s="13" customFormat="1" ht="20.25">
      <c r="A112" s="11">
        <v>3</v>
      </c>
      <c r="B112" s="39" t="s">
        <v>144</v>
      </c>
      <c r="C112" s="36">
        <f t="shared" si="32"/>
        <v>150</v>
      </c>
      <c r="D112" s="12">
        <f>D111</f>
        <v>40</v>
      </c>
      <c r="E112" s="37">
        <f>F112*$E$473+G112*$F$473+H112*$G$473+I112*$H$473+J112*$I$473+K112*$J$473+L112*$K$473+M112*$L$473+N112*$M$473+O112*$N$473+P112*$O$473</f>
        <v>3.75</v>
      </c>
      <c r="F112" s="12"/>
      <c r="G112" s="12"/>
      <c r="H112" s="12"/>
      <c r="I112" s="12">
        <v>2.5</v>
      </c>
      <c r="J112" s="12"/>
      <c r="K112" s="12"/>
      <c r="L112" s="12"/>
      <c r="M112" s="12"/>
      <c r="N112" s="12"/>
      <c r="O112" s="12"/>
      <c r="P112" s="12"/>
      <c r="Q112" s="12"/>
      <c r="R112" s="65"/>
      <c r="S112" s="66"/>
      <c r="T112" s="76"/>
    </row>
    <row r="113" spans="1:20" s="13" customFormat="1" ht="20.25">
      <c r="A113" s="14"/>
      <c r="B113" s="41" t="s">
        <v>21</v>
      </c>
      <c r="C113" s="44">
        <f>SUM(C109:C112)</f>
        <v>465</v>
      </c>
      <c r="D113" s="98" t="s">
        <v>291</v>
      </c>
      <c r="E113" s="99">
        <v>465</v>
      </c>
      <c r="F113" s="15"/>
      <c r="G113" s="15"/>
      <c r="H113" s="15"/>
      <c r="I113" s="15"/>
      <c r="J113" s="15"/>
      <c r="K113" s="15"/>
      <c r="L113" s="15"/>
      <c r="M113" s="15"/>
      <c r="N113" s="15"/>
      <c r="O113" s="15"/>
      <c r="P113" s="15"/>
      <c r="Q113" s="15"/>
      <c r="R113" s="67"/>
      <c r="S113" s="66"/>
      <c r="T113" s="76"/>
    </row>
    <row r="114" spans="1:20" s="13" customFormat="1" ht="20.25">
      <c r="A114" s="14"/>
      <c r="B114" s="89" t="s">
        <v>255</v>
      </c>
      <c r="C114" s="38"/>
      <c r="D114" s="91"/>
      <c r="E114" s="37"/>
      <c r="F114" s="15"/>
      <c r="G114" s="15"/>
      <c r="H114" s="15"/>
      <c r="I114" s="15"/>
      <c r="J114" s="15"/>
      <c r="K114" s="15"/>
      <c r="L114" s="15"/>
      <c r="M114" s="15"/>
      <c r="N114" s="15"/>
      <c r="O114" s="15"/>
      <c r="P114" s="15"/>
      <c r="Q114" s="15"/>
      <c r="R114" s="67"/>
      <c r="S114" s="66"/>
      <c r="T114" s="76"/>
    </row>
    <row r="115" spans="1:20" s="13" customFormat="1" ht="20.25">
      <c r="A115" s="14"/>
      <c r="B115" s="90" t="s">
        <v>283</v>
      </c>
      <c r="C115" s="92">
        <f>D115*E115</f>
        <v>252.00000000000003</v>
      </c>
      <c r="D115" s="12">
        <f>D111</f>
        <v>40</v>
      </c>
      <c r="E115" s="37">
        <f>F115*$E$473+G115*$F$473+H115*$G$473+I115*$H$473+J115*$I$473+K115*$J$473+L115*$K$473+M115*$L$473+N115*$M$473+O115*$N$473+P115*$O$473</f>
        <v>6.3000000000000007</v>
      </c>
      <c r="F115" s="15"/>
      <c r="G115" s="15"/>
      <c r="H115" s="15"/>
      <c r="I115" s="15">
        <v>4.2</v>
      </c>
      <c r="J115" s="15"/>
      <c r="K115" s="15"/>
      <c r="L115" s="15"/>
      <c r="M115" s="15"/>
      <c r="N115" s="15"/>
      <c r="O115" s="15"/>
      <c r="P115" s="15"/>
      <c r="Q115" s="15"/>
      <c r="R115" s="67"/>
      <c r="S115" s="66"/>
      <c r="T115" s="76"/>
    </row>
    <row r="116" spans="1:20" s="13" customFormat="1" ht="20.25">
      <c r="A116" s="14"/>
      <c r="B116" s="41" t="s">
        <v>262</v>
      </c>
      <c r="C116" s="93">
        <f>C115</f>
        <v>252.00000000000003</v>
      </c>
      <c r="D116" s="98" t="s">
        <v>291</v>
      </c>
      <c r="E116" s="99">
        <v>250</v>
      </c>
      <c r="F116" s="15"/>
      <c r="G116" s="15"/>
      <c r="H116" s="15"/>
      <c r="I116" s="15"/>
      <c r="J116" s="15"/>
      <c r="K116" s="15"/>
      <c r="L116" s="15"/>
      <c r="M116" s="15"/>
      <c r="N116" s="15"/>
      <c r="O116" s="15"/>
      <c r="P116" s="15"/>
      <c r="Q116" s="15"/>
      <c r="R116" s="67"/>
      <c r="S116" s="66"/>
      <c r="T116" s="76"/>
    </row>
    <row r="117" spans="1:20" s="10" customFormat="1" ht="20.25" customHeight="1">
      <c r="A117" s="31">
        <v>22</v>
      </c>
      <c r="B117" s="42" t="s">
        <v>116</v>
      </c>
      <c r="C117" s="35"/>
      <c r="D117" s="9"/>
      <c r="E117" s="34"/>
      <c r="F117" s="9"/>
      <c r="G117" s="9"/>
      <c r="H117" s="9"/>
      <c r="I117" s="9"/>
      <c r="J117" s="9"/>
      <c r="K117" s="9"/>
      <c r="L117" s="9"/>
      <c r="M117" s="9"/>
      <c r="N117" s="9"/>
      <c r="O117" s="9"/>
      <c r="P117" s="9"/>
      <c r="Q117" s="9"/>
      <c r="R117" s="63"/>
      <c r="S117" s="64"/>
      <c r="T117" s="43"/>
    </row>
    <row r="118" spans="1:20" s="13" customFormat="1" ht="20.25">
      <c r="A118" s="11">
        <v>1</v>
      </c>
      <c r="B118" s="39" t="s">
        <v>117</v>
      </c>
      <c r="C118" s="36">
        <f>D118*E118</f>
        <v>-15</v>
      </c>
      <c r="D118" s="12">
        <v>5</v>
      </c>
      <c r="E118" s="37">
        <f>F118*$E$473+G118*$F$473+H118*$G$473+I118*$H$473+J118*$I$473+K118*$J$473+L118*$K$473+M118*$L$473+N118*$M$473+O118*$N$473+P118*$O$473+Q118*$P$473+R118*S118</f>
        <v>-3</v>
      </c>
      <c r="F118" s="12">
        <v>-2</v>
      </c>
      <c r="G118" s="12">
        <v>-1</v>
      </c>
      <c r="H118" s="12"/>
      <c r="I118" s="12"/>
      <c r="J118" s="12"/>
      <c r="K118" s="12"/>
      <c r="L118" s="12"/>
      <c r="M118" s="12"/>
      <c r="N118" s="12"/>
      <c r="O118" s="12"/>
      <c r="P118" s="12"/>
      <c r="Q118" s="12"/>
      <c r="R118" s="65"/>
      <c r="S118" s="73"/>
      <c r="T118" s="75"/>
    </row>
    <row r="119" spans="1:20" s="13" customFormat="1" ht="20.25">
      <c r="A119" s="11">
        <v>1</v>
      </c>
      <c r="B119" s="39" t="s">
        <v>290</v>
      </c>
      <c r="C119" s="36">
        <f>D119*E119</f>
        <v>-10</v>
      </c>
      <c r="D119" s="12">
        <f>D118</f>
        <v>5</v>
      </c>
      <c r="E119" s="37">
        <f>F119*$E$473+G119*$F$473+H119*$G$473+I119*$H$473+J119*$I$473+K119*$J$473+L119*$K$473+M119*$L$473+N119*$M$473+O119*$N$473+P119*$O$473+Q119*$P$473+R119*S119</f>
        <v>-2</v>
      </c>
      <c r="F119" s="12">
        <v>-2</v>
      </c>
      <c r="G119" s="12"/>
      <c r="H119" s="12"/>
      <c r="I119" s="12"/>
      <c r="J119" s="12"/>
      <c r="K119" s="12"/>
      <c r="L119" s="12"/>
      <c r="M119" s="12"/>
      <c r="N119" s="12"/>
      <c r="O119" s="12"/>
      <c r="P119" s="12"/>
      <c r="Q119" s="12"/>
      <c r="R119" s="65"/>
      <c r="S119" s="73"/>
      <c r="T119" s="75"/>
    </row>
    <row r="120" spans="1:20" s="13" customFormat="1" ht="20.25">
      <c r="A120" s="11">
        <v>1</v>
      </c>
      <c r="B120" s="39" t="s">
        <v>119</v>
      </c>
      <c r="C120" s="36">
        <f t="shared" ref="C120" si="34">D120*E120</f>
        <v>105</v>
      </c>
      <c r="D120" s="12">
        <v>10</v>
      </c>
      <c r="E120" s="37">
        <f>F120*$E$473+G120*$F$473+H120*$G$473+I120*$H$473+J120*$I$473+K120*$J$473+L120*$K$473+M120*$L$473+N120*$M$473+O120*$N$473+P120*$O$473</f>
        <v>10.5</v>
      </c>
      <c r="F120" s="12"/>
      <c r="G120" s="12"/>
      <c r="H120" s="12"/>
      <c r="I120" s="12"/>
      <c r="J120" s="12">
        <v>3.5</v>
      </c>
      <c r="K120" s="12"/>
      <c r="L120" s="12"/>
      <c r="M120" s="12"/>
      <c r="N120" s="12"/>
      <c r="O120" s="12"/>
      <c r="P120" s="12"/>
      <c r="Q120" s="12"/>
      <c r="R120" s="65">
        <v>0.03</v>
      </c>
      <c r="S120" s="73">
        <v>0</v>
      </c>
      <c r="T120" s="75">
        <f>(R120+S120)*D120</f>
        <v>0.3</v>
      </c>
    </row>
    <row r="121" spans="1:20" s="13" customFormat="1" ht="20.25">
      <c r="A121" s="11"/>
      <c r="B121" s="40" t="s">
        <v>19</v>
      </c>
      <c r="C121" s="44">
        <f>SUM(C118:C120)</f>
        <v>80</v>
      </c>
      <c r="D121" s="98" t="s">
        <v>291</v>
      </c>
      <c r="E121" s="99">
        <v>80</v>
      </c>
      <c r="F121" s="12"/>
      <c r="G121" s="12"/>
      <c r="H121" s="12"/>
      <c r="I121" s="12"/>
      <c r="J121" s="12"/>
      <c r="K121" s="12"/>
      <c r="L121" s="12"/>
      <c r="M121" s="12"/>
      <c r="N121" s="12"/>
      <c r="O121" s="12"/>
      <c r="P121" s="12"/>
      <c r="Q121" s="12"/>
      <c r="R121" s="65"/>
      <c r="S121" s="66"/>
      <c r="T121" s="76"/>
    </row>
    <row r="122" spans="1:20" s="13" customFormat="1" ht="20.25">
      <c r="A122" s="11">
        <v>2</v>
      </c>
      <c r="B122" s="39" t="s">
        <v>118</v>
      </c>
      <c r="C122" s="36">
        <f>D122*E122</f>
        <v>-40</v>
      </c>
      <c r="D122" s="12">
        <v>5</v>
      </c>
      <c r="E122" s="37">
        <f>F122*$E$473+G122*$F$473+H122*$G$473+I122*$H$473+J122*$I$473+K122*$J$473+L122*$K$473+M122*$L$473+N122*$M$473+O122*$N$473+P122*$O$473+Q122*$P$473+R122*S122</f>
        <v>-8</v>
      </c>
      <c r="F122" s="12">
        <v>-4</v>
      </c>
      <c r="G122" s="12">
        <v>-4</v>
      </c>
      <c r="H122" s="12"/>
      <c r="I122" s="12"/>
      <c r="J122" s="12"/>
      <c r="K122" s="12"/>
      <c r="L122" s="12"/>
      <c r="M122" s="12"/>
      <c r="N122" s="12"/>
      <c r="O122" s="12"/>
      <c r="P122" s="12"/>
      <c r="Q122" s="12"/>
      <c r="R122" s="65"/>
      <c r="S122" s="73"/>
      <c r="T122" s="75"/>
    </row>
    <row r="123" spans="1:20" s="13" customFormat="1" ht="20.25">
      <c r="A123" s="11">
        <v>2</v>
      </c>
      <c r="B123" s="39" t="s">
        <v>290</v>
      </c>
      <c r="C123" s="36">
        <f>D123*E123</f>
        <v>-20</v>
      </c>
      <c r="D123" s="12">
        <f>D122*2</f>
        <v>10</v>
      </c>
      <c r="E123" s="37">
        <f>F123*$E$473+G123*$F$473+H123*$G$473+I123*$H$473+J123*$I$473+K123*$J$473+L123*$K$473+M123*$L$473+N123*$M$473+O123*$N$473+P123*$O$473+Q123*$P$473+R123*S123</f>
        <v>-2</v>
      </c>
      <c r="F123" s="12">
        <v>-2</v>
      </c>
      <c r="G123" s="12"/>
      <c r="H123" s="12"/>
      <c r="I123" s="12"/>
      <c r="J123" s="12"/>
      <c r="K123" s="12"/>
      <c r="L123" s="12"/>
      <c r="M123" s="12"/>
      <c r="N123" s="12"/>
      <c r="O123" s="12"/>
      <c r="P123" s="12"/>
      <c r="Q123" s="12"/>
      <c r="R123" s="65"/>
      <c r="S123" s="73"/>
      <c r="T123" s="75"/>
    </row>
    <row r="124" spans="1:20" s="13" customFormat="1" ht="20.25">
      <c r="A124" s="11">
        <v>2</v>
      </c>
      <c r="B124" s="39" t="str">
        <f>B120</f>
        <v>Литейщик</v>
      </c>
      <c r="C124" s="36">
        <f t="shared" ref="C124:C125" si="35">D124*E124</f>
        <v>210</v>
      </c>
      <c r="D124" s="12">
        <v>20</v>
      </c>
      <c r="E124" s="37">
        <f>F124*$E$473+G124*$F$473+H124*$G$473+I124*$H$473+J124*$I$473+K124*$J$473+L124*$K$473+M124*$L$473+N124*$M$473+O124*$N$473+P124*$O$473</f>
        <v>10.5</v>
      </c>
      <c r="F124" s="12">
        <f>F120</f>
        <v>0</v>
      </c>
      <c r="G124" s="12">
        <f t="shared" ref="G124:Q124" si="36">G120</f>
        <v>0</v>
      </c>
      <c r="H124" s="12">
        <f t="shared" si="36"/>
        <v>0</v>
      </c>
      <c r="I124" s="12">
        <f t="shared" si="36"/>
        <v>0</v>
      </c>
      <c r="J124" s="12">
        <f t="shared" si="36"/>
        <v>3.5</v>
      </c>
      <c r="K124" s="12">
        <f t="shared" si="36"/>
        <v>0</v>
      </c>
      <c r="L124" s="12">
        <f t="shared" si="36"/>
        <v>0</v>
      </c>
      <c r="M124" s="12">
        <f t="shared" si="36"/>
        <v>0</v>
      </c>
      <c r="N124" s="12">
        <f t="shared" si="36"/>
        <v>0</v>
      </c>
      <c r="O124" s="12">
        <f t="shared" si="36"/>
        <v>0</v>
      </c>
      <c r="P124" s="12">
        <f t="shared" si="36"/>
        <v>0</v>
      </c>
      <c r="Q124" s="12">
        <f t="shared" si="36"/>
        <v>0</v>
      </c>
      <c r="R124" s="65">
        <f>R120</f>
        <v>0.03</v>
      </c>
      <c r="S124" s="79" t="s">
        <v>217</v>
      </c>
      <c r="T124" s="75">
        <f>(R124+S124)*D124</f>
        <v>1.2</v>
      </c>
    </row>
    <row r="125" spans="1:20" s="13" customFormat="1" ht="20.25">
      <c r="A125" s="48">
        <v>2</v>
      </c>
      <c r="B125" s="39" t="s">
        <v>144</v>
      </c>
      <c r="C125" s="36">
        <f t="shared" si="35"/>
        <v>60</v>
      </c>
      <c r="D125" s="12">
        <f>D124</f>
        <v>20</v>
      </c>
      <c r="E125" s="37">
        <f>F125*$E$473+G125*$F$473+H125*$G$473+I125*$H$473+J125*$I$473+K125*$J$473+L125*$K$473+M125*$L$473+N125*$M$473+O125*$N$473+P125*$O$473</f>
        <v>3</v>
      </c>
      <c r="F125" s="12"/>
      <c r="G125" s="12"/>
      <c r="H125" s="12"/>
      <c r="I125" s="12"/>
      <c r="J125" s="12">
        <v>1</v>
      </c>
      <c r="K125" s="12"/>
      <c r="L125" s="12"/>
      <c r="M125" s="12"/>
      <c r="N125" s="12"/>
      <c r="O125" s="12"/>
      <c r="P125" s="12"/>
      <c r="Q125" s="12"/>
      <c r="R125" s="65"/>
      <c r="S125" s="66"/>
      <c r="T125" s="76"/>
    </row>
    <row r="126" spans="1:20" s="13" customFormat="1" ht="20.25">
      <c r="A126" s="11"/>
      <c r="B126" s="40" t="s">
        <v>20</v>
      </c>
      <c r="C126" s="44">
        <f>SUM(C122:C125)</f>
        <v>210</v>
      </c>
      <c r="D126" s="98" t="s">
        <v>291</v>
      </c>
      <c r="E126" s="99">
        <v>210</v>
      </c>
      <c r="F126" s="12"/>
      <c r="G126" s="12"/>
      <c r="H126" s="12"/>
      <c r="I126" s="12"/>
      <c r="J126" s="12"/>
      <c r="K126" s="12"/>
      <c r="L126" s="12"/>
      <c r="M126" s="12"/>
      <c r="N126" s="12"/>
      <c r="O126" s="12"/>
      <c r="P126" s="12"/>
      <c r="Q126" s="12"/>
      <c r="R126" s="65"/>
      <c r="S126" s="66"/>
      <c r="T126" s="76"/>
    </row>
    <row r="127" spans="1:20" s="13" customFormat="1" ht="20.25">
      <c r="A127" s="11">
        <v>3</v>
      </c>
      <c r="B127" s="39" t="s">
        <v>116</v>
      </c>
      <c r="C127" s="36">
        <f>D127*E127</f>
        <v>-70</v>
      </c>
      <c r="D127" s="12">
        <v>5</v>
      </c>
      <c r="E127" s="37">
        <f>F127*$E$473+G127*$F$473+H127*$G$473+I127*$H$473+J127*$I$473+K127*$J$473+L127*$K$473+M127*$L$473+N127*$M$473+O127*$N$473+P127*$O$473+Q127*$P$473+R127*S127</f>
        <v>-14</v>
      </c>
      <c r="F127" s="12">
        <v>-8</v>
      </c>
      <c r="G127" s="12">
        <v>-6</v>
      </c>
      <c r="H127" s="12"/>
      <c r="I127" s="12"/>
      <c r="J127" s="12"/>
      <c r="K127" s="12"/>
      <c r="L127" s="12"/>
      <c r="M127" s="12"/>
      <c r="N127" s="12"/>
      <c r="O127" s="12"/>
      <c r="P127" s="12"/>
      <c r="Q127" s="12"/>
      <c r="R127" s="65"/>
      <c r="S127" s="73"/>
      <c r="T127" s="75"/>
    </row>
    <row r="128" spans="1:20" s="13" customFormat="1" ht="20.25">
      <c r="A128" s="11">
        <v>3</v>
      </c>
      <c r="B128" s="39" t="s">
        <v>290</v>
      </c>
      <c r="C128" s="36">
        <f>D128*E128</f>
        <v>-40</v>
      </c>
      <c r="D128" s="12">
        <v>20</v>
      </c>
      <c r="E128" s="37">
        <f>F128*$E$473+G128*$F$473+H128*$G$473+I128*$H$473+J128*$I$473+K128*$J$473+L128*$K$473+M128*$L$473+N128*$M$473+O128*$N$473+P128*$O$473+Q128*$P$473+R128*S128</f>
        <v>-2</v>
      </c>
      <c r="F128" s="12">
        <v>-2</v>
      </c>
      <c r="G128" s="12"/>
      <c r="H128" s="12"/>
      <c r="I128" s="12"/>
      <c r="J128" s="12"/>
      <c r="K128" s="12"/>
      <c r="L128" s="12"/>
      <c r="M128" s="12"/>
      <c r="N128" s="12"/>
      <c r="O128" s="12"/>
      <c r="P128" s="12"/>
      <c r="Q128" s="12"/>
      <c r="R128" s="65"/>
      <c r="S128" s="73"/>
      <c r="T128" s="75"/>
    </row>
    <row r="129" spans="1:20" s="13" customFormat="1" ht="20.25">
      <c r="A129" s="11">
        <v>3</v>
      </c>
      <c r="B129" s="39" t="str">
        <f>B120</f>
        <v>Литейщик</v>
      </c>
      <c r="C129" s="36">
        <f t="shared" ref="C129:C130" si="37">D129*E129</f>
        <v>420</v>
      </c>
      <c r="D129" s="12">
        <v>40</v>
      </c>
      <c r="E129" s="37">
        <f>F129*$E$473+G129*$F$473+H129*$G$473+I129*$H$473+J129*$I$473+K129*$J$473+L129*$K$473+M129*$L$473+N129*$M$473+O129*$N$473+P129*$O$473</f>
        <v>10.5</v>
      </c>
      <c r="F129" s="12">
        <f>F120</f>
        <v>0</v>
      </c>
      <c r="G129" s="12">
        <f t="shared" ref="G129:R129" si="38">G120</f>
        <v>0</v>
      </c>
      <c r="H129" s="12">
        <f t="shared" si="38"/>
        <v>0</v>
      </c>
      <c r="I129" s="12">
        <f t="shared" si="38"/>
        <v>0</v>
      </c>
      <c r="J129" s="12">
        <f t="shared" si="38"/>
        <v>3.5</v>
      </c>
      <c r="K129" s="12">
        <f t="shared" si="38"/>
        <v>0</v>
      </c>
      <c r="L129" s="12">
        <f t="shared" si="38"/>
        <v>0</v>
      </c>
      <c r="M129" s="12">
        <f t="shared" si="38"/>
        <v>0</v>
      </c>
      <c r="N129" s="12">
        <f t="shared" si="38"/>
        <v>0</v>
      </c>
      <c r="O129" s="12">
        <f t="shared" si="38"/>
        <v>0</v>
      </c>
      <c r="P129" s="12">
        <f t="shared" si="38"/>
        <v>0</v>
      </c>
      <c r="Q129" s="12">
        <f t="shared" si="38"/>
        <v>0</v>
      </c>
      <c r="R129" s="65">
        <f t="shared" si="38"/>
        <v>0.03</v>
      </c>
      <c r="S129" s="79" t="s">
        <v>218</v>
      </c>
      <c r="T129" s="75">
        <f>(R129+S129+S124)*D129</f>
        <v>3</v>
      </c>
    </row>
    <row r="130" spans="1:20" s="13" customFormat="1" ht="20.25">
      <c r="A130" s="11">
        <v>3</v>
      </c>
      <c r="B130" s="39" t="s">
        <v>144</v>
      </c>
      <c r="C130" s="36">
        <f t="shared" si="37"/>
        <v>156</v>
      </c>
      <c r="D130" s="12">
        <f>D129</f>
        <v>40</v>
      </c>
      <c r="E130" s="37">
        <f>F130*$E$473+G130*$F$473+H130*$G$473+I130*$H$473+J130*$I$473+K130*$J$473+L130*$K$473+M130*$L$473+N130*$M$473+O130*$N$473+P130*$O$473</f>
        <v>3.9000000000000004</v>
      </c>
      <c r="F130" s="12"/>
      <c r="G130" s="12"/>
      <c r="H130" s="12"/>
      <c r="I130" s="12"/>
      <c r="J130" s="12">
        <v>1.3</v>
      </c>
      <c r="K130" s="12"/>
      <c r="L130" s="12"/>
      <c r="M130" s="12"/>
      <c r="N130" s="12"/>
      <c r="O130" s="12"/>
      <c r="P130" s="12"/>
      <c r="Q130" s="12"/>
      <c r="R130" s="65"/>
      <c r="S130" s="66"/>
      <c r="T130" s="76"/>
    </row>
    <row r="131" spans="1:20" s="13" customFormat="1" ht="20.25">
      <c r="A131" s="14"/>
      <c r="B131" s="41" t="s">
        <v>21</v>
      </c>
      <c r="C131" s="44">
        <f>SUM(C127:C130)</f>
        <v>466</v>
      </c>
      <c r="D131" s="98" t="s">
        <v>291</v>
      </c>
      <c r="E131" s="99">
        <v>466</v>
      </c>
      <c r="F131" s="15"/>
      <c r="G131" s="15"/>
      <c r="H131" s="15"/>
      <c r="I131" s="15"/>
      <c r="J131" s="15"/>
      <c r="K131" s="15"/>
      <c r="L131" s="15"/>
      <c r="M131" s="15"/>
      <c r="N131" s="15"/>
      <c r="O131" s="15"/>
      <c r="P131" s="15"/>
      <c r="Q131" s="15"/>
      <c r="R131" s="67"/>
      <c r="S131" s="66"/>
      <c r="T131" s="76"/>
    </row>
    <row r="132" spans="1:20" s="13" customFormat="1" ht="20.25">
      <c r="A132" s="14"/>
      <c r="B132" s="89" t="s">
        <v>255</v>
      </c>
      <c r="C132" s="38"/>
      <c r="D132" s="91"/>
      <c r="E132" s="37"/>
      <c r="F132" s="15"/>
      <c r="G132" s="15"/>
      <c r="H132" s="15"/>
      <c r="I132" s="15"/>
      <c r="J132" s="15"/>
      <c r="K132" s="15"/>
      <c r="L132" s="15"/>
      <c r="M132" s="15"/>
      <c r="N132" s="15"/>
      <c r="O132" s="15"/>
      <c r="P132" s="15"/>
      <c r="Q132" s="15"/>
      <c r="R132" s="67"/>
      <c r="S132" s="66"/>
      <c r="T132" s="76"/>
    </row>
    <row r="133" spans="1:20" s="13" customFormat="1" ht="20.25">
      <c r="A133" s="14"/>
      <c r="B133" s="90" t="s">
        <v>284</v>
      </c>
      <c r="C133" s="92">
        <f>D133*E133</f>
        <v>252.00000000000003</v>
      </c>
      <c r="D133" s="12">
        <f>D129</f>
        <v>40</v>
      </c>
      <c r="E133" s="37">
        <f>F133*$E$473+G133*$F$473+H133*$G$473+I133*$H$473+J133*$I$473+K133*$J$473+L133*$K$473+M133*$L$473+N133*$M$473+O133*$N$473+P133*$O$473</f>
        <v>6.3000000000000007</v>
      </c>
      <c r="F133" s="15"/>
      <c r="G133" s="15"/>
      <c r="H133" s="15"/>
      <c r="I133" s="15"/>
      <c r="J133" s="15">
        <v>2.1</v>
      </c>
      <c r="K133" s="15"/>
      <c r="L133" s="15"/>
      <c r="M133" s="15"/>
      <c r="N133" s="15"/>
      <c r="O133" s="15"/>
      <c r="P133" s="15"/>
      <c r="Q133" s="15"/>
      <c r="R133" s="67"/>
      <c r="S133" s="66"/>
      <c r="T133" s="76"/>
    </row>
    <row r="134" spans="1:20" s="13" customFormat="1" ht="20.25">
      <c r="A134" s="14"/>
      <c r="B134" s="41" t="s">
        <v>262</v>
      </c>
      <c r="C134" s="93">
        <f>C133</f>
        <v>252.00000000000003</v>
      </c>
      <c r="D134" s="98" t="s">
        <v>291</v>
      </c>
      <c r="E134" s="99">
        <v>250</v>
      </c>
      <c r="F134" s="15"/>
      <c r="G134" s="15"/>
      <c r="H134" s="15"/>
      <c r="I134" s="15"/>
      <c r="J134" s="15"/>
      <c r="K134" s="15"/>
      <c r="L134" s="15"/>
      <c r="M134" s="15"/>
      <c r="N134" s="15"/>
      <c r="O134" s="15"/>
      <c r="P134" s="15"/>
      <c r="Q134" s="15"/>
      <c r="R134" s="67"/>
      <c r="S134" s="66"/>
      <c r="T134" s="76"/>
    </row>
    <row r="135" spans="1:20" s="10" customFormat="1" ht="20.25" customHeight="1">
      <c r="A135" s="31">
        <v>23</v>
      </c>
      <c r="B135" s="42" t="s">
        <v>120</v>
      </c>
      <c r="C135" s="35"/>
      <c r="D135" s="9"/>
      <c r="E135" s="34"/>
      <c r="F135" s="9"/>
      <c r="G135" s="9"/>
      <c r="H135" s="9"/>
      <c r="I135" s="9"/>
      <c r="J135" s="9"/>
      <c r="K135" s="9"/>
      <c r="L135" s="9"/>
      <c r="M135" s="9"/>
      <c r="N135" s="9"/>
      <c r="O135" s="9"/>
      <c r="P135" s="9"/>
      <c r="Q135" s="9"/>
      <c r="R135" s="63"/>
      <c r="S135" s="64"/>
      <c r="T135" s="43"/>
    </row>
    <row r="136" spans="1:20" s="13" customFormat="1" ht="31.5">
      <c r="A136" s="11">
        <v>1</v>
      </c>
      <c r="B136" s="39" t="s">
        <v>122</v>
      </c>
      <c r="C136" s="36">
        <f>D136*E136</f>
        <v>-15</v>
      </c>
      <c r="D136" s="12">
        <v>5</v>
      </c>
      <c r="E136" s="37">
        <f>F136*$E$473+G136*$F$473+H136*$G$473+I136*$H$473+J136*$I$473+K136*$J$473+L136*$K$473+M136*$L$473+N136*$M$473+O136*$N$473+P136*$O$473+Q136*$P$473+R136*S136</f>
        <v>-3</v>
      </c>
      <c r="F136" s="12">
        <v>-2</v>
      </c>
      <c r="G136" s="12">
        <v>-1</v>
      </c>
      <c r="H136" s="12"/>
      <c r="I136" s="12"/>
      <c r="J136" s="12"/>
      <c r="K136" s="12"/>
      <c r="L136" s="12"/>
      <c r="M136" s="12"/>
      <c r="N136" s="12"/>
      <c r="O136" s="12"/>
      <c r="P136" s="12"/>
      <c r="Q136" s="12"/>
      <c r="R136" s="65"/>
      <c r="S136" s="66"/>
      <c r="T136" s="27"/>
    </row>
    <row r="137" spans="1:20" s="13" customFormat="1" ht="20.25">
      <c r="A137" s="11">
        <v>1</v>
      </c>
      <c r="B137" s="39" t="s">
        <v>290</v>
      </c>
      <c r="C137" s="36">
        <f>D137*E137</f>
        <v>-10</v>
      </c>
      <c r="D137" s="12">
        <f>D136</f>
        <v>5</v>
      </c>
      <c r="E137" s="37">
        <f>F137*$E$473+G137*$F$473+H137*$G$473+I137*$H$473+J137*$I$473+K137*$J$473+L137*$K$473+M137*$L$473+N137*$M$473+O137*$N$473+P137*$O$473+Q137*$P$473+R137*S137</f>
        <v>-2</v>
      </c>
      <c r="F137" s="12">
        <v>-2</v>
      </c>
      <c r="G137" s="12"/>
      <c r="H137" s="12"/>
      <c r="I137" s="12"/>
      <c r="J137" s="12"/>
      <c r="K137" s="12"/>
      <c r="L137" s="12"/>
      <c r="M137" s="12"/>
      <c r="N137" s="12"/>
      <c r="O137" s="12"/>
      <c r="P137" s="12"/>
      <c r="Q137" s="12"/>
      <c r="R137" s="65"/>
      <c r="S137" s="73"/>
      <c r="T137" s="75"/>
    </row>
    <row r="138" spans="1:20" s="13" customFormat="1" ht="20.25">
      <c r="A138" s="11">
        <v>1</v>
      </c>
      <c r="B138" s="39" t="s">
        <v>123</v>
      </c>
      <c r="C138" s="36">
        <f t="shared" ref="C138:C139" si="39">D138*E138</f>
        <v>97.5</v>
      </c>
      <c r="D138" s="12">
        <v>10</v>
      </c>
      <c r="E138" s="37">
        <f>F138*$E$473+G138*$F$473+H138*$G$473+I138*$H$473+J138*$I$473+K138*$J$473+L138*$K$473+M138*$L$473+N138*$M$473+O138*$N$473+P138*$O$473</f>
        <v>9.75</v>
      </c>
      <c r="F138" s="12"/>
      <c r="G138" s="12"/>
      <c r="H138" s="12"/>
      <c r="I138" s="12"/>
      <c r="J138" s="12"/>
      <c r="K138" s="12"/>
      <c r="L138" s="12"/>
      <c r="M138" s="12"/>
      <c r="N138" s="12"/>
      <c r="O138" s="12"/>
      <c r="P138" s="12">
        <f>0.65*3</f>
        <v>1.9500000000000002</v>
      </c>
      <c r="Q138" s="12"/>
      <c r="R138" s="65">
        <v>0.03</v>
      </c>
      <c r="S138" s="73">
        <v>0</v>
      </c>
      <c r="T138" s="75">
        <f>(R138+S138)*D138</f>
        <v>0.3</v>
      </c>
    </row>
    <row r="139" spans="1:20" s="13" customFormat="1" ht="31.5">
      <c r="A139" s="11">
        <v>1</v>
      </c>
      <c r="B139" s="39" t="s">
        <v>149</v>
      </c>
      <c r="C139" s="36">
        <f t="shared" si="39"/>
        <v>7.5</v>
      </c>
      <c r="D139" s="12">
        <v>5</v>
      </c>
      <c r="E139" s="37">
        <f>D493</f>
        <v>1.5</v>
      </c>
      <c r="F139" s="12"/>
      <c r="G139" s="12"/>
      <c r="H139" s="12"/>
      <c r="I139" s="12"/>
      <c r="J139" s="12"/>
      <c r="K139" s="12"/>
      <c r="L139" s="12"/>
      <c r="M139" s="12"/>
      <c r="N139" s="12"/>
      <c r="O139" s="12"/>
      <c r="P139" s="12"/>
      <c r="Q139" s="12"/>
      <c r="R139" s="65"/>
      <c r="S139" s="66"/>
      <c r="T139" s="27"/>
    </row>
    <row r="140" spans="1:20" s="13" customFormat="1" ht="20.25">
      <c r="A140" s="11"/>
      <c r="B140" s="40" t="s">
        <v>19</v>
      </c>
      <c r="C140" s="44">
        <f>SUM(C136:C139)</f>
        <v>80</v>
      </c>
      <c r="D140" s="98" t="s">
        <v>291</v>
      </c>
      <c r="E140" s="99">
        <v>80</v>
      </c>
      <c r="F140" s="12"/>
      <c r="G140" s="12"/>
      <c r="H140" s="12"/>
      <c r="I140" s="12"/>
      <c r="J140" s="12"/>
      <c r="K140" s="12"/>
      <c r="L140" s="12"/>
      <c r="M140" s="12"/>
      <c r="N140" s="12"/>
      <c r="O140" s="12"/>
      <c r="P140" s="12"/>
      <c r="Q140" s="12"/>
      <c r="R140" s="65"/>
      <c r="S140" s="66"/>
      <c r="T140" s="27"/>
    </row>
    <row r="141" spans="1:20" s="13" customFormat="1" ht="31.5">
      <c r="A141" s="11">
        <v>2</v>
      </c>
      <c r="B141" s="39" t="s">
        <v>121</v>
      </c>
      <c r="C141" s="36">
        <f>D141*E141</f>
        <v>-47.5</v>
      </c>
      <c r="D141" s="12">
        <v>5</v>
      </c>
      <c r="E141" s="37">
        <f>F141*$E$473+G141*$F$473+H141*$G$473+I141*$H$473+J141*$I$473+K141*$J$473+L141*$K$473+M141*$L$473+N141*$M$473+O141*$N$473+P141*$O$473+Q141*$P$473+R141*S141</f>
        <v>-9.5</v>
      </c>
      <c r="F141" s="12">
        <v>-4</v>
      </c>
      <c r="G141" s="12">
        <v>-5.5</v>
      </c>
      <c r="H141" s="12"/>
      <c r="I141" s="12"/>
      <c r="J141" s="12"/>
      <c r="K141" s="12"/>
      <c r="L141" s="12"/>
      <c r="M141" s="12"/>
      <c r="N141" s="12"/>
      <c r="O141" s="12"/>
      <c r="P141" s="12"/>
      <c r="Q141" s="12"/>
      <c r="R141" s="65"/>
      <c r="S141" s="66"/>
      <c r="T141" s="27"/>
    </row>
    <row r="142" spans="1:20" s="13" customFormat="1" ht="20.25">
      <c r="A142" s="11">
        <v>2</v>
      </c>
      <c r="B142" s="39" t="s">
        <v>290</v>
      </c>
      <c r="C142" s="36">
        <f>D142*E142</f>
        <v>-20</v>
      </c>
      <c r="D142" s="12">
        <f>D141*2</f>
        <v>10</v>
      </c>
      <c r="E142" s="37">
        <f>F142*$E$473+G142*$F$473+H142*$G$473+I142*$H$473+J142*$I$473+K142*$J$473+L142*$K$473+M142*$L$473+N142*$M$473+O142*$N$473+P142*$O$473+Q142*$P$473+R142*S142</f>
        <v>-2</v>
      </c>
      <c r="F142" s="12">
        <v>-2</v>
      </c>
      <c r="G142" s="12"/>
      <c r="H142" s="12"/>
      <c r="I142" s="12"/>
      <c r="J142" s="12"/>
      <c r="K142" s="12"/>
      <c r="L142" s="12"/>
      <c r="M142" s="12"/>
      <c r="N142" s="12"/>
      <c r="O142" s="12"/>
      <c r="P142" s="12"/>
      <c r="Q142" s="12"/>
      <c r="R142" s="65"/>
      <c r="S142" s="73"/>
      <c r="T142" s="75"/>
    </row>
    <row r="143" spans="1:20" s="13" customFormat="1" ht="20.25">
      <c r="A143" s="11">
        <v>2</v>
      </c>
      <c r="B143" s="39" t="str">
        <f>B138</f>
        <v>Переработчик</v>
      </c>
      <c r="C143" s="36">
        <f t="shared" ref="C143:C145" si="40">D143*E143</f>
        <v>195</v>
      </c>
      <c r="D143" s="12">
        <v>20</v>
      </c>
      <c r="E143" s="37">
        <f>F143*$E$473+G143*$F$473+H143*$G$473+I143*$H$473+J143*$I$473+K143*$J$473+L143*$K$473+M143*$L$473+N143*$M$473+O143*$N$473+P143*$O$473</f>
        <v>9.75</v>
      </c>
      <c r="F143" s="12">
        <f>F138</f>
        <v>0</v>
      </c>
      <c r="G143" s="12">
        <f t="shared" ref="G143:R143" si="41">G138</f>
        <v>0</v>
      </c>
      <c r="H143" s="12">
        <f t="shared" si="41"/>
        <v>0</v>
      </c>
      <c r="I143" s="12">
        <f t="shared" si="41"/>
        <v>0</v>
      </c>
      <c r="J143" s="12">
        <f t="shared" si="41"/>
        <v>0</v>
      </c>
      <c r="K143" s="12">
        <f t="shared" si="41"/>
        <v>0</v>
      </c>
      <c r="L143" s="12">
        <f t="shared" si="41"/>
        <v>0</v>
      </c>
      <c r="M143" s="12">
        <f t="shared" si="41"/>
        <v>0</v>
      </c>
      <c r="N143" s="12">
        <f t="shared" si="41"/>
        <v>0</v>
      </c>
      <c r="O143" s="12">
        <f t="shared" si="41"/>
        <v>0</v>
      </c>
      <c r="P143" s="12">
        <f t="shared" si="41"/>
        <v>1.9500000000000002</v>
      </c>
      <c r="Q143" s="12">
        <f t="shared" si="41"/>
        <v>0</v>
      </c>
      <c r="R143" s="65">
        <f t="shared" si="41"/>
        <v>0.03</v>
      </c>
      <c r="S143" s="79" t="s">
        <v>217</v>
      </c>
      <c r="T143" s="75">
        <f>(R143+S143)*D143</f>
        <v>1.2</v>
      </c>
    </row>
    <row r="144" spans="1:20" s="13" customFormat="1" ht="20.25">
      <c r="A144" s="11">
        <v>2</v>
      </c>
      <c r="B144" s="39" t="s">
        <v>144</v>
      </c>
      <c r="C144" s="36">
        <f t="shared" si="40"/>
        <v>60.000000000000007</v>
      </c>
      <c r="D144" s="12">
        <f>D143</f>
        <v>20</v>
      </c>
      <c r="E144" s="37">
        <f>F144*$E$473+G144*$F$473+H144*$G$473+I144*$H$473+J144*$I$473+K144*$J$473+L144*$K$473+M144*$L$473+N144*$M$473+O144*$N$473+P144*$O$473</f>
        <v>3.0000000000000004</v>
      </c>
      <c r="F144" s="12"/>
      <c r="G144" s="12"/>
      <c r="H144" s="12"/>
      <c r="I144" s="12"/>
      <c r="J144" s="12"/>
      <c r="K144" s="12"/>
      <c r="L144" s="12"/>
      <c r="M144" s="12"/>
      <c r="N144" s="12"/>
      <c r="O144" s="12"/>
      <c r="P144" s="12">
        <f>0.2*3</f>
        <v>0.60000000000000009</v>
      </c>
      <c r="Q144" s="12"/>
      <c r="R144" s="65"/>
      <c r="S144" s="65"/>
      <c r="T144" s="27"/>
    </row>
    <row r="145" spans="1:20" s="13" customFormat="1" ht="31.5">
      <c r="A145" s="11">
        <v>2</v>
      </c>
      <c r="B145" s="39" t="s">
        <v>148</v>
      </c>
      <c r="C145" s="36">
        <f t="shared" si="40"/>
        <v>22.5</v>
      </c>
      <c r="D145" s="12">
        <v>15</v>
      </c>
      <c r="E145" s="37">
        <f>D493</f>
        <v>1.5</v>
      </c>
      <c r="F145" s="12">
        <f>F139</f>
        <v>0</v>
      </c>
      <c r="G145" s="12">
        <f t="shared" ref="G145:Q145" si="42">G139</f>
        <v>0</v>
      </c>
      <c r="H145" s="12">
        <f t="shared" si="42"/>
        <v>0</v>
      </c>
      <c r="I145" s="12">
        <f t="shared" si="42"/>
        <v>0</v>
      </c>
      <c r="J145" s="12">
        <f t="shared" si="42"/>
        <v>0</v>
      </c>
      <c r="K145" s="12">
        <f t="shared" si="42"/>
        <v>0</v>
      </c>
      <c r="L145" s="12">
        <f t="shared" si="42"/>
        <v>0</v>
      </c>
      <c r="M145" s="12">
        <f t="shared" si="42"/>
        <v>0</v>
      </c>
      <c r="N145" s="12">
        <f t="shared" si="42"/>
        <v>0</v>
      </c>
      <c r="O145" s="12">
        <f t="shared" si="42"/>
        <v>0</v>
      </c>
      <c r="P145" s="12">
        <f t="shared" si="42"/>
        <v>0</v>
      </c>
      <c r="Q145" s="12">
        <f t="shared" si="42"/>
        <v>0</v>
      </c>
      <c r="R145" s="65"/>
      <c r="S145" s="65"/>
      <c r="T145" s="27"/>
    </row>
    <row r="146" spans="1:20" s="13" customFormat="1" ht="20.25">
      <c r="A146" s="11"/>
      <c r="B146" s="40" t="s">
        <v>20</v>
      </c>
      <c r="C146" s="44">
        <f>SUM(C141:C145)</f>
        <v>210</v>
      </c>
      <c r="D146" s="98" t="s">
        <v>291</v>
      </c>
      <c r="E146" s="99">
        <v>210</v>
      </c>
      <c r="F146" s="12"/>
      <c r="G146" s="12"/>
      <c r="H146" s="12"/>
      <c r="I146" s="12"/>
      <c r="J146" s="12"/>
      <c r="K146" s="12"/>
      <c r="L146" s="12"/>
      <c r="M146" s="12"/>
      <c r="N146" s="12"/>
      <c r="O146" s="12"/>
      <c r="P146" s="12"/>
      <c r="Q146" s="12"/>
      <c r="R146" s="65"/>
      <c r="S146" s="66"/>
      <c r="T146" s="27"/>
    </row>
    <row r="147" spans="1:20" s="13" customFormat="1" ht="20.25">
      <c r="A147" s="11">
        <v>3</v>
      </c>
      <c r="B147" s="39" t="s">
        <v>120</v>
      </c>
      <c r="C147" s="36">
        <f>D147*E147</f>
        <v>-72.5</v>
      </c>
      <c r="D147" s="12">
        <v>5</v>
      </c>
      <c r="E147" s="37">
        <f>F147*$E$473+G147*$F$473+H147*$G$473+I147*$H$473+J147*$I$473+K147*$J$473+L147*$K$473+M147*$L$473+N147*$M$473+O147*$N$473+P147*$O$473+Q147*$P$473+R147*S147</f>
        <v>-14.5</v>
      </c>
      <c r="F147" s="12">
        <v>-7</v>
      </c>
      <c r="G147" s="12">
        <v>-7.5</v>
      </c>
      <c r="H147" s="12"/>
      <c r="I147" s="12"/>
      <c r="J147" s="12"/>
      <c r="K147" s="12"/>
      <c r="L147" s="12"/>
      <c r="M147" s="12"/>
      <c r="N147" s="12"/>
      <c r="O147" s="12"/>
      <c r="P147" s="12"/>
      <c r="Q147" s="12"/>
      <c r="R147" s="65"/>
      <c r="S147" s="66"/>
      <c r="T147" s="27"/>
    </row>
    <row r="148" spans="1:20" s="13" customFormat="1" ht="20.25">
      <c r="A148" s="11">
        <v>3</v>
      </c>
      <c r="B148" s="39" t="s">
        <v>290</v>
      </c>
      <c r="C148" s="36">
        <f>D148*E148</f>
        <v>-40</v>
      </c>
      <c r="D148" s="12">
        <v>20</v>
      </c>
      <c r="E148" s="37">
        <f>F148*$E$473+G148*$F$473+H148*$G$473+I148*$H$473+J148*$I$473+K148*$J$473+L148*$K$473+M148*$L$473+N148*$M$473+O148*$N$473+P148*$O$473+Q148*$P$473+R148*S148</f>
        <v>-2</v>
      </c>
      <c r="F148" s="12">
        <v>-2</v>
      </c>
      <c r="G148" s="12"/>
      <c r="H148" s="12"/>
      <c r="I148" s="12"/>
      <c r="J148" s="12"/>
      <c r="K148" s="12"/>
      <c r="L148" s="12"/>
      <c r="M148" s="12"/>
      <c r="N148" s="12"/>
      <c r="O148" s="12"/>
      <c r="P148" s="12"/>
      <c r="Q148" s="12"/>
      <c r="R148" s="65"/>
      <c r="S148" s="73"/>
      <c r="T148" s="75"/>
    </row>
    <row r="149" spans="1:20" s="13" customFormat="1" ht="20.25">
      <c r="A149" s="11">
        <v>3</v>
      </c>
      <c r="B149" s="39" t="str">
        <f>B138</f>
        <v>Переработчик</v>
      </c>
      <c r="C149" s="36">
        <f t="shared" ref="C149:C151" si="43">D149*E149</f>
        <v>390</v>
      </c>
      <c r="D149" s="12">
        <v>40</v>
      </c>
      <c r="E149" s="37">
        <f>F149*$E$473+G149*$F$473+H149*$G$473+I149*$H$473+J149*$I$473+K149*$J$473+L149*$K$473+M149*$L$473+N149*$M$473+O149*$N$473+P149*$O$473</f>
        <v>9.75</v>
      </c>
      <c r="F149" s="12">
        <f>F138</f>
        <v>0</v>
      </c>
      <c r="G149" s="12">
        <f t="shared" ref="G149:R149" si="44">G138</f>
        <v>0</v>
      </c>
      <c r="H149" s="12">
        <f t="shared" si="44"/>
        <v>0</v>
      </c>
      <c r="I149" s="12">
        <f t="shared" si="44"/>
        <v>0</v>
      </c>
      <c r="J149" s="12">
        <f t="shared" si="44"/>
        <v>0</v>
      </c>
      <c r="K149" s="12">
        <f t="shared" si="44"/>
        <v>0</v>
      </c>
      <c r="L149" s="12">
        <f t="shared" si="44"/>
        <v>0</v>
      </c>
      <c r="M149" s="12">
        <f t="shared" si="44"/>
        <v>0</v>
      </c>
      <c r="N149" s="12">
        <f t="shared" si="44"/>
        <v>0</v>
      </c>
      <c r="O149" s="12">
        <f t="shared" si="44"/>
        <v>0</v>
      </c>
      <c r="P149" s="12">
        <f t="shared" si="44"/>
        <v>1.9500000000000002</v>
      </c>
      <c r="Q149" s="12">
        <f t="shared" si="44"/>
        <v>0</v>
      </c>
      <c r="R149" s="65">
        <f t="shared" si="44"/>
        <v>0.03</v>
      </c>
      <c r="S149" s="79" t="s">
        <v>218</v>
      </c>
      <c r="T149" s="75">
        <f>(R149+S149+S143)*D149</f>
        <v>3</v>
      </c>
    </row>
    <row r="150" spans="1:20" s="13" customFormat="1" ht="20.25">
      <c r="A150" s="11">
        <v>3</v>
      </c>
      <c r="B150" s="39" t="s">
        <v>144</v>
      </c>
      <c r="C150" s="36">
        <f t="shared" si="43"/>
        <v>150</v>
      </c>
      <c r="D150" s="12">
        <f>D149</f>
        <v>40</v>
      </c>
      <c r="E150" s="37">
        <f>F150*$E$473+G150*$F$473+H150*$G$473+I150*$H$473+J150*$I$473+K150*$J$473+L150*$K$473+M150*$L$473+N150*$M$473+O150*$N$473+P150*$O$473</f>
        <v>3.75</v>
      </c>
      <c r="F150" s="12"/>
      <c r="G150" s="12"/>
      <c r="H150" s="12"/>
      <c r="I150" s="12"/>
      <c r="J150" s="12"/>
      <c r="K150" s="12"/>
      <c r="L150" s="12"/>
      <c r="M150" s="12"/>
      <c r="N150" s="12"/>
      <c r="O150" s="12"/>
      <c r="P150" s="12">
        <f>0.25*3</f>
        <v>0.75</v>
      </c>
      <c r="Q150" s="12"/>
      <c r="R150" s="65"/>
      <c r="S150" s="65"/>
      <c r="T150" s="27"/>
    </row>
    <row r="151" spans="1:20" s="13" customFormat="1" ht="31.5">
      <c r="A151" s="11">
        <v>3</v>
      </c>
      <c r="B151" s="39" t="s">
        <v>296</v>
      </c>
      <c r="C151" s="36">
        <f t="shared" si="43"/>
        <v>37.5</v>
      </c>
      <c r="D151" s="12">
        <v>25</v>
      </c>
      <c r="E151" s="37">
        <f>D493</f>
        <v>1.5</v>
      </c>
      <c r="F151" s="12">
        <f>F139</f>
        <v>0</v>
      </c>
      <c r="G151" s="12">
        <f t="shared" ref="G151:Q151" si="45">G139</f>
        <v>0</v>
      </c>
      <c r="H151" s="12">
        <f t="shared" si="45"/>
        <v>0</v>
      </c>
      <c r="I151" s="12">
        <f t="shared" si="45"/>
        <v>0</v>
      </c>
      <c r="J151" s="12">
        <f t="shared" si="45"/>
        <v>0</v>
      </c>
      <c r="K151" s="12">
        <f t="shared" si="45"/>
        <v>0</v>
      </c>
      <c r="L151" s="12">
        <f t="shared" si="45"/>
        <v>0</v>
      </c>
      <c r="M151" s="12">
        <f t="shared" si="45"/>
        <v>0</v>
      </c>
      <c r="N151" s="12">
        <f t="shared" si="45"/>
        <v>0</v>
      </c>
      <c r="O151" s="12">
        <f t="shared" si="45"/>
        <v>0</v>
      </c>
      <c r="P151" s="12">
        <f t="shared" si="45"/>
        <v>0</v>
      </c>
      <c r="Q151" s="12">
        <f t="shared" si="45"/>
        <v>0</v>
      </c>
      <c r="R151" s="65"/>
      <c r="S151" s="65"/>
      <c r="T151" s="27"/>
    </row>
    <row r="152" spans="1:20" s="13" customFormat="1" ht="20.25">
      <c r="A152" s="14"/>
      <c r="B152" s="41" t="s">
        <v>21</v>
      </c>
      <c r="C152" s="44">
        <f>SUM(C147:C151)</f>
        <v>465</v>
      </c>
      <c r="D152" s="98" t="s">
        <v>291</v>
      </c>
      <c r="E152" s="99">
        <v>465</v>
      </c>
      <c r="F152" s="15"/>
      <c r="G152" s="15"/>
      <c r="H152" s="15"/>
      <c r="I152" s="15"/>
      <c r="J152" s="15"/>
      <c r="K152" s="15"/>
      <c r="L152" s="15"/>
      <c r="M152" s="15"/>
      <c r="N152" s="15"/>
      <c r="O152" s="15"/>
      <c r="P152" s="15"/>
      <c r="Q152" s="15"/>
      <c r="R152" s="67"/>
      <c r="S152" s="68"/>
      <c r="T152" s="28"/>
    </row>
    <row r="153" spans="1:20" s="13" customFormat="1" ht="20.25">
      <c r="A153" s="14"/>
      <c r="B153" s="89" t="s">
        <v>255</v>
      </c>
      <c r="C153" s="38"/>
      <c r="D153" s="91"/>
      <c r="E153" s="37"/>
      <c r="F153" s="15"/>
      <c r="G153" s="15"/>
      <c r="H153" s="15"/>
      <c r="I153" s="15"/>
      <c r="J153" s="15"/>
      <c r="K153" s="15"/>
      <c r="L153" s="15"/>
      <c r="M153" s="15"/>
      <c r="N153" s="15"/>
      <c r="O153" s="15"/>
      <c r="P153" s="15"/>
      <c r="Q153" s="15"/>
      <c r="R153" s="67"/>
      <c r="S153" s="68"/>
      <c r="T153" s="28"/>
    </row>
    <row r="154" spans="1:20" s="13" customFormat="1" ht="20.25">
      <c r="A154" s="14"/>
      <c r="B154" s="90" t="s">
        <v>285</v>
      </c>
      <c r="C154" s="92">
        <f>D154*E154</f>
        <v>252</v>
      </c>
      <c r="D154" s="12">
        <f>D149</f>
        <v>40</v>
      </c>
      <c r="E154" s="37">
        <f>F154*$E$473+G154*$F$473+H154*$G$473+I154*$H$473+J154*$I$473+K154*$J$473+L154*$K$473+M154*$L$473+N154*$M$473+O154*$N$473+P154*$O$473</f>
        <v>6.3</v>
      </c>
      <c r="F154" s="15"/>
      <c r="G154" s="15"/>
      <c r="H154" s="15"/>
      <c r="I154" s="15"/>
      <c r="J154" s="15"/>
      <c r="K154" s="15"/>
      <c r="L154" s="15"/>
      <c r="M154" s="15"/>
      <c r="N154" s="15"/>
      <c r="O154" s="15"/>
      <c r="P154" s="15">
        <v>1.26</v>
      </c>
      <c r="Q154" s="15"/>
      <c r="R154" s="67"/>
      <c r="S154" s="68"/>
      <c r="T154" s="28"/>
    </row>
    <row r="155" spans="1:20" s="13" customFormat="1" ht="20.25">
      <c r="A155" s="14"/>
      <c r="B155" s="41" t="s">
        <v>262</v>
      </c>
      <c r="C155" s="93">
        <f>C154</f>
        <v>252</v>
      </c>
      <c r="D155" s="98" t="s">
        <v>291</v>
      </c>
      <c r="E155" s="99">
        <v>250</v>
      </c>
      <c r="F155" s="15"/>
      <c r="G155" s="15"/>
      <c r="H155" s="15"/>
      <c r="I155" s="15"/>
      <c r="J155" s="15"/>
      <c r="K155" s="15"/>
      <c r="L155" s="15"/>
      <c r="M155" s="15"/>
      <c r="N155" s="15"/>
      <c r="O155" s="15"/>
      <c r="P155" s="15"/>
      <c r="Q155" s="15"/>
      <c r="R155" s="67"/>
      <c r="S155" s="68"/>
      <c r="T155" s="28"/>
    </row>
    <row r="156" spans="1:20" s="29" customFormat="1"/>
    <row r="157" spans="1:20" s="29" customFormat="1"/>
    <row r="158" spans="1:20" s="2" customFormat="1" ht="21">
      <c r="A158" s="81"/>
      <c r="B158" s="82" t="s">
        <v>219</v>
      </c>
      <c r="C158" s="95"/>
      <c r="D158" s="83"/>
      <c r="E158" s="83"/>
      <c r="F158" s="83"/>
      <c r="G158" s="83"/>
      <c r="H158" s="83"/>
      <c r="I158" s="83"/>
      <c r="J158" s="83"/>
      <c r="K158" s="83"/>
      <c r="L158" s="83"/>
      <c r="M158" s="83"/>
      <c r="N158" s="83"/>
      <c r="O158" s="83"/>
      <c r="P158" s="83"/>
      <c r="Q158" s="83"/>
      <c r="R158" s="83"/>
      <c r="S158" s="83"/>
      <c r="T158" s="83"/>
    </row>
    <row r="159" spans="1:20" s="10" customFormat="1" ht="20.25" customHeight="1">
      <c r="A159" s="31">
        <v>16</v>
      </c>
      <c r="B159" s="42" t="s">
        <v>94</v>
      </c>
      <c r="C159" s="35"/>
      <c r="D159" s="9"/>
      <c r="E159" s="34"/>
      <c r="F159" s="9"/>
      <c r="G159" s="9"/>
      <c r="H159" s="9"/>
      <c r="I159" s="9"/>
      <c r="J159" s="9"/>
      <c r="K159" s="9"/>
      <c r="L159" s="9"/>
      <c r="M159" s="9"/>
      <c r="N159" s="9"/>
      <c r="O159" s="9"/>
      <c r="P159" s="9"/>
      <c r="Q159" s="9"/>
      <c r="R159" s="63"/>
      <c r="S159" s="64"/>
      <c r="T159" s="43"/>
    </row>
    <row r="160" spans="1:20" s="13" customFormat="1" ht="20.25">
      <c r="A160" s="11">
        <v>1</v>
      </c>
      <c r="B160" s="39" t="s">
        <v>95</v>
      </c>
      <c r="C160" s="36">
        <f>D160*E160</f>
        <v>-15</v>
      </c>
      <c r="D160" s="12">
        <v>5</v>
      </c>
      <c r="E160" s="37">
        <f>F160*$E$473+G160*$F$473+H160*$G$473+I160*$H$473+J160*$I$473+K160*$J$473+L160*$K$473+M160*$L$473+N160*$M$473+O160*$N$473+P160*$O$473</f>
        <v>-3</v>
      </c>
      <c r="F160" s="12">
        <v>-2</v>
      </c>
      <c r="G160" s="12">
        <v>-1</v>
      </c>
      <c r="H160" s="12"/>
      <c r="I160" s="12"/>
      <c r="J160" s="12"/>
      <c r="K160" s="12"/>
      <c r="L160" s="12"/>
      <c r="M160" s="12"/>
      <c r="N160" s="12"/>
      <c r="O160" s="12"/>
      <c r="P160" s="12"/>
      <c r="Q160" s="12"/>
      <c r="R160" s="65"/>
      <c r="S160" s="66"/>
      <c r="T160" s="27"/>
    </row>
    <row r="161" spans="1:20" s="13" customFormat="1" ht="20.25">
      <c r="A161" s="11">
        <v>1</v>
      </c>
      <c r="B161" s="39" t="s">
        <v>290</v>
      </c>
      <c r="C161" s="36">
        <f>D161*E161</f>
        <v>-10</v>
      </c>
      <c r="D161" s="12">
        <f>D160</f>
        <v>5</v>
      </c>
      <c r="E161" s="37">
        <f>F161*$E$473+G161*$F$473+H161*$G$473+I161*$H$473+J161*$I$473+K161*$J$473+L161*$K$473+M161*$L$473+N161*$M$473+O161*$N$473+P161*$O$473</f>
        <v>-2</v>
      </c>
      <c r="F161" s="12">
        <v>-2</v>
      </c>
      <c r="G161" s="12"/>
      <c r="H161" s="12"/>
      <c r="I161" s="12"/>
      <c r="J161" s="12"/>
      <c r="K161" s="12"/>
      <c r="L161" s="12"/>
      <c r="M161" s="12"/>
      <c r="N161" s="12"/>
      <c r="O161" s="12"/>
      <c r="P161" s="12"/>
      <c r="Q161" s="12"/>
      <c r="R161" s="65"/>
      <c r="S161" s="97"/>
      <c r="T161" s="27"/>
    </row>
    <row r="162" spans="1:20" s="13" customFormat="1" ht="20.25">
      <c r="A162" s="11">
        <v>1</v>
      </c>
      <c r="B162" s="39" t="s">
        <v>242</v>
      </c>
      <c r="C162" s="36">
        <f t="shared" ref="C162:C163" si="46">D162*E162</f>
        <v>100</v>
      </c>
      <c r="D162" s="12">
        <v>10</v>
      </c>
      <c r="E162" s="37">
        <f>F162*$E$473+G162*$F$473+H162*$G$473+I162*$H$473+J162*$I$473+K162*$J$473+L162*$K$473+M162*$L$473+N162*$M$473+O162*$N$473+P162*$O$473</f>
        <v>10</v>
      </c>
      <c r="F162" s="12"/>
      <c r="G162" s="12"/>
      <c r="H162" s="12"/>
      <c r="I162" s="12"/>
      <c r="J162" s="12"/>
      <c r="K162" s="12">
        <v>4</v>
      </c>
      <c r="L162" s="12"/>
      <c r="M162" s="12"/>
      <c r="N162" s="12"/>
      <c r="O162" s="12"/>
      <c r="P162" s="12"/>
      <c r="Q162" s="12"/>
      <c r="R162" s="65">
        <v>0.03</v>
      </c>
      <c r="S162" s="73">
        <v>0</v>
      </c>
      <c r="T162" s="75">
        <f>(R162+S162)*D162</f>
        <v>0.3</v>
      </c>
    </row>
    <row r="163" spans="1:20" s="13" customFormat="1" ht="31.5">
      <c r="A163" s="11">
        <v>1</v>
      </c>
      <c r="B163" s="39" t="s">
        <v>293</v>
      </c>
      <c r="C163" s="36">
        <f t="shared" si="46"/>
        <v>5</v>
      </c>
      <c r="D163" s="12">
        <v>5</v>
      </c>
      <c r="E163" s="37">
        <v>1</v>
      </c>
      <c r="F163" s="12"/>
      <c r="G163" s="12"/>
      <c r="H163" s="12"/>
      <c r="I163" s="12"/>
      <c r="J163" s="12"/>
      <c r="K163" s="12"/>
      <c r="L163" s="12"/>
      <c r="M163" s="12"/>
      <c r="N163" s="12"/>
      <c r="O163" s="12"/>
      <c r="P163" s="12"/>
      <c r="Q163" s="12"/>
      <c r="R163" s="65"/>
      <c r="S163" s="66"/>
      <c r="T163" s="27"/>
    </row>
    <row r="164" spans="1:20" s="13" customFormat="1" ht="20.25">
      <c r="A164" s="11"/>
      <c r="B164" s="40" t="s">
        <v>19</v>
      </c>
      <c r="C164" s="44">
        <f>SUM(C160:C163)</f>
        <v>80</v>
      </c>
      <c r="D164" s="98" t="s">
        <v>291</v>
      </c>
      <c r="E164" s="99">
        <v>80</v>
      </c>
      <c r="F164" s="12"/>
      <c r="G164" s="12"/>
      <c r="H164" s="12"/>
      <c r="I164" s="12"/>
      <c r="J164" s="12"/>
      <c r="K164" s="12"/>
      <c r="L164" s="12"/>
      <c r="M164" s="12"/>
      <c r="N164" s="12"/>
      <c r="O164" s="12"/>
      <c r="P164" s="12"/>
      <c r="Q164" s="12"/>
      <c r="R164" s="65"/>
      <c r="S164" s="66"/>
      <c r="T164" s="27"/>
    </row>
    <row r="165" spans="1:20" s="13" customFormat="1" ht="20.25">
      <c r="A165" s="11">
        <v>2</v>
      </c>
      <c r="B165" s="39" t="s">
        <v>96</v>
      </c>
      <c r="C165" s="36">
        <f>D165*E165</f>
        <v>-35</v>
      </c>
      <c r="D165" s="12">
        <v>5</v>
      </c>
      <c r="E165" s="37">
        <f>F165*$E$473+G165*$F$473+H165*$G$473+I165*$H$473+J165*$I$473+K165*$J$473+L165*$K$473+M165*$L$473+N165*$M$473+O165*$N$473+P165*$O$473</f>
        <v>-7</v>
      </c>
      <c r="F165" s="12">
        <v>-5</v>
      </c>
      <c r="G165" s="12">
        <v>-2</v>
      </c>
      <c r="H165" s="12"/>
      <c r="I165" s="12"/>
      <c r="J165" s="12"/>
      <c r="K165" s="12"/>
      <c r="L165" s="12"/>
      <c r="M165" s="12"/>
      <c r="N165" s="12"/>
      <c r="O165" s="12"/>
      <c r="P165" s="12"/>
      <c r="Q165" s="12"/>
      <c r="R165" s="65"/>
      <c r="S165" s="66"/>
      <c r="T165" s="27"/>
    </row>
    <row r="166" spans="1:20" s="13" customFormat="1" ht="20.25">
      <c r="A166" s="11">
        <v>2</v>
      </c>
      <c r="B166" s="39" t="s">
        <v>290</v>
      </c>
      <c r="C166" s="36">
        <f>D166*E166</f>
        <v>-20</v>
      </c>
      <c r="D166" s="12">
        <f>D165*2</f>
        <v>10</v>
      </c>
      <c r="E166" s="37">
        <f>F166*$E$473+G166*$F$473+H166*$G$473+I166*$H$473+J166*$I$473+K166*$J$473+L166*$K$473+M166*$L$473+N166*$M$473+O166*$N$473+P166*$O$473</f>
        <v>-2</v>
      </c>
      <c r="F166" s="12">
        <v>-2</v>
      </c>
      <c r="G166" s="12"/>
      <c r="H166" s="12"/>
      <c r="I166" s="12"/>
      <c r="J166" s="12"/>
      <c r="K166" s="12"/>
      <c r="L166" s="12"/>
      <c r="M166" s="12"/>
      <c r="N166" s="12"/>
      <c r="O166" s="12"/>
      <c r="P166" s="12"/>
      <c r="Q166" s="12"/>
      <c r="R166" s="65"/>
      <c r="S166" s="97"/>
      <c r="T166" s="27"/>
    </row>
    <row r="167" spans="1:20" s="13" customFormat="1" ht="20.25">
      <c r="A167" s="11">
        <v>2</v>
      </c>
      <c r="B167" s="39" t="str">
        <f>B162</f>
        <v>Дрон Библиотеки Древних</v>
      </c>
      <c r="C167" s="36">
        <f t="shared" ref="C167:C169" si="47">D167*E167</f>
        <v>200</v>
      </c>
      <c r="D167" s="12">
        <v>20</v>
      </c>
      <c r="E167" s="37">
        <f>F167*$E$473+G167*$F$473+H167*$G$473+I167*$H$473+J167*$I$473+K167*$J$473+L167*$K$473+M167*$L$473+N167*$M$473+O167*$N$473+P167*$O$473</f>
        <v>10</v>
      </c>
      <c r="F167" s="12">
        <f>F162</f>
        <v>0</v>
      </c>
      <c r="G167" s="12">
        <f t="shared" ref="G167:R167" si="48">G162</f>
        <v>0</v>
      </c>
      <c r="H167" s="12">
        <f t="shared" si="48"/>
        <v>0</v>
      </c>
      <c r="I167" s="12">
        <f t="shared" si="48"/>
        <v>0</v>
      </c>
      <c r="J167" s="12">
        <f t="shared" si="48"/>
        <v>0</v>
      </c>
      <c r="K167" s="12">
        <f t="shared" si="48"/>
        <v>4</v>
      </c>
      <c r="L167" s="12">
        <f t="shared" si="48"/>
        <v>0</v>
      </c>
      <c r="M167" s="12">
        <f t="shared" si="48"/>
        <v>0</v>
      </c>
      <c r="N167" s="12">
        <f t="shared" si="48"/>
        <v>0</v>
      </c>
      <c r="O167" s="12">
        <f t="shared" si="48"/>
        <v>0</v>
      </c>
      <c r="P167" s="12">
        <f t="shared" si="48"/>
        <v>0</v>
      </c>
      <c r="Q167" s="12">
        <f t="shared" si="48"/>
        <v>0</v>
      </c>
      <c r="R167" s="65">
        <f t="shared" si="48"/>
        <v>0.03</v>
      </c>
      <c r="S167" s="79" t="s">
        <v>217</v>
      </c>
      <c r="T167" s="75">
        <f>(R167+S167)*D167</f>
        <v>1.2</v>
      </c>
    </row>
    <row r="168" spans="1:20" s="13" customFormat="1" ht="20.25">
      <c r="A168" s="11">
        <v>2</v>
      </c>
      <c r="B168" s="39" t="s">
        <v>144</v>
      </c>
      <c r="C168" s="36">
        <f t="shared" si="47"/>
        <v>50</v>
      </c>
      <c r="D168" s="12">
        <f>D167</f>
        <v>20</v>
      </c>
      <c r="E168" s="37">
        <f>F168*$E$473+G168*$F$473+H168*$G$473+I168*$H$473+J168*$I$473+K168*$J$473+L168*$K$473+M168*$L$473+N168*$M$473+O168*$N$473+P168*$O$473</f>
        <v>2.5</v>
      </c>
      <c r="F168" s="12"/>
      <c r="G168" s="12"/>
      <c r="H168" s="12"/>
      <c r="I168" s="12"/>
      <c r="J168" s="12"/>
      <c r="K168" s="12">
        <v>1</v>
      </c>
      <c r="L168" s="12"/>
      <c r="M168" s="12"/>
      <c r="N168" s="12"/>
      <c r="O168" s="12"/>
      <c r="P168" s="12"/>
      <c r="Q168" s="12"/>
      <c r="R168" s="65"/>
      <c r="S168" s="65"/>
      <c r="T168" s="27"/>
    </row>
    <row r="169" spans="1:20" s="13" customFormat="1" ht="31.5">
      <c r="A169" s="11">
        <v>2</v>
      </c>
      <c r="B169" s="39" t="s">
        <v>294</v>
      </c>
      <c r="C169" s="36">
        <f t="shared" si="47"/>
        <v>15</v>
      </c>
      <c r="D169" s="12">
        <v>15</v>
      </c>
      <c r="E169" s="37">
        <v>1</v>
      </c>
      <c r="F169" s="12">
        <f>F163</f>
        <v>0</v>
      </c>
      <c r="G169" s="12">
        <f t="shared" ref="G169:Q169" si="49">G163</f>
        <v>0</v>
      </c>
      <c r="H169" s="12">
        <f t="shared" si="49"/>
        <v>0</v>
      </c>
      <c r="I169" s="12">
        <f t="shared" si="49"/>
        <v>0</v>
      </c>
      <c r="J169" s="12">
        <f t="shared" si="49"/>
        <v>0</v>
      </c>
      <c r="K169" s="12"/>
      <c r="L169" s="12">
        <f t="shared" si="49"/>
        <v>0</v>
      </c>
      <c r="M169" s="12">
        <f t="shared" si="49"/>
        <v>0</v>
      </c>
      <c r="N169" s="12">
        <f t="shared" si="49"/>
        <v>0</v>
      </c>
      <c r="O169" s="12">
        <f t="shared" si="49"/>
        <v>0</v>
      </c>
      <c r="P169" s="12">
        <f t="shared" si="49"/>
        <v>0</v>
      </c>
      <c r="Q169" s="12">
        <f t="shared" si="49"/>
        <v>0</v>
      </c>
      <c r="R169" s="65"/>
      <c r="S169" s="65"/>
      <c r="T169" s="27"/>
    </row>
    <row r="170" spans="1:20" s="13" customFormat="1" ht="20.25">
      <c r="A170" s="11"/>
      <c r="B170" s="40" t="s">
        <v>20</v>
      </c>
      <c r="C170" s="44">
        <f>SUM(C165:C169)</f>
        <v>210</v>
      </c>
      <c r="D170" s="98" t="s">
        <v>291</v>
      </c>
      <c r="E170" s="99">
        <v>210</v>
      </c>
      <c r="F170" s="12"/>
      <c r="G170" s="12"/>
      <c r="H170" s="12"/>
      <c r="I170" s="12"/>
      <c r="J170" s="12"/>
      <c r="K170" s="12"/>
      <c r="L170" s="12"/>
      <c r="M170" s="12"/>
      <c r="N170" s="12"/>
      <c r="O170" s="12"/>
      <c r="P170" s="12"/>
      <c r="Q170" s="12"/>
      <c r="R170" s="65"/>
      <c r="S170" s="66"/>
      <c r="T170" s="27"/>
    </row>
    <row r="171" spans="1:20" s="13" customFormat="1" ht="20.25">
      <c r="A171" s="11">
        <v>3</v>
      </c>
      <c r="B171" s="39" t="s">
        <v>94</v>
      </c>
      <c r="C171" s="36">
        <f>D171*E171</f>
        <v>-70</v>
      </c>
      <c r="D171" s="12">
        <v>5</v>
      </c>
      <c r="E171" s="37">
        <f>F171*$E$473+G171*$F$473+H171*$G$473+I171*$H$473+J171*$I$473+K171*$J$473+L171*$K$473+M171*$L$473+N171*$M$473+O171*$N$473+P171*$O$473</f>
        <v>-14</v>
      </c>
      <c r="F171" s="12">
        <v>-7</v>
      </c>
      <c r="G171" s="12">
        <v>-7</v>
      </c>
      <c r="H171" s="12"/>
      <c r="I171" s="12"/>
      <c r="J171" s="12"/>
      <c r="K171" s="12"/>
      <c r="L171" s="12"/>
      <c r="M171" s="12"/>
      <c r="N171" s="12"/>
      <c r="O171" s="12"/>
      <c r="P171" s="12"/>
      <c r="Q171" s="12"/>
      <c r="R171" s="65"/>
      <c r="S171" s="66"/>
      <c r="T171" s="27"/>
    </row>
    <row r="172" spans="1:20" s="13" customFormat="1" ht="20.25">
      <c r="A172" s="11">
        <v>3</v>
      </c>
      <c r="B172" s="39" t="s">
        <v>290</v>
      </c>
      <c r="C172" s="36">
        <f>D172*E172</f>
        <v>-40</v>
      </c>
      <c r="D172" s="12">
        <f>D171*4</f>
        <v>20</v>
      </c>
      <c r="E172" s="37">
        <f>F172*$E$473+G172*$F$473+H172*$G$473+I172*$H$473+J172*$I$473+K172*$J$473+L172*$K$473+M172*$L$473+N172*$M$473+O172*$N$473+P172*$O$473</f>
        <v>-2</v>
      </c>
      <c r="F172" s="12">
        <v>-2</v>
      </c>
      <c r="G172" s="12"/>
      <c r="H172" s="12"/>
      <c r="I172" s="12"/>
      <c r="J172" s="12"/>
      <c r="K172" s="12"/>
      <c r="L172" s="12"/>
      <c r="M172" s="12"/>
      <c r="N172" s="12"/>
      <c r="O172" s="12"/>
      <c r="P172" s="12"/>
      <c r="Q172" s="12"/>
      <c r="R172" s="65"/>
      <c r="S172" s="97"/>
      <c r="T172" s="27"/>
    </row>
    <row r="173" spans="1:20" s="13" customFormat="1" ht="20.25">
      <c r="A173" s="11">
        <v>3</v>
      </c>
      <c r="B173" s="39" t="str">
        <f>B162</f>
        <v>Дрон Библиотеки Древних</v>
      </c>
      <c r="C173" s="36">
        <f t="shared" ref="C173:C175" si="50">D173*E173</f>
        <v>400</v>
      </c>
      <c r="D173" s="12">
        <v>40</v>
      </c>
      <c r="E173" s="37">
        <f>F173*$E$473+G173*$F$473+H173*$G$473+I173*$H$473+J173*$I$473+K173*$J$473+L173*$K$473+M173*$L$473+N173*$M$473+O173*$N$473+P173*$O$473</f>
        <v>10</v>
      </c>
      <c r="F173" s="12">
        <f>F162</f>
        <v>0</v>
      </c>
      <c r="G173" s="12">
        <f t="shared" ref="G173:R173" si="51">G162</f>
        <v>0</v>
      </c>
      <c r="H173" s="12">
        <f t="shared" si="51"/>
        <v>0</v>
      </c>
      <c r="I173" s="12">
        <f t="shared" si="51"/>
        <v>0</v>
      </c>
      <c r="J173" s="12">
        <f t="shared" si="51"/>
        <v>0</v>
      </c>
      <c r="K173" s="12">
        <f t="shared" si="51"/>
        <v>4</v>
      </c>
      <c r="L173" s="12">
        <f t="shared" si="51"/>
        <v>0</v>
      </c>
      <c r="M173" s="12">
        <f t="shared" si="51"/>
        <v>0</v>
      </c>
      <c r="N173" s="12">
        <f t="shared" si="51"/>
        <v>0</v>
      </c>
      <c r="O173" s="12">
        <f t="shared" si="51"/>
        <v>0</v>
      </c>
      <c r="P173" s="12">
        <f t="shared" si="51"/>
        <v>0</v>
      </c>
      <c r="Q173" s="12">
        <f t="shared" si="51"/>
        <v>0</v>
      </c>
      <c r="R173" s="65">
        <f t="shared" si="51"/>
        <v>0.03</v>
      </c>
      <c r="S173" s="79" t="s">
        <v>218</v>
      </c>
      <c r="T173" s="75">
        <f>(R173+S173+S167)*D173</f>
        <v>3</v>
      </c>
    </row>
    <row r="174" spans="1:20" s="13" customFormat="1" ht="20.25">
      <c r="A174" s="11">
        <v>3</v>
      </c>
      <c r="B174" s="39" t="s">
        <v>144</v>
      </c>
      <c r="C174" s="36">
        <f t="shared" si="50"/>
        <v>150</v>
      </c>
      <c r="D174" s="12">
        <f>D173</f>
        <v>40</v>
      </c>
      <c r="E174" s="37">
        <f>F174*$E$473+G174*$F$473+H174*$G$473+I174*$H$473+J174*$I$473+K174*$J$473+L174*$K$473+M174*$L$473+N174*$M$473+O174*$N$473+P174*$O$473</f>
        <v>3.75</v>
      </c>
      <c r="F174" s="12"/>
      <c r="G174" s="12"/>
      <c r="H174" s="12"/>
      <c r="I174" s="12"/>
      <c r="J174" s="12"/>
      <c r="K174" s="12">
        <v>1.5</v>
      </c>
      <c r="L174" s="12"/>
      <c r="M174" s="12"/>
      <c r="N174" s="12"/>
      <c r="O174" s="12"/>
      <c r="P174" s="12"/>
      <c r="Q174" s="12"/>
      <c r="R174" s="65"/>
      <c r="S174" s="65"/>
      <c r="T174" s="27"/>
    </row>
    <row r="175" spans="1:20" s="13" customFormat="1" ht="31.5">
      <c r="A175" s="11">
        <v>3</v>
      </c>
      <c r="B175" s="39" t="s">
        <v>295</v>
      </c>
      <c r="C175" s="36">
        <f t="shared" si="50"/>
        <v>25</v>
      </c>
      <c r="D175" s="12">
        <v>25</v>
      </c>
      <c r="E175" s="37">
        <v>1</v>
      </c>
      <c r="F175" s="12">
        <f>F163</f>
        <v>0</v>
      </c>
      <c r="G175" s="12">
        <f t="shared" ref="G175:Q175" si="52">G163</f>
        <v>0</v>
      </c>
      <c r="H175" s="12">
        <f t="shared" si="52"/>
        <v>0</v>
      </c>
      <c r="I175" s="12">
        <f t="shared" si="52"/>
        <v>0</v>
      </c>
      <c r="J175" s="12">
        <f t="shared" si="52"/>
        <v>0</v>
      </c>
      <c r="K175" s="12"/>
      <c r="L175" s="12">
        <f t="shared" si="52"/>
        <v>0</v>
      </c>
      <c r="M175" s="12">
        <f t="shared" si="52"/>
        <v>0</v>
      </c>
      <c r="N175" s="12">
        <f t="shared" si="52"/>
        <v>0</v>
      </c>
      <c r="O175" s="12">
        <f t="shared" si="52"/>
        <v>0</v>
      </c>
      <c r="P175" s="12">
        <f t="shared" si="52"/>
        <v>0</v>
      </c>
      <c r="Q175" s="12">
        <f t="shared" si="52"/>
        <v>0</v>
      </c>
      <c r="R175" s="65"/>
      <c r="S175" s="65"/>
      <c r="T175" s="27"/>
    </row>
    <row r="176" spans="1:20" s="13" customFormat="1" ht="20.25">
      <c r="A176" s="14"/>
      <c r="B176" s="41" t="s">
        <v>21</v>
      </c>
      <c r="C176" s="44">
        <f>SUM(C171:C175)</f>
        <v>465</v>
      </c>
      <c r="D176" s="98" t="s">
        <v>291</v>
      </c>
      <c r="E176" s="99">
        <v>465</v>
      </c>
      <c r="F176" s="15"/>
      <c r="G176" s="15"/>
      <c r="H176" s="15"/>
      <c r="I176" s="15"/>
      <c r="J176" s="15"/>
      <c r="K176" s="15"/>
      <c r="L176" s="15"/>
      <c r="M176" s="15"/>
      <c r="N176" s="15"/>
      <c r="O176" s="15"/>
      <c r="P176" s="15"/>
      <c r="Q176" s="15"/>
      <c r="R176" s="67"/>
      <c r="S176" s="68"/>
      <c r="T176" s="28"/>
    </row>
    <row r="177" spans="1:20" s="13" customFormat="1" ht="20.25">
      <c r="A177" s="14"/>
      <c r="B177" s="89" t="s">
        <v>255</v>
      </c>
      <c r="C177" s="38"/>
      <c r="D177" s="91"/>
      <c r="E177" s="37"/>
      <c r="F177" s="15"/>
      <c r="G177" s="15"/>
      <c r="H177" s="15"/>
      <c r="I177" s="15"/>
      <c r="J177" s="15"/>
      <c r="K177" s="15"/>
      <c r="L177" s="15"/>
      <c r="M177" s="15"/>
      <c r="N177" s="15"/>
      <c r="O177" s="15"/>
      <c r="P177" s="15"/>
      <c r="Q177" s="15"/>
      <c r="R177" s="67"/>
      <c r="S177" s="68"/>
      <c r="T177" s="28"/>
    </row>
    <row r="178" spans="1:20" s="13" customFormat="1" ht="20.25">
      <c r="A178" s="14"/>
      <c r="B178" s="90" t="s">
        <v>281</v>
      </c>
      <c r="C178" s="92">
        <f>D178*E178</f>
        <v>250</v>
      </c>
      <c r="D178" s="12">
        <f>D173</f>
        <v>40</v>
      </c>
      <c r="E178" s="37">
        <f>F178*$E$473+G178*$F$473+H178*$G$473+I178*$H$473+J178*$I$473+K178*$J$473+L178*$K$473+M178*$L$473+N178*$M$473+O178*$N$473+P178*$O$473</f>
        <v>6.25</v>
      </c>
      <c r="F178" s="15"/>
      <c r="G178" s="15"/>
      <c r="H178" s="15"/>
      <c r="I178" s="15"/>
      <c r="J178" s="15"/>
      <c r="K178" s="15">
        <v>2.5</v>
      </c>
      <c r="L178" s="15"/>
      <c r="M178" s="15"/>
      <c r="N178" s="15"/>
      <c r="O178" s="15"/>
      <c r="P178" s="15"/>
      <c r="Q178" s="15"/>
      <c r="R178" s="67"/>
      <c r="S178" s="68"/>
      <c r="T178" s="28"/>
    </row>
    <row r="179" spans="1:20" s="13" customFormat="1" ht="20.25">
      <c r="A179" s="14"/>
      <c r="B179" s="41" t="s">
        <v>262</v>
      </c>
      <c r="C179" s="93">
        <f>C178</f>
        <v>250</v>
      </c>
      <c r="D179" s="98" t="s">
        <v>291</v>
      </c>
      <c r="E179" s="99">
        <v>250</v>
      </c>
      <c r="F179" s="15"/>
      <c r="G179" s="15"/>
      <c r="H179" s="15"/>
      <c r="I179" s="15"/>
      <c r="J179" s="15"/>
      <c r="K179" s="15"/>
      <c r="L179" s="15"/>
      <c r="M179" s="15"/>
      <c r="N179" s="15"/>
      <c r="O179" s="15"/>
      <c r="P179" s="15"/>
      <c r="Q179" s="15"/>
      <c r="R179" s="67"/>
      <c r="S179" s="68"/>
      <c r="T179" s="28"/>
    </row>
    <row r="180" spans="1:20" s="10" customFormat="1" ht="20.25" customHeight="1">
      <c r="A180" s="31">
        <v>17</v>
      </c>
      <c r="B180" s="42" t="s">
        <v>98</v>
      </c>
      <c r="C180" s="35"/>
      <c r="D180" s="9"/>
      <c r="E180" s="34"/>
      <c r="F180" s="9"/>
      <c r="G180" s="9"/>
      <c r="H180" s="9"/>
      <c r="I180" s="9"/>
      <c r="J180" s="9"/>
      <c r="K180" s="9"/>
      <c r="L180" s="9"/>
      <c r="M180" s="9"/>
      <c r="N180" s="9"/>
      <c r="O180" s="9"/>
      <c r="P180" s="9"/>
      <c r="Q180" s="9"/>
      <c r="R180" s="63"/>
      <c r="S180" s="64"/>
      <c r="T180" s="43"/>
    </row>
    <row r="181" spans="1:20" s="13" customFormat="1" ht="20.25">
      <c r="A181" s="11">
        <v>1</v>
      </c>
      <c r="B181" s="39" t="s">
        <v>99</v>
      </c>
      <c r="C181" s="36">
        <f>D181*E181</f>
        <v>-20</v>
      </c>
      <c r="D181" s="12">
        <v>5</v>
      </c>
      <c r="E181" s="37">
        <f>F181*$E$473+G181*$F$473+H181*$G$473+I181*$H$473+J181*$I$473+K181*$J$473+L181*$K$473+M181*$L$473+N181*$M$473+O181*$N$473+P181*$O$473</f>
        <v>-4</v>
      </c>
      <c r="F181" s="12">
        <v>-2</v>
      </c>
      <c r="G181" s="12">
        <v>-2</v>
      </c>
      <c r="H181" s="12"/>
      <c r="I181" s="12"/>
      <c r="J181" s="12"/>
      <c r="K181" s="12"/>
      <c r="L181" s="12"/>
      <c r="M181" s="12"/>
      <c r="N181" s="12"/>
      <c r="O181" s="12"/>
      <c r="P181" s="12"/>
      <c r="Q181" s="12"/>
      <c r="R181" s="65"/>
      <c r="S181" s="73"/>
      <c r="T181" s="75"/>
    </row>
    <row r="182" spans="1:20" s="13" customFormat="1" ht="20.25">
      <c r="A182" s="11">
        <v>1</v>
      </c>
      <c r="B182" s="39" t="s">
        <v>290</v>
      </c>
      <c r="C182" s="36">
        <f>D182*E182</f>
        <v>-10</v>
      </c>
      <c r="D182" s="12">
        <f>D181</f>
        <v>5</v>
      </c>
      <c r="E182" s="37">
        <f>F182*$E$473+G182*$F$473+H182*$G$473+I182*$H$473+J182*$I$473+K182*$J$473+L182*$K$473+M182*$L$473+N182*$M$473+O182*$N$473+P182*$O$473</f>
        <v>-2</v>
      </c>
      <c r="F182" s="12">
        <v>-2</v>
      </c>
      <c r="G182" s="12"/>
      <c r="H182" s="12"/>
      <c r="I182" s="12"/>
      <c r="J182" s="12"/>
      <c r="K182" s="12"/>
      <c r="L182" s="12"/>
      <c r="M182" s="12"/>
      <c r="N182" s="12"/>
      <c r="O182" s="12"/>
      <c r="P182" s="12"/>
      <c r="Q182" s="12"/>
      <c r="R182" s="65"/>
      <c r="S182" s="73"/>
      <c r="T182" s="75"/>
    </row>
    <row r="183" spans="1:20" s="13" customFormat="1" ht="20.25">
      <c r="A183" s="11">
        <v>1</v>
      </c>
      <c r="B183" s="39" t="s">
        <v>229</v>
      </c>
      <c r="C183" s="36">
        <f t="shared" ref="C183" si="53">D183*E183</f>
        <v>110</v>
      </c>
      <c r="D183" s="12">
        <v>10</v>
      </c>
      <c r="E183" s="37">
        <f>F183*$E$473+G183*$F$473+H183*$G$473+I183*$H$473+J183*$I$473+K183*$J$473+L183*$K$473+M183*$L$473+N183*$M$473+O183*$N$473+P183*$O$473</f>
        <v>11</v>
      </c>
      <c r="F183" s="12">
        <v>11</v>
      </c>
      <c r="G183" s="12"/>
      <c r="H183" s="12"/>
      <c r="I183" s="12"/>
      <c r="J183" s="12"/>
      <c r="K183" s="12"/>
      <c r="L183" s="12"/>
      <c r="M183" s="12"/>
      <c r="N183" s="12"/>
      <c r="O183" s="12"/>
      <c r="P183" s="12"/>
      <c r="Q183" s="12"/>
      <c r="R183" s="65">
        <v>0.03</v>
      </c>
      <c r="S183" s="73">
        <v>0</v>
      </c>
      <c r="T183" s="75">
        <f>(R183+S183)*D183</f>
        <v>0.3</v>
      </c>
    </row>
    <row r="184" spans="1:20" s="13" customFormat="1" ht="20.25">
      <c r="A184" s="11"/>
      <c r="B184" s="40" t="s">
        <v>19</v>
      </c>
      <c r="C184" s="44">
        <f>SUM(C181:C183)</f>
        <v>80</v>
      </c>
      <c r="D184" s="98" t="s">
        <v>291</v>
      </c>
      <c r="E184" s="99">
        <v>80</v>
      </c>
      <c r="F184" s="12"/>
      <c r="G184" s="12"/>
      <c r="H184" s="12"/>
      <c r="I184" s="12"/>
      <c r="J184" s="12"/>
      <c r="K184" s="12"/>
      <c r="L184" s="12"/>
      <c r="M184" s="12"/>
      <c r="N184" s="12"/>
      <c r="O184" s="12"/>
      <c r="P184" s="12"/>
      <c r="Q184" s="12"/>
      <c r="R184" s="65"/>
      <c r="S184" s="66"/>
      <c r="T184" s="76"/>
    </row>
    <row r="185" spans="1:20" s="13" customFormat="1" ht="31.5">
      <c r="A185" s="11">
        <v>2</v>
      </c>
      <c r="B185" s="39" t="s">
        <v>100</v>
      </c>
      <c r="C185" s="36">
        <f>D185*E185</f>
        <v>-30</v>
      </c>
      <c r="D185" s="12">
        <v>5</v>
      </c>
      <c r="E185" s="37">
        <f>F185*$E$473+G185*$F$473+H185*$G$473+I185*$H$473+J185*$I$473+K185*$J$473+L185*$K$473+M185*$L$473+N185*$M$473+O185*$N$473+P185*$O$473</f>
        <v>-6</v>
      </c>
      <c r="F185" s="12">
        <v>-3</v>
      </c>
      <c r="G185" s="12">
        <v>-3</v>
      </c>
      <c r="H185" s="12"/>
      <c r="I185" s="12"/>
      <c r="J185" s="12"/>
      <c r="K185" s="12"/>
      <c r="L185" s="12"/>
      <c r="M185" s="12"/>
      <c r="N185" s="12"/>
      <c r="O185" s="12"/>
      <c r="P185" s="12"/>
      <c r="Q185" s="12"/>
      <c r="R185" s="65"/>
      <c r="S185" s="73"/>
      <c r="T185" s="75"/>
    </row>
    <row r="186" spans="1:20" s="13" customFormat="1" ht="20.25">
      <c r="A186" s="11">
        <v>2</v>
      </c>
      <c r="B186" s="39" t="s">
        <v>290</v>
      </c>
      <c r="C186" s="36">
        <f>D186*E186</f>
        <v>-20</v>
      </c>
      <c r="D186" s="12">
        <f>D185*2</f>
        <v>10</v>
      </c>
      <c r="E186" s="37">
        <f>F186*$E$473+G186*$F$473+H186*$G$473+I186*$H$473+J186*$I$473+K186*$J$473+L186*$K$473+M186*$L$473+N186*$M$473+O186*$N$473+P186*$O$473</f>
        <v>-2</v>
      </c>
      <c r="F186" s="12">
        <v>-2</v>
      </c>
      <c r="G186" s="12"/>
      <c r="H186" s="12"/>
      <c r="I186" s="12"/>
      <c r="J186" s="12"/>
      <c r="K186" s="12"/>
      <c r="L186" s="12"/>
      <c r="M186" s="12"/>
      <c r="N186" s="12"/>
      <c r="O186" s="12"/>
      <c r="P186" s="12"/>
      <c r="Q186" s="12"/>
      <c r="R186" s="65"/>
      <c r="S186" s="73"/>
      <c r="T186" s="75"/>
    </row>
    <row r="187" spans="1:20" s="13" customFormat="1" ht="20.25">
      <c r="A187" s="11">
        <v>2</v>
      </c>
      <c r="B187" s="39" t="str">
        <f>B183</f>
        <v>Дрон-энергетик</v>
      </c>
      <c r="C187" s="36">
        <f t="shared" ref="C187:C188" si="54">D187*E187</f>
        <v>220</v>
      </c>
      <c r="D187" s="12">
        <v>20</v>
      </c>
      <c r="E187" s="37">
        <f>F187*$E$473+G187*$F$473+H187*$G$473+I187*$H$473+J187*$I$473+K187*$J$473+L187*$K$473+M187*$L$473+N187*$M$473+O187*$N$473+P187*$O$473</f>
        <v>11</v>
      </c>
      <c r="F187" s="12">
        <f>F183</f>
        <v>11</v>
      </c>
      <c r="G187" s="12">
        <f t="shared" ref="G187:Q187" si="55">G183</f>
        <v>0</v>
      </c>
      <c r="H187" s="12">
        <f t="shared" si="55"/>
        <v>0</v>
      </c>
      <c r="I187" s="12">
        <f t="shared" si="55"/>
        <v>0</v>
      </c>
      <c r="J187" s="12">
        <f t="shared" si="55"/>
        <v>0</v>
      </c>
      <c r="K187" s="12">
        <f t="shared" si="55"/>
        <v>0</v>
      </c>
      <c r="L187" s="12">
        <f t="shared" si="55"/>
        <v>0</v>
      </c>
      <c r="M187" s="12">
        <f t="shared" si="55"/>
        <v>0</v>
      </c>
      <c r="N187" s="12">
        <f t="shared" si="55"/>
        <v>0</v>
      </c>
      <c r="O187" s="12">
        <f t="shared" si="55"/>
        <v>0</v>
      </c>
      <c r="P187" s="12">
        <f t="shared" si="55"/>
        <v>0</v>
      </c>
      <c r="Q187" s="12">
        <f t="shared" si="55"/>
        <v>0</v>
      </c>
      <c r="R187" s="65">
        <f>R183</f>
        <v>0.03</v>
      </c>
      <c r="S187" s="79" t="s">
        <v>217</v>
      </c>
      <c r="T187" s="75">
        <f>(R187+S187)*D187</f>
        <v>1.2</v>
      </c>
    </row>
    <row r="188" spans="1:20" s="13" customFormat="1" ht="20.25">
      <c r="A188" s="48">
        <v>2</v>
      </c>
      <c r="B188" s="39" t="s">
        <v>144</v>
      </c>
      <c r="C188" s="36">
        <f t="shared" si="54"/>
        <v>40</v>
      </c>
      <c r="D188" s="12">
        <f>D187</f>
        <v>20</v>
      </c>
      <c r="E188" s="37">
        <f>F188*$E$473+G188*$F$473+H188*$G$473+I188*$H$473+J188*$I$473+K188*$J$473+L188*$K$473+M188*$L$473+N188*$M$473+O188*$N$473+P188*$O$473</f>
        <v>2</v>
      </c>
      <c r="F188" s="12">
        <v>2</v>
      </c>
      <c r="G188" s="12"/>
      <c r="H188" s="12"/>
      <c r="I188" s="12"/>
      <c r="J188" s="12"/>
      <c r="K188" s="12"/>
      <c r="L188" s="12"/>
      <c r="M188" s="12"/>
      <c r="N188" s="12"/>
      <c r="O188" s="12"/>
      <c r="P188" s="12"/>
      <c r="Q188" s="12"/>
      <c r="R188" s="65"/>
      <c r="S188" s="66"/>
      <c r="T188" s="76"/>
    </row>
    <row r="189" spans="1:20" s="13" customFormat="1" ht="20.25">
      <c r="A189" s="11"/>
      <c r="B189" s="40" t="s">
        <v>20</v>
      </c>
      <c r="C189" s="44">
        <f>SUM(C185:C188)</f>
        <v>210</v>
      </c>
      <c r="D189" s="98" t="s">
        <v>291</v>
      </c>
      <c r="E189" s="99">
        <v>210</v>
      </c>
      <c r="F189" s="12"/>
      <c r="G189" s="12"/>
      <c r="H189" s="12"/>
      <c r="I189" s="12"/>
      <c r="J189" s="12"/>
      <c r="K189" s="12"/>
      <c r="L189" s="12"/>
      <c r="M189" s="12"/>
      <c r="N189" s="12"/>
      <c r="O189" s="12"/>
      <c r="P189" s="12"/>
      <c r="Q189" s="12"/>
      <c r="R189" s="65"/>
      <c r="S189" s="66"/>
      <c r="T189" s="76"/>
    </row>
    <row r="190" spans="1:20" s="13" customFormat="1" ht="20.25">
      <c r="A190" s="11">
        <v>3</v>
      </c>
      <c r="B190" s="39" t="s">
        <v>98</v>
      </c>
      <c r="C190" s="36">
        <f>D190*E190</f>
        <v>-55</v>
      </c>
      <c r="D190" s="12">
        <v>5</v>
      </c>
      <c r="E190" s="37">
        <f>F190*$E$473+G190*$F$473+H190*$G$473+I190*$H$473+J190*$I$473+K190*$J$473+L190*$K$473+M190*$L$473+N190*$M$473+O190*$N$473+P190*$O$473</f>
        <v>-11</v>
      </c>
      <c r="F190" s="12">
        <v>-5</v>
      </c>
      <c r="G190" s="12">
        <v>-6</v>
      </c>
      <c r="H190" s="12"/>
      <c r="I190" s="12"/>
      <c r="J190" s="12"/>
      <c r="K190" s="12"/>
      <c r="L190" s="12"/>
      <c r="M190" s="12"/>
      <c r="N190" s="12"/>
      <c r="O190" s="12"/>
      <c r="P190" s="12"/>
      <c r="Q190" s="12"/>
      <c r="R190" s="65"/>
      <c r="S190" s="73"/>
      <c r="T190" s="75"/>
    </row>
    <row r="191" spans="1:20" s="13" customFormat="1" ht="20.25">
      <c r="A191" s="11">
        <v>3</v>
      </c>
      <c r="B191" s="39" t="s">
        <v>290</v>
      </c>
      <c r="C191" s="36">
        <f>D191*E191</f>
        <v>-40</v>
      </c>
      <c r="D191" s="12">
        <f>D190*4</f>
        <v>20</v>
      </c>
      <c r="E191" s="37">
        <f>F191*$E$473+G191*$F$473+H191*$G$473+I191*$H$473+J191*$I$473+K191*$J$473+L191*$K$473+M191*$L$473+N191*$M$473+O191*$N$473+P191*$O$473</f>
        <v>-2</v>
      </c>
      <c r="F191" s="12">
        <v>-2</v>
      </c>
      <c r="G191" s="12"/>
      <c r="H191" s="12"/>
      <c r="I191" s="12"/>
      <c r="J191" s="12"/>
      <c r="K191" s="12"/>
      <c r="L191" s="12"/>
      <c r="M191" s="12"/>
      <c r="N191" s="12"/>
      <c r="O191" s="12"/>
      <c r="P191" s="12"/>
      <c r="Q191" s="12"/>
      <c r="R191" s="65"/>
      <c r="S191" s="73"/>
      <c r="T191" s="75"/>
    </row>
    <row r="192" spans="1:20" s="13" customFormat="1" ht="20.25">
      <c r="A192" s="11">
        <v>3</v>
      </c>
      <c r="B192" s="39" t="str">
        <f>B183</f>
        <v>Дрон-энергетик</v>
      </c>
      <c r="C192" s="36">
        <f t="shared" ref="C192:C193" si="56">D192*E192</f>
        <v>440</v>
      </c>
      <c r="D192" s="12">
        <v>40</v>
      </c>
      <c r="E192" s="37">
        <f>F192*$E$473+G192*$F$473+H192*$G$473+I192*$H$473+J192*$I$473+K192*$J$473+L192*$K$473+M192*$L$473+N192*$M$473+O192*$N$473+P192*$O$473</f>
        <v>11</v>
      </c>
      <c r="F192" s="12">
        <f>F183</f>
        <v>11</v>
      </c>
      <c r="G192" s="12">
        <f t="shared" ref="G192:R192" si="57">G183</f>
        <v>0</v>
      </c>
      <c r="H192" s="12">
        <f t="shared" si="57"/>
        <v>0</v>
      </c>
      <c r="I192" s="12">
        <f t="shared" si="57"/>
        <v>0</v>
      </c>
      <c r="J192" s="12">
        <f t="shared" si="57"/>
        <v>0</v>
      </c>
      <c r="K192" s="12">
        <f t="shared" si="57"/>
        <v>0</v>
      </c>
      <c r="L192" s="12">
        <f t="shared" si="57"/>
        <v>0</v>
      </c>
      <c r="M192" s="12">
        <f t="shared" si="57"/>
        <v>0</v>
      </c>
      <c r="N192" s="12">
        <f t="shared" si="57"/>
        <v>0</v>
      </c>
      <c r="O192" s="12">
        <f t="shared" si="57"/>
        <v>0</v>
      </c>
      <c r="P192" s="12">
        <f t="shared" si="57"/>
        <v>0</v>
      </c>
      <c r="Q192" s="12">
        <f t="shared" si="57"/>
        <v>0</v>
      </c>
      <c r="R192" s="65">
        <f t="shared" si="57"/>
        <v>0.03</v>
      </c>
      <c r="S192" s="79" t="s">
        <v>218</v>
      </c>
      <c r="T192" s="75">
        <f>(R192+S192+S187)*D192</f>
        <v>3</v>
      </c>
    </row>
    <row r="193" spans="1:20" s="13" customFormat="1" ht="20.25">
      <c r="A193" s="11">
        <v>3</v>
      </c>
      <c r="B193" s="39" t="s">
        <v>144</v>
      </c>
      <c r="C193" s="36">
        <f t="shared" si="56"/>
        <v>120</v>
      </c>
      <c r="D193" s="12">
        <f>D192</f>
        <v>40</v>
      </c>
      <c r="E193" s="37">
        <f>F193*$E$473+G193*$F$473+H193*$G$473+I193*$H$473+J193*$I$473+K193*$J$473+L193*$K$473+M193*$L$473+N193*$M$473+O193*$N$473+P193*$O$473</f>
        <v>3</v>
      </c>
      <c r="F193" s="12">
        <v>3</v>
      </c>
      <c r="G193" s="12"/>
      <c r="H193" s="12"/>
      <c r="I193" s="12"/>
      <c r="J193" s="12"/>
      <c r="K193" s="12"/>
      <c r="L193" s="12"/>
      <c r="M193" s="12"/>
      <c r="N193" s="12"/>
      <c r="O193" s="12"/>
      <c r="P193" s="12"/>
      <c r="Q193" s="12"/>
      <c r="R193" s="65"/>
      <c r="S193" s="66"/>
      <c r="T193" s="76"/>
    </row>
    <row r="194" spans="1:20" s="13" customFormat="1" ht="20.25">
      <c r="A194" s="14"/>
      <c r="B194" s="41" t="s">
        <v>21</v>
      </c>
      <c r="C194" s="44">
        <f>SUM(C190:C193)</f>
        <v>465</v>
      </c>
      <c r="D194" s="98" t="s">
        <v>291</v>
      </c>
      <c r="E194" s="99">
        <v>465</v>
      </c>
      <c r="F194" s="15"/>
      <c r="G194" s="15"/>
      <c r="H194" s="15"/>
      <c r="I194" s="15"/>
      <c r="J194" s="15"/>
      <c r="K194" s="15"/>
      <c r="L194" s="15"/>
      <c r="M194" s="15"/>
      <c r="N194" s="15"/>
      <c r="O194" s="15"/>
      <c r="P194" s="15"/>
      <c r="Q194" s="15"/>
      <c r="R194" s="67"/>
      <c r="S194" s="66"/>
      <c r="T194" s="76"/>
    </row>
    <row r="195" spans="1:20" s="13" customFormat="1" ht="20.25">
      <c r="A195" s="14"/>
      <c r="B195" s="89" t="s">
        <v>255</v>
      </c>
      <c r="C195" s="38"/>
      <c r="D195" s="91"/>
      <c r="E195" s="37"/>
      <c r="F195" s="15"/>
      <c r="G195" s="15"/>
      <c r="H195" s="15"/>
      <c r="I195" s="15"/>
      <c r="J195" s="15"/>
      <c r="K195" s="15"/>
      <c r="L195" s="15"/>
      <c r="M195" s="15"/>
      <c r="N195" s="15"/>
      <c r="O195" s="15"/>
      <c r="P195" s="15"/>
      <c r="Q195" s="15"/>
      <c r="R195" s="67"/>
      <c r="S195" s="66"/>
      <c r="T195" s="76"/>
    </row>
    <row r="196" spans="1:20" s="13" customFormat="1" ht="20.25">
      <c r="A196" s="14"/>
      <c r="B196" s="90" t="s">
        <v>267</v>
      </c>
      <c r="C196" s="92">
        <f>D196*E196</f>
        <v>250</v>
      </c>
      <c r="D196" s="12">
        <v>40</v>
      </c>
      <c r="E196" s="37">
        <f>F196*$E$473+G196*$F$473+H196*$G$473+I196*$H$473+J196*$I$473+K196*$J$473+L196*$K$473+M196*$L$473+N196*$M$473+O196*$N$473+P196*$O$473</f>
        <v>6.25</v>
      </c>
      <c r="F196" s="15">
        <v>6.25</v>
      </c>
      <c r="G196" s="15"/>
      <c r="H196" s="15"/>
      <c r="I196" s="15"/>
      <c r="J196" s="15"/>
      <c r="K196" s="15"/>
      <c r="L196" s="15"/>
      <c r="M196" s="15"/>
      <c r="N196" s="15"/>
      <c r="O196" s="15"/>
      <c r="P196" s="15"/>
      <c r="Q196" s="15"/>
      <c r="R196" s="67"/>
      <c r="S196" s="66"/>
      <c r="T196" s="76"/>
    </row>
    <row r="197" spans="1:20" s="13" customFormat="1" ht="20.25">
      <c r="A197" s="14"/>
      <c r="B197" s="41" t="s">
        <v>262</v>
      </c>
      <c r="C197" s="93">
        <f>C196</f>
        <v>250</v>
      </c>
      <c r="D197" s="98" t="s">
        <v>291</v>
      </c>
      <c r="E197" s="99">
        <v>250</v>
      </c>
      <c r="F197" s="15"/>
      <c r="G197" s="15"/>
      <c r="H197" s="15"/>
      <c r="I197" s="15"/>
      <c r="J197" s="15"/>
      <c r="K197" s="15"/>
      <c r="L197" s="15"/>
      <c r="M197" s="15"/>
      <c r="N197" s="15"/>
      <c r="O197" s="15"/>
      <c r="P197" s="15"/>
      <c r="Q197" s="15"/>
      <c r="R197" s="67"/>
      <c r="S197" s="66"/>
      <c r="T197" s="76"/>
    </row>
    <row r="198" spans="1:20" s="10" customFormat="1" ht="20.25" customHeight="1">
      <c r="A198" s="31">
        <v>18</v>
      </c>
      <c r="B198" s="42" t="s">
        <v>101</v>
      </c>
      <c r="C198" s="35"/>
      <c r="D198" s="9"/>
      <c r="E198" s="34"/>
      <c r="F198" s="9"/>
      <c r="G198" s="9"/>
      <c r="H198" s="9"/>
      <c r="I198" s="9"/>
      <c r="J198" s="9"/>
      <c r="K198" s="9"/>
      <c r="L198" s="9"/>
      <c r="M198" s="9"/>
      <c r="N198" s="9"/>
      <c r="O198" s="9"/>
      <c r="P198" s="9"/>
      <c r="Q198" s="9"/>
      <c r="R198" s="63"/>
      <c r="S198" s="64"/>
      <c r="T198" s="43"/>
    </row>
    <row r="199" spans="1:20" s="13" customFormat="1" ht="20.25">
      <c r="A199" s="11">
        <v>1</v>
      </c>
      <c r="B199" s="39" t="s">
        <v>102</v>
      </c>
      <c r="C199" s="36">
        <f>D199*E199</f>
        <v>-20</v>
      </c>
      <c r="D199" s="12">
        <v>5</v>
      </c>
      <c r="E199" s="37">
        <f>F199*$E$473+G199*$F$473+H199*$G$473+I199*$H$473+J199*$I$473+K199*$J$473+L199*$K$473+M199*$L$473+N199*$M$473+O199*$N$473+P199*$O$473</f>
        <v>-4</v>
      </c>
      <c r="F199" s="12">
        <v>-2</v>
      </c>
      <c r="G199" s="12">
        <v>-2</v>
      </c>
      <c r="H199" s="12"/>
      <c r="I199" s="12"/>
      <c r="J199" s="12"/>
      <c r="K199" s="12"/>
      <c r="L199" s="12"/>
      <c r="M199" s="12"/>
      <c r="N199" s="12"/>
      <c r="O199" s="12"/>
      <c r="P199" s="12"/>
      <c r="Q199" s="12"/>
      <c r="R199" s="65"/>
      <c r="S199" s="73"/>
      <c r="T199" s="75"/>
    </row>
    <row r="200" spans="1:20" s="13" customFormat="1" ht="20.25">
      <c r="A200" s="11">
        <v>1</v>
      </c>
      <c r="B200" s="39" t="s">
        <v>290</v>
      </c>
      <c r="C200" s="36">
        <f>D200*E200</f>
        <v>-10</v>
      </c>
      <c r="D200" s="12">
        <f>D199</f>
        <v>5</v>
      </c>
      <c r="E200" s="37">
        <f>F200*$E$473+G200*$F$473+H200*$G$473+I200*$H$473+J200*$I$473+K200*$J$473+L200*$K$473+M200*$L$473+N200*$M$473+O200*$N$473+P200*$O$473</f>
        <v>-2</v>
      </c>
      <c r="F200" s="12">
        <v>-2</v>
      </c>
      <c r="G200" s="12"/>
      <c r="H200" s="12"/>
      <c r="I200" s="12"/>
      <c r="J200" s="12"/>
      <c r="K200" s="12"/>
      <c r="L200" s="12"/>
      <c r="M200" s="12"/>
      <c r="N200" s="12"/>
      <c r="O200" s="12"/>
      <c r="P200" s="12"/>
      <c r="Q200" s="12"/>
      <c r="R200" s="65"/>
      <c r="S200" s="73"/>
      <c r="T200" s="75"/>
    </row>
    <row r="201" spans="1:20" s="13" customFormat="1" ht="20.25">
      <c r="A201" s="11">
        <v>1</v>
      </c>
      <c r="B201" s="39" t="s">
        <v>223</v>
      </c>
      <c r="C201" s="36">
        <f>D201*E201</f>
        <v>110</v>
      </c>
      <c r="D201" s="12">
        <v>10</v>
      </c>
      <c r="E201" s="37">
        <f>F201*$E$473+G201*$F$473+H201*$G$473+I201*$H$473+J201*$I$473+K201*$J$473+L201*$K$473+M201*$L$473+N201*$M$473+O201*$N$473+P201*$O$473</f>
        <v>11</v>
      </c>
      <c r="F201" s="12"/>
      <c r="G201" s="12">
        <v>11</v>
      </c>
      <c r="H201" s="12"/>
      <c r="I201" s="12"/>
      <c r="J201" s="12"/>
      <c r="K201" s="12"/>
      <c r="L201" s="12"/>
      <c r="M201" s="12"/>
      <c r="N201" s="12"/>
      <c r="O201" s="12"/>
      <c r="P201" s="12"/>
      <c r="Q201" s="12"/>
      <c r="R201" s="65">
        <v>0.03</v>
      </c>
      <c r="S201" s="73">
        <v>0</v>
      </c>
      <c r="T201" s="75">
        <f>(R201+S201)*D201</f>
        <v>0.3</v>
      </c>
    </row>
    <row r="202" spans="1:20" s="13" customFormat="1" ht="20.25">
      <c r="A202" s="11"/>
      <c r="B202" s="40" t="s">
        <v>19</v>
      </c>
      <c r="C202" s="44">
        <f>SUM(C199:C201)</f>
        <v>80</v>
      </c>
      <c r="D202" s="98" t="s">
        <v>291</v>
      </c>
      <c r="E202" s="99">
        <v>80</v>
      </c>
      <c r="F202" s="12"/>
      <c r="G202" s="12"/>
      <c r="H202" s="12"/>
      <c r="I202" s="12"/>
      <c r="J202" s="12"/>
      <c r="K202" s="12"/>
      <c r="L202" s="12"/>
      <c r="M202" s="12"/>
      <c r="N202" s="12"/>
      <c r="O202" s="12"/>
      <c r="P202" s="12"/>
      <c r="Q202" s="12"/>
      <c r="R202" s="65"/>
      <c r="S202" s="66"/>
      <c r="T202" s="76"/>
    </row>
    <row r="203" spans="1:20" s="13" customFormat="1" ht="20.25">
      <c r="A203" s="11">
        <v>2</v>
      </c>
      <c r="B203" s="39" t="s">
        <v>103</v>
      </c>
      <c r="C203" s="36">
        <f>D203*E203</f>
        <v>-30</v>
      </c>
      <c r="D203" s="12">
        <v>5</v>
      </c>
      <c r="E203" s="37">
        <f>F203*$E$473+G203*$F$473+H203*$G$473+I203*$H$473+J203*$I$473+K203*$J$473+L203*$K$473+M203*$L$473+N203*$M$473+O203*$N$473+P203*$O$473</f>
        <v>-6</v>
      </c>
      <c r="F203" s="12">
        <v>-3</v>
      </c>
      <c r="G203" s="12">
        <v>-3</v>
      </c>
      <c r="H203" s="12"/>
      <c r="I203" s="12"/>
      <c r="J203" s="12"/>
      <c r="K203" s="12"/>
      <c r="L203" s="12"/>
      <c r="M203" s="12"/>
      <c r="N203" s="12"/>
      <c r="O203" s="12"/>
      <c r="P203" s="12"/>
      <c r="Q203" s="12"/>
      <c r="R203" s="65"/>
      <c r="S203" s="73"/>
      <c r="T203" s="75"/>
    </row>
    <row r="204" spans="1:20" s="13" customFormat="1" ht="20.25">
      <c r="A204" s="11">
        <v>2</v>
      </c>
      <c r="B204" s="39" t="s">
        <v>290</v>
      </c>
      <c r="C204" s="36">
        <f t="shared" ref="C204:C206" si="58">D204*E204</f>
        <v>-20</v>
      </c>
      <c r="D204" s="12">
        <f>D203*2</f>
        <v>10</v>
      </c>
      <c r="E204" s="37">
        <f>F204*$E$473+G204*$F$473+H204*$G$473+I204*$H$473+J204*$I$473+K204*$J$473+L204*$K$473+M204*$L$473+N204*$M$473+O204*$N$473+P204*$O$473</f>
        <v>-2</v>
      </c>
      <c r="F204" s="12">
        <v>-2</v>
      </c>
      <c r="G204" s="12"/>
      <c r="H204" s="12"/>
      <c r="I204" s="12"/>
      <c r="J204" s="12"/>
      <c r="K204" s="12"/>
      <c r="L204" s="12"/>
      <c r="M204" s="12"/>
      <c r="N204" s="12"/>
      <c r="O204" s="12"/>
      <c r="P204" s="12"/>
      <c r="Q204" s="12"/>
      <c r="R204" s="65"/>
      <c r="S204" s="73"/>
      <c r="T204" s="75"/>
    </row>
    <row r="205" spans="1:20" s="13" customFormat="1" ht="20.25">
      <c r="A205" s="11">
        <v>2</v>
      </c>
      <c r="B205" s="39" t="str">
        <f>B201</f>
        <v>Дрон-геофизик</v>
      </c>
      <c r="C205" s="36">
        <f t="shared" si="58"/>
        <v>220</v>
      </c>
      <c r="D205" s="12">
        <v>20</v>
      </c>
      <c r="E205" s="37">
        <f>F205*$E$473+G205*$F$473+H205*$G$473+I205*$H$473+J205*$I$473+K205*$J$473+L205*$K$473+M205*$L$473+N205*$M$473+O205*$N$473+P205*$O$473</f>
        <v>11</v>
      </c>
      <c r="F205" s="12">
        <f>F201</f>
        <v>0</v>
      </c>
      <c r="G205" s="12">
        <f>G201</f>
        <v>11</v>
      </c>
      <c r="H205" s="12">
        <f t="shared" ref="H205:Q205" si="59">H201</f>
        <v>0</v>
      </c>
      <c r="I205" s="12">
        <f t="shared" si="59"/>
        <v>0</v>
      </c>
      <c r="J205" s="12">
        <f t="shared" si="59"/>
        <v>0</v>
      </c>
      <c r="K205" s="12">
        <f t="shared" si="59"/>
        <v>0</v>
      </c>
      <c r="L205" s="12">
        <f t="shared" si="59"/>
        <v>0</v>
      </c>
      <c r="M205" s="12">
        <f t="shared" si="59"/>
        <v>0</v>
      </c>
      <c r="N205" s="12">
        <f t="shared" si="59"/>
        <v>0</v>
      </c>
      <c r="O205" s="12">
        <f t="shared" si="59"/>
        <v>0</v>
      </c>
      <c r="P205" s="12">
        <f t="shared" si="59"/>
        <v>0</v>
      </c>
      <c r="Q205" s="12">
        <f t="shared" si="59"/>
        <v>0</v>
      </c>
      <c r="R205" s="65">
        <f>R201</f>
        <v>0.03</v>
      </c>
      <c r="S205" s="79" t="s">
        <v>217</v>
      </c>
      <c r="T205" s="75">
        <f>(R205+S205)*D205</f>
        <v>1.2</v>
      </c>
    </row>
    <row r="206" spans="1:20" s="13" customFormat="1" ht="20.25">
      <c r="A206" s="48">
        <v>2</v>
      </c>
      <c r="B206" s="39" t="s">
        <v>144</v>
      </c>
      <c r="C206" s="36">
        <f t="shared" si="58"/>
        <v>40</v>
      </c>
      <c r="D206" s="12">
        <f>D205</f>
        <v>20</v>
      </c>
      <c r="E206" s="37">
        <f>F206*$E$473+G206*$F$473+H206*$G$473+I206*$H$473+J206*$I$473+K206*$J$473+L206*$K$473+M206*$L$473+N206*$M$473+O206*$N$473+P206*$O$473</f>
        <v>2</v>
      </c>
      <c r="F206" s="12"/>
      <c r="G206" s="12">
        <v>2</v>
      </c>
      <c r="H206" s="12"/>
      <c r="I206" s="12"/>
      <c r="J206" s="12"/>
      <c r="K206" s="12"/>
      <c r="L206" s="12"/>
      <c r="M206" s="12"/>
      <c r="N206" s="12"/>
      <c r="O206" s="12"/>
      <c r="P206" s="12"/>
      <c r="Q206" s="12"/>
      <c r="R206" s="65"/>
      <c r="S206" s="66"/>
      <c r="T206" s="76"/>
    </row>
    <row r="207" spans="1:20" s="13" customFormat="1" ht="20.25">
      <c r="A207" s="11"/>
      <c r="B207" s="40" t="s">
        <v>20</v>
      </c>
      <c r="C207" s="44">
        <f>SUM(C203:C206)</f>
        <v>210</v>
      </c>
      <c r="D207" s="98" t="s">
        <v>291</v>
      </c>
      <c r="E207" s="99">
        <v>210</v>
      </c>
      <c r="F207" s="12"/>
      <c r="G207" s="12"/>
      <c r="H207" s="12"/>
      <c r="I207" s="12"/>
      <c r="J207" s="12"/>
      <c r="K207" s="12"/>
      <c r="L207" s="12"/>
      <c r="M207" s="12"/>
      <c r="N207" s="12"/>
      <c r="O207" s="12"/>
      <c r="P207" s="12"/>
      <c r="Q207" s="12"/>
      <c r="R207" s="65"/>
      <c r="S207" s="66"/>
      <c r="T207" s="76"/>
    </row>
    <row r="208" spans="1:20" s="13" customFormat="1" ht="20.25">
      <c r="A208" s="11">
        <v>3</v>
      </c>
      <c r="B208" s="39" t="s">
        <v>101</v>
      </c>
      <c r="C208" s="36">
        <f>D208*E208</f>
        <v>-55</v>
      </c>
      <c r="D208" s="12">
        <v>5</v>
      </c>
      <c r="E208" s="37">
        <f>F208*$E$473+G208*$F$473+H208*$G$473+I208*$H$473+J208*$I$473+K208*$J$473+L208*$K$473+M208*$L$473+N208*$M$473+O208*$N$473+P208*$O$473</f>
        <v>-11</v>
      </c>
      <c r="F208" s="12">
        <v>-6</v>
      </c>
      <c r="G208" s="12">
        <v>-5</v>
      </c>
      <c r="H208" s="12"/>
      <c r="I208" s="12"/>
      <c r="J208" s="12"/>
      <c r="K208" s="12"/>
      <c r="L208" s="12"/>
      <c r="M208" s="12"/>
      <c r="N208" s="12"/>
      <c r="O208" s="12"/>
      <c r="P208" s="12"/>
      <c r="Q208" s="12"/>
      <c r="R208" s="65"/>
      <c r="S208" s="73"/>
      <c r="T208" s="75"/>
    </row>
    <row r="209" spans="1:20" s="13" customFormat="1" ht="20.25">
      <c r="A209" s="11">
        <v>3</v>
      </c>
      <c r="B209" s="39" t="s">
        <v>290</v>
      </c>
      <c r="C209" s="36">
        <f t="shared" ref="C209:C211" si="60">D209*E209</f>
        <v>-40</v>
      </c>
      <c r="D209" s="12">
        <f>D203*4</f>
        <v>20</v>
      </c>
      <c r="E209" s="37">
        <f>F209*$E$473+G209*$F$473+H209*$G$473+I209*$H$473+J209*$I$473+K209*$J$473+L209*$K$473+M209*$L$473+N209*$M$473+O209*$N$473+P209*$O$473</f>
        <v>-2</v>
      </c>
      <c r="F209" s="12">
        <v>-2</v>
      </c>
      <c r="G209" s="12"/>
      <c r="H209" s="12"/>
      <c r="I209" s="12"/>
      <c r="J209" s="12"/>
      <c r="K209" s="12"/>
      <c r="L209" s="12"/>
      <c r="M209" s="12"/>
      <c r="N209" s="12"/>
      <c r="O209" s="12"/>
      <c r="P209" s="12"/>
      <c r="Q209" s="12"/>
      <c r="R209" s="65"/>
      <c r="S209" s="73"/>
      <c r="T209" s="75"/>
    </row>
    <row r="210" spans="1:20" s="13" customFormat="1" ht="20.25">
      <c r="A210" s="11">
        <v>3</v>
      </c>
      <c r="B210" s="39" t="str">
        <f>B201</f>
        <v>Дрон-геофизик</v>
      </c>
      <c r="C210" s="36">
        <f t="shared" si="60"/>
        <v>440</v>
      </c>
      <c r="D210" s="12">
        <v>40</v>
      </c>
      <c r="E210" s="37">
        <f>F210*$E$473+G210*$F$473+H210*$G$473+I210*$H$473+J210*$I$473+K210*$J$473+L210*$K$473+M210*$L$473+N210*$M$473+O210*$N$473+P210*$O$473</f>
        <v>11</v>
      </c>
      <c r="F210" s="12">
        <f>F201</f>
        <v>0</v>
      </c>
      <c r="G210" s="12">
        <f>G201</f>
        <v>11</v>
      </c>
      <c r="H210" s="12">
        <f t="shared" ref="H210:R210" si="61">H201</f>
        <v>0</v>
      </c>
      <c r="I210" s="12">
        <f t="shared" si="61"/>
        <v>0</v>
      </c>
      <c r="J210" s="12">
        <f t="shared" si="61"/>
        <v>0</v>
      </c>
      <c r="K210" s="12">
        <f t="shared" si="61"/>
        <v>0</v>
      </c>
      <c r="L210" s="12">
        <f t="shared" si="61"/>
        <v>0</v>
      </c>
      <c r="M210" s="12">
        <f t="shared" si="61"/>
        <v>0</v>
      </c>
      <c r="N210" s="12">
        <f t="shared" si="61"/>
        <v>0</v>
      </c>
      <c r="O210" s="12">
        <f t="shared" si="61"/>
        <v>0</v>
      </c>
      <c r="P210" s="12">
        <f t="shared" si="61"/>
        <v>0</v>
      </c>
      <c r="Q210" s="12">
        <f t="shared" si="61"/>
        <v>0</v>
      </c>
      <c r="R210" s="65">
        <f t="shared" si="61"/>
        <v>0.03</v>
      </c>
      <c r="S210" s="79" t="s">
        <v>218</v>
      </c>
      <c r="T210" s="75">
        <f>(R210+S210+S205)*D210</f>
        <v>3</v>
      </c>
    </row>
    <row r="211" spans="1:20" s="13" customFormat="1" ht="20.25">
      <c r="A211" s="11">
        <v>3</v>
      </c>
      <c r="B211" s="39" t="s">
        <v>144</v>
      </c>
      <c r="C211" s="36">
        <f t="shared" si="60"/>
        <v>120</v>
      </c>
      <c r="D211" s="12">
        <f>D210</f>
        <v>40</v>
      </c>
      <c r="E211" s="37">
        <f>F211*$E$473+G211*$F$473+H211*$G$473+I211*$H$473+J211*$I$473+K211*$J$473+L211*$K$473+M211*$L$473+N211*$M$473+O211*$N$473+P211*$O$473</f>
        <v>3</v>
      </c>
      <c r="F211" s="12"/>
      <c r="G211" s="12">
        <v>3</v>
      </c>
      <c r="H211" s="12"/>
      <c r="I211" s="12"/>
      <c r="J211" s="12"/>
      <c r="K211" s="12"/>
      <c r="L211" s="12"/>
      <c r="M211" s="12"/>
      <c r="N211" s="12"/>
      <c r="O211" s="12"/>
      <c r="P211" s="12"/>
      <c r="Q211" s="12"/>
      <c r="R211" s="65"/>
      <c r="S211" s="66"/>
      <c r="T211" s="76"/>
    </row>
    <row r="212" spans="1:20" s="13" customFormat="1" ht="20.25">
      <c r="A212" s="14"/>
      <c r="B212" s="41" t="s">
        <v>21</v>
      </c>
      <c r="C212" s="44">
        <f>SUM(C208:C211)</f>
        <v>465</v>
      </c>
      <c r="D212" s="98" t="s">
        <v>291</v>
      </c>
      <c r="E212" s="99">
        <v>465</v>
      </c>
      <c r="F212" s="15"/>
      <c r="G212" s="15"/>
      <c r="H212" s="15"/>
      <c r="I212" s="15"/>
      <c r="J212" s="15"/>
      <c r="K212" s="15"/>
      <c r="L212" s="15"/>
      <c r="M212" s="15"/>
      <c r="N212" s="15"/>
      <c r="O212" s="15"/>
      <c r="P212" s="15"/>
      <c r="Q212" s="15"/>
      <c r="R212" s="67"/>
      <c r="S212" s="66"/>
      <c r="T212" s="76"/>
    </row>
    <row r="213" spans="1:20" s="13" customFormat="1" ht="20.25">
      <c r="A213" s="49"/>
      <c r="B213" s="89" t="s">
        <v>255</v>
      </c>
      <c r="C213" s="38"/>
      <c r="D213" s="91"/>
      <c r="E213" s="37"/>
      <c r="F213" s="15"/>
      <c r="G213" s="15"/>
      <c r="H213" s="15"/>
      <c r="I213" s="15"/>
      <c r="J213" s="15"/>
      <c r="K213" s="15"/>
      <c r="L213" s="15"/>
      <c r="M213" s="15"/>
      <c r="N213" s="15"/>
      <c r="O213" s="15"/>
      <c r="P213" s="15"/>
      <c r="Q213" s="15"/>
      <c r="R213" s="67"/>
      <c r="S213" s="66"/>
      <c r="T213" s="76"/>
    </row>
    <row r="214" spans="1:20" s="13" customFormat="1" ht="20.25">
      <c r="A214" s="49"/>
      <c r="B214" s="90" t="s">
        <v>258</v>
      </c>
      <c r="C214" s="92">
        <f>D214*E214</f>
        <v>250</v>
      </c>
      <c r="D214" s="12">
        <f>D210</f>
        <v>40</v>
      </c>
      <c r="E214" s="37">
        <f>F214*$E$473+G214*$F$473+H214*$G$473+I214*$H$473+J214*$I$473+K214*$J$473+L214*$K$473+M214*$L$473+N214*$M$473+O214*$N$473+P214*$O$473</f>
        <v>6.25</v>
      </c>
      <c r="F214" s="15"/>
      <c r="G214" s="15">
        <v>6.25</v>
      </c>
      <c r="H214" s="15"/>
      <c r="I214" s="15"/>
      <c r="J214" s="15"/>
      <c r="K214" s="15"/>
      <c r="L214" s="15"/>
      <c r="M214" s="15"/>
      <c r="N214" s="15"/>
      <c r="O214" s="15"/>
      <c r="P214" s="15"/>
      <c r="Q214" s="15"/>
      <c r="R214" s="67"/>
      <c r="S214" s="66"/>
      <c r="T214" s="76"/>
    </row>
    <row r="215" spans="1:20" s="13" customFormat="1" ht="20.25">
      <c r="A215" s="49"/>
      <c r="B215" s="41" t="s">
        <v>262</v>
      </c>
      <c r="C215" s="93">
        <f>C214</f>
        <v>250</v>
      </c>
      <c r="D215" s="98" t="s">
        <v>291</v>
      </c>
      <c r="E215" s="99">
        <v>250</v>
      </c>
      <c r="F215" s="15"/>
      <c r="G215" s="15"/>
      <c r="H215" s="15"/>
      <c r="I215" s="15"/>
      <c r="J215" s="15"/>
      <c r="K215" s="15"/>
      <c r="L215" s="15"/>
      <c r="M215" s="15"/>
      <c r="N215" s="15"/>
      <c r="O215" s="15"/>
      <c r="P215" s="15"/>
      <c r="Q215" s="15"/>
      <c r="R215" s="67"/>
      <c r="S215" s="66"/>
      <c r="T215" s="76"/>
    </row>
    <row r="216" spans="1:20" s="10" customFormat="1" ht="20.25" customHeight="1">
      <c r="A216" s="31">
        <v>19</v>
      </c>
      <c r="B216" s="42" t="s">
        <v>104</v>
      </c>
      <c r="C216" s="35"/>
      <c r="D216" s="9"/>
      <c r="E216" s="34"/>
      <c r="F216" s="9"/>
      <c r="G216" s="9"/>
      <c r="H216" s="9"/>
      <c r="I216" s="9"/>
      <c r="J216" s="9"/>
      <c r="K216" s="9"/>
      <c r="L216" s="9"/>
      <c r="M216" s="9"/>
      <c r="N216" s="9"/>
      <c r="O216" s="9"/>
      <c r="P216" s="9"/>
      <c r="Q216" s="9"/>
      <c r="R216" s="63"/>
      <c r="S216" s="64"/>
      <c r="T216" s="43"/>
    </row>
    <row r="217" spans="1:20" s="13" customFormat="1" ht="20.25">
      <c r="A217" s="11">
        <v>1</v>
      </c>
      <c r="B217" s="39" t="s">
        <v>105</v>
      </c>
      <c r="C217" s="36">
        <f>D217*E217</f>
        <v>-20</v>
      </c>
      <c r="D217" s="12">
        <v>5</v>
      </c>
      <c r="E217" s="37">
        <f>F217*$E$473+G217*$F$473+H217*$G$473+I217*$H$473+J217*$I$473+K217*$J$473+L217*$K$473+M217*$L$473+N217*$M$473+O217*$N$473+P217*$O$473</f>
        <v>-4</v>
      </c>
      <c r="F217" s="12">
        <v>-2</v>
      </c>
      <c r="G217" s="12">
        <v>-2</v>
      </c>
      <c r="H217" s="12"/>
      <c r="I217" s="12"/>
      <c r="J217" s="12"/>
      <c r="K217" s="12"/>
      <c r="L217" s="12"/>
      <c r="M217" s="12"/>
      <c r="N217" s="12"/>
      <c r="O217" s="12"/>
      <c r="P217" s="12"/>
      <c r="Q217" s="12"/>
      <c r="R217" s="65"/>
      <c r="S217" s="73"/>
      <c r="T217" s="75"/>
    </row>
    <row r="218" spans="1:20" s="13" customFormat="1" ht="20.25">
      <c r="A218" s="11">
        <v>1</v>
      </c>
      <c r="B218" s="39" t="s">
        <v>290</v>
      </c>
      <c r="C218" s="36">
        <f>D218*E218</f>
        <v>-10</v>
      </c>
      <c r="D218" s="12">
        <f>D217</f>
        <v>5</v>
      </c>
      <c r="E218" s="37">
        <f>F218*$E$473+G218*$F$473+H218*$G$473+I218*$H$473+J218*$I$473+K218*$J$473+L218*$K$473+M218*$L$473+N218*$M$473+O218*$N$473+P218*$O$473</f>
        <v>-2</v>
      </c>
      <c r="F218" s="12">
        <v>-2</v>
      </c>
      <c r="G218" s="12"/>
      <c r="H218" s="12"/>
      <c r="I218" s="12"/>
      <c r="J218" s="12"/>
      <c r="K218" s="12"/>
      <c r="L218" s="12"/>
      <c r="M218" s="12"/>
      <c r="N218" s="12"/>
      <c r="O218" s="12"/>
      <c r="P218" s="12"/>
      <c r="Q218" s="12"/>
      <c r="R218" s="65"/>
      <c r="S218" s="73"/>
      <c r="T218" s="75"/>
    </row>
    <row r="219" spans="1:20" s="13" customFormat="1" ht="20.25">
      <c r="A219" s="11">
        <v>1</v>
      </c>
      <c r="B219" s="39" t="s">
        <v>241</v>
      </c>
      <c r="C219" s="36">
        <f>D219*E219</f>
        <v>110</v>
      </c>
      <c r="D219" s="12">
        <v>10</v>
      </c>
      <c r="E219" s="37">
        <f>F219*$E$473+G219*$F$473+H219*$G$473+I219*$H$473+J219*$I$473+K219*$J$473+L219*$K$473+M219*$L$473+N219*$M$473+O219*$N$473+P219*$O$473</f>
        <v>11</v>
      </c>
      <c r="F219" s="12"/>
      <c r="G219" s="12"/>
      <c r="H219" s="12">
        <v>11</v>
      </c>
      <c r="I219" s="12"/>
      <c r="J219" s="12"/>
      <c r="K219" s="12"/>
      <c r="L219" s="12"/>
      <c r="M219" s="12"/>
      <c r="N219" s="12"/>
      <c r="O219" s="12"/>
      <c r="P219" s="12"/>
      <c r="Q219" s="12"/>
      <c r="R219" s="65">
        <v>0.03</v>
      </c>
      <c r="S219" s="73">
        <v>0</v>
      </c>
      <c r="T219" s="75">
        <f>(R219+S219)*D219</f>
        <v>0.3</v>
      </c>
    </row>
    <row r="220" spans="1:20" s="13" customFormat="1" ht="20.25">
      <c r="A220" s="11"/>
      <c r="B220" s="40" t="s">
        <v>19</v>
      </c>
      <c r="C220" s="44">
        <f>SUM(C217:C219)</f>
        <v>80</v>
      </c>
      <c r="D220" s="98" t="s">
        <v>291</v>
      </c>
      <c r="E220" s="99">
        <v>80</v>
      </c>
      <c r="F220" s="12"/>
      <c r="G220" s="12"/>
      <c r="H220" s="12"/>
      <c r="I220" s="12"/>
      <c r="J220" s="12"/>
      <c r="K220" s="12"/>
      <c r="L220" s="12"/>
      <c r="M220" s="12"/>
      <c r="N220" s="12"/>
      <c r="O220" s="12"/>
      <c r="P220" s="12"/>
      <c r="Q220" s="12"/>
      <c r="R220" s="65"/>
      <c r="S220" s="66"/>
      <c r="T220" s="76"/>
    </row>
    <row r="221" spans="1:20" s="13" customFormat="1" ht="20.25">
      <c r="A221" s="11">
        <v>2</v>
      </c>
      <c r="B221" s="39" t="s">
        <v>106</v>
      </c>
      <c r="C221" s="36">
        <f>D221*E221</f>
        <v>-30</v>
      </c>
      <c r="D221" s="12">
        <v>5</v>
      </c>
      <c r="E221" s="37">
        <f>F221*$E$473+G221*$F$473+H221*$G$473+I221*$H$473+J221*$I$473+K221*$J$473+L221*$K$473+M221*$L$473+N221*$M$473+O221*$N$473+P221*$O$473</f>
        <v>-6</v>
      </c>
      <c r="F221" s="12">
        <v>-3</v>
      </c>
      <c r="G221" s="12">
        <v>-3</v>
      </c>
      <c r="H221" s="12"/>
      <c r="I221" s="12"/>
      <c r="J221" s="12"/>
      <c r="K221" s="12"/>
      <c r="L221" s="12"/>
      <c r="M221" s="12"/>
      <c r="N221" s="12"/>
      <c r="O221" s="12"/>
      <c r="P221" s="12"/>
      <c r="Q221" s="12"/>
      <c r="R221" s="65"/>
      <c r="S221" s="73"/>
      <c r="T221" s="75"/>
    </row>
    <row r="222" spans="1:20" s="13" customFormat="1" ht="20.25">
      <c r="A222" s="11">
        <v>2</v>
      </c>
      <c r="B222" s="39" t="s">
        <v>290</v>
      </c>
      <c r="C222" s="36">
        <f t="shared" ref="C222" si="62">D222*E222</f>
        <v>-20</v>
      </c>
      <c r="D222" s="12">
        <f>D221*2</f>
        <v>10</v>
      </c>
      <c r="E222" s="37">
        <f>F222*$E$473+G222*$F$473+H222*$G$473+I222*$H$473+J222*$I$473+K222*$J$473+L222*$K$473+M222*$L$473+N222*$M$473+O222*$N$473+P222*$O$473</f>
        <v>-2</v>
      </c>
      <c r="F222" s="12">
        <v>-2</v>
      </c>
      <c r="G222" s="12"/>
      <c r="H222" s="12"/>
      <c r="I222" s="12"/>
      <c r="J222" s="12"/>
      <c r="K222" s="12"/>
      <c r="L222" s="12"/>
      <c r="M222" s="12"/>
      <c r="N222" s="12"/>
      <c r="O222" s="12"/>
      <c r="P222" s="12"/>
      <c r="Q222" s="12"/>
      <c r="R222" s="65"/>
      <c r="S222" s="73"/>
      <c r="T222" s="75"/>
    </row>
    <row r="223" spans="1:20" s="13" customFormat="1" ht="20.25">
      <c r="A223" s="11">
        <v>2</v>
      </c>
      <c r="B223" s="39" t="str">
        <f>B219</f>
        <v>Дрон-агроном</v>
      </c>
      <c r="C223" s="36">
        <f t="shared" ref="C223:C224" si="63">D223*E223</f>
        <v>220</v>
      </c>
      <c r="D223" s="12">
        <v>20</v>
      </c>
      <c r="E223" s="37">
        <f>F223*$E$473+G223*$F$473+H223*$G$473+I223*$H$473+J223*$I$473+K223*$J$473+L223*$K$473+M223*$L$473+N223*$M$473+O223*$N$473+P223*$O$473</f>
        <v>11</v>
      </c>
      <c r="F223" s="12">
        <f>F219</f>
        <v>0</v>
      </c>
      <c r="G223" s="12">
        <f t="shared" ref="G223:Q223" si="64">G219</f>
        <v>0</v>
      </c>
      <c r="H223" s="12">
        <v>11</v>
      </c>
      <c r="I223" s="12">
        <f t="shared" si="64"/>
        <v>0</v>
      </c>
      <c r="J223" s="12">
        <f t="shared" si="64"/>
        <v>0</v>
      </c>
      <c r="K223" s="12">
        <f t="shared" si="64"/>
        <v>0</v>
      </c>
      <c r="L223" s="12">
        <f t="shared" si="64"/>
        <v>0</v>
      </c>
      <c r="M223" s="12">
        <f t="shared" si="64"/>
        <v>0</v>
      </c>
      <c r="N223" s="12">
        <f t="shared" si="64"/>
        <v>0</v>
      </c>
      <c r="O223" s="12">
        <f t="shared" si="64"/>
        <v>0</v>
      </c>
      <c r="P223" s="12">
        <f t="shared" si="64"/>
        <v>0</v>
      </c>
      <c r="Q223" s="12">
        <f t="shared" si="64"/>
        <v>0</v>
      </c>
      <c r="R223" s="65">
        <f>R219</f>
        <v>0.03</v>
      </c>
      <c r="S223" s="79" t="s">
        <v>217</v>
      </c>
      <c r="T223" s="75">
        <f>(R223+S223)*D223</f>
        <v>1.2</v>
      </c>
    </row>
    <row r="224" spans="1:20" s="13" customFormat="1" ht="20.25">
      <c r="A224" s="48">
        <v>2</v>
      </c>
      <c r="B224" s="39" t="s">
        <v>144</v>
      </c>
      <c r="C224" s="36">
        <f t="shared" si="63"/>
        <v>40</v>
      </c>
      <c r="D224" s="12">
        <f>D223</f>
        <v>20</v>
      </c>
      <c r="E224" s="37">
        <f>F224*$E$473+G224*$F$473+H224*$G$473+I224*$H$473+J224*$I$473+K224*$J$473+L224*$K$473+M224*$L$473+N224*$M$473+O224*$N$473+P224*$O$473</f>
        <v>2</v>
      </c>
      <c r="F224" s="12"/>
      <c r="G224" s="12"/>
      <c r="H224" s="12">
        <v>2</v>
      </c>
      <c r="I224" s="12"/>
      <c r="J224" s="12"/>
      <c r="K224" s="12"/>
      <c r="L224" s="12"/>
      <c r="M224" s="12"/>
      <c r="N224" s="12"/>
      <c r="O224" s="12"/>
      <c r="P224" s="12"/>
      <c r="Q224" s="12"/>
      <c r="R224" s="65"/>
      <c r="S224" s="66"/>
      <c r="T224" s="76"/>
    </row>
    <row r="225" spans="1:20" s="13" customFormat="1" ht="20.25">
      <c r="A225" s="11"/>
      <c r="B225" s="40" t="s">
        <v>20</v>
      </c>
      <c r="C225" s="44">
        <f>SUM(C221:C224)</f>
        <v>210</v>
      </c>
      <c r="D225" s="98" t="s">
        <v>291</v>
      </c>
      <c r="E225" s="99">
        <v>210</v>
      </c>
      <c r="F225" s="12"/>
      <c r="G225" s="12"/>
      <c r="H225" s="12"/>
      <c r="I225" s="12"/>
      <c r="J225" s="12"/>
      <c r="K225" s="12"/>
      <c r="L225" s="12"/>
      <c r="M225" s="12"/>
      <c r="N225" s="12"/>
      <c r="O225" s="12"/>
      <c r="P225" s="12"/>
      <c r="Q225" s="12"/>
      <c r="R225" s="65"/>
      <c r="S225" s="66"/>
      <c r="T225" s="76"/>
    </row>
    <row r="226" spans="1:20" s="13" customFormat="1" ht="20.25">
      <c r="A226" s="11">
        <v>3</v>
      </c>
      <c r="B226" s="39" t="s">
        <v>104</v>
      </c>
      <c r="C226" s="36">
        <f>D226*E226</f>
        <v>-55</v>
      </c>
      <c r="D226" s="12">
        <v>5</v>
      </c>
      <c r="E226" s="37">
        <f>F226*$E$473+G226*$F$473+H226*$G$473+I226*$H$473+J226*$I$473+K226*$J$473+L226*$K$473+M226*$L$473+N226*$M$473+O226*$N$473+P226*$O$473</f>
        <v>-11</v>
      </c>
      <c r="F226" s="12">
        <v>-6</v>
      </c>
      <c r="G226" s="12">
        <v>-5</v>
      </c>
      <c r="H226" s="12"/>
      <c r="I226" s="12"/>
      <c r="J226" s="12"/>
      <c r="K226" s="12"/>
      <c r="L226" s="12"/>
      <c r="M226" s="12"/>
      <c r="N226" s="12"/>
      <c r="O226" s="12"/>
      <c r="P226" s="12"/>
      <c r="Q226" s="12"/>
      <c r="R226" s="65"/>
      <c r="S226" s="73"/>
      <c r="T226" s="75"/>
    </row>
    <row r="227" spans="1:20" s="13" customFormat="1" ht="20.25">
      <c r="A227" s="11">
        <v>3</v>
      </c>
      <c r="B227" s="39" t="s">
        <v>290</v>
      </c>
      <c r="C227" s="36">
        <f t="shared" ref="C227:C229" si="65">D227*E227</f>
        <v>-40</v>
      </c>
      <c r="D227" s="12">
        <f>D221*4</f>
        <v>20</v>
      </c>
      <c r="E227" s="37">
        <f>F227*$E$473+G227*$F$473+H227*$G$473+I227*$H$473+J227*$I$473+K227*$J$473+L227*$K$473+M227*$L$473+N227*$M$473+O227*$N$473+P227*$O$473</f>
        <v>-2</v>
      </c>
      <c r="F227" s="12">
        <v>-2</v>
      </c>
      <c r="G227" s="12"/>
      <c r="H227" s="12"/>
      <c r="I227" s="12"/>
      <c r="J227" s="12"/>
      <c r="K227" s="12"/>
      <c r="L227" s="12"/>
      <c r="M227" s="12"/>
      <c r="N227" s="12"/>
      <c r="O227" s="12"/>
      <c r="P227" s="12"/>
      <c r="Q227" s="12"/>
      <c r="R227" s="65"/>
      <c r="S227" s="73"/>
      <c r="T227" s="75"/>
    </row>
    <row r="228" spans="1:20" s="13" customFormat="1" ht="20.25">
      <c r="A228" s="11">
        <v>3</v>
      </c>
      <c r="B228" s="39" t="str">
        <f>B219</f>
        <v>Дрон-агроном</v>
      </c>
      <c r="C228" s="36">
        <f t="shared" si="65"/>
        <v>440</v>
      </c>
      <c r="D228" s="12">
        <v>40</v>
      </c>
      <c r="E228" s="37">
        <f>F228*$E$473+G228*$F$473+H228*$G$473+I228*$H$473+J228*$I$473+K228*$J$473+L228*$K$473+M228*$L$473+N228*$M$473+O228*$N$473+P228*$O$473</f>
        <v>11</v>
      </c>
      <c r="F228" s="12">
        <f>F219</f>
        <v>0</v>
      </c>
      <c r="G228" s="12">
        <f t="shared" ref="G228:R228" si="66">G219</f>
        <v>0</v>
      </c>
      <c r="H228" s="12">
        <v>11</v>
      </c>
      <c r="I228" s="12">
        <f t="shared" si="66"/>
        <v>0</v>
      </c>
      <c r="J228" s="12">
        <f t="shared" si="66"/>
        <v>0</v>
      </c>
      <c r="K228" s="12">
        <f t="shared" si="66"/>
        <v>0</v>
      </c>
      <c r="L228" s="12">
        <f t="shared" si="66"/>
        <v>0</v>
      </c>
      <c r="M228" s="12">
        <f t="shared" si="66"/>
        <v>0</v>
      </c>
      <c r="N228" s="12">
        <f t="shared" si="66"/>
        <v>0</v>
      </c>
      <c r="O228" s="12">
        <f t="shared" si="66"/>
        <v>0</v>
      </c>
      <c r="P228" s="12">
        <f t="shared" si="66"/>
        <v>0</v>
      </c>
      <c r="Q228" s="12">
        <f t="shared" si="66"/>
        <v>0</v>
      </c>
      <c r="R228" s="65">
        <f t="shared" si="66"/>
        <v>0.03</v>
      </c>
      <c r="S228" s="79" t="s">
        <v>218</v>
      </c>
      <c r="T228" s="75">
        <f>(R228+S228+S223)*D228</f>
        <v>3</v>
      </c>
    </row>
    <row r="229" spans="1:20" s="13" customFormat="1" ht="20.25">
      <c r="A229" s="11">
        <v>3</v>
      </c>
      <c r="B229" s="39" t="s">
        <v>144</v>
      </c>
      <c r="C229" s="36">
        <f t="shared" si="65"/>
        <v>120</v>
      </c>
      <c r="D229" s="12">
        <f>D228</f>
        <v>40</v>
      </c>
      <c r="E229" s="37">
        <f>F229*$E$473+G229*$F$473+H229*$G$473+I229*$H$473+J229*$I$473+K229*$J$473+L229*$K$473+M229*$L$473+N229*$M$473+O229*$N$473+P229*$O$473</f>
        <v>3</v>
      </c>
      <c r="F229" s="12"/>
      <c r="G229" s="12"/>
      <c r="H229" s="12">
        <v>3</v>
      </c>
      <c r="I229" s="12"/>
      <c r="J229" s="12"/>
      <c r="K229" s="12"/>
      <c r="L229" s="12"/>
      <c r="M229" s="12"/>
      <c r="N229" s="12"/>
      <c r="O229" s="12"/>
      <c r="P229" s="12"/>
      <c r="Q229" s="12"/>
      <c r="R229" s="65"/>
      <c r="S229" s="66"/>
      <c r="T229" s="76"/>
    </row>
    <row r="230" spans="1:20" s="13" customFormat="1" ht="20.25">
      <c r="A230" s="14"/>
      <c r="B230" s="41" t="s">
        <v>21</v>
      </c>
      <c r="C230" s="44">
        <f>SUM(C226:C229)</f>
        <v>465</v>
      </c>
      <c r="D230" s="98" t="s">
        <v>291</v>
      </c>
      <c r="E230" s="99">
        <v>465</v>
      </c>
      <c r="F230" s="15"/>
      <c r="G230" s="15"/>
      <c r="H230" s="15"/>
      <c r="I230" s="15"/>
      <c r="J230" s="15"/>
      <c r="K230" s="15"/>
      <c r="L230" s="15"/>
      <c r="M230" s="15"/>
      <c r="N230" s="15"/>
      <c r="O230" s="15"/>
      <c r="P230" s="15"/>
      <c r="Q230" s="15"/>
      <c r="R230" s="67"/>
      <c r="S230" s="66"/>
      <c r="T230" s="76"/>
    </row>
    <row r="231" spans="1:20" s="13" customFormat="1" ht="20.25">
      <c r="A231" s="49"/>
      <c r="B231" s="89" t="s">
        <v>255</v>
      </c>
      <c r="C231" s="38"/>
      <c r="D231" s="91"/>
      <c r="E231" s="37"/>
      <c r="F231" s="15"/>
      <c r="G231" s="15"/>
      <c r="H231" s="15"/>
      <c r="I231" s="15"/>
      <c r="J231" s="15"/>
      <c r="K231" s="15"/>
      <c r="L231" s="15"/>
      <c r="M231" s="15"/>
      <c r="N231" s="15"/>
      <c r="O231" s="15"/>
      <c r="P231" s="15"/>
      <c r="Q231" s="15"/>
      <c r="R231" s="67"/>
      <c r="S231" s="66"/>
      <c r="T231" s="76"/>
    </row>
    <row r="232" spans="1:20" s="13" customFormat="1" ht="20.25">
      <c r="A232" s="49"/>
      <c r="B232" s="90" t="s">
        <v>279</v>
      </c>
      <c r="C232" s="92">
        <f>D232*E232</f>
        <v>250</v>
      </c>
      <c r="D232" s="12">
        <f>D228</f>
        <v>40</v>
      </c>
      <c r="E232" s="37">
        <f>F232*$E$473+G232*$F$473+H232*$G$473+I232*$H$473+J232*$I$473+K232*$J$473+L232*$K$473+M232*$L$473+N232*$M$473+O232*$N$473+P232*$O$473</f>
        <v>6.25</v>
      </c>
      <c r="F232" s="15"/>
      <c r="G232" s="15"/>
      <c r="H232" s="15">
        <v>6.25</v>
      </c>
      <c r="I232" s="15"/>
      <c r="J232" s="15"/>
      <c r="K232" s="15"/>
      <c r="L232" s="15"/>
      <c r="M232" s="15"/>
      <c r="N232" s="15"/>
      <c r="O232" s="15"/>
      <c r="P232" s="15"/>
      <c r="Q232" s="15"/>
      <c r="R232" s="67"/>
      <c r="S232" s="66"/>
      <c r="T232" s="76"/>
    </row>
    <row r="233" spans="1:20" s="13" customFormat="1" ht="20.25">
      <c r="A233" s="49"/>
      <c r="B233" s="41" t="s">
        <v>262</v>
      </c>
      <c r="C233" s="93">
        <f>C232</f>
        <v>250</v>
      </c>
      <c r="D233" s="98" t="s">
        <v>291</v>
      </c>
      <c r="E233" s="99">
        <v>250</v>
      </c>
      <c r="F233" s="15"/>
      <c r="G233" s="15"/>
      <c r="H233" s="15"/>
      <c r="I233" s="15"/>
      <c r="J233" s="15"/>
      <c r="K233" s="15"/>
      <c r="L233" s="15"/>
      <c r="M233" s="15"/>
      <c r="N233" s="15"/>
      <c r="O233" s="15"/>
      <c r="P233" s="15"/>
      <c r="Q233" s="15"/>
      <c r="R233" s="67"/>
      <c r="S233" s="66"/>
      <c r="T233" s="76"/>
    </row>
    <row r="234" spans="1:20" s="10" customFormat="1" ht="20.25" customHeight="1">
      <c r="A234" s="31">
        <v>20</v>
      </c>
      <c r="B234" s="42" t="s">
        <v>108</v>
      </c>
      <c r="C234" s="35"/>
      <c r="D234" s="9"/>
      <c r="E234" s="34"/>
      <c r="F234" s="9"/>
      <c r="G234" s="9"/>
      <c r="H234" s="9"/>
      <c r="I234" s="9"/>
      <c r="J234" s="9"/>
      <c r="K234" s="9"/>
      <c r="L234" s="9"/>
      <c r="M234" s="9"/>
      <c r="N234" s="9"/>
      <c r="O234" s="9"/>
      <c r="P234" s="9"/>
      <c r="Q234" s="9"/>
      <c r="R234" s="63"/>
      <c r="S234" s="64"/>
      <c r="T234" s="43"/>
    </row>
    <row r="235" spans="1:20" s="13" customFormat="1" ht="31.5">
      <c r="A235" s="11">
        <v>1</v>
      </c>
      <c r="B235" s="39" t="s">
        <v>109</v>
      </c>
      <c r="C235" s="36">
        <f>D235*E235</f>
        <v>-15</v>
      </c>
      <c r="D235" s="12">
        <v>5</v>
      </c>
      <c r="E235" s="37">
        <f>F235*$E$473+G235*$F$473+H235*$G$473+I235*$H$473+J235*$I$473+K235*$J$473+L235*$K$473+M235*$L$473+N235*$M$473+O235*$N$473+P235*$O$473</f>
        <v>-3</v>
      </c>
      <c r="F235" s="12">
        <v>-2</v>
      </c>
      <c r="G235" s="12">
        <v>-1</v>
      </c>
      <c r="H235" s="12"/>
      <c r="I235" s="12"/>
      <c r="J235" s="12"/>
      <c r="K235" s="12"/>
      <c r="L235" s="12"/>
      <c r="M235" s="12"/>
      <c r="N235" s="12"/>
      <c r="O235" s="12"/>
      <c r="P235" s="12"/>
      <c r="Q235" s="12"/>
      <c r="R235" s="65"/>
      <c r="S235" s="66"/>
      <c r="T235" s="27"/>
    </row>
    <row r="236" spans="1:20" s="13" customFormat="1" ht="20.25">
      <c r="A236" s="11">
        <v>1</v>
      </c>
      <c r="B236" s="39" t="s">
        <v>290</v>
      </c>
      <c r="C236" s="36">
        <f t="shared" ref="C236:C238" si="67">D236*E236</f>
        <v>-10</v>
      </c>
      <c r="D236" s="12">
        <f>D235</f>
        <v>5</v>
      </c>
      <c r="E236" s="37">
        <f>F236*$E$473+G236*$F$473+H236*$G$473+I236*$H$473+J236*$I$473+K236*$J$473+L236*$K$473+M236*$L$473+N236*$M$473+O236*$N$473+P236*$O$473</f>
        <v>-2</v>
      </c>
      <c r="F236" s="12">
        <v>-2</v>
      </c>
      <c r="G236" s="12"/>
      <c r="H236" s="12"/>
      <c r="I236" s="12"/>
      <c r="J236" s="12"/>
      <c r="K236" s="12"/>
      <c r="L236" s="12"/>
      <c r="M236" s="12"/>
      <c r="N236" s="12"/>
      <c r="O236" s="12"/>
      <c r="P236" s="12"/>
      <c r="Q236" s="12"/>
      <c r="R236" s="65"/>
      <c r="S236" s="97"/>
      <c r="T236" s="27"/>
    </row>
    <row r="237" spans="1:20" s="13" customFormat="1" ht="20.25">
      <c r="A237" s="11">
        <v>1</v>
      </c>
      <c r="B237" s="39" t="s">
        <v>225</v>
      </c>
      <c r="C237" s="36">
        <f t="shared" si="67"/>
        <v>100</v>
      </c>
      <c r="D237" s="12">
        <v>10</v>
      </c>
      <c r="E237" s="37">
        <f>F237*$E$473+G237*$F$473+H237*$G$473+I237*$H$473+J237*$I$473+K237*$J$473+L237*$K$473+M237*$L$473+N237*$M$473+O237*$N$473+P237*$O$473</f>
        <v>10</v>
      </c>
      <c r="F237" s="12"/>
      <c r="G237" s="12"/>
      <c r="H237" s="12"/>
      <c r="I237" s="12"/>
      <c r="J237" s="12"/>
      <c r="K237" s="12"/>
      <c r="L237" s="12"/>
      <c r="M237" s="12"/>
      <c r="N237" s="12">
        <v>8</v>
      </c>
      <c r="O237" s="12"/>
      <c r="P237" s="12"/>
      <c r="Q237" s="12"/>
      <c r="R237" s="65">
        <v>0.03</v>
      </c>
      <c r="S237" s="73">
        <v>0</v>
      </c>
      <c r="T237" s="75">
        <f>(R237+S237)*D237</f>
        <v>0.3</v>
      </c>
    </row>
    <row r="238" spans="1:20" s="13" customFormat="1" ht="31.5">
      <c r="A238" s="11">
        <v>1</v>
      </c>
      <c r="B238" s="39" t="s">
        <v>145</v>
      </c>
      <c r="C238" s="36">
        <f t="shared" si="67"/>
        <v>5</v>
      </c>
      <c r="D238" s="12">
        <v>5</v>
      </c>
      <c r="E238" s="37">
        <v>1</v>
      </c>
      <c r="F238" s="12"/>
      <c r="G238" s="12"/>
      <c r="H238" s="12"/>
      <c r="I238" s="12"/>
      <c r="J238" s="12"/>
      <c r="K238" s="12"/>
      <c r="L238" s="12"/>
      <c r="M238" s="12"/>
      <c r="N238" s="12"/>
      <c r="O238" s="12"/>
      <c r="P238" s="12"/>
      <c r="Q238" s="12"/>
      <c r="R238" s="65"/>
      <c r="S238" s="66"/>
      <c r="T238" s="27"/>
    </row>
    <row r="239" spans="1:20" s="13" customFormat="1" ht="20.25">
      <c r="A239" s="11"/>
      <c r="B239" s="40" t="s">
        <v>19</v>
      </c>
      <c r="C239" s="44">
        <f>SUM(C235:C238)</f>
        <v>80</v>
      </c>
      <c r="D239" s="98" t="s">
        <v>291</v>
      </c>
      <c r="E239" s="99">
        <v>80</v>
      </c>
      <c r="F239" s="12"/>
      <c r="G239" s="12"/>
      <c r="H239" s="12"/>
      <c r="I239" s="12"/>
      <c r="J239" s="12"/>
      <c r="K239" s="12"/>
      <c r="L239" s="12"/>
      <c r="M239" s="12"/>
      <c r="N239" s="12"/>
      <c r="O239" s="12"/>
      <c r="P239" s="12"/>
      <c r="Q239" s="12"/>
      <c r="R239" s="65"/>
      <c r="S239" s="66"/>
      <c r="T239" s="27"/>
    </row>
    <row r="240" spans="1:20" s="13" customFormat="1" ht="31.5">
      <c r="A240" s="11">
        <v>2</v>
      </c>
      <c r="B240" s="39" t="s">
        <v>110</v>
      </c>
      <c r="C240" s="36">
        <f>D240*E240</f>
        <v>-35</v>
      </c>
      <c r="D240" s="12">
        <v>5</v>
      </c>
      <c r="E240" s="37">
        <f>F240*$E$473+G240*$F$473+H240*$G$473+I240*$H$473+J240*$I$473+K240*$J$473+L240*$K$473+M240*$L$473+N240*$M$473+O240*$N$473+P240*$O$473</f>
        <v>-7</v>
      </c>
      <c r="F240" s="12">
        <v>-4</v>
      </c>
      <c r="G240" s="12">
        <v>-3</v>
      </c>
      <c r="H240" s="12"/>
      <c r="I240" s="12"/>
      <c r="J240" s="12"/>
      <c r="K240" s="12"/>
      <c r="L240" s="12"/>
      <c r="M240" s="12"/>
      <c r="N240" s="12"/>
      <c r="O240" s="12"/>
      <c r="P240" s="12"/>
      <c r="Q240" s="12"/>
      <c r="R240" s="65"/>
      <c r="S240" s="66"/>
      <c r="T240" s="27"/>
    </row>
    <row r="241" spans="1:20" s="13" customFormat="1" ht="20.25">
      <c r="A241" s="11">
        <v>2</v>
      </c>
      <c r="B241" s="39" t="s">
        <v>290</v>
      </c>
      <c r="C241" s="36">
        <f t="shared" ref="C241:C244" si="68">D241*E241</f>
        <v>-20</v>
      </c>
      <c r="D241" s="12">
        <f>D240*2</f>
        <v>10</v>
      </c>
      <c r="E241" s="37">
        <f>F241*$E$473+G241*$F$473+H241*$G$473+I241*$H$473+J241*$I$473+K241*$J$473+L241*$K$473+M241*$L$473+N241*$M$473+O241*$N$473+P241*$O$473</f>
        <v>-2</v>
      </c>
      <c r="F241" s="12">
        <v>-2</v>
      </c>
      <c r="G241" s="12"/>
      <c r="H241" s="12"/>
      <c r="I241" s="12"/>
      <c r="J241" s="12"/>
      <c r="K241" s="12"/>
      <c r="L241" s="12"/>
      <c r="M241" s="12"/>
      <c r="N241" s="12"/>
      <c r="O241" s="12"/>
      <c r="P241" s="12"/>
      <c r="Q241" s="12"/>
      <c r="R241" s="65"/>
      <c r="S241" s="97"/>
      <c r="T241" s="27"/>
    </row>
    <row r="242" spans="1:20" s="13" customFormat="1" ht="20.25">
      <c r="A242" s="11">
        <v>2</v>
      </c>
      <c r="B242" s="39" t="str">
        <f>B237</f>
        <v>Дрон-администратор</v>
      </c>
      <c r="C242" s="36">
        <f t="shared" si="68"/>
        <v>200</v>
      </c>
      <c r="D242" s="12">
        <v>20</v>
      </c>
      <c r="E242" s="37">
        <f>F242*$E$473+G242*$F$473+H242*$G$473+I242*$H$473+J242*$I$473+K242*$J$473+L242*$K$473+M242*$L$473+N242*$M$473+O242*$N$473+P242*$O$473</f>
        <v>10</v>
      </c>
      <c r="F242" s="12">
        <f>F237</f>
        <v>0</v>
      </c>
      <c r="G242" s="12">
        <f t="shared" ref="G242:R242" si="69">G237</f>
        <v>0</v>
      </c>
      <c r="H242" s="12">
        <f t="shared" si="69"/>
        <v>0</v>
      </c>
      <c r="I242" s="12">
        <f t="shared" si="69"/>
        <v>0</v>
      </c>
      <c r="J242" s="12">
        <f t="shared" si="69"/>
        <v>0</v>
      </c>
      <c r="K242" s="12">
        <f t="shared" si="69"/>
        <v>0</v>
      </c>
      <c r="L242" s="12">
        <f t="shared" si="69"/>
        <v>0</v>
      </c>
      <c r="M242" s="12">
        <f t="shared" si="69"/>
        <v>0</v>
      </c>
      <c r="N242" s="12">
        <f t="shared" si="69"/>
        <v>8</v>
      </c>
      <c r="O242" s="12">
        <f t="shared" si="69"/>
        <v>0</v>
      </c>
      <c r="P242" s="12">
        <f t="shared" si="69"/>
        <v>0</v>
      </c>
      <c r="Q242" s="12">
        <f t="shared" si="69"/>
        <v>0</v>
      </c>
      <c r="R242" s="65">
        <f t="shared" si="69"/>
        <v>0.03</v>
      </c>
      <c r="S242" s="79" t="s">
        <v>217</v>
      </c>
      <c r="T242" s="75">
        <f>(R242+S242)*D242</f>
        <v>1.2</v>
      </c>
    </row>
    <row r="243" spans="1:20" s="13" customFormat="1" ht="20.25">
      <c r="A243" s="11">
        <v>2</v>
      </c>
      <c r="B243" s="39" t="s">
        <v>144</v>
      </c>
      <c r="C243" s="36">
        <f t="shared" si="68"/>
        <v>50</v>
      </c>
      <c r="D243" s="12">
        <f>D242</f>
        <v>20</v>
      </c>
      <c r="E243" s="37">
        <f>F243*$E$473+G243*$F$473+H243*$G$473+I243*$H$473+J243*$I$473+K243*$J$473+L243*$K$473+M243*$L$473+N243*$M$473+O243*$N$473+P243*$O$473</f>
        <v>2.5</v>
      </c>
      <c r="F243" s="12"/>
      <c r="G243" s="12"/>
      <c r="H243" s="12"/>
      <c r="I243" s="12"/>
      <c r="J243" s="12"/>
      <c r="K243" s="12"/>
      <c r="L243" s="12"/>
      <c r="M243" s="12"/>
      <c r="N243" s="12">
        <v>2</v>
      </c>
      <c r="O243" s="12"/>
      <c r="P243" s="12"/>
      <c r="Q243" s="12"/>
      <c r="R243" s="65"/>
      <c r="S243" s="65"/>
      <c r="T243" s="27"/>
    </row>
    <row r="244" spans="1:20" s="13" customFormat="1" ht="31.5">
      <c r="A244" s="11">
        <v>2</v>
      </c>
      <c r="B244" s="39" t="s">
        <v>146</v>
      </c>
      <c r="C244" s="36">
        <f t="shared" si="68"/>
        <v>15</v>
      </c>
      <c r="D244" s="12">
        <v>15</v>
      </c>
      <c r="E244" s="37">
        <v>1</v>
      </c>
      <c r="F244" s="12">
        <f>F238</f>
        <v>0</v>
      </c>
      <c r="G244" s="12">
        <f t="shared" ref="G244:Q244" si="70">G238</f>
        <v>0</v>
      </c>
      <c r="H244" s="12">
        <f t="shared" si="70"/>
        <v>0</v>
      </c>
      <c r="I244" s="12">
        <f t="shared" si="70"/>
        <v>0</v>
      </c>
      <c r="J244" s="12">
        <f t="shared" si="70"/>
        <v>0</v>
      </c>
      <c r="K244" s="12">
        <f t="shared" si="70"/>
        <v>0</v>
      </c>
      <c r="L244" s="12">
        <f t="shared" si="70"/>
        <v>0</v>
      </c>
      <c r="M244" s="12">
        <f t="shared" si="70"/>
        <v>0</v>
      </c>
      <c r="N244" s="12">
        <f t="shared" si="70"/>
        <v>0</v>
      </c>
      <c r="O244" s="12">
        <f t="shared" si="70"/>
        <v>0</v>
      </c>
      <c r="P244" s="12">
        <f t="shared" si="70"/>
        <v>0</v>
      </c>
      <c r="Q244" s="12">
        <f t="shared" si="70"/>
        <v>0</v>
      </c>
      <c r="R244" s="65"/>
      <c r="S244" s="65"/>
      <c r="T244" s="27"/>
    </row>
    <row r="245" spans="1:20" s="13" customFormat="1" ht="20.25">
      <c r="A245" s="11"/>
      <c r="B245" s="40" t="s">
        <v>20</v>
      </c>
      <c r="C245" s="44">
        <f>SUM(C240:C244)</f>
        <v>210</v>
      </c>
      <c r="D245" s="98" t="s">
        <v>291</v>
      </c>
      <c r="E245" s="99">
        <v>210</v>
      </c>
      <c r="F245" s="12"/>
      <c r="G245" s="12"/>
      <c r="H245" s="12"/>
      <c r="I245" s="12"/>
      <c r="J245" s="12"/>
      <c r="K245" s="12"/>
      <c r="L245" s="12"/>
      <c r="M245" s="12"/>
      <c r="N245" s="12"/>
      <c r="O245" s="12"/>
      <c r="P245" s="12"/>
      <c r="Q245" s="12"/>
      <c r="R245" s="65"/>
      <c r="S245" s="66"/>
      <c r="T245" s="27"/>
    </row>
    <row r="246" spans="1:20" s="13" customFormat="1" ht="20.25">
      <c r="A246" s="11">
        <v>3</v>
      </c>
      <c r="B246" s="39" t="s">
        <v>108</v>
      </c>
      <c r="C246" s="36">
        <f>D246*E246</f>
        <v>-45</v>
      </c>
      <c r="D246" s="12">
        <v>5</v>
      </c>
      <c r="E246" s="37">
        <f>F246*$E$473+G246*$F$473+H246*$G$473+I246*$H$473+J246*$I$473+K246*$J$473+L246*$K$473+M246*$L$473+N246*$M$473+O246*$N$473+P246*$O$473</f>
        <v>-9</v>
      </c>
      <c r="F246" s="12">
        <v>-5</v>
      </c>
      <c r="G246" s="12">
        <v>-4</v>
      </c>
      <c r="H246" s="12"/>
      <c r="I246" s="12"/>
      <c r="J246" s="12"/>
      <c r="K246" s="12"/>
      <c r="L246" s="12"/>
      <c r="M246" s="12"/>
      <c r="N246" s="12"/>
      <c r="O246" s="12"/>
      <c r="P246" s="12"/>
      <c r="Q246" s="12"/>
      <c r="R246" s="65"/>
      <c r="S246" s="66"/>
      <c r="T246" s="27"/>
    </row>
    <row r="247" spans="1:20" s="13" customFormat="1" ht="20.25">
      <c r="A247" s="11">
        <v>3</v>
      </c>
      <c r="B247" s="39" t="s">
        <v>290</v>
      </c>
      <c r="C247" s="36">
        <f t="shared" ref="C247:C250" si="71">D247*E247</f>
        <v>-40</v>
      </c>
      <c r="D247" s="12">
        <v>20</v>
      </c>
      <c r="E247" s="37">
        <f>F247*$E$473+G247*$F$473+H247*$G$473+I247*$H$473+J247*$I$473+K247*$J$473+L247*$K$473+M247*$L$473+N247*$M$473+O247*$N$473+P247*$O$473</f>
        <v>-2</v>
      </c>
      <c r="F247" s="12">
        <v>-2</v>
      </c>
      <c r="G247" s="12"/>
      <c r="H247" s="12"/>
      <c r="I247" s="12"/>
      <c r="J247" s="12"/>
      <c r="K247" s="12"/>
      <c r="L247" s="12"/>
      <c r="M247" s="12"/>
      <c r="N247" s="12"/>
      <c r="O247" s="12"/>
      <c r="P247" s="12"/>
      <c r="Q247" s="12"/>
      <c r="R247" s="65"/>
      <c r="S247" s="97"/>
      <c r="T247" s="27"/>
    </row>
    <row r="248" spans="1:20" s="13" customFormat="1" ht="20.25">
      <c r="A248" s="11">
        <v>3</v>
      </c>
      <c r="B248" s="39" t="str">
        <f>B237</f>
        <v>Дрон-администратор</v>
      </c>
      <c r="C248" s="36">
        <f t="shared" si="71"/>
        <v>400</v>
      </c>
      <c r="D248" s="12">
        <v>40</v>
      </c>
      <c r="E248" s="37">
        <f>F248*$E$473+G248*$F$473+H248*$G$473+I248*$H$473+J248*$I$473+K248*$J$473+L248*$K$473+M248*$L$473+N248*$M$473+O248*$N$473+P248*$O$473</f>
        <v>10</v>
      </c>
      <c r="F248" s="12">
        <f>F237</f>
        <v>0</v>
      </c>
      <c r="G248" s="12">
        <f t="shared" ref="G248:R248" si="72">G237</f>
        <v>0</v>
      </c>
      <c r="H248" s="12">
        <f t="shared" si="72"/>
        <v>0</v>
      </c>
      <c r="I248" s="12">
        <f t="shared" si="72"/>
        <v>0</v>
      </c>
      <c r="J248" s="12">
        <f t="shared" si="72"/>
        <v>0</v>
      </c>
      <c r="K248" s="12">
        <f t="shared" si="72"/>
        <v>0</v>
      </c>
      <c r="L248" s="12">
        <f t="shared" si="72"/>
        <v>0</v>
      </c>
      <c r="M248" s="12">
        <f t="shared" si="72"/>
        <v>0</v>
      </c>
      <c r="N248" s="12">
        <f t="shared" si="72"/>
        <v>8</v>
      </c>
      <c r="O248" s="12">
        <f t="shared" si="72"/>
        <v>0</v>
      </c>
      <c r="P248" s="12">
        <f t="shared" si="72"/>
        <v>0</v>
      </c>
      <c r="Q248" s="12">
        <f t="shared" si="72"/>
        <v>0</v>
      </c>
      <c r="R248" s="65">
        <f t="shared" si="72"/>
        <v>0.03</v>
      </c>
      <c r="S248" s="79" t="s">
        <v>218</v>
      </c>
      <c r="T248" s="75">
        <f>(R248+S248+S242)*D248</f>
        <v>3</v>
      </c>
    </row>
    <row r="249" spans="1:20" s="13" customFormat="1" ht="20.25">
      <c r="A249" s="11">
        <v>3</v>
      </c>
      <c r="B249" s="39" t="s">
        <v>144</v>
      </c>
      <c r="C249" s="36">
        <f t="shared" si="71"/>
        <v>125</v>
      </c>
      <c r="D249" s="12">
        <f>D248</f>
        <v>40</v>
      </c>
      <c r="E249" s="37">
        <f>F249*$E$473+G249*$F$473+H249*$G$473+I249*$H$473+J249*$I$473+K249*$J$473+L249*$K$473+M249*$L$473+N249*$M$473+O249*$N$473+P249*$O$473</f>
        <v>3.125</v>
      </c>
      <c r="F249" s="12"/>
      <c r="G249" s="12"/>
      <c r="H249" s="12"/>
      <c r="I249" s="12"/>
      <c r="J249" s="12"/>
      <c r="K249" s="12"/>
      <c r="L249" s="12"/>
      <c r="M249" s="12"/>
      <c r="N249" s="12">
        <v>2.5</v>
      </c>
      <c r="O249" s="12"/>
      <c r="P249" s="12"/>
      <c r="Q249" s="12"/>
      <c r="R249" s="65"/>
      <c r="S249" s="65"/>
      <c r="T249" s="27"/>
    </row>
    <row r="250" spans="1:20" s="13" customFormat="1" ht="31.5">
      <c r="A250" s="11">
        <v>3</v>
      </c>
      <c r="B250" s="39" t="s">
        <v>292</v>
      </c>
      <c r="C250" s="36">
        <f t="shared" si="71"/>
        <v>25</v>
      </c>
      <c r="D250" s="12">
        <v>25</v>
      </c>
      <c r="E250" s="37">
        <v>1</v>
      </c>
      <c r="F250" s="12">
        <f>F238</f>
        <v>0</v>
      </c>
      <c r="G250" s="12">
        <f t="shared" ref="G250:Q250" si="73">G238</f>
        <v>0</v>
      </c>
      <c r="H250" s="12">
        <f t="shared" si="73"/>
        <v>0</v>
      </c>
      <c r="I250" s="12">
        <f t="shared" si="73"/>
        <v>0</v>
      </c>
      <c r="J250" s="12">
        <f t="shared" si="73"/>
        <v>0</v>
      </c>
      <c r="K250" s="12">
        <f t="shared" si="73"/>
        <v>0</v>
      </c>
      <c r="L250" s="12">
        <f t="shared" si="73"/>
        <v>0</v>
      </c>
      <c r="M250" s="12">
        <f t="shared" si="73"/>
        <v>0</v>
      </c>
      <c r="N250" s="12">
        <f t="shared" si="73"/>
        <v>0</v>
      </c>
      <c r="O250" s="12">
        <f t="shared" si="73"/>
        <v>0</v>
      </c>
      <c r="P250" s="12">
        <f t="shared" si="73"/>
        <v>0</v>
      </c>
      <c r="Q250" s="12">
        <f t="shared" si="73"/>
        <v>0</v>
      </c>
      <c r="R250" s="65"/>
      <c r="S250" s="65"/>
      <c r="T250" s="27"/>
    </row>
    <row r="251" spans="1:20" s="13" customFormat="1" ht="20.25">
      <c r="A251" s="14"/>
      <c r="B251" s="41" t="s">
        <v>21</v>
      </c>
      <c r="C251" s="44">
        <f>SUM(C246:C250)</f>
        <v>465</v>
      </c>
      <c r="D251" s="98" t="s">
        <v>291</v>
      </c>
      <c r="E251" s="99">
        <v>465</v>
      </c>
      <c r="F251" s="15"/>
      <c r="G251" s="15"/>
      <c r="H251" s="15"/>
      <c r="I251" s="15"/>
      <c r="J251" s="15"/>
      <c r="K251" s="15"/>
      <c r="L251" s="15"/>
      <c r="M251" s="15"/>
      <c r="N251" s="15"/>
      <c r="O251" s="15"/>
      <c r="P251" s="15"/>
      <c r="Q251" s="15"/>
      <c r="R251" s="67"/>
      <c r="S251" s="68"/>
      <c r="T251" s="28"/>
    </row>
    <row r="252" spans="1:20" s="13" customFormat="1" ht="20.25">
      <c r="A252" s="49"/>
      <c r="B252" s="89" t="s">
        <v>255</v>
      </c>
      <c r="C252" s="38"/>
      <c r="D252" s="91"/>
      <c r="E252" s="37"/>
      <c r="F252" s="15"/>
      <c r="G252" s="15"/>
      <c r="H252" s="15"/>
      <c r="I252" s="15"/>
      <c r="J252" s="15"/>
      <c r="K252" s="15"/>
      <c r="L252" s="15"/>
      <c r="M252" s="15"/>
      <c r="N252" s="15"/>
      <c r="O252" s="15"/>
      <c r="P252" s="15"/>
      <c r="Q252" s="15"/>
      <c r="R252" s="67"/>
      <c r="S252" s="68"/>
      <c r="T252" s="28"/>
    </row>
    <row r="253" spans="1:20" s="13" customFormat="1" ht="20.25">
      <c r="A253" s="49"/>
      <c r="B253" s="90" t="s">
        <v>280</v>
      </c>
      <c r="C253" s="92">
        <f>D253*E253</f>
        <v>250</v>
      </c>
      <c r="D253" s="12">
        <f>D248</f>
        <v>40</v>
      </c>
      <c r="E253" s="37">
        <f>F253*$E$473+G253*$F$473+H253*$G$473+I253*$H$473+J253*$I$473+K253*$J$473+L253*$K$473+M253*$L$473+N253*$M$473+O253*$N$473+P253*$O$473</f>
        <v>6.25</v>
      </c>
      <c r="F253" s="15"/>
      <c r="G253" s="15"/>
      <c r="H253" s="15"/>
      <c r="I253" s="15"/>
      <c r="J253" s="15"/>
      <c r="K253" s="15"/>
      <c r="L253" s="15"/>
      <c r="M253" s="15"/>
      <c r="N253" s="15">
        <v>5</v>
      </c>
      <c r="O253" s="15"/>
      <c r="P253" s="15"/>
      <c r="Q253" s="15"/>
      <c r="R253" s="67"/>
      <c r="S253" s="68"/>
      <c r="T253" s="28"/>
    </row>
    <row r="254" spans="1:20" s="13" customFormat="1" ht="20.25">
      <c r="A254" s="49" t="s">
        <v>13</v>
      </c>
      <c r="B254" s="41" t="s">
        <v>262</v>
      </c>
      <c r="C254" s="93">
        <f>C253</f>
        <v>250</v>
      </c>
      <c r="D254" s="98" t="s">
        <v>291</v>
      </c>
      <c r="E254" s="99">
        <v>250</v>
      </c>
      <c r="F254" s="15"/>
      <c r="G254" s="15"/>
      <c r="H254" s="15"/>
      <c r="I254" s="15"/>
      <c r="J254" s="15"/>
      <c r="K254" s="15"/>
      <c r="L254" s="15"/>
      <c r="M254" s="15"/>
      <c r="N254" s="15"/>
      <c r="O254" s="15"/>
      <c r="P254" s="15"/>
      <c r="Q254" s="15"/>
      <c r="R254" s="67"/>
      <c r="S254" s="68"/>
      <c r="T254" s="28"/>
    </row>
    <row r="255" spans="1:20" s="10" customFormat="1" ht="20.25" customHeight="1">
      <c r="A255" s="31">
        <v>21</v>
      </c>
      <c r="B255" s="42" t="s">
        <v>112</v>
      </c>
      <c r="C255" s="35"/>
      <c r="D255" s="9"/>
      <c r="E255" s="34"/>
      <c r="F255" s="9"/>
      <c r="G255" s="9"/>
      <c r="H255" s="9"/>
      <c r="I255" s="9"/>
      <c r="J255" s="9"/>
      <c r="K255" s="9"/>
      <c r="L255" s="9"/>
      <c r="M255" s="9"/>
      <c r="N255" s="9"/>
      <c r="O255" s="9"/>
      <c r="P255" s="9"/>
      <c r="Q255" s="9"/>
      <c r="R255" s="63"/>
      <c r="S255" s="64"/>
      <c r="T255" s="43"/>
    </row>
    <row r="256" spans="1:20" s="13" customFormat="1" ht="20.25">
      <c r="A256" s="11">
        <v>1</v>
      </c>
      <c r="B256" s="39" t="s">
        <v>113</v>
      </c>
      <c r="C256" s="36">
        <f>D256*E256</f>
        <v>-15</v>
      </c>
      <c r="D256" s="12">
        <v>5</v>
      </c>
      <c r="E256" s="37">
        <f>F256*$E$473+G256*$F$473+H256*$G$473+I256*$H$473+J256*$I$473+K256*$J$473+L256*$K$473+M256*$L$473+N256*$M$473+O256*$N$473+P256*$O$473</f>
        <v>-3</v>
      </c>
      <c r="F256" s="12">
        <v>-2</v>
      </c>
      <c r="G256" s="12">
        <v>-1</v>
      </c>
      <c r="H256" s="12"/>
      <c r="I256" s="12"/>
      <c r="J256" s="12"/>
      <c r="K256" s="12"/>
      <c r="L256" s="12"/>
      <c r="M256" s="12"/>
      <c r="N256" s="12"/>
      <c r="O256" s="12"/>
      <c r="P256" s="12"/>
      <c r="Q256" s="12"/>
      <c r="R256" s="65"/>
      <c r="S256" s="73"/>
      <c r="T256" s="75"/>
    </row>
    <row r="257" spans="1:20" s="13" customFormat="1" ht="20.25">
      <c r="A257" s="11">
        <v>1</v>
      </c>
      <c r="B257" s="39" t="s">
        <v>290</v>
      </c>
      <c r="C257" s="36">
        <f t="shared" ref="C257:C258" si="74">D257*E257</f>
        <v>-10</v>
      </c>
      <c r="D257" s="12">
        <f>D256</f>
        <v>5</v>
      </c>
      <c r="E257" s="37">
        <f>F257*$E$473+G257*$F$473+H257*$G$473+I257*$H$473+J257*$I$473+K257*$J$473+L257*$K$473+M257*$L$473+N257*$M$473+O257*$N$473+P257*$O$473</f>
        <v>-2</v>
      </c>
      <c r="F257" s="12">
        <v>-2</v>
      </c>
      <c r="G257" s="12"/>
      <c r="H257" s="12"/>
      <c r="I257" s="12"/>
      <c r="J257" s="12"/>
      <c r="K257" s="12"/>
      <c r="L257" s="12"/>
      <c r="M257" s="12"/>
      <c r="N257" s="12"/>
      <c r="O257" s="12"/>
      <c r="P257" s="12"/>
      <c r="Q257" s="12"/>
      <c r="R257" s="65"/>
      <c r="S257" s="73"/>
      <c r="T257" s="75"/>
    </row>
    <row r="258" spans="1:20" s="13" customFormat="1" ht="20.25">
      <c r="A258" s="11">
        <v>1</v>
      </c>
      <c r="B258" s="39" t="s">
        <v>243</v>
      </c>
      <c r="C258" s="36">
        <f t="shared" si="74"/>
        <v>105</v>
      </c>
      <c r="D258" s="12">
        <v>10</v>
      </c>
      <c r="E258" s="37">
        <f>F258*$E$473+G258*$F$473+H258*$G$473+I258*$H$473+J258*$I$473+K258*$J$473+L258*$K$473+M258*$L$473+N258*$M$473+O258*$N$473+P258*$O$473</f>
        <v>10.5</v>
      </c>
      <c r="F258" s="12"/>
      <c r="G258" s="12"/>
      <c r="H258" s="12"/>
      <c r="I258" s="12"/>
      <c r="J258" s="12">
        <v>3.5</v>
      </c>
      <c r="K258" s="12"/>
      <c r="L258" s="12"/>
      <c r="M258" s="12"/>
      <c r="N258" s="12"/>
      <c r="O258" s="12"/>
      <c r="P258" s="12"/>
      <c r="Q258" s="12"/>
      <c r="R258" s="65">
        <v>0.03</v>
      </c>
      <c r="S258" s="73">
        <v>0</v>
      </c>
      <c r="T258" s="75">
        <f>(R258+S258)*D258</f>
        <v>0.3</v>
      </c>
    </row>
    <row r="259" spans="1:20" s="13" customFormat="1" ht="20.25">
      <c r="A259" s="11"/>
      <c r="B259" s="40" t="s">
        <v>19</v>
      </c>
      <c r="C259" s="44">
        <f>SUM(C256:C258)</f>
        <v>80</v>
      </c>
      <c r="D259" s="98" t="s">
        <v>291</v>
      </c>
      <c r="E259" s="99">
        <v>80</v>
      </c>
      <c r="F259" s="12"/>
      <c r="G259" s="12"/>
      <c r="H259" s="12"/>
      <c r="I259" s="12"/>
      <c r="J259" s="12"/>
      <c r="K259" s="12"/>
      <c r="L259" s="12"/>
      <c r="M259" s="12"/>
      <c r="N259" s="12"/>
      <c r="O259" s="12"/>
      <c r="P259" s="12"/>
      <c r="Q259" s="12"/>
      <c r="R259" s="65"/>
      <c r="S259" s="66"/>
      <c r="T259" s="76"/>
    </row>
    <row r="260" spans="1:20" s="13" customFormat="1" ht="20.25">
      <c r="A260" s="11">
        <v>2</v>
      </c>
      <c r="B260" s="39" t="s">
        <v>114</v>
      </c>
      <c r="C260" s="36">
        <f>D260*E260</f>
        <v>-40</v>
      </c>
      <c r="D260" s="12">
        <v>5</v>
      </c>
      <c r="E260" s="37">
        <f>F260*$E$473+G260*$F$473+H260*$G$473+I260*$H$473+J260*$I$473+K260*$J$473+L260*$K$473+M260*$L$473+N260*$M$473+O260*$N$473+P260*$O$473</f>
        <v>-8</v>
      </c>
      <c r="F260" s="12">
        <v>-4</v>
      </c>
      <c r="G260" s="12">
        <v>-4</v>
      </c>
      <c r="H260" s="12"/>
      <c r="I260" s="12"/>
      <c r="J260" s="12"/>
      <c r="K260" s="12"/>
      <c r="L260" s="12"/>
      <c r="M260" s="12"/>
      <c r="N260" s="12"/>
      <c r="O260" s="12"/>
      <c r="P260" s="12"/>
      <c r="Q260" s="12"/>
      <c r="R260" s="65"/>
      <c r="S260" s="73"/>
      <c r="T260" s="75"/>
    </row>
    <row r="261" spans="1:20" s="13" customFormat="1" ht="20.25">
      <c r="A261" s="11">
        <v>2</v>
      </c>
      <c r="B261" s="39" t="s">
        <v>290</v>
      </c>
      <c r="C261" s="36">
        <f t="shared" ref="C261:C263" si="75">D261*E261</f>
        <v>-20</v>
      </c>
      <c r="D261" s="12">
        <f>D260*2</f>
        <v>10</v>
      </c>
      <c r="E261" s="37">
        <f>F261*$E$473+G261*$F$473+H261*$G$473+I261*$H$473+J261*$I$473+K261*$J$473+L261*$K$473+M261*$L$473+N261*$M$473+O261*$N$473+P261*$O$473</f>
        <v>-2</v>
      </c>
      <c r="F261" s="12">
        <v>-2</v>
      </c>
      <c r="G261" s="12"/>
      <c r="H261" s="12"/>
      <c r="I261" s="12"/>
      <c r="J261" s="12"/>
      <c r="K261" s="12"/>
      <c r="L261" s="12"/>
      <c r="M261" s="12"/>
      <c r="N261" s="12"/>
      <c r="O261" s="12"/>
      <c r="P261" s="12"/>
      <c r="Q261" s="12"/>
      <c r="R261" s="65"/>
      <c r="S261" s="73"/>
      <c r="T261" s="75"/>
    </row>
    <row r="262" spans="1:20" s="13" customFormat="1" ht="20.25">
      <c r="A262" s="11">
        <v>2</v>
      </c>
      <c r="B262" s="39" t="str">
        <f>B258</f>
        <v>Дрон-мастеровой</v>
      </c>
      <c r="C262" s="36">
        <f t="shared" si="75"/>
        <v>210</v>
      </c>
      <c r="D262" s="12">
        <v>20</v>
      </c>
      <c r="E262" s="37">
        <f>F262*$E$473+G262*$F$473+H262*$G$473+I262*$H$473+J262*$I$473+K262*$J$473+L262*$K$473+M262*$L$473+N262*$M$473+O262*$N$473+P262*$O$473</f>
        <v>10.5</v>
      </c>
      <c r="F262" s="12">
        <f>F258</f>
        <v>0</v>
      </c>
      <c r="G262" s="12">
        <f t="shared" ref="G262:Q262" si="76">G258</f>
        <v>0</v>
      </c>
      <c r="H262" s="12">
        <f t="shared" si="76"/>
        <v>0</v>
      </c>
      <c r="I262" s="12">
        <f>I258</f>
        <v>0</v>
      </c>
      <c r="J262" s="12">
        <v>3.5</v>
      </c>
      <c r="K262" s="12">
        <f t="shared" si="76"/>
        <v>0</v>
      </c>
      <c r="L262" s="12">
        <f t="shared" si="76"/>
        <v>0</v>
      </c>
      <c r="M262" s="12">
        <f t="shared" si="76"/>
        <v>0</v>
      </c>
      <c r="N262" s="12">
        <f t="shared" si="76"/>
        <v>0</v>
      </c>
      <c r="O262" s="12">
        <f t="shared" si="76"/>
        <v>0</v>
      </c>
      <c r="P262" s="12">
        <f t="shared" si="76"/>
        <v>0</v>
      </c>
      <c r="Q262" s="12">
        <f t="shared" si="76"/>
        <v>0</v>
      </c>
      <c r="R262" s="65">
        <f>R258</f>
        <v>0.03</v>
      </c>
      <c r="S262" s="79" t="s">
        <v>217</v>
      </c>
      <c r="T262" s="75">
        <f>(R262+S262)*D262</f>
        <v>1.2</v>
      </c>
    </row>
    <row r="263" spans="1:20" s="13" customFormat="1" ht="20.25">
      <c r="A263" s="11">
        <v>2</v>
      </c>
      <c r="B263" s="39" t="s">
        <v>144</v>
      </c>
      <c r="C263" s="36">
        <f t="shared" si="75"/>
        <v>60</v>
      </c>
      <c r="D263" s="12">
        <f>D262</f>
        <v>20</v>
      </c>
      <c r="E263" s="37">
        <f>F263*$E$473+G263*$F$473+H263*$G$473+I263*$H$473+J263*$I$473+K263*$J$473+L263*$K$473+M263*$L$473+N263*$M$473+O263*$N$473+P263*$O$473</f>
        <v>3</v>
      </c>
      <c r="F263" s="12"/>
      <c r="G263" s="12"/>
      <c r="H263" s="12"/>
      <c r="I263" s="12"/>
      <c r="J263" s="12">
        <v>1</v>
      </c>
      <c r="K263" s="12"/>
      <c r="L263" s="12"/>
      <c r="M263" s="12"/>
      <c r="N263" s="12"/>
      <c r="O263" s="12"/>
      <c r="P263" s="12"/>
      <c r="Q263" s="12"/>
      <c r="R263" s="65"/>
      <c r="S263" s="66"/>
      <c r="T263" s="76"/>
    </row>
    <row r="264" spans="1:20" s="13" customFormat="1" ht="20.25">
      <c r="A264" s="11"/>
      <c r="B264" s="40" t="s">
        <v>20</v>
      </c>
      <c r="C264" s="44">
        <f>SUM(C260:C263)</f>
        <v>210</v>
      </c>
      <c r="D264" s="98" t="s">
        <v>291</v>
      </c>
      <c r="E264" s="99">
        <v>210</v>
      </c>
      <c r="F264" s="12"/>
      <c r="G264" s="12"/>
      <c r="H264" s="12"/>
      <c r="I264" s="12"/>
      <c r="J264" s="12"/>
      <c r="K264" s="12"/>
      <c r="L264" s="12"/>
      <c r="M264" s="12"/>
      <c r="N264" s="12"/>
      <c r="O264" s="12"/>
      <c r="P264" s="12"/>
      <c r="Q264" s="12"/>
      <c r="R264" s="65"/>
      <c r="S264" s="66"/>
      <c r="T264" s="76"/>
    </row>
    <row r="265" spans="1:20" s="13" customFormat="1" ht="20.25">
      <c r="A265" s="11">
        <v>3</v>
      </c>
      <c r="B265" s="39" t="s">
        <v>112</v>
      </c>
      <c r="C265" s="36">
        <f>D265*E265</f>
        <v>-70</v>
      </c>
      <c r="D265" s="12">
        <v>5</v>
      </c>
      <c r="E265" s="37">
        <f>F265*$E$473+G265*$F$473+H265*$G$473+I265*$H$473+J265*$I$473+K265*$J$473+L265*$K$473+M265*$L$473+N265*$M$473+O265*$N$473+P265*$O$473</f>
        <v>-14</v>
      </c>
      <c r="F265" s="12">
        <v>-8</v>
      </c>
      <c r="G265" s="12">
        <v>-6</v>
      </c>
      <c r="H265" s="12"/>
      <c r="I265" s="12"/>
      <c r="J265" s="12"/>
      <c r="K265" s="12"/>
      <c r="L265" s="12"/>
      <c r="M265" s="12"/>
      <c r="N265" s="12"/>
      <c r="O265" s="12"/>
      <c r="P265" s="12"/>
      <c r="Q265" s="12"/>
      <c r="R265" s="65"/>
      <c r="S265" s="73"/>
      <c r="T265" s="75"/>
    </row>
    <row r="266" spans="1:20" s="13" customFormat="1" ht="20.25">
      <c r="A266" s="11">
        <v>3</v>
      </c>
      <c r="B266" s="39" t="s">
        <v>290</v>
      </c>
      <c r="C266" s="36">
        <f t="shared" ref="C266:C268" si="77">D266*E266</f>
        <v>-40</v>
      </c>
      <c r="D266" s="12">
        <v>20</v>
      </c>
      <c r="E266" s="37">
        <f>F266*$E$473+G266*$F$473+H266*$G$473+I266*$H$473+J266*$I$473+K266*$J$473+L266*$K$473+M266*$L$473+N266*$M$473+O266*$N$473+P266*$O$473</f>
        <v>-2</v>
      </c>
      <c r="F266" s="12">
        <v>-2</v>
      </c>
      <c r="G266" s="12"/>
      <c r="H266" s="12"/>
      <c r="I266" s="12"/>
      <c r="J266" s="12"/>
      <c r="K266" s="12"/>
      <c r="L266" s="12"/>
      <c r="M266" s="12"/>
      <c r="N266" s="12"/>
      <c r="O266" s="12"/>
      <c r="P266" s="12"/>
      <c r="Q266" s="12"/>
      <c r="R266" s="65"/>
      <c r="S266" s="73"/>
      <c r="T266" s="75"/>
    </row>
    <row r="267" spans="1:20" s="13" customFormat="1" ht="20.25">
      <c r="A267" s="11">
        <v>3</v>
      </c>
      <c r="B267" s="39" t="str">
        <f>B258</f>
        <v>Дрон-мастеровой</v>
      </c>
      <c r="C267" s="36">
        <f t="shared" si="77"/>
        <v>420</v>
      </c>
      <c r="D267" s="12">
        <v>40</v>
      </c>
      <c r="E267" s="37">
        <f>F267*$E$473+G267*$F$473+H267*$G$473+I267*$H$473+J267*$I$473+K267*$J$473+L267*$K$473+M267*$L$473+N267*$M$473+O267*$N$473+P267*$O$473</f>
        <v>10.5</v>
      </c>
      <c r="F267" s="12">
        <f>F258</f>
        <v>0</v>
      </c>
      <c r="G267" s="12">
        <f t="shared" ref="G267:R267" si="78">G258</f>
        <v>0</v>
      </c>
      <c r="H267" s="12">
        <f t="shared" si="78"/>
        <v>0</v>
      </c>
      <c r="I267" s="12">
        <f t="shared" si="78"/>
        <v>0</v>
      </c>
      <c r="J267" s="12">
        <v>3.5</v>
      </c>
      <c r="K267" s="12">
        <f t="shared" si="78"/>
        <v>0</v>
      </c>
      <c r="L267" s="12">
        <f t="shared" si="78"/>
        <v>0</v>
      </c>
      <c r="M267" s="12">
        <f t="shared" si="78"/>
        <v>0</v>
      </c>
      <c r="N267" s="12">
        <f t="shared" si="78"/>
        <v>0</v>
      </c>
      <c r="O267" s="12">
        <f t="shared" si="78"/>
        <v>0</v>
      </c>
      <c r="P267" s="12">
        <f t="shared" si="78"/>
        <v>0</v>
      </c>
      <c r="Q267" s="12">
        <f t="shared" si="78"/>
        <v>0</v>
      </c>
      <c r="R267" s="65">
        <f t="shared" si="78"/>
        <v>0.03</v>
      </c>
      <c r="S267" s="79" t="s">
        <v>218</v>
      </c>
      <c r="T267" s="75">
        <f>(R267+S267+S262)*D267</f>
        <v>3</v>
      </c>
    </row>
    <row r="268" spans="1:20" s="13" customFormat="1" ht="20.25">
      <c r="A268" s="11">
        <v>3</v>
      </c>
      <c r="B268" s="39" t="s">
        <v>144</v>
      </c>
      <c r="C268" s="36">
        <f t="shared" si="77"/>
        <v>156</v>
      </c>
      <c r="D268" s="12">
        <f>D267</f>
        <v>40</v>
      </c>
      <c r="E268" s="37">
        <f>F268*$E$473+G268*$F$473+H268*$G$473+I268*$H$473+J268*$I$473+K268*$J$473+L268*$K$473+M268*$L$473+N268*$M$473+O268*$N$473+P268*$O$473</f>
        <v>3.9000000000000004</v>
      </c>
      <c r="F268" s="12"/>
      <c r="G268" s="12"/>
      <c r="H268" s="12"/>
      <c r="I268" s="12"/>
      <c r="J268" s="12">
        <v>1.3</v>
      </c>
      <c r="K268" s="12"/>
      <c r="L268" s="12"/>
      <c r="M268" s="12"/>
      <c r="N268" s="12"/>
      <c r="O268" s="12"/>
      <c r="P268" s="12"/>
      <c r="Q268" s="12"/>
      <c r="R268" s="65"/>
      <c r="S268" s="66"/>
      <c r="T268" s="76"/>
    </row>
    <row r="269" spans="1:20" s="13" customFormat="1" ht="20.25">
      <c r="A269" s="14"/>
      <c r="B269" s="41" t="s">
        <v>21</v>
      </c>
      <c r="C269" s="44">
        <f>SUM(C265:C268)</f>
        <v>466</v>
      </c>
      <c r="D269" s="98" t="s">
        <v>291</v>
      </c>
      <c r="E269" s="99">
        <v>466</v>
      </c>
      <c r="F269" s="15"/>
      <c r="G269" s="15"/>
      <c r="H269" s="15"/>
      <c r="I269" s="15"/>
      <c r="J269" s="15"/>
      <c r="K269" s="15"/>
      <c r="L269" s="15"/>
      <c r="M269" s="15"/>
      <c r="N269" s="15"/>
      <c r="O269" s="15"/>
      <c r="P269" s="15"/>
      <c r="Q269" s="15"/>
      <c r="R269" s="67"/>
      <c r="S269" s="66"/>
      <c r="T269" s="76"/>
    </row>
    <row r="270" spans="1:20" s="13" customFormat="1" ht="20.25">
      <c r="A270" s="14"/>
      <c r="B270" s="89" t="s">
        <v>255</v>
      </c>
      <c r="C270" s="38"/>
      <c r="D270" s="91"/>
      <c r="E270" s="37"/>
      <c r="F270" s="15"/>
      <c r="G270" s="15"/>
      <c r="H270" s="15"/>
      <c r="I270" s="15"/>
      <c r="J270" s="15"/>
      <c r="K270" s="15"/>
      <c r="L270" s="15"/>
      <c r="M270" s="15"/>
      <c r="N270" s="15"/>
      <c r="O270" s="15"/>
      <c r="P270" s="15"/>
      <c r="Q270" s="15"/>
      <c r="R270" s="67"/>
      <c r="S270" s="66"/>
      <c r="T270" s="76"/>
    </row>
    <row r="271" spans="1:20" s="13" customFormat="1" ht="20.25">
      <c r="A271" s="14"/>
      <c r="B271" s="90" t="s">
        <v>283</v>
      </c>
      <c r="C271" s="92">
        <f>D271*E271</f>
        <v>252.00000000000003</v>
      </c>
      <c r="D271" s="12">
        <v>40</v>
      </c>
      <c r="E271" s="37">
        <f>F271*$E$473+G271*$F$473+H271*$G$473+I271*$H$473+J271*$I$473+K271*$J$473+L271*$K$473+M271*$L$473+N271*$M$473+O271*$N$473+P271*$O$473</f>
        <v>6.3000000000000007</v>
      </c>
      <c r="F271" s="15"/>
      <c r="G271" s="15"/>
      <c r="H271" s="15"/>
      <c r="I271" s="15"/>
      <c r="J271" s="15">
        <v>2.1</v>
      </c>
      <c r="K271" s="15"/>
      <c r="L271" s="15"/>
      <c r="M271" s="15"/>
      <c r="N271" s="15"/>
      <c r="O271" s="15"/>
      <c r="P271" s="15"/>
      <c r="Q271" s="15"/>
      <c r="R271" s="67"/>
      <c r="S271" s="66"/>
      <c r="T271" s="76"/>
    </row>
    <row r="272" spans="1:20" s="13" customFormat="1" ht="20.25">
      <c r="A272" s="14"/>
      <c r="B272" s="41" t="s">
        <v>262</v>
      </c>
      <c r="C272" s="93">
        <f>C271</f>
        <v>252.00000000000003</v>
      </c>
      <c r="D272" s="98" t="s">
        <v>291</v>
      </c>
      <c r="E272" s="99">
        <v>250</v>
      </c>
      <c r="F272" s="15"/>
      <c r="G272" s="15"/>
      <c r="H272" s="15"/>
      <c r="I272" s="15"/>
      <c r="J272" s="15"/>
      <c r="K272" s="15"/>
      <c r="L272" s="15"/>
      <c r="M272" s="15"/>
      <c r="N272" s="15"/>
      <c r="O272" s="15"/>
      <c r="P272" s="15"/>
      <c r="Q272" s="15"/>
      <c r="R272" s="67"/>
      <c r="S272" s="66"/>
      <c r="T272" s="76"/>
    </row>
    <row r="273" spans="1:20" s="10" customFormat="1" ht="20.25" customHeight="1">
      <c r="A273" s="31">
        <v>22</v>
      </c>
      <c r="B273" s="42" t="s">
        <v>116</v>
      </c>
      <c r="C273" s="35"/>
      <c r="D273" s="9"/>
      <c r="E273" s="34"/>
      <c r="F273" s="9"/>
      <c r="G273" s="9"/>
      <c r="H273" s="9"/>
      <c r="I273" s="9"/>
      <c r="J273" s="9"/>
      <c r="K273" s="9"/>
      <c r="L273" s="9"/>
      <c r="M273" s="9"/>
      <c r="N273" s="9"/>
      <c r="O273" s="9"/>
      <c r="P273" s="9"/>
      <c r="Q273" s="9"/>
      <c r="R273" s="63"/>
      <c r="S273" s="64"/>
      <c r="T273" s="43"/>
    </row>
    <row r="274" spans="1:20" s="13" customFormat="1" ht="20.25">
      <c r="A274" s="11">
        <v>1</v>
      </c>
      <c r="B274" s="39" t="s">
        <v>113</v>
      </c>
      <c r="C274" s="36">
        <f>D274*E274</f>
        <v>-15</v>
      </c>
      <c r="D274" s="12">
        <v>5</v>
      </c>
      <c r="E274" s="37">
        <f>F274*$E$473+G274*$F$473+H274*$G$473+I274*$H$473+J274*$I$473+K274*$J$473+L274*$K$473+M274*$L$473+N274*$M$473+O274*$N$473+P274*$O$473</f>
        <v>-3</v>
      </c>
      <c r="F274" s="12">
        <v>-2</v>
      </c>
      <c r="G274" s="12">
        <v>-1</v>
      </c>
      <c r="H274" s="12"/>
      <c r="I274" s="12"/>
      <c r="J274" s="12"/>
      <c r="K274" s="12"/>
      <c r="L274" s="12"/>
      <c r="M274" s="12"/>
      <c r="N274" s="12"/>
      <c r="O274" s="12"/>
      <c r="P274" s="12"/>
      <c r="Q274" s="12"/>
      <c r="R274" s="65"/>
      <c r="S274" s="73"/>
      <c r="T274" s="75"/>
    </row>
    <row r="275" spans="1:20" s="13" customFormat="1" ht="20.25">
      <c r="A275" s="11">
        <v>1</v>
      </c>
      <c r="B275" s="39" t="s">
        <v>290</v>
      </c>
      <c r="C275" s="36">
        <f t="shared" ref="C275:C276" si="79">D275*E275</f>
        <v>-10</v>
      </c>
      <c r="D275" s="12">
        <f>D274</f>
        <v>5</v>
      </c>
      <c r="E275" s="37">
        <f>F275*$E$473+G275*$F$473+H275*$G$473+I275*$H$473+J275*$I$473+K275*$J$473+L275*$K$473+M275*$L$473+N275*$M$473+O275*$N$473+P275*$O$473</f>
        <v>-2</v>
      </c>
      <c r="F275" s="12">
        <v>-2</v>
      </c>
      <c r="G275" s="12"/>
      <c r="H275" s="12"/>
      <c r="I275" s="12"/>
      <c r="J275" s="12"/>
      <c r="K275" s="12"/>
      <c r="L275" s="12"/>
      <c r="M275" s="12"/>
      <c r="N275" s="12"/>
      <c r="O275" s="12"/>
      <c r="P275" s="12"/>
      <c r="Q275" s="12"/>
      <c r="R275" s="65"/>
      <c r="S275" s="73"/>
      <c r="T275" s="75"/>
    </row>
    <row r="276" spans="1:20" s="13" customFormat="1" ht="20.25">
      <c r="A276" s="11">
        <v>1</v>
      </c>
      <c r="B276" s="39" t="s">
        <v>244</v>
      </c>
      <c r="C276" s="36">
        <f t="shared" si="79"/>
        <v>105</v>
      </c>
      <c r="D276" s="12">
        <v>10</v>
      </c>
      <c r="E276" s="37">
        <f>F276*$E$473+G276*$F$473+H276*$G$473+I276*$H$473+J276*$I$473+K276*$J$473+L276*$K$473+M276*$L$473+N276*$M$473+O276*$N$473+P276*$O$473</f>
        <v>10.5</v>
      </c>
      <c r="F276" s="12"/>
      <c r="G276" s="12"/>
      <c r="H276" s="12"/>
      <c r="I276" s="12"/>
      <c r="J276" s="12">
        <v>3.5</v>
      </c>
      <c r="K276" s="12"/>
      <c r="L276" s="12"/>
      <c r="M276" s="12"/>
      <c r="N276" s="12"/>
      <c r="O276" s="12"/>
      <c r="P276" s="12"/>
      <c r="Q276" s="12"/>
      <c r="R276" s="65">
        <v>0.03</v>
      </c>
      <c r="S276" s="73">
        <v>0</v>
      </c>
      <c r="T276" s="75">
        <f>(R276+S276)*D276</f>
        <v>0.3</v>
      </c>
    </row>
    <row r="277" spans="1:20" s="13" customFormat="1" ht="20.25">
      <c r="A277" s="11"/>
      <c r="B277" s="40" t="s">
        <v>19</v>
      </c>
      <c r="C277" s="44">
        <f>SUM(C274:C276)</f>
        <v>80</v>
      </c>
      <c r="D277" s="98" t="s">
        <v>291</v>
      </c>
      <c r="E277" s="99">
        <v>80</v>
      </c>
      <c r="F277" s="12"/>
      <c r="G277" s="12"/>
      <c r="H277" s="12"/>
      <c r="I277" s="12"/>
      <c r="J277" s="12"/>
      <c r="K277" s="12"/>
      <c r="L277" s="12"/>
      <c r="M277" s="12"/>
      <c r="N277" s="12"/>
      <c r="O277" s="12"/>
      <c r="P277" s="12"/>
      <c r="Q277" s="12"/>
      <c r="R277" s="65"/>
      <c r="S277" s="66"/>
      <c r="T277" s="76"/>
    </row>
    <row r="278" spans="1:20" s="13" customFormat="1" ht="20.25">
      <c r="A278" s="11">
        <v>2</v>
      </c>
      <c r="B278" s="39" t="s">
        <v>114</v>
      </c>
      <c r="C278" s="36">
        <f>D278*E278</f>
        <v>-40</v>
      </c>
      <c r="D278" s="12">
        <v>5</v>
      </c>
      <c r="E278" s="37">
        <f>F278*$E$473+G278*$F$473+H278*$G$473+I278*$H$473+J278*$I$473+K278*$J$473+L278*$K$473+M278*$L$473+N278*$M$473+O278*$N$473+P278*$O$473</f>
        <v>-8</v>
      </c>
      <c r="F278" s="12">
        <v>-4</v>
      </c>
      <c r="G278" s="12">
        <v>-4</v>
      </c>
      <c r="H278" s="12"/>
      <c r="I278" s="12"/>
      <c r="J278" s="12"/>
      <c r="K278" s="12"/>
      <c r="L278" s="12"/>
      <c r="M278" s="12"/>
      <c r="N278" s="12"/>
      <c r="O278" s="12"/>
      <c r="P278" s="12"/>
      <c r="Q278" s="12"/>
      <c r="R278" s="65"/>
      <c r="S278" s="73"/>
      <c r="T278" s="75"/>
    </row>
    <row r="279" spans="1:20" s="13" customFormat="1" ht="20.25">
      <c r="A279" s="11">
        <v>2</v>
      </c>
      <c r="B279" s="39" t="s">
        <v>290</v>
      </c>
      <c r="C279" s="36">
        <f t="shared" ref="C279:C281" si="80">D279*E279</f>
        <v>-20</v>
      </c>
      <c r="D279" s="12">
        <f>D278*2</f>
        <v>10</v>
      </c>
      <c r="E279" s="37">
        <f>F279*$E$473+G279*$F$473+H279*$G$473+I279*$H$473+J279*$I$473+K279*$J$473+L279*$K$473+M279*$L$473+N279*$M$473+O279*$N$473+P279*$O$473</f>
        <v>-2</v>
      </c>
      <c r="F279" s="12">
        <v>-2</v>
      </c>
      <c r="G279" s="12"/>
      <c r="H279" s="12"/>
      <c r="I279" s="12"/>
      <c r="J279" s="12"/>
      <c r="K279" s="12"/>
      <c r="L279" s="12"/>
      <c r="M279" s="12"/>
      <c r="N279" s="12"/>
      <c r="O279" s="12"/>
      <c r="P279" s="12"/>
      <c r="Q279" s="12"/>
      <c r="R279" s="65"/>
      <c r="S279" s="73"/>
      <c r="T279" s="75"/>
    </row>
    <row r="280" spans="1:20" s="13" customFormat="1" ht="20.25">
      <c r="A280" s="11">
        <v>2</v>
      </c>
      <c r="B280" s="39" t="str">
        <f>B276</f>
        <v>Дрон-литейщик</v>
      </c>
      <c r="C280" s="36">
        <f t="shared" si="80"/>
        <v>210</v>
      </c>
      <c r="D280" s="12">
        <v>20</v>
      </c>
      <c r="E280" s="37">
        <f>F280*$E$473+G280*$F$473+H280*$G$473+I280*$H$473+J280*$I$473+K280*$J$473+L280*$K$473+M280*$L$473+N280*$M$473+O280*$N$473+P280*$O$473</f>
        <v>10.5</v>
      </c>
      <c r="F280" s="12">
        <f>F276</f>
        <v>0</v>
      </c>
      <c r="G280" s="12">
        <f t="shared" ref="G280:H280" si="81">G276</f>
        <v>0</v>
      </c>
      <c r="H280" s="12">
        <f t="shared" si="81"/>
        <v>0</v>
      </c>
      <c r="I280" s="12">
        <f>I276</f>
        <v>0</v>
      </c>
      <c r="J280" s="12">
        <v>3.5</v>
      </c>
      <c r="K280" s="12">
        <f t="shared" ref="K280:Q280" si="82">K276</f>
        <v>0</v>
      </c>
      <c r="L280" s="12">
        <f t="shared" si="82"/>
        <v>0</v>
      </c>
      <c r="M280" s="12">
        <f t="shared" si="82"/>
        <v>0</v>
      </c>
      <c r="N280" s="12">
        <f t="shared" si="82"/>
        <v>0</v>
      </c>
      <c r="O280" s="12">
        <f t="shared" si="82"/>
        <v>0</v>
      </c>
      <c r="P280" s="12">
        <f t="shared" si="82"/>
        <v>0</v>
      </c>
      <c r="Q280" s="12">
        <f t="shared" si="82"/>
        <v>0</v>
      </c>
      <c r="R280" s="65">
        <f>R276</f>
        <v>0.03</v>
      </c>
      <c r="S280" s="79" t="s">
        <v>217</v>
      </c>
      <c r="T280" s="75">
        <f>(R280+S280)*D280</f>
        <v>1.2</v>
      </c>
    </row>
    <row r="281" spans="1:20" s="13" customFormat="1" ht="20.25">
      <c r="A281" s="11">
        <v>2</v>
      </c>
      <c r="B281" s="39" t="s">
        <v>144</v>
      </c>
      <c r="C281" s="36">
        <f t="shared" si="80"/>
        <v>60</v>
      </c>
      <c r="D281" s="12">
        <f>D280</f>
        <v>20</v>
      </c>
      <c r="E281" s="37">
        <f>F281*$E$473+G281*$F$473+H281*$G$473+I281*$H$473+J281*$I$473+K281*$J$473+L281*$K$473+M281*$L$473+N281*$M$473+O281*$N$473+P281*$O$473</f>
        <v>3</v>
      </c>
      <c r="F281" s="12"/>
      <c r="G281" s="12"/>
      <c r="H281" s="12"/>
      <c r="I281" s="12"/>
      <c r="J281" s="12">
        <v>1</v>
      </c>
      <c r="K281" s="12"/>
      <c r="L281" s="12"/>
      <c r="M281" s="12"/>
      <c r="N281" s="12"/>
      <c r="O281" s="12"/>
      <c r="P281" s="12"/>
      <c r="Q281" s="12"/>
      <c r="R281" s="65"/>
      <c r="S281" s="66"/>
      <c r="T281" s="76"/>
    </row>
    <row r="282" spans="1:20" s="13" customFormat="1" ht="20.25">
      <c r="A282" s="11"/>
      <c r="B282" s="40" t="s">
        <v>20</v>
      </c>
      <c r="C282" s="44">
        <f>SUM(C278:C281)</f>
        <v>210</v>
      </c>
      <c r="D282" s="98" t="s">
        <v>291</v>
      </c>
      <c r="E282" s="99">
        <v>210</v>
      </c>
      <c r="F282" s="12"/>
      <c r="G282" s="12"/>
      <c r="H282" s="12"/>
      <c r="I282" s="12"/>
      <c r="J282" s="12"/>
      <c r="K282" s="12"/>
      <c r="L282" s="12"/>
      <c r="M282" s="12"/>
      <c r="N282" s="12"/>
      <c r="O282" s="12"/>
      <c r="P282" s="12"/>
      <c r="Q282" s="12"/>
      <c r="R282" s="65"/>
      <c r="S282" s="66"/>
      <c r="T282" s="76"/>
    </row>
    <row r="283" spans="1:20" s="13" customFormat="1" ht="20.25">
      <c r="A283" s="11">
        <v>3</v>
      </c>
      <c r="B283" s="39" t="s">
        <v>112</v>
      </c>
      <c r="C283" s="36">
        <f>D283*E283</f>
        <v>-70</v>
      </c>
      <c r="D283" s="12">
        <v>5</v>
      </c>
      <c r="E283" s="37">
        <f>F283*$E$473+G283*$F$473+H283*$G$473+I283*$H$473+J283*$I$473+K283*$J$473+L283*$K$473+M283*$L$473+N283*$M$473+O283*$N$473+P283*$O$473</f>
        <v>-14</v>
      </c>
      <c r="F283" s="12">
        <v>-8</v>
      </c>
      <c r="G283" s="12">
        <v>-6</v>
      </c>
      <c r="H283" s="12"/>
      <c r="I283" s="12"/>
      <c r="J283" s="12"/>
      <c r="K283" s="12"/>
      <c r="L283" s="12"/>
      <c r="M283" s="12"/>
      <c r="N283" s="12"/>
      <c r="O283" s="12"/>
      <c r="P283" s="12"/>
      <c r="Q283" s="12"/>
      <c r="R283" s="65"/>
      <c r="S283" s="73"/>
      <c r="T283" s="75"/>
    </row>
    <row r="284" spans="1:20" s="13" customFormat="1" ht="20.25">
      <c r="A284" s="11">
        <v>3</v>
      </c>
      <c r="B284" s="39" t="s">
        <v>290</v>
      </c>
      <c r="C284" s="36">
        <f t="shared" ref="C284:C286" si="83">D284*E284</f>
        <v>-40</v>
      </c>
      <c r="D284" s="12">
        <v>20</v>
      </c>
      <c r="E284" s="37">
        <f>F284*$E$473+G284*$F$473+H284*$G$473+I284*$H$473+J284*$I$473+K284*$J$473+L284*$K$473+M284*$L$473+N284*$M$473+O284*$N$473+P284*$O$473</f>
        <v>-2</v>
      </c>
      <c r="F284" s="12">
        <v>-2</v>
      </c>
      <c r="G284" s="12"/>
      <c r="H284" s="12"/>
      <c r="I284" s="12"/>
      <c r="J284" s="12"/>
      <c r="K284" s="12"/>
      <c r="L284" s="12"/>
      <c r="M284" s="12"/>
      <c r="N284" s="12"/>
      <c r="O284" s="12"/>
      <c r="P284" s="12"/>
      <c r="Q284" s="12"/>
      <c r="R284" s="65"/>
      <c r="S284" s="73"/>
      <c r="T284" s="75"/>
    </row>
    <row r="285" spans="1:20" s="13" customFormat="1" ht="20.25">
      <c r="A285" s="11">
        <v>3</v>
      </c>
      <c r="B285" s="39" t="str">
        <f>B276</f>
        <v>Дрон-литейщик</v>
      </c>
      <c r="C285" s="36">
        <f t="shared" si="83"/>
        <v>420</v>
      </c>
      <c r="D285" s="12">
        <v>40</v>
      </c>
      <c r="E285" s="37">
        <f>F285*$E$473+G285*$F$473+H285*$G$473+I285*$H$473+J285*$I$473+K285*$J$473+L285*$K$473+M285*$L$473+N285*$M$473+O285*$N$473+P285*$O$473</f>
        <v>10.5</v>
      </c>
      <c r="F285" s="12">
        <f>F276</f>
        <v>0</v>
      </c>
      <c r="G285" s="12">
        <f t="shared" ref="G285:I285" si="84">G276</f>
        <v>0</v>
      </c>
      <c r="H285" s="12">
        <f t="shared" si="84"/>
        <v>0</v>
      </c>
      <c r="I285" s="12">
        <f t="shared" si="84"/>
        <v>0</v>
      </c>
      <c r="J285" s="12">
        <v>3.5</v>
      </c>
      <c r="K285" s="12">
        <f t="shared" ref="K285:R285" si="85">K276</f>
        <v>0</v>
      </c>
      <c r="L285" s="12">
        <f t="shared" si="85"/>
        <v>0</v>
      </c>
      <c r="M285" s="12">
        <f t="shared" si="85"/>
        <v>0</v>
      </c>
      <c r="N285" s="12">
        <f t="shared" si="85"/>
        <v>0</v>
      </c>
      <c r="O285" s="12">
        <f t="shared" si="85"/>
        <v>0</v>
      </c>
      <c r="P285" s="12">
        <f t="shared" si="85"/>
        <v>0</v>
      </c>
      <c r="Q285" s="12">
        <f t="shared" si="85"/>
        <v>0</v>
      </c>
      <c r="R285" s="65">
        <f t="shared" si="85"/>
        <v>0.03</v>
      </c>
      <c r="S285" s="79" t="s">
        <v>218</v>
      </c>
      <c r="T285" s="75">
        <f>(R285+S285+S280)*D285</f>
        <v>3</v>
      </c>
    </row>
    <row r="286" spans="1:20" s="13" customFormat="1" ht="20.25">
      <c r="A286" s="11">
        <v>3</v>
      </c>
      <c r="B286" s="39" t="s">
        <v>144</v>
      </c>
      <c r="C286" s="36">
        <f t="shared" si="83"/>
        <v>156</v>
      </c>
      <c r="D286" s="12">
        <f>D285</f>
        <v>40</v>
      </c>
      <c r="E286" s="37">
        <f>F286*$E$473+G286*$F$473+H286*$G$473+I286*$H$473+J286*$I$473+K286*$J$473+L286*$K$473+M286*$L$473+N286*$M$473+O286*$N$473+P286*$O$473</f>
        <v>3.9000000000000004</v>
      </c>
      <c r="F286" s="12"/>
      <c r="G286" s="12"/>
      <c r="H286" s="12"/>
      <c r="I286" s="12"/>
      <c r="J286" s="12">
        <v>1.3</v>
      </c>
      <c r="K286" s="12"/>
      <c r="L286" s="12"/>
      <c r="M286" s="12"/>
      <c r="N286" s="12"/>
      <c r="O286" s="12"/>
      <c r="P286" s="12"/>
      <c r="Q286" s="12"/>
      <c r="R286" s="65"/>
      <c r="S286" s="66"/>
      <c r="T286" s="76"/>
    </row>
    <row r="287" spans="1:20" s="13" customFormat="1" ht="20.25">
      <c r="A287" s="14"/>
      <c r="B287" s="41" t="s">
        <v>21</v>
      </c>
      <c r="C287" s="44">
        <f>SUM(C283:C286)</f>
        <v>466</v>
      </c>
      <c r="D287" s="98" t="s">
        <v>291</v>
      </c>
      <c r="E287" s="99">
        <v>466</v>
      </c>
      <c r="F287" s="15"/>
      <c r="G287" s="15"/>
      <c r="H287" s="15"/>
      <c r="I287" s="15"/>
      <c r="J287" s="15"/>
      <c r="K287" s="15"/>
      <c r="L287" s="15"/>
      <c r="M287" s="15"/>
      <c r="N287" s="15"/>
      <c r="O287" s="15"/>
      <c r="P287" s="15"/>
      <c r="Q287" s="15"/>
      <c r="R287" s="67"/>
      <c r="S287" s="66"/>
      <c r="T287" s="76"/>
    </row>
    <row r="288" spans="1:20" s="13" customFormat="1" ht="20.25">
      <c r="A288" s="14"/>
      <c r="B288" s="89" t="s">
        <v>255</v>
      </c>
      <c r="C288" s="38"/>
      <c r="D288" s="91"/>
      <c r="E288" s="37"/>
      <c r="F288" s="15"/>
      <c r="G288" s="15"/>
      <c r="H288" s="15"/>
      <c r="I288" s="15"/>
      <c r="J288" s="15"/>
      <c r="K288" s="15"/>
      <c r="L288" s="15"/>
      <c r="M288" s="15"/>
      <c r="N288" s="15"/>
      <c r="O288" s="15"/>
      <c r="P288" s="15"/>
      <c r="Q288" s="15"/>
      <c r="R288" s="67"/>
      <c r="S288" s="66"/>
      <c r="T288" s="76"/>
    </row>
    <row r="289" spans="1:20" s="13" customFormat="1" ht="20.25">
      <c r="A289" s="14"/>
      <c r="B289" s="90" t="s">
        <v>284</v>
      </c>
      <c r="C289" s="92">
        <f>D289*E289</f>
        <v>252.00000000000003</v>
      </c>
      <c r="D289" s="12">
        <v>40</v>
      </c>
      <c r="E289" s="37">
        <f>F289*$E$473+G289*$F$473+H289*$G$473+I289*$H$473+J289*$I$473+K289*$J$473+L289*$K$473+M289*$L$473+N289*$M$473+O289*$N$473+P289*$O$473</f>
        <v>6.3000000000000007</v>
      </c>
      <c r="F289" s="15"/>
      <c r="G289" s="15"/>
      <c r="H289" s="15"/>
      <c r="I289" s="15"/>
      <c r="J289" s="15">
        <v>2.1</v>
      </c>
      <c r="K289" s="15"/>
      <c r="L289" s="15"/>
      <c r="M289" s="15"/>
      <c r="N289" s="15"/>
      <c r="O289" s="15"/>
      <c r="P289" s="15"/>
      <c r="Q289" s="15"/>
      <c r="R289" s="67"/>
      <c r="S289" s="66"/>
      <c r="T289" s="76"/>
    </row>
    <row r="290" spans="1:20" s="13" customFormat="1" ht="20.25">
      <c r="A290" s="14"/>
      <c r="B290" s="41" t="s">
        <v>262</v>
      </c>
      <c r="C290" s="93">
        <f>C289</f>
        <v>252.00000000000003</v>
      </c>
      <c r="D290" s="98" t="s">
        <v>291</v>
      </c>
      <c r="E290" s="99">
        <v>250</v>
      </c>
      <c r="F290" s="15"/>
      <c r="G290" s="15"/>
      <c r="H290" s="15"/>
      <c r="I290" s="15"/>
      <c r="J290" s="15"/>
      <c r="K290" s="15"/>
      <c r="L290" s="15"/>
      <c r="M290" s="15"/>
      <c r="N290" s="15"/>
      <c r="O290" s="15"/>
      <c r="P290" s="15"/>
      <c r="Q290" s="15"/>
      <c r="R290" s="67"/>
      <c r="S290" s="66"/>
      <c r="T290" s="76"/>
    </row>
    <row r="291" spans="1:20" s="10" customFormat="1" ht="20.25" customHeight="1">
      <c r="A291" s="31">
        <v>23</v>
      </c>
      <c r="B291" s="42" t="s">
        <v>120</v>
      </c>
      <c r="C291" s="35"/>
      <c r="D291" s="9"/>
      <c r="E291" s="34"/>
      <c r="F291" s="9"/>
      <c r="G291" s="9"/>
      <c r="H291" s="9"/>
      <c r="I291" s="9"/>
      <c r="J291" s="9"/>
      <c r="K291" s="9"/>
      <c r="L291" s="9"/>
      <c r="M291" s="9"/>
      <c r="N291" s="9"/>
      <c r="O291" s="9"/>
      <c r="P291" s="9"/>
      <c r="Q291" s="9"/>
      <c r="R291" s="63"/>
      <c r="S291" s="64"/>
      <c r="T291" s="43"/>
    </row>
    <row r="292" spans="1:20" s="13" customFormat="1" ht="31.5">
      <c r="A292" s="11">
        <v>1</v>
      </c>
      <c r="B292" s="39" t="s">
        <v>122</v>
      </c>
      <c r="C292" s="36">
        <f>D292*E292</f>
        <v>-15</v>
      </c>
      <c r="D292" s="12">
        <v>5</v>
      </c>
      <c r="E292" s="37">
        <f>F292*$E$473+G292*$F$473+H292*$G$473+I292*$H$473+J292*$I$473+K292*$J$473+L292*$K$473+M292*$L$473+N292*$M$473+O292*$N$473+P292*$O$473</f>
        <v>-3</v>
      </c>
      <c r="F292" s="12">
        <v>-2</v>
      </c>
      <c r="G292" s="12">
        <v>-1</v>
      </c>
      <c r="H292" s="12"/>
      <c r="I292" s="12"/>
      <c r="J292" s="12"/>
      <c r="K292" s="12"/>
      <c r="L292" s="12"/>
      <c r="M292" s="12"/>
      <c r="N292" s="12"/>
      <c r="O292" s="12"/>
      <c r="P292" s="12"/>
      <c r="Q292" s="12"/>
      <c r="R292" s="65"/>
      <c r="S292" s="66"/>
      <c r="T292" s="27"/>
    </row>
    <row r="293" spans="1:20" s="13" customFormat="1" ht="20.25">
      <c r="A293" s="11">
        <v>1</v>
      </c>
      <c r="B293" s="39" t="s">
        <v>290</v>
      </c>
      <c r="C293" s="36">
        <f t="shared" ref="C293" si="86">D293*E293</f>
        <v>-10</v>
      </c>
      <c r="D293" s="12">
        <f>D292</f>
        <v>5</v>
      </c>
      <c r="E293" s="37">
        <f>F293*$E$473+G293*$F$473+H293*$G$473+I293*$H$473+J293*$I$473+K293*$J$473+L293*$K$473+M293*$L$473+N293*$M$473+O293*$N$473+P293*$O$473</f>
        <v>-2</v>
      </c>
      <c r="F293" s="12">
        <v>-2</v>
      </c>
      <c r="G293" s="12"/>
      <c r="H293" s="12"/>
      <c r="I293" s="12"/>
      <c r="J293" s="12"/>
      <c r="K293" s="12"/>
      <c r="L293" s="12"/>
      <c r="M293" s="12"/>
      <c r="N293" s="12"/>
      <c r="O293" s="12"/>
      <c r="P293" s="12"/>
      <c r="Q293" s="12"/>
      <c r="R293" s="65"/>
      <c r="S293" s="97"/>
      <c r="T293" s="27"/>
    </row>
    <row r="294" spans="1:20" s="13" customFormat="1" ht="20.25">
      <c r="A294" s="11">
        <v>1</v>
      </c>
      <c r="B294" s="39" t="s">
        <v>245</v>
      </c>
      <c r="C294" s="36">
        <f t="shared" ref="C294:C295" si="87">D294*E294</f>
        <v>97.5</v>
      </c>
      <c r="D294" s="12">
        <v>10</v>
      </c>
      <c r="E294" s="37">
        <f>F294*$E$473+G294*$F$473+H294*$G$473+I294*$H$473+J294*$I$473+K294*$J$473+L294*$K$473+M294*$L$473+N294*$M$473+O294*$N$473+P294*$O$473</f>
        <v>9.75</v>
      </c>
      <c r="F294" s="12"/>
      <c r="G294" s="12"/>
      <c r="H294" s="12"/>
      <c r="I294" s="12"/>
      <c r="J294" s="12"/>
      <c r="K294" s="12"/>
      <c r="L294" s="12"/>
      <c r="M294" s="12"/>
      <c r="N294" s="12"/>
      <c r="O294" s="12"/>
      <c r="P294" s="12">
        <f>0.65*3</f>
        <v>1.9500000000000002</v>
      </c>
      <c r="Q294" s="12"/>
      <c r="R294" s="65">
        <v>0.03</v>
      </c>
      <c r="S294" s="73">
        <v>0</v>
      </c>
      <c r="T294" s="75">
        <f>(R294+S294)*D294</f>
        <v>0.3</v>
      </c>
    </row>
    <row r="295" spans="1:20" s="13" customFormat="1" ht="31.5">
      <c r="A295" s="11">
        <v>1</v>
      </c>
      <c r="B295" s="39" t="s">
        <v>149</v>
      </c>
      <c r="C295" s="36">
        <f t="shared" si="87"/>
        <v>7.5</v>
      </c>
      <c r="D295" s="12">
        <v>5</v>
      </c>
      <c r="E295" s="37">
        <v>1.5</v>
      </c>
      <c r="F295" s="12"/>
      <c r="G295" s="12"/>
      <c r="H295" s="12"/>
      <c r="I295" s="12"/>
      <c r="J295" s="12"/>
      <c r="K295" s="12"/>
      <c r="L295" s="12"/>
      <c r="M295" s="12"/>
      <c r="N295" s="12"/>
      <c r="O295" s="12"/>
      <c r="P295" s="12"/>
      <c r="Q295" s="12"/>
      <c r="R295" s="65"/>
      <c r="S295" s="66"/>
      <c r="T295" s="27"/>
    </row>
    <row r="296" spans="1:20" s="13" customFormat="1" ht="20.25">
      <c r="A296" s="11"/>
      <c r="B296" s="40" t="s">
        <v>19</v>
      </c>
      <c r="C296" s="44">
        <f>SUM(C292:C295)</f>
        <v>80</v>
      </c>
      <c r="D296" s="98" t="s">
        <v>291</v>
      </c>
      <c r="E296" s="99">
        <v>80</v>
      </c>
      <c r="F296" s="12"/>
      <c r="G296" s="12"/>
      <c r="H296" s="12"/>
      <c r="I296" s="12"/>
      <c r="J296" s="12"/>
      <c r="K296" s="12"/>
      <c r="L296" s="12"/>
      <c r="M296" s="12"/>
      <c r="N296" s="12"/>
      <c r="O296" s="12"/>
      <c r="P296" s="12"/>
      <c r="Q296" s="12"/>
      <c r="R296" s="65"/>
      <c r="S296" s="66"/>
      <c r="T296" s="27"/>
    </row>
    <row r="297" spans="1:20" s="13" customFormat="1" ht="31.5">
      <c r="A297" s="11">
        <v>2</v>
      </c>
      <c r="B297" s="39" t="s">
        <v>121</v>
      </c>
      <c r="C297" s="36">
        <f>D297*E297</f>
        <v>-47.5</v>
      </c>
      <c r="D297" s="12">
        <v>5</v>
      </c>
      <c r="E297" s="37">
        <f>F297*$E$473+G297*$F$473+H297*$G$473+I297*$H$473+J297*$I$473+K297*$J$473+L297*$K$473+M297*$L$473+N297*$M$473+O297*$N$473+P297*$O$473</f>
        <v>-9.5</v>
      </c>
      <c r="F297" s="12">
        <v>-4</v>
      </c>
      <c r="G297" s="12">
        <v>-5.5</v>
      </c>
      <c r="H297" s="12"/>
      <c r="I297" s="12"/>
      <c r="J297" s="12"/>
      <c r="K297" s="12"/>
      <c r="L297" s="12"/>
      <c r="M297" s="12"/>
      <c r="N297" s="12"/>
      <c r="O297" s="12"/>
      <c r="P297" s="12"/>
      <c r="Q297" s="12"/>
      <c r="R297" s="65"/>
      <c r="S297" s="66"/>
      <c r="T297" s="27"/>
    </row>
    <row r="298" spans="1:20" s="13" customFormat="1" ht="20.25">
      <c r="A298" s="11">
        <v>2</v>
      </c>
      <c r="B298" s="39" t="s">
        <v>290</v>
      </c>
      <c r="C298" s="36">
        <f t="shared" ref="C298" si="88">D298*E298</f>
        <v>-20</v>
      </c>
      <c r="D298" s="12">
        <f>D297*2</f>
        <v>10</v>
      </c>
      <c r="E298" s="37">
        <f>F298*$E$473+G298*$F$473+H298*$G$473+I298*$H$473+J298*$I$473+K298*$J$473+L298*$K$473+M298*$L$473+N298*$M$473+O298*$N$473+P298*$O$473</f>
        <v>-2</v>
      </c>
      <c r="F298" s="12">
        <v>-2</v>
      </c>
      <c r="G298" s="12"/>
      <c r="H298" s="12"/>
      <c r="I298" s="12"/>
      <c r="J298" s="12"/>
      <c r="K298" s="12"/>
      <c r="L298" s="12"/>
      <c r="M298" s="12"/>
      <c r="N298" s="12"/>
      <c r="O298" s="12"/>
      <c r="P298" s="12"/>
      <c r="Q298" s="12"/>
      <c r="R298" s="65"/>
      <c r="S298" s="97"/>
      <c r="T298" s="27"/>
    </row>
    <row r="299" spans="1:20" s="13" customFormat="1" ht="20.25">
      <c r="A299" s="11">
        <v>2</v>
      </c>
      <c r="B299" s="39" t="str">
        <f>B294</f>
        <v>Дрон-переработчик</v>
      </c>
      <c r="C299" s="36">
        <f t="shared" ref="C299:C301" si="89">D299*E299</f>
        <v>195</v>
      </c>
      <c r="D299" s="12">
        <v>20</v>
      </c>
      <c r="E299" s="37">
        <f>F299*$E$473+G299*$F$473+H299*$G$473+I299*$H$473+J299*$I$473+K299*$J$473+L299*$K$473+M299*$L$473+N299*$M$473+O299*$N$473+P299*$O$473</f>
        <v>9.75</v>
      </c>
      <c r="F299" s="12">
        <f>F294</f>
        <v>0</v>
      </c>
      <c r="G299" s="12">
        <f t="shared" ref="G299:R299" si="90">G294</f>
        <v>0</v>
      </c>
      <c r="H299" s="12">
        <f t="shared" si="90"/>
        <v>0</v>
      </c>
      <c r="I299" s="12">
        <f t="shared" si="90"/>
        <v>0</v>
      </c>
      <c r="J299" s="12">
        <f t="shared" si="90"/>
        <v>0</v>
      </c>
      <c r="K299" s="12">
        <f t="shared" si="90"/>
        <v>0</v>
      </c>
      <c r="L299" s="12">
        <f t="shared" si="90"/>
        <v>0</v>
      </c>
      <c r="M299" s="12">
        <f t="shared" si="90"/>
        <v>0</v>
      </c>
      <c r="N299" s="12">
        <f t="shared" si="90"/>
        <v>0</v>
      </c>
      <c r="O299" s="12">
        <f t="shared" si="90"/>
        <v>0</v>
      </c>
      <c r="P299" s="12">
        <f t="shared" si="90"/>
        <v>1.9500000000000002</v>
      </c>
      <c r="Q299" s="12">
        <f t="shared" si="90"/>
        <v>0</v>
      </c>
      <c r="R299" s="65">
        <f t="shared" si="90"/>
        <v>0.03</v>
      </c>
      <c r="S299" s="79" t="s">
        <v>217</v>
      </c>
      <c r="T299" s="75">
        <f>(R299+S299)*D299</f>
        <v>1.2</v>
      </c>
    </row>
    <row r="300" spans="1:20" s="13" customFormat="1" ht="20.25">
      <c r="A300" s="11">
        <v>2</v>
      </c>
      <c r="B300" s="39" t="s">
        <v>144</v>
      </c>
      <c r="C300" s="36">
        <f t="shared" si="89"/>
        <v>60.000000000000007</v>
      </c>
      <c r="D300" s="12">
        <f>D299</f>
        <v>20</v>
      </c>
      <c r="E300" s="37">
        <f>F300*$E$473+G300*$F$473+H300*$G$473+I300*$H$473+J300*$I$473+K300*$J$473+L300*$K$473+M300*$L$473+N300*$M$473+O300*$N$473+P300*$O$473</f>
        <v>3.0000000000000004</v>
      </c>
      <c r="F300" s="12"/>
      <c r="G300" s="12"/>
      <c r="H300" s="12"/>
      <c r="I300" s="12"/>
      <c r="J300" s="12"/>
      <c r="K300" s="12"/>
      <c r="L300" s="12"/>
      <c r="M300" s="12"/>
      <c r="N300" s="12"/>
      <c r="O300" s="12"/>
      <c r="P300" s="12">
        <f>0.2*3</f>
        <v>0.60000000000000009</v>
      </c>
      <c r="Q300" s="12"/>
      <c r="R300" s="65"/>
      <c r="S300" s="65"/>
      <c r="T300" s="27"/>
    </row>
    <row r="301" spans="1:20" s="13" customFormat="1" ht="31.5">
      <c r="A301" s="11">
        <v>2</v>
      </c>
      <c r="B301" s="39" t="s">
        <v>148</v>
      </c>
      <c r="C301" s="36">
        <f t="shared" si="89"/>
        <v>22.5</v>
      </c>
      <c r="D301" s="12">
        <v>15</v>
      </c>
      <c r="E301" s="37">
        <v>1.5</v>
      </c>
      <c r="F301" s="12">
        <f>F295</f>
        <v>0</v>
      </c>
      <c r="G301" s="12">
        <f t="shared" ref="G301:Q301" si="91">G295</f>
        <v>0</v>
      </c>
      <c r="H301" s="12">
        <f t="shared" si="91"/>
        <v>0</v>
      </c>
      <c r="I301" s="12">
        <f t="shared" si="91"/>
        <v>0</v>
      </c>
      <c r="J301" s="12">
        <f t="shared" si="91"/>
        <v>0</v>
      </c>
      <c r="K301" s="12">
        <f t="shared" si="91"/>
        <v>0</v>
      </c>
      <c r="L301" s="12">
        <f t="shared" si="91"/>
        <v>0</v>
      </c>
      <c r="M301" s="12">
        <f t="shared" si="91"/>
        <v>0</v>
      </c>
      <c r="N301" s="12">
        <f t="shared" si="91"/>
        <v>0</v>
      </c>
      <c r="O301" s="12">
        <f t="shared" si="91"/>
        <v>0</v>
      </c>
      <c r="P301" s="12">
        <f t="shared" si="91"/>
        <v>0</v>
      </c>
      <c r="Q301" s="12">
        <f t="shared" si="91"/>
        <v>0</v>
      </c>
      <c r="R301" s="65"/>
      <c r="S301" s="65"/>
      <c r="T301" s="27"/>
    </row>
    <row r="302" spans="1:20" s="13" customFormat="1" ht="20.25">
      <c r="A302" s="11"/>
      <c r="B302" s="40" t="s">
        <v>20</v>
      </c>
      <c r="C302" s="44">
        <f>SUM(C297:C301)</f>
        <v>210</v>
      </c>
      <c r="D302" s="98" t="s">
        <v>291</v>
      </c>
      <c r="E302" s="99">
        <v>210</v>
      </c>
      <c r="F302" s="12"/>
      <c r="G302" s="12"/>
      <c r="H302" s="12"/>
      <c r="I302" s="12"/>
      <c r="J302" s="12"/>
      <c r="K302" s="12"/>
      <c r="L302" s="12"/>
      <c r="M302" s="12"/>
      <c r="N302" s="12"/>
      <c r="O302" s="12"/>
      <c r="P302" s="12"/>
      <c r="Q302" s="12"/>
      <c r="R302" s="65"/>
      <c r="S302" s="66"/>
      <c r="T302" s="27"/>
    </row>
    <row r="303" spans="1:20" s="13" customFormat="1" ht="20.25">
      <c r="A303" s="11">
        <v>3</v>
      </c>
      <c r="B303" s="39" t="s">
        <v>120</v>
      </c>
      <c r="C303" s="36">
        <f>D303*E303</f>
        <v>-72.5</v>
      </c>
      <c r="D303" s="12">
        <v>5</v>
      </c>
      <c r="E303" s="37">
        <f>F303*$E$473+G303*$F$473+H303*$G$473+I303*$H$473+J303*$I$473+K303*$J$473+L303*$K$473+M303*$L$473+N303*$M$473+O303*$N$473+P303*$O$473</f>
        <v>-14.5</v>
      </c>
      <c r="F303" s="12">
        <v>-7</v>
      </c>
      <c r="G303" s="12">
        <v>-7.5</v>
      </c>
      <c r="H303" s="12"/>
      <c r="I303" s="12"/>
      <c r="J303" s="12"/>
      <c r="K303" s="12"/>
      <c r="L303" s="12"/>
      <c r="M303" s="12"/>
      <c r="N303" s="12"/>
      <c r="O303" s="12"/>
      <c r="P303" s="12"/>
      <c r="Q303" s="12"/>
      <c r="R303" s="65"/>
      <c r="S303" s="66"/>
      <c r="T303" s="27"/>
    </row>
    <row r="304" spans="1:20" s="13" customFormat="1" ht="20.25">
      <c r="A304" s="11">
        <v>3</v>
      </c>
      <c r="B304" s="39" t="s">
        <v>290</v>
      </c>
      <c r="C304" s="36">
        <f t="shared" ref="C304" si="92">D304*E304</f>
        <v>-40</v>
      </c>
      <c r="D304" s="12">
        <v>20</v>
      </c>
      <c r="E304" s="37">
        <f>F304*$E$473+G304*$F$473+H304*$G$473+I304*$H$473+J304*$I$473+K304*$J$473+L304*$K$473+M304*$L$473+N304*$M$473+O304*$N$473+P304*$O$473</f>
        <v>-2</v>
      </c>
      <c r="F304" s="12">
        <v>-2</v>
      </c>
      <c r="G304" s="12"/>
      <c r="H304" s="12"/>
      <c r="I304" s="12"/>
      <c r="J304" s="12"/>
      <c r="K304" s="12"/>
      <c r="L304" s="12"/>
      <c r="M304" s="12"/>
      <c r="N304" s="12"/>
      <c r="O304" s="12"/>
      <c r="P304" s="12"/>
      <c r="Q304" s="12"/>
      <c r="R304" s="65"/>
      <c r="S304" s="97"/>
      <c r="T304" s="27"/>
    </row>
    <row r="305" spans="1:20" s="13" customFormat="1" ht="20.25">
      <c r="A305" s="11">
        <v>3</v>
      </c>
      <c r="B305" s="39" t="str">
        <f>B294</f>
        <v>Дрон-переработчик</v>
      </c>
      <c r="C305" s="36">
        <f t="shared" ref="C305:C307" si="93">D305*E305</f>
        <v>390</v>
      </c>
      <c r="D305" s="12">
        <v>40</v>
      </c>
      <c r="E305" s="37">
        <f>F305*$E$473+G305*$F$473+H305*$G$473+I305*$H$473+J305*$I$473+K305*$J$473+L305*$K$473+M305*$L$473+N305*$M$473+O305*$N$473+P305*$O$473</f>
        <v>9.75</v>
      </c>
      <c r="F305" s="12">
        <f>F294</f>
        <v>0</v>
      </c>
      <c r="G305" s="12">
        <f t="shared" ref="G305:R305" si="94">G294</f>
        <v>0</v>
      </c>
      <c r="H305" s="12">
        <f t="shared" si="94"/>
        <v>0</v>
      </c>
      <c r="I305" s="12">
        <f t="shared" si="94"/>
        <v>0</v>
      </c>
      <c r="J305" s="12">
        <f t="shared" si="94"/>
        <v>0</v>
      </c>
      <c r="K305" s="12">
        <f t="shared" si="94"/>
        <v>0</v>
      </c>
      <c r="L305" s="12">
        <f t="shared" si="94"/>
        <v>0</v>
      </c>
      <c r="M305" s="12">
        <f t="shared" si="94"/>
        <v>0</v>
      </c>
      <c r="N305" s="12">
        <f t="shared" si="94"/>
        <v>0</v>
      </c>
      <c r="O305" s="12">
        <f t="shared" si="94"/>
        <v>0</v>
      </c>
      <c r="P305" s="12">
        <f t="shared" si="94"/>
        <v>1.9500000000000002</v>
      </c>
      <c r="Q305" s="12">
        <f t="shared" si="94"/>
        <v>0</v>
      </c>
      <c r="R305" s="65">
        <f t="shared" si="94"/>
        <v>0.03</v>
      </c>
      <c r="S305" s="79" t="s">
        <v>218</v>
      </c>
      <c r="T305" s="75">
        <f>(R305+S305+S299)*D305</f>
        <v>3</v>
      </c>
    </row>
    <row r="306" spans="1:20" s="13" customFormat="1" ht="20.25">
      <c r="A306" s="11">
        <v>3</v>
      </c>
      <c r="B306" s="39" t="s">
        <v>144</v>
      </c>
      <c r="C306" s="36">
        <f t="shared" si="93"/>
        <v>150</v>
      </c>
      <c r="D306" s="12">
        <f>D305</f>
        <v>40</v>
      </c>
      <c r="E306" s="37">
        <f>F306*$E$473+G306*$F$473+H306*$G$473+I306*$H$473+J306*$I$473+K306*$J$473+L306*$K$473+M306*$L$473+N306*$M$473+O306*$N$473+P306*$O$473</f>
        <v>3.75</v>
      </c>
      <c r="F306" s="12"/>
      <c r="G306" s="12"/>
      <c r="H306" s="12"/>
      <c r="I306" s="12"/>
      <c r="J306" s="12"/>
      <c r="K306" s="12"/>
      <c r="L306" s="12"/>
      <c r="M306" s="12"/>
      <c r="N306" s="12"/>
      <c r="O306" s="12"/>
      <c r="P306" s="12">
        <f>0.25*3</f>
        <v>0.75</v>
      </c>
      <c r="Q306" s="12"/>
      <c r="R306" s="65"/>
      <c r="S306" s="65"/>
      <c r="T306" s="27"/>
    </row>
    <row r="307" spans="1:20" s="13" customFormat="1" ht="31.5">
      <c r="A307" s="11">
        <v>3</v>
      </c>
      <c r="B307" s="39" t="s">
        <v>296</v>
      </c>
      <c r="C307" s="36">
        <f t="shared" si="93"/>
        <v>37.5</v>
      </c>
      <c r="D307" s="12">
        <v>25</v>
      </c>
      <c r="E307" s="37">
        <v>1.5</v>
      </c>
      <c r="F307" s="12">
        <f>F295</f>
        <v>0</v>
      </c>
      <c r="G307" s="12">
        <f t="shared" ref="G307:Q307" si="95">G295</f>
        <v>0</v>
      </c>
      <c r="H307" s="12">
        <f t="shared" si="95"/>
        <v>0</v>
      </c>
      <c r="I307" s="12">
        <f t="shared" si="95"/>
        <v>0</v>
      </c>
      <c r="J307" s="12">
        <f t="shared" si="95"/>
        <v>0</v>
      </c>
      <c r="K307" s="12">
        <f t="shared" si="95"/>
        <v>0</v>
      </c>
      <c r="L307" s="12">
        <f t="shared" si="95"/>
        <v>0</v>
      </c>
      <c r="M307" s="12">
        <f t="shared" si="95"/>
        <v>0</v>
      </c>
      <c r="N307" s="12">
        <f t="shared" si="95"/>
        <v>0</v>
      </c>
      <c r="O307" s="12">
        <f t="shared" si="95"/>
        <v>0</v>
      </c>
      <c r="P307" s="12">
        <f t="shared" si="95"/>
        <v>0</v>
      </c>
      <c r="Q307" s="12">
        <f t="shared" si="95"/>
        <v>0</v>
      </c>
      <c r="R307" s="65"/>
      <c r="S307" s="65"/>
      <c r="T307" s="27"/>
    </row>
    <row r="308" spans="1:20" s="13" customFormat="1" ht="20.25">
      <c r="A308" s="14"/>
      <c r="B308" s="41" t="s">
        <v>21</v>
      </c>
      <c r="C308" s="44">
        <f>SUM(C303:C307)</f>
        <v>465</v>
      </c>
      <c r="D308" s="98" t="s">
        <v>291</v>
      </c>
      <c r="E308" s="99">
        <v>465</v>
      </c>
      <c r="F308" s="15"/>
      <c r="G308" s="15"/>
      <c r="H308" s="15"/>
      <c r="I308" s="15"/>
      <c r="J308" s="15"/>
      <c r="K308" s="15"/>
      <c r="L308" s="15"/>
      <c r="M308" s="15"/>
      <c r="N308" s="15"/>
      <c r="O308" s="15"/>
      <c r="P308" s="15"/>
      <c r="Q308" s="15"/>
      <c r="R308" s="67"/>
      <c r="S308" s="68"/>
      <c r="T308" s="28"/>
    </row>
    <row r="309" spans="1:20" s="13" customFormat="1" ht="20.25">
      <c r="A309" s="14"/>
      <c r="B309" s="89" t="s">
        <v>255</v>
      </c>
      <c r="C309" s="38"/>
      <c r="D309" s="91"/>
      <c r="E309" s="37"/>
      <c r="F309" s="15"/>
      <c r="G309" s="15"/>
      <c r="H309" s="15"/>
      <c r="I309" s="15"/>
      <c r="J309" s="15"/>
      <c r="K309" s="15"/>
      <c r="L309" s="15"/>
      <c r="M309" s="15"/>
      <c r="N309" s="15"/>
      <c r="O309" s="15"/>
      <c r="P309" s="15"/>
      <c r="Q309" s="15"/>
      <c r="R309" s="67"/>
      <c r="S309" s="68"/>
      <c r="T309" s="28"/>
    </row>
    <row r="310" spans="1:20" s="13" customFormat="1" ht="20.25">
      <c r="A310" s="14"/>
      <c r="B310" s="90" t="s">
        <v>285</v>
      </c>
      <c r="C310" s="92">
        <f>D310*E310</f>
        <v>252</v>
      </c>
      <c r="D310" s="12">
        <f>D305</f>
        <v>40</v>
      </c>
      <c r="E310" s="37">
        <f>F310*$E$473+G310*$F$473+H310*$G$473+I310*$H$473+J310*$I$473+K310*$J$473+L310*$K$473+M310*$L$473+N310*$M$473+O310*$N$473+P310*$O$473</f>
        <v>6.3</v>
      </c>
      <c r="F310" s="15"/>
      <c r="G310" s="15"/>
      <c r="H310" s="15"/>
      <c r="I310" s="15"/>
      <c r="J310" s="15"/>
      <c r="K310" s="15"/>
      <c r="L310" s="15"/>
      <c r="M310" s="15"/>
      <c r="N310" s="15"/>
      <c r="O310" s="15"/>
      <c r="P310" s="15">
        <v>1.26</v>
      </c>
      <c r="Q310" s="15"/>
      <c r="R310" s="67"/>
      <c r="S310" s="68"/>
      <c r="T310" s="28"/>
    </row>
    <row r="311" spans="1:20" s="13" customFormat="1" ht="20.25">
      <c r="A311" s="14"/>
      <c r="B311" s="41" t="s">
        <v>262</v>
      </c>
      <c r="C311" s="93">
        <f>C310</f>
        <v>252</v>
      </c>
      <c r="D311" s="98" t="s">
        <v>291</v>
      </c>
      <c r="E311" s="99">
        <v>250</v>
      </c>
      <c r="F311" s="15"/>
      <c r="G311" s="15"/>
      <c r="H311" s="15"/>
      <c r="I311" s="15"/>
      <c r="J311" s="15"/>
      <c r="K311" s="15"/>
      <c r="L311" s="15"/>
      <c r="M311" s="15"/>
      <c r="N311" s="15"/>
      <c r="O311" s="15"/>
      <c r="P311" s="15"/>
      <c r="Q311" s="15"/>
      <c r="R311" s="67"/>
      <c r="S311" s="68"/>
      <c r="T311" s="28"/>
    </row>
    <row r="312" spans="1:20" s="29" customFormat="1"/>
    <row r="313" spans="1:20" s="29" customFormat="1"/>
    <row r="314" spans="1:20" s="2" customFormat="1" ht="21">
      <c r="A314" s="85"/>
      <c r="B314" s="86" t="s">
        <v>220</v>
      </c>
      <c r="C314" s="87"/>
      <c r="D314" s="87"/>
      <c r="E314" s="87"/>
      <c r="F314" s="87"/>
      <c r="G314" s="87"/>
      <c r="H314" s="87"/>
      <c r="I314" s="87"/>
      <c r="J314" s="87"/>
      <c r="K314" s="87"/>
      <c r="L314" s="87"/>
      <c r="M314" s="87"/>
      <c r="N314" s="87"/>
      <c r="O314" s="87"/>
      <c r="P314" s="87"/>
      <c r="Q314" s="87"/>
      <c r="R314" s="87"/>
      <c r="S314" s="87"/>
      <c r="T314" s="87"/>
    </row>
    <row r="315" spans="1:20" s="10" customFormat="1" ht="20.25" customHeight="1">
      <c r="A315" s="31">
        <v>16</v>
      </c>
      <c r="B315" s="42" t="s">
        <v>94</v>
      </c>
      <c r="C315" s="35"/>
      <c r="D315" s="9"/>
      <c r="E315" s="34"/>
      <c r="F315" s="9"/>
      <c r="G315" s="9"/>
      <c r="H315" s="9"/>
      <c r="I315" s="9"/>
      <c r="J315" s="9"/>
      <c r="K315" s="9"/>
      <c r="L315" s="9"/>
      <c r="M315" s="9"/>
      <c r="N315" s="9"/>
      <c r="O315" s="9"/>
      <c r="P315" s="9"/>
      <c r="Q315" s="9"/>
      <c r="R315" s="63"/>
      <c r="S315" s="64"/>
      <c r="T315" s="43"/>
    </row>
    <row r="316" spans="1:20" s="13" customFormat="1" ht="20.25">
      <c r="A316" s="11">
        <v>1</v>
      </c>
      <c r="B316" s="39" t="s">
        <v>95</v>
      </c>
      <c r="C316" s="36">
        <f>D316*E316</f>
        <v>-15</v>
      </c>
      <c r="D316" s="12">
        <v>5</v>
      </c>
      <c r="E316" s="37">
        <f>F316*$E$473+G316*$F$473+H316*$G$473+I316*$H$473+J316*$I$473+K316*$J$473+L316*$K$473+M316*$L$473+N316*$M$473+O316*$N$473+P316*$O$473</f>
        <v>-3</v>
      </c>
      <c r="F316" s="12">
        <v>-2</v>
      </c>
      <c r="G316" s="12">
        <v>-1</v>
      </c>
      <c r="H316" s="12"/>
      <c r="I316" s="12"/>
      <c r="J316" s="12"/>
      <c r="K316" s="12"/>
      <c r="L316" s="12"/>
      <c r="M316" s="12"/>
      <c r="N316" s="12"/>
      <c r="O316" s="12"/>
      <c r="P316" s="12"/>
      <c r="Q316" s="12"/>
      <c r="R316" s="65"/>
      <c r="S316" s="66"/>
      <c r="T316" s="27"/>
    </row>
    <row r="317" spans="1:20" s="13" customFormat="1" ht="20.25">
      <c r="A317" s="11">
        <v>1</v>
      </c>
      <c r="B317" s="39" t="s">
        <v>290</v>
      </c>
      <c r="C317" s="36">
        <f t="shared" ref="C317" si="96">D317*E317</f>
        <v>-10</v>
      </c>
      <c r="D317" s="12">
        <f>D316</f>
        <v>5</v>
      </c>
      <c r="E317" s="37">
        <f>F317*$E$473+G317*$F$473+H317*$G$473+I317*$H$473+J317*$I$473+K317*$J$473+L317*$K$473+M317*$L$473+N317*$M$473+O317*$N$473+P317*$O$473</f>
        <v>-2</v>
      </c>
      <c r="F317" s="12">
        <v>-2</v>
      </c>
      <c r="G317" s="12"/>
      <c r="H317" s="12"/>
      <c r="I317" s="12"/>
      <c r="J317" s="12"/>
      <c r="K317" s="12"/>
      <c r="L317" s="12"/>
      <c r="M317" s="12"/>
      <c r="N317" s="12"/>
      <c r="O317" s="12"/>
      <c r="P317" s="12"/>
      <c r="Q317" s="12"/>
      <c r="R317" s="65"/>
      <c r="S317" s="97"/>
      <c r="T317" s="27"/>
    </row>
    <row r="318" spans="1:20" s="13" customFormat="1" ht="20.25">
      <c r="A318" s="11">
        <v>1</v>
      </c>
      <c r="B318" s="39" t="s">
        <v>242</v>
      </c>
      <c r="C318" s="36">
        <f t="shared" ref="C318:C319" si="97">D318*E318</f>
        <v>100</v>
      </c>
      <c r="D318" s="12">
        <v>10</v>
      </c>
      <c r="E318" s="37">
        <f>F318*$E$473+G318*$F$473+H318*$G$473+I318*$H$473+J318*$I$473+K318*$J$473+L318*$K$473+M318*$L$473+N318*$M$473+O318*$N$473+P318*$O$473</f>
        <v>10</v>
      </c>
      <c r="F318" s="12"/>
      <c r="G318" s="12"/>
      <c r="H318" s="12"/>
      <c r="I318" s="12"/>
      <c r="J318" s="12"/>
      <c r="K318" s="12">
        <v>4</v>
      </c>
      <c r="L318" s="12"/>
      <c r="M318" s="12"/>
      <c r="N318" s="12"/>
      <c r="O318" s="12"/>
      <c r="P318" s="12"/>
      <c r="Q318" s="12"/>
      <c r="R318" s="65">
        <v>0.03</v>
      </c>
      <c r="S318" s="73">
        <v>0</v>
      </c>
      <c r="T318" s="75">
        <f>(R318+S318)*D318</f>
        <v>0.3</v>
      </c>
    </row>
    <row r="319" spans="1:20" s="13" customFormat="1" ht="31.5">
      <c r="A319" s="11">
        <v>1</v>
      </c>
      <c r="B319" s="39" t="s">
        <v>293</v>
      </c>
      <c r="C319" s="36">
        <f t="shared" si="97"/>
        <v>5</v>
      </c>
      <c r="D319" s="12">
        <v>5</v>
      </c>
      <c r="E319" s="37">
        <v>1</v>
      </c>
      <c r="F319" s="12"/>
      <c r="G319" s="12"/>
      <c r="H319" s="12"/>
      <c r="I319" s="12"/>
      <c r="J319" s="12"/>
      <c r="K319" s="12"/>
      <c r="L319" s="12"/>
      <c r="M319" s="12"/>
      <c r="N319" s="12"/>
      <c r="O319" s="12"/>
      <c r="P319" s="12"/>
      <c r="Q319" s="12"/>
      <c r="R319" s="65"/>
      <c r="S319" s="66"/>
      <c r="T319" s="27"/>
    </row>
    <row r="320" spans="1:20" s="13" customFormat="1" ht="20.25">
      <c r="A320" s="11"/>
      <c r="B320" s="40" t="s">
        <v>19</v>
      </c>
      <c r="C320" s="44">
        <f>SUM(C316:C319)</f>
        <v>80</v>
      </c>
      <c r="D320" s="98" t="s">
        <v>291</v>
      </c>
      <c r="E320" s="99">
        <v>80</v>
      </c>
      <c r="F320" s="12"/>
      <c r="G320" s="12"/>
      <c r="H320" s="12"/>
      <c r="I320" s="12"/>
      <c r="J320" s="12"/>
      <c r="K320" s="12"/>
      <c r="L320" s="12"/>
      <c r="M320" s="12"/>
      <c r="N320" s="12"/>
      <c r="O320" s="12"/>
      <c r="P320" s="12"/>
      <c r="Q320" s="12"/>
      <c r="R320" s="65"/>
      <c r="S320" s="66"/>
      <c r="T320" s="27"/>
    </row>
    <row r="321" spans="1:20" s="13" customFormat="1" ht="20.25">
      <c r="A321" s="11">
        <v>2</v>
      </c>
      <c r="B321" s="39" t="s">
        <v>96</v>
      </c>
      <c r="C321" s="36">
        <f>D321*E321</f>
        <v>-35</v>
      </c>
      <c r="D321" s="12">
        <v>5</v>
      </c>
      <c r="E321" s="37">
        <f>F321*$E$473+G321*$F$473+H321*$G$473+I321*$H$473+J321*$I$473+K321*$J$473+L321*$K$473+M321*$L$473+N321*$M$473+O321*$N$473+P321*$O$473</f>
        <v>-7</v>
      </c>
      <c r="F321" s="12">
        <v>-5</v>
      </c>
      <c r="G321" s="12">
        <v>-2</v>
      </c>
      <c r="H321" s="12"/>
      <c r="I321" s="12"/>
      <c r="J321" s="12"/>
      <c r="K321" s="12"/>
      <c r="L321" s="12"/>
      <c r="M321" s="12"/>
      <c r="N321" s="12"/>
      <c r="O321" s="12"/>
      <c r="P321" s="12"/>
      <c r="Q321" s="12"/>
      <c r="R321" s="65"/>
      <c r="S321" s="66"/>
      <c r="T321" s="27"/>
    </row>
    <row r="322" spans="1:20" s="13" customFormat="1" ht="20.25">
      <c r="A322" s="11">
        <v>2</v>
      </c>
      <c r="B322" s="39" t="s">
        <v>290</v>
      </c>
      <c r="C322" s="36">
        <f t="shared" ref="C322:C325" si="98">D322*E322</f>
        <v>-20</v>
      </c>
      <c r="D322" s="12">
        <f>D321*2</f>
        <v>10</v>
      </c>
      <c r="E322" s="37">
        <f>F322*$E$473+G322*$F$473+H322*$G$473+I322*$H$473+J322*$I$473+K322*$J$473+L322*$K$473+M322*$L$473+N322*$M$473+O322*$N$473+P322*$O$473</f>
        <v>-2</v>
      </c>
      <c r="F322" s="12">
        <v>-2</v>
      </c>
      <c r="G322" s="12"/>
      <c r="H322" s="12"/>
      <c r="I322" s="12"/>
      <c r="J322" s="12"/>
      <c r="K322" s="12"/>
      <c r="L322" s="12"/>
      <c r="M322" s="12"/>
      <c r="N322" s="12"/>
      <c r="O322" s="12"/>
      <c r="P322" s="12"/>
      <c r="Q322" s="12"/>
      <c r="R322" s="65"/>
      <c r="S322" s="97"/>
      <c r="T322" s="27"/>
    </row>
    <row r="323" spans="1:20" s="13" customFormat="1" ht="20.25">
      <c r="A323" s="11">
        <v>2</v>
      </c>
      <c r="B323" s="39" t="str">
        <f>B318</f>
        <v>Дрон Библиотеки Древних</v>
      </c>
      <c r="C323" s="36">
        <f t="shared" si="98"/>
        <v>200</v>
      </c>
      <c r="D323" s="12">
        <v>20</v>
      </c>
      <c r="E323" s="37">
        <f>F323*$E$473+G323*$F$473+H323*$G$473+I323*$H$473+J323*$I$473+K323*$J$473+L323*$K$473+M323*$L$473+N323*$M$473+O323*$N$473+P323*$O$473</f>
        <v>10</v>
      </c>
      <c r="F323" s="12">
        <f>F318</f>
        <v>0</v>
      </c>
      <c r="G323" s="12">
        <f t="shared" ref="G323:R323" si="99">G318</f>
        <v>0</v>
      </c>
      <c r="H323" s="12">
        <f t="shared" si="99"/>
        <v>0</v>
      </c>
      <c r="I323" s="12">
        <f t="shared" si="99"/>
        <v>0</v>
      </c>
      <c r="J323" s="12">
        <f t="shared" si="99"/>
        <v>0</v>
      </c>
      <c r="K323" s="12">
        <f t="shared" si="99"/>
        <v>4</v>
      </c>
      <c r="L323" s="12">
        <f t="shared" si="99"/>
        <v>0</v>
      </c>
      <c r="M323" s="12">
        <f t="shared" si="99"/>
        <v>0</v>
      </c>
      <c r="N323" s="12">
        <f t="shared" si="99"/>
        <v>0</v>
      </c>
      <c r="O323" s="12">
        <f t="shared" si="99"/>
        <v>0</v>
      </c>
      <c r="P323" s="12">
        <f t="shared" si="99"/>
        <v>0</v>
      </c>
      <c r="Q323" s="12">
        <f t="shared" si="99"/>
        <v>0</v>
      </c>
      <c r="R323" s="65">
        <f t="shared" si="99"/>
        <v>0.03</v>
      </c>
      <c r="S323" s="79" t="s">
        <v>217</v>
      </c>
      <c r="T323" s="75">
        <f>(R323+S323)*D323</f>
        <v>1.2</v>
      </c>
    </row>
    <row r="324" spans="1:20" s="13" customFormat="1" ht="20.25">
      <c r="A324" s="11">
        <v>2</v>
      </c>
      <c r="B324" s="39" t="s">
        <v>144</v>
      </c>
      <c r="C324" s="36">
        <f t="shared" si="98"/>
        <v>50</v>
      </c>
      <c r="D324" s="12">
        <f>D323</f>
        <v>20</v>
      </c>
      <c r="E324" s="37">
        <f>F324*$E$473+G324*$F$473+H324*$G$473+I324*$H$473+J324*$I$473+K324*$J$473+L324*$K$473+M324*$L$473+N324*$M$473+O324*$N$473+P324*$O$473</f>
        <v>2.5</v>
      </c>
      <c r="F324" s="12"/>
      <c r="G324" s="12"/>
      <c r="H324" s="12"/>
      <c r="I324" s="12"/>
      <c r="J324" s="12"/>
      <c r="K324" s="12">
        <v>1</v>
      </c>
      <c r="L324" s="12"/>
      <c r="M324" s="12"/>
      <c r="N324" s="12"/>
      <c r="O324" s="12"/>
      <c r="P324" s="12"/>
      <c r="Q324" s="12"/>
      <c r="R324" s="65"/>
      <c r="S324" s="65"/>
      <c r="T324" s="27"/>
    </row>
    <row r="325" spans="1:20" s="13" customFormat="1" ht="31.5">
      <c r="A325" s="11">
        <v>2</v>
      </c>
      <c r="B325" s="39" t="s">
        <v>294</v>
      </c>
      <c r="C325" s="36">
        <f t="shared" si="98"/>
        <v>15</v>
      </c>
      <c r="D325" s="12">
        <v>15</v>
      </c>
      <c r="E325" s="37">
        <v>1</v>
      </c>
      <c r="F325" s="12">
        <f>F319</f>
        <v>0</v>
      </c>
      <c r="G325" s="12">
        <f t="shared" ref="G325:Q325" si="100">G319</f>
        <v>0</v>
      </c>
      <c r="H325" s="12">
        <f t="shared" si="100"/>
        <v>0</v>
      </c>
      <c r="I325" s="12">
        <f t="shared" si="100"/>
        <v>0</v>
      </c>
      <c r="J325" s="12">
        <f t="shared" si="100"/>
        <v>0</v>
      </c>
      <c r="K325" s="12"/>
      <c r="L325" s="12">
        <f t="shared" si="100"/>
        <v>0</v>
      </c>
      <c r="M325" s="12">
        <f t="shared" si="100"/>
        <v>0</v>
      </c>
      <c r="N325" s="12">
        <f t="shared" si="100"/>
        <v>0</v>
      </c>
      <c r="O325" s="12">
        <f t="shared" si="100"/>
        <v>0</v>
      </c>
      <c r="P325" s="12">
        <f t="shared" si="100"/>
        <v>0</v>
      </c>
      <c r="Q325" s="12">
        <f t="shared" si="100"/>
        <v>0</v>
      </c>
      <c r="R325" s="65"/>
      <c r="S325" s="65"/>
      <c r="T325" s="27"/>
    </row>
    <row r="326" spans="1:20" s="13" customFormat="1" ht="20.25">
      <c r="A326" s="11"/>
      <c r="B326" s="40" t="s">
        <v>20</v>
      </c>
      <c r="C326" s="44">
        <f>SUM(C321:C325)</f>
        <v>210</v>
      </c>
      <c r="D326" s="98" t="s">
        <v>291</v>
      </c>
      <c r="E326" s="99">
        <v>210</v>
      </c>
      <c r="F326" s="12"/>
      <c r="G326" s="12"/>
      <c r="H326" s="12"/>
      <c r="I326" s="12"/>
      <c r="J326" s="12"/>
      <c r="K326" s="12"/>
      <c r="L326" s="12"/>
      <c r="M326" s="12"/>
      <c r="N326" s="12"/>
      <c r="O326" s="12"/>
      <c r="P326" s="12"/>
      <c r="Q326" s="12"/>
      <c r="R326" s="65"/>
      <c r="S326" s="66"/>
      <c r="T326" s="27"/>
    </row>
    <row r="327" spans="1:20" s="13" customFormat="1" ht="20.25">
      <c r="A327" s="11">
        <v>3</v>
      </c>
      <c r="B327" s="39" t="s">
        <v>94</v>
      </c>
      <c r="C327" s="36">
        <f>D327*E327</f>
        <v>-70</v>
      </c>
      <c r="D327" s="12">
        <v>5</v>
      </c>
      <c r="E327" s="37">
        <f>F327*$E$473+G327*$F$473+H327*$G$473+I327*$H$473+J327*$I$473+K327*$J$473+L327*$K$473+M327*$L$473+N327*$M$473+O327*$N$473+P327*$O$473</f>
        <v>-14</v>
      </c>
      <c r="F327" s="12">
        <v>-7</v>
      </c>
      <c r="G327" s="12">
        <v>-7</v>
      </c>
      <c r="H327" s="12"/>
      <c r="I327" s="12"/>
      <c r="J327" s="12"/>
      <c r="K327" s="12"/>
      <c r="L327" s="12"/>
      <c r="M327" s="12"/>
      <c r="N327" s="12"/>
      <c r="O327" s="12"/>
      <c r="P327" s="12"/>
      <c r="Q327" s="12"/>
      <c r="R327" s="65"/>
      <c r="S327" s="66"/>
      <c r="T327" s="27"/>
    </row>
    <row r="328" spans="1:20" s="13" customFormat="1" ht="20.25">
      <c r="A328" s="11">
        <v>3</v>
      </c>
      <c r="B328" s="39" t="s">
        <v>290</v>
      </c>
      <c r="C328" s="36">
        <f t="shared" ref="C328" si="101">D328*E328</f>
        <v>-40</v>
      </c>
      <c r="D328" s="12">
        <v>20</v>
      </c>
      <c r="E328" s="37">
        <f>F328*$E$473+G328*$F$473+H328*$G$473+I328*$H$473+J328*$I$473+K328*$J$473+L328*$K$473+M328*$L$473+N328*$M$473+O328*$N$473+P328*$O$473</f>
        <v>-2</v>
      </c>
      <c r="F328" s="12">
        <v>-2</v>
      </c>
      <c r="G328" s="12"/>
      <c r="H328" s="12"/>
      <c r="I328" s="12"/>
      <c r="J328" s="12"/>
      <c r="K328" s="12"/>
      <c r="L328" s="12"/>
      <c r="M328" s="12"/>
      <c r="N328" s="12"/>
      <c r="O328" s="12"/>
      <c r="P328" s="12"/>
      <c r="Q328" s="12"/>
      <c r="R328" s="65"/>
      <c r="S328" s="97"/>
      <c r="T328" s="27"/>
    </row>
    <row r="329" spans="1:20" s="13" customFormat="1" ht="20.25">
      <c r="A329" s="11">
        <v>3</v>
      </c>
      <c r="B329" s="39" t="str">
        <f>B318</f>
        <v>Дрон Библиотеки Древних</v>
      </c>
      <c r="C329" s="36">
        <f t="shared" ref="C329:C331" si="102">D329*E329</f>
        <v>400</v>
      </c>
      <c r="D329" s="12">
        <v>40</v>
      </c>
      <c r="E329" s="37">
        <f>F329*$E$473+G329*$F$473+H329*$G$473+I329*$H$473+J329*$I$473+K329*$J$473+L329*$K$473+M329*$L$473+N329*$M$473+O329*$N$473+P329*$O$473</f>
        <v>10</v>
      </c>
      <c r="F329" s="12">
        <f>F318</f>
        <v>0</v>
      </c>
      <c r="G329" s="12">
        <f t="shared" ref="G329:R329" si="103">G318</f>
        <v>0</v>
      </c>
      <c r="H329" s="12">
        <f t="shared" si="103"/>
        <v>0</v>
      </c>
      <c r="I329" s="12">
        <f t="shared" si="103"/>
        <v>0</v>
      </c>
      <c r="J329" s="12">
        <f t="shared" si="103"/>
        <v>0</v>
      </c>
      <c r="K329" s="12">
        <f t="shared" si="103"/>
        <v>4</v>
      </c>
      <c r="L329" s="12">
        <f t="shared" si="103"/>
        <v>0</v>
      </c>
      <c r="M329" s="12">
        <f t="shared" si="103"/>
        <v>0</v>
      </c>
      <c r="N329" s="12">
        <f t="shared" si="103"/>
        <v>0</v>
      </c>
      <c r="O329" s="12">
        <f t="shared" si="103"/>
        <v>0</v>
      </c>
      <c r="P329" s="12">
        <f t="shared" si="103"/>
        <v>0</v>
      </c>
      <c r="Q329" s="12">
        <f t="shared" si="103"/>
        <v>0</v>
      </c>
      <c r="R329" s="65">
        <f t="shared" si="103"/>
        <v>0.03</v>
      </c>
      <c r="S329" s="79" t="s">
        <v>218</v>
      </c>
      <c r="T329" s="75">
        <f>(R329+S329+S323)*D329</f>
        <v>3</v>
      </c>
    </row>
    <row r="330" spans="1:20" s="13" customFormat="1" ht="20.25">
      <c r="A330" s="11">
        <v>3</v>
      </c>
      <c r="B330" s="39" t="s">
        <v>144</v>
      </c>
      <c r="C330" s="36">
        <f t="shared" si="102"/>
        <v>150</v>
      </c>
      <c r="D330" s="12">
        <f>D329</f>
        <v>40</v>
      </c>
      <c r="E330" s="37">
        <f>F330*$E$473+G330*$F$473+H330*$G$473+I330*$H$473+J330*$I$473+K330*$J$473+L330*$K$473+M330*$L$473+N330*$M$473+O330*$N$473+P330*$O$473</f>
        <v>3.75</v>
      </c>
      <c r="F330" s="12"/>
      <c r="G330" s="12"/>
      <c r="H330" s="12"/>
      <c r="I330" s="12"/>
      <c r="J330" s="12"/>
      <c r="K330" s="12">
        <v>1.5</v>
      </c>
      <c r="L330" s="12"/>
      <c r="M330" s="12"/>
      <c r="N330" s="12"/>
      <c r="O330" s="12"/>
      <c r="P330" s="12"/>
      <c r="Q330" s="12"/>
      <c r="R330" s="65"/>
      <c r="S330" s="65"/>
      <c r="T330" s="27"/>
    </row>
    <row r="331" spans="1:20" s="13" customFormat="1" ht="31.5">
      <c r="A331" s="11">
        <v>3</v>
      </c>
      <c r="B331" s="39" t="s">
        <v>295</v>
      </c>
      <c r="C331" s="36">
        <f t="shared" si="102"/>
        <v>25</v>
      </c>
      <c r="D331" s="12">
        <v>25</v>
      </c>
      <c r="E331" s="37">
        <v>1</v>
      </c>
      <c r="F331" s="12">
        <f>F319</f>
        <v>0</v>
      </c>
      <c r="G331" s="12">
        <f t="shared" ref="G331:Q331" si="104">G319</f>
        <v>0</v>
      </c>
      <c r="H331" s="12">
        <f t="shared" si="104"/>
        <v>0</v>
      </c>
      <c r="I331" s="12">
        <f t="shared" si="104"/>
        <v>0</v>
      </c>
      <c r="J331" s="12">
        <f t="shared" si="104"/>
        <v>0</v>
      </c>
      <c r="K331" s="12"/>
      <c r="L331" s="12">
        <f t="shared" si="104"/>
        <v>0</v>
      </c>
      <c r="M331" s="12">
        <f t="shared" si="104"/>
        <v>0</v>
      </c>
      <c r="N331" s="12">
        <f t="shared" si="104"/>
        <v>0</v>
      </c>
      <c r="O331" s="12">
        <f t="shared" si="104"/>
        <v>0</v>
      </c>
      <c r="P331" s="12">
        <f t="shared" si="104"/>
        <v>0</v>
      </c>
      <c r="Q331" s="12">
        <f t="shared" si="104"/>
        <v>0</v>
      </c>
      <c r="R331" s="65"/>
      <c r="S331" s="65"/>
      <c r="T331" s="27"/>
    </row>
    <row r="332" spans="1:20" s="13" customFormat="1" ht="20.25">
      <c r="A332" s="49" t="s">
        <v>13</v>
      </c>
      <c r="B332" s="41" t="s">
        <v>21</v>
      </c>
      <c r="C332" s="44">
        <f>SUM(C327:C331)</f>
        <v>465</v>
      </c>
      <c r="D332" s="98" t="s">
        <v>291</v>
      </c>
      <c r="E332" s="99">
        <v>465</v>
      </c>
      <c r="F332" s="15"/>
      <c r="G332" s="15"/>
      <c r="H332" s="15"/>
      <c r="I332" s="15"/>
      <c r="J332" s="15"/>
      <c r="K332" s="15"/>
      <c r="L332" s="15"/>
      <c r="M332" s="15"/>
      <c r="N332" s="15"/>
      <c r="O332" s="15"/>
      <c r="P332" s="15"/>
      <c r="Q332" s="15"/>
      <c r="R332" s="67"/>
      <c r="S332" s="68"/>
      <c r="T332" s="28"/>
    </row>
    <row r="333" spans="1:20" s="13" customFormat="1" ht="20.25">
      <c r="A333" s="14"/>
      <c r="B333" s="89" t="s">
        <v>255</v>
      </c>
      <c r="C333" s="38"/>
      <c r="D333" s="91"/>
      <c r="E333" s="37"/>
      <c r="F333" s="15"/>
      <c r="G333" s="15"/>
      <c r="H333" s="15"/>
      <c r="I333" s="15"/>
      <c r="J333" s="15"/>
      <c r="K333" s="15"/>
      <c r="L333" s="15"/>
      <c r="M333" s="15"/>
      <c r="N333" s="15"/>
      <c r="O333" s="15"/>
      <c r="P333" s="15"/>
      <c r="Q333" s="15"/>
      <c r="R333" s="67"/>
      <c r="S333" s="68"/>
      <c r="T333" s="28"/>
    </row>
    <row r="334" spans="1:20" s="13" customFormat="1" ht="20.25">
      <c r="A334" s="14"/>
      <c r="B334" s="90" t="s">
        <v>281</v>
      </c>
      <c r="C334" s="92">
        <f>D334*E334</f>
        <v>250</v>
      </c>
      <c r="D334" s="12">
        <f>D329</f>
        <v>40</v>
      </c>
      <c r="E334" s="37">
        <f>F334*$E$473+G334*$F$473+H334*$G$473+I334*$H$473+J334*$I$473+K334*$J$473+L334*$K$473+M334*$L$473+N334*$M$473+O334*$N$473+P334*$O$473</f>
        <v>6.25</v>
      </c>
      <c r="F334" s="15"/>
      <c r="G334" s="15"/>
      <c r="H334" s="15"/>
      <c r="I334" s="15"/>
      <c r="J334" s="15"/>
      <c r="K334" s="15">
        <v>2.5</v>
      </c>
      <c r="L334" s="15"/>
      <c r="M334" s="15"/>
      <c r="N334" s="15"/>
      <c r="O334" s="15"/>
      <c r="P334" s="15"/>
      <c r="Q334" s="15"/>
      <c r="R334" s="67"/>
      <c r="S334" s="68"/>
      <c r="T334" s="28"/>
    </row>
    <row r="335" spans="1:20" s="13" customFormat="1" ht="20.25">
      <c r="A335" s="14"/>
      <c r="B335" s="41" t="s">
        <v>262</v>
      </c>
      <c r="C335" s="93">
        <f>C334</f>
        <v>250</v>
      </c>
      <c r="D335" s="98" t="s">
        <v>291</v>
      </c>
      <c r="E335" s="99">
        <v>250</v>
      </c>
      <c r="F335" s="15"/>
      <c r="G335" s="15"/>
      <c r="H335" s="15"/>
      <c r="I335" s="15"/>
      <c r="J335" s="15"/>
      <c r="K335" s="15"/>
      <c r="L335" s="15"/>
      <c r="M335" s="15"/>
      <c r="N335" s="15"/>
      <c r="O335" s="15"/>
      <c r="P335" s="15"/>
      <c r="Q335" s="15"/>
      <c r="R335" s="67"/>
      <c r="S335" s="68"/>
      <c r="T335" s="28"/>
    </row>
    <row r="336" spans="1:20" s="10" customFormat="1" ht="20.25" customHeight="1">
      <c r="A336" s="31">
        <v>17</v>
      </c>
      <c r="B336" s="42" t="s">
        <v>98</v>
      </c>
      <c r="C336" s="35"/>
      <c r="D336" s="9"/>
      <c r="E336" s="34"/>
      <c r="F336" s="9"/>
      <c r="G336" s="9"/>
      <c r="H336" s="9"/>
      <c r="I336" s="9"/>
      <c r="J336" s="9"/>
      <c r="K336" s="9"/>
      <c r="L336" s="9"/>
      <c r="M336" s="9"/>
      <c r="N336" s="9"/>
      <c r="O336" s="9"/>
      <c r="P336" s="9"/>
      <c r="Q336" s="9"/>
      <c r="R336" s="63"/>
      <c r="S336" s="64"/>
      <c r="T336" s="43"/>
    </row>
    <row r="337" spans="1:20" s="13" customFormat="1" ht="20.25">
      <c r="A337" s="11">
        <v>1</v>
      </c>
      <c r="B337" s="39" t="s">
        <v>99</v>
      </c>
      <c r="C337" s="36">
        <f>D337*E337</f>
        <v>-20</v>
      </c>
      <c r="D337" s="12">
        <v>5</v>
      </c>
      <c r="E337" s="37">
        <f>F337*$E$473+G337*$F$473+H337*$G$473+I337*$H$473+J337*$I$473+K337*$J$473+L337*$K$473+M337*$L$473+N337*$M$473+O337*$N$473+P337*$O$473</f>
        <v>-4</v>
      </c>
      <c r="F337" s="12">
        <v>-2</v>
      </c>
      <c r="G337" s="12">
        <v>-2</v>
      </c>
      <c r="H337" s="12"/>
      <c r="I337" s="12"/>
      <c r="J337" s="12"/>
      <c r="K337" s="12"/>
      <c r="L337" s="12"/>
      <c r="M337" s="12"/>
      <c r="N337" s="12"/>
      <c r="O337" s="12"/>
      <c r="P337" s="12"/>
      <c r="Q337" s="12"/>
      <c r="R337" s="65"/>
      <c r="S337" s="73"/>
      <c r="T337" s="75"/>
    </row>
    <row r="338" spans="1:20" s="13" customFormat="1" ht="20.25">
      <c r="A338" s="11">
        <v>1</v>
      </c>
      <c r="B338" s="39" t="s">
        <v>290</v>
      </c>
      <c r="C338" s="36">
        <f t="shared" ref="C338:C339" si="105">D338*E338</f>
        <v>-10</v>
      </c>
      <c r="D338" s="12">
        <f>D337</f>
        <v>5</v>
      </c>
      <c r="E338" s="37">
        <f>F338*$E$473+G338*$F$473+H338*$G$473+I338*$H$473+J338*$I$473+K338*$J$473+L338*$K$473+M338*$L$473+N338*$M$473+O338*$N$473+P338*$O$473</f>
        <v>-2</v>
      </c>
      <c r="F338" s="12">
        <v>-2</v>
      </c>
      <c r="G338" s="12"/>
      <c r="H338" s="12"/>
      <c r="I338" s="12"/>
      <c r="J338" s="12"/>
      <c r="K338" s="12"/>
      <c r="L338" s="12"/>
      <c r="M338" s="12"/>
      <c r="N338" s="12"/>
      <c r="O338" s="12"/>
      <c r="P338" s="12"/>
      <c r="Q338" s="12"/>
      <c r="R338" s="65"/>
      <c r="S338" s="73"/>
      <c r="T338" s="75"/>
    </row>
    <row r="339" spans="1:20" s="13" customFormat="1" ht="20.25">
      <c r="A339" s="11">
        <v>1</v>
      </c>
      <c r="B339" s="39" t="s">
        <v>229</v>
      </c>
      <c r="C339" s="36">
        <f t="shared" si="105"/>
        <v>110</v>
      </c>
      <c r="D339" s="12">
        <v>10</v>
      </c>
      <c r="E339" s="37">
        <f>F339*$E$473+G339*$F$473+H339*$G$473+I339*$H$473+J339*$I$473+K339*$J$473+L339*$K$473+M339*$L$473+N339*$M$473+O339*$N$473+P339*$O$473</f>
        <v>11</v>
      </c>
      <c r="F339" s="12">
        <v>11</v>
      </c>
      <c r="G339" s="12"/>
      <c r="H339" s="12"/>
      <c r="I339" s="12"/>
      <c r="J339" s="12"/>
      <c r="K339" s="12"/>
      <c r="L339" s="12"/>
      <c r="M339" s="12"/>
      <c r="N339" s="12"/>
      <c r="O339" s="12"/>
      <c r="P339" s="12"/>
      <c r="Q339" s="12"/>
      <c r="R339" s="65">
        <v>0.03</v>
      </c>
      <c r="S339" s="73">
        <v>0</v>
      </c>
      <c r="T339" s="75">
        <f>(R339+S339)*D339</f>
        <v>0.3</v>
      </c>
    </row>
    <row r="340" spans="1:20" s="13" customFormat="1" ht="20.25">
      <c r="A340" s="11"/>
      <c r="B340" s="40" t="s">
        <v>19</v>
      </c>
      <c r="C340" s="44">
        <f>SUM(C337:C339)</f>
        <v>80</v>
      </c>
      <c r="D340" s="98" t="s">
        <v>291</v>
      </c>
      <c r="E340" s="99">
        <v>80</v>
      </c>
      <c r="F340" s="12"/>
      <c r="G340" s="12"/>
      <c r="H340" s="12"/>
      <c r="I340" s="12"/>
      <c r="J340" s="12"/>
      <c r="K340" s="12"/>
      <c r="L340" s="12"/>
      <c r="M340" s="12"/>
      <c r="N340" s="12"/>
      <c r="O340" s="12"/>
      <c r="P340" s="12"/>
      <c r="Q340" s="12"/>
      <c r="R340" s="65"/>
      <c r="S340" s="66"/>
      <c r="T340" s="76"/>
    </row>
    <row r="341" spans="1:20" s="13" customFormat="1" ht="31.5">
      <c r="A341" s="11">
        <v>2</v>
      </c>
      <c r="B341" s="39" t="s">
        <v>100</v>
      </c>
      <c r="C341" s="36">
        <f>D341*E341</f>
        <v>-30</v>
      </c>
      <c r="D341" s="12">
        <v>5</v>
      </c>
      <c r="E341" s="37">
        <f>F341*$E$473+G341*$F$473+H341*$G$473+I341*$H$473+J341*$I$473+K341*$J$473+L341*$K$473+M341*$L$473+N341*$M$473+O341*$N$473+P341*$O$473</f>
        <v>-6</v>
      </c>
      <c r="F341" s="12">
        <v>-3</v>
      </c>
      <c r="G341" s="12">
        <v>-3</v>
      </c>
      <c r="H341" s="12"/>
      <c r="I341" s="12"/>
      <c r="J341" s="12"/>
      <c r="K341" s="12"/>
      <c r="L341" s="12"/>
      <c r="M341" s="12"/>
      <c r="N341" s="12"/>
      <c r="O341" s="12"/>
      <c r="P341" s="12"/>
      <c r="Q341" s="12"/>
      <c r="R341" s="65"/>
      <c r="S341" s="73"/>
      <c r="T341" s="75"/>
    </row>
    <row r="342" spans="1:20" s="13" customFormat="1" ht="20.25">
      <c r="A342" s="11">
        <v>2</v>
      </c>
      <c r="B342" s="39" t="s">
        <v>290</v>
      </c>
      <c r="C342" s="36">
        <f>D342*E342</f>
        <v>-20</v>
      </c>
      <c r="D342" s="12">
        <f>D341*2</f>
        <v>10</v>
      </c>
      <c r="E342" s="37">
        <f>F342*$E$473+G342*$F$473+H342*$G$473+I342*$H$473+J342*$I$473+K342*$J$473+L342*$K$473+M342*$L$473+N342*$M$473+O342*$N$473+P342*$O$473</f>
        <v>-2</v>
      </c>
      <c r="F342" s="12">
        <v>-2</v>
      </c>
      <c r="G342" s="12"/>
      <c r="H342" s="12"/>
      <c r="I342" s="12"/>
      <c r="J342" s="12"/>
      <c r="K342" s="12"/>
      <c r="L342" s="12"/>
      <c r="M342" s="12"/>
      <c r="N342" s="12"/>
      <c r="O342" s="12"/>
      <c r="P342" s="12"/>
      <c r="Q342" s="12"/>
      <c r="R342" s="65"/>
      <c r="S342" s="73"/>
      <c r="T342" s="75"/>
    </row>
    <row r="343" spans="1:20" s="13" customFormat="1" ht="20.25">
      <c r="A343" s="11">
        <v>2</v>
      </c>
      <c r="B343" s="39" t="str">
        <f>B339</f>
        <v>Дрон-энергетик</v>
      </c>
      <c r="C343" s="36">
        <f t="shared" ref="C343:C344" si="106">D343*E343</f>
        <v>220</v>
      </c>
      <c r="D343" s="12">
        <v>20</v>
      </c>
      <c r="E343" s="37">
        <f>F343*$E$473+G343*$F$473+H343*$G$473+I343*$H$473+J343*$I$473+K343*$J$473+L343*$K$473+M343*$L$473+N343*$M$473+O343*$N$473+P343*$O$473</f>
        <v>11</v>
      </c>
      <c r="F343" s="12">
        <f>F339</f>
        <v>11</v>
      </c>
      <c r="G343" s="12">
        <f t="shared" ref="G343:Q343" si="107">G339</f>
        <v>0</v>
      </c>
      <c r="H343" s="12">
        <f t="shared" si="107"/>
        <v>0</v>
      </c>
      <c r="I343" s="12">
        <f t="shared" si="107"/>
        <v>0</v>
      </c>
      <c r="J343" s="12">
        <f t="shared" si="107"/>
        <v>0</v>
      </c>
      <c r="K343" s="12">
        <f t="shared" si="107"/>
        <v>0</v>
      </c>
      <c r="L343" s="12">
        <f t="shared" si="107"/>
        <v>0</v>
      </c>
      <c r="M343" s="12">
        <f t="shared" si="107"/>
        <v>0</v>
      </c>
      <c r="N343" s="12">
        <f t="shared" si="107"/>
        <v>0</v>
      </c>
      <c r="O343" s="12">
        <f t="shared" si="107"/>
        <v>0</v>
      </c>
      <c r="P343" s="12">
        <f t="shared" si="107"/>
        <v>0</v>
      </c>
      <c r="Q343" s="12">
        <f t="shared" si="107"/>
        <v>0</v>
      </c>
      <c r="R343" s="65">
        <f>R339</f>
        <v>0.03</v>
      </c>
      <c r="S343" s="79" t="s">
        <v>217</v>
      </c>
      <c r="T343" s="75">
        <f>(R343+S343)*D343</f>
        <v>1.2</v>
      </c>
    </row>
    <row r="344" spans="1:20" s="13" customFormat="1" ht="20.25">
      <c r="A344" s="11">
        <v>2</v>
      </c>
      <c r="B344" s="39" t="s">
        <v>144</v>
      </c>
      <c r="C344" s="36">
        <f t="shared" si="106"/>
        <v>40</v>
      </c>
      <c r="D344" s="12">
        <f>D343</f>
        <v>20</v>
      </c>
      <c r="E344" s="37">
        <f>F344*$E$473+G344*$F$473+H344*$G$473+I344*$H$473+J344*$I$473+K344*$J$473+L344*$K$473+M344*$L$473+N344*$M$473+O344*$N$473+P344*$O$473</f>
        <v>2</v>
      </c>
      <c r="F344" s="12">
        <v>2</v>
      </c>
      <c r="G344" s="12"/>
      <c r="H344" s="12"/>
      <c r="I344" s="12"/>
      <c r="J344" s="12"/>
      <c r="K344" s="12"/>
      <c r="L344" s="12"/>
      <c r="M344" s="12"/>
      <c r="N344" s="12"/>
      <c r="O344" s="12"/>
      <c r="P344" s="12"/>
      <c r="Q344" s="12"/>
      <c r="R344" s="65"/>
      <c r="S344" s="66"/>
      <c r="T344" s="76"/>
    </row>
    <row r="345" spans="1:20" s="13" customFormat="1" ht="20.25">
      <c r="A345" s="11"/>
      <c r="B345" s="40" t="s">
        <v>20</v>
      </c>
      <c r="C345" s="44">
        <f>SUM(C341:C344)</f>
        <v>210</v>
      </c>
      <c r="D345" s="98" t="s">
        <v>291</v>
      </c>
      <c r="E345" s="99">
        <v>210</v>
      </c>
      <c r="F345" s="12"/>
      <c r="G345" s="12"/>
      <c r="H345" s="12"/>
      <c r="I345" s="12"/>
      <c r="J345" s="12"/>
      <c r="K345" s="12"/>
      <c r="L345" s="12"/>
      <c r="M345" s="12"/>
      <c r="N345" s="12"/>
      <c r="O345" s="12"/>
      <c r="P345" s="12"/>
      <c r="Q345" s="12"/>
      <c r="R345" s="65"/>
      <c r="S345" s="66"/>
      <c r="T345" s="76"/>
    </row>
    <row r="346" spans="1:20" s="13" customFormat="1" ht="20.25">
      <c r="A346" s="11">
        <v>3</v>
      </c>
      <c r="B346" s="39" t="s">
        <v>98</v>
      </c>
      <c r="C346" s="36">
        <f>D346*E346</f>
        <v>-55</v>
      </c>
      <c r="D346" s="12">
        <v>5</v>
      </c>
      <c r="E346" s="37">
        <f>F346*$E$473+G346*$F$473+H346*$G$473+I346*$H$473+J346*$I$473+K346*$J$473+L346*$K$473+M346*$L$473+N346*$M$473+O346*$N$473+P346*$O$473</f>
        <v>-11</v>
      </c>
      <c r="F346" s="12">
        <v>-5</v>
      </c>
      <c r="G346" s="12">
        <v>-6</v>
      </c>
      <c r="H346" s="12"/>
      <c r="I346" s="12"/>
      <c r="J346" s="12"/>
      <c r="K346" s="12"/>
      <c r="L346" s="12"/>
      <c r="M346" s="12"/>
      <c r="N346" s="12"/>
      <c r="O346" s="12"/>
      <c r="P346" s="12"/>
      <c r="Q346" s="12"/>
      <c r="R346" s="65"/>
      <c r="S346" s="73"/>
      <c r="T346" s="75"/>
    </row>
    <row r="347" spans="1:20" s="13" customFormat="1" ht="20.25">
      <c r="A347" s="11">
        <v>3</v>
      </c>
      <c r="B347" s="39" t="s">
        <v>290</v>
      </c>
      <c r="C347" s="36">
        <f t="shared" ref="C347:C349" si="108">D347*E347</f>
        <v>-40</v>
      </c>
      <c r="D347" s="12">
        <v>20</v>
      </c>
      <c r="E347" s="37">
        <f>F347*$E$473+G347*$F$473+H347*$G$473+I347*$H$473+J347*$I$473+K347*$J$473+L347*$K$473+M347*$L$473+N347*$M$473+O347*$N$473+P347*$O$473</f>
        <v>-2</v>
      </c>
      <c r="F347" s="12">
        <v>-2</v>
      </c>
      <c r="G347" s="12"/>
      <c r="H347" s="12"/>
      <c r="I347" s="12"/>
      <c r="J347" s="12"/>
      <c r="K347" s="12"/>
      <c r="L347" s="12"/>
      <c r="M347" s="12"/>
      <c r="N347" s="12"/>
      <c r="O347" s="12"/>
      <c r="P347" s="12"/>
      <c r="Q347" s="12"/>
      <c r="R347" s="65"/>
      <c r="S347" s="73"/>
      <c r="T347" s="75"/>
    </row>
    <row r="348" spans="1:20" s="13" customFormat="1" ht="20.25">
      <c r="A348" s="11">
        <v>3</v>
      </c>
      <c r="B348" s="39" t="str">
        <f>B339</f>
        <v>Дрон-энергетик</v>
      </c>
      <c r="C348" s="36">
        <f t="shared" si="108"/>
        <v>440</v>
      </c>
      <c r="D348" s="12">
        <v>40</v>
      </c>
      <c r="E348" s="37">
        <f>F348*$E$473+G348*$F$473+H348*$G$473+I348*$H$473+J348*$I$473+K348*$J$473+L348*$K$473+M348*$L$473+N348*$M$473+O348*$N$473+P348*$O$473</f>
        <v>11</v>
      </c>
      <c r="F348" s="12">
        <f>F339</f>
        <v>11</v>
      </c>
      <c r="G348" s="12">
        <f t="shared" ref="G348:R348" si="109">G339</f>
        <v>0</v>
      </c>
      <c r="H348" s="12">
        <f t="shared" si="109"/>
        <v>0</v>
      </c>
      <c r="I348" s="12">
        <f t="shared" si="109"/>
        <v>0</v>
      </c>
      <c r="J348" s="12">
        <f t="shared" si="109"/>
        <v>0</v>
      </c>
      <c r="K348" s="12">
        <f t="shared" si="109"/>
        <v>0</v>
      </c>
      <c r="L348" s="12">
        <f t="shared" si="109"/>
        <v>0</v>
      </c>
      <c r="M348" s="12">
        <f t="shared" si="109"/>
        <v>0</v>
      </c>
      <c r="N348" s="12">
        <f t="shared" si="109"/>
        <v>0</v>
      </c>
      <c r="O348" s="12">
        <f t="shared" si="109"/>
        <v>0</v>
      </c>
      <c r="P348" s="12">
        <f t="shared" si="109"/>
        <v>0</v>
      </c>
      <c r="Q348" s="12">
        <f t="shared" si="109"/>
        <v>0</v>
      </c>
      <c r="R348" s="65">
        <f t="shared" si="109"/>
        <v>0.03</v>
      </c>
      <c r="S348" s="79" t="s">
        <v>218</v>
      </c>
      <c r="T348" s="75">
        <f>(R348+S348+S343)*D348</f>
        <v>3</v>
      </c>
    </row>
    <row r="349" spans="1:20" s="13" customFormat="1" ht="20.25">
      <c r="A349" s="11">
        <v>3</v>
      </c>
      <c r="B349" s="39" t="s">
        <v>144</v>
      </c>
      <c r="C349" s="36">
        <f t="shared" si="108"/>
        <v>120</v>
      </c>
      <c r="D349" s="12">
        <f>D348</f>
        <v>40</v>
      </c>
      <c r="E349" s="37">
        <f>F349*$E$473+G349*$F$473+H349*$G$473+I349*$H$473+J349*$I$473+K349*$J$473+L349*$K$473+M349*$L$473+N349*$M$473+O349*$N$473+P349*$O$473</f>
        <v>3</v>
      </c>
      <c r="F349" s="12">
        <v>3</v>
      </c>
      <c r="G349" s="12"/>
      <c r="H349" s="12"/>
      <c r="I349" s="12"/>
      <c r="J349" s="12"/>
      <c r="K349" s="12"/>
      <c r="L349" s="12"/>
      <c r="M349" s="12"/>
      <c r="N349" s="12"/>
      <c r="O349" s="12"/>
      <c r="P349" s="12"/>
      <c r="Q349" s="12"/>
      <c r="R349" s="65"/>
      <c r="S349" s="66"/>
      <c r="T349" s="76"/>
    </row>
    <row r="350" spans="1:20" s="13" customFormat="1" ht="20.25">
      <c r="A350" s="14"/>
      <c r="B350" s="41" t="s">
        <v>21</v>
      </c>
      <c r="C350" s="44">
        <f>SUM(C346:C349)</f>
        <v>465</v>
      </c>
      <c r="D350" s="98" t="s">
        <v>291</v>
      </c>
      <c r="E350" s="99">
        <v>465</v>
      </c>
      <c r="F350" s="15"/>
      <c r="G350" s="15"/>
      <c r="H350" s="15"/>
      <c r="I350" s="15"/>
      <c r="J350" s="15"/>
      <c r="K350" s="15"/>
      <c r="L350" s="15"/>
      <c r="M350" s="15"/>
      <c r="N350" s="15"/>
      <c r="O350" s="15"/>
      <c r="P350" s="15"/>
      <c r="Q350" s="15"/>
      <c r="R350" s="67"/>
      <c r="S350" s="66"/>
      <c r="T350" s="76"/>
    </row>
    <row r="351" spans="1:20" s="13" customFormat="1" ht="20.25">
      <c r="A351" s="14"/>
      <c r="B351" s="89" t="s">
        <v>255</v>
      </c>
      <c r="C351" s="38"/>
      <c r="D351" s="91"/>
      <c r="E351" s="37"/>
      <c r="F351" s="15"/>
      <c r="G351" s="15"/>
      <c r="H351" s="15"/>
      <c r="I351" s="15"/>
      <c r="J351" s="15"/>
      <c r="K351" s="15"/>
      <c r="L351" s="15"/>
      <c r="M351" s="15"/>
      <c r="N351" s="15"/>
      <c r="O351" s="15"/>
      <c r="P351" s="15"/>
      <c r="Q351" s="15"/>
      <c r="R351" s="67"/>
      <c r="S351" s="66"/>
      <c r="T351" s="76"/>
    </row>
    <row r="352" spans="1:20" s="13" customFormat="1" ht="20.25">
      <c r="A352" s="14"/>
      <c r="B352" s="90" t="s">
        <v>267</v>
      </c>
      <c r="C352" s="92">
        <f>D352*E352</f>
        <v>250</v>
      </c>
      <c r="D352" s="12">
        <v>40</v>
      </c>
      <c r="E352" s="37">
        <f>F352*$E$473+G352*$F$473+H352*$G$473+I352*$H$473+J352*$I$473+K352*$J$473+L352*$K$473+M352*$L$473+N352*$M$473+O352*$N$473+P352*$O$473</f>
        <v>6.25</v>
      </c>
      <c r="F352" s="15">
        <v>6.25</v>
      </c>
      <c r="G352" s="15"/>
      <c r="H352" s="15"/>
      <c r="I352" s="15"/>
      <c r="J352" s="15"/>
      <c r="K352" s="15"/>
      <c r="L352" s="15"/>
      <c r="M352" s="15"/>
      <c r="N352" s="15"/>
      <c r="O352" s="15"/>
      <c r="P352" s="15"/>
      <c r="Q352" s="15"/>
      <c r="R352" s="67"/>
      <c r="S352" s="66"/>
      <c r="T352" s="76"/>
    </row>
    <row r="353" spans="1:20" s="13" customFormat="1" ht="20.25">
      <c r="A353" s="14"/>
      <c r="B353" s="41" t="s">
        <v>262</v>
      </c>
      <c r="C353" s="93">
        <f>C352</f>
        <v>250</v>
      </c>
      <c r="D353" s="98" t="s">
        <v>291</v>
      </c>
      <c r="E353" s="99">
        <v>250</v>
      </c>
      <c r="F353" s="15"/>
      <c r="G353" s="15"/>
      <c r="H353" s="15"/>
      <c r="I353" s="15"/>
      <c r="J353" s="15"/>
      <c r="K353" s="15"/>
      <c r="L353" s="15"/>
      <c r="M353" s="15"/>
      <c r="N353" s="15"/>
      <c r="O353" s="15"/>
      <c r="P353" s="15"/>
      <c r="Q353" s="15"/>
      <c r="R353" s="67"/>
      <c r="S353" s="66"/>
      <c r="T353" s="76"/>
    </row>
    <row r="354" spans="1:20" s="10" customFormat="1" ht="20.25" customHeight="1">
      <c r="A354" s="31">
        <v>18</v>
      </c>
      <c r="B354" s="42" t="s">
        <v>101</v>
      </c>
      <c r="C354" s="35"/>
      <c r="D354" s="9"/>
      <c r="E354" s="34"/>
      <c r="F354" s="9"/>
      <c r="G354" s="9"/>
      <c r="H354" s="9"/>
      <c r="I354" s="9"/>
      <c r="J354" s="9"/>
      <c r="K354" s="9"/>
      <c r="L354" s="9"/>
      <c r="M354" s="9"/>
      <c r="N354" s="9"/>
      <c r="O354" s="9"/>
      <c r="P354" s="9"/>
      <c r="Q354" s="9"/>
      <c r="R354" s="63"/>
      <c r="S354" s="64"/>
      <c r="T354" s="43"/>
    </row>
    <row r="355" spans="1:20" s="13" customFormat="1" ht="20.25">
      <c r="A355" s="11">
        <v>1</v>
      </c>
      <c r="B355" s="39" t="s">
        <v>102</v>
      </c>
      <c r="C355" s="36">
        <f>D355*E355</f>
        <v>-20</v>
      </c>
      <c r="D355" s="12">
        <v>5</v>
      </c>
      <c r="E355" s="37">
        <f>F355*$E$473+G355*$F$473+H355*$G$473+I355*$H$473+J355*$I$473+K355*$J$473+L355*$K$473+M355*$L$473+N355*$M$473+O355*$N$473+P355*$O$473</f>
        <v>-4</v>
      </c>
      <c r="F355" s="12">
        <v>-2</v>
      </c>
      <c r="G355" s="12">
        <v>-2</v>
      </c>
      <c r="H355" s="12"/>
      <c r="I355" s="12"/>
      <c r="J355" s="12"/>
      <c r="K355" s="12"/>
      <c r="L355" s="12"/>
      <c r="M355" s="12"/>
      <c r="N355" s="12"/>
      <c r="O355" s="12"/>
      <c r="P355" s="12"/>
      <c r="Q355" s="12"/>
      <c r="R355" s="65"/>
      <c r="S355" s="73"/>
      <c r="T355" s="75"/>
    </row>
    <row r="356" spans="1:20" s="13" customFormat="1" ht="20.25">
      <c r="A356" s="11">
        <v>1</v>
      </c>
      <c r="B356" s="39" t="s">
        <v>290</v>
      </c>
      <c r="C356" s="36">
        <f t="shared" ref="C356:C357" si="110">D356*E356</f>
        <v>-10</v>
      </c>
      <c r="D356" s="12">
        <f>D355</f>
        <v>5</v>
      </c>
      <c r="E356" s="37">
        <f>F356*$E$473+G356*$F$473+H356*$G$473+I356*$H$473+J356*$I$473+K356*$J$473+L356*$K$473+M356*$L$473+N356*$M$473+O356*$N$473+P356*$O$473</f>
        <v>-2</v>
      </c>
      <c r="F356" s="12">
        <v>-2</v>
      </c>
      <c r="G356" s="12"/>
      <c r="H356" s="12"/>
      <c r="I356" s="12"/>
      <c r="J356" s="12"/>
      <c r="K356" s="12"/>
      <c r="L356" s="12"/>
      <c r="M356" s="12"/>
      <c r="N356" s="12"/>
      <c r="O356" s="12"/>
      <c r="P356" s="12"/>
      <c r="Q356" s="12"/>
      <c r="R356" s="65"/>
      <c r="S356" s="73"/>
      <c r="T356" s="75"/>
    </row>
    <row r="357" spans="1:20" s="13" customFormat="1" ht="20.25">
      <c r="A357" s="11">
        <v>1</v>
      </c>
      <c r="B357" s="39" t="s">
        <v>223</v>
      </c>
      <c r="C357" s="36">
        <f t="shared" si="110"/>
        <v>110</v>
      </c>
      <c r="D357" s="12">
        <v>10</v>
      </c>
      <c r="E357" s="37">
        <f>F357*$E$473+G357*$F$473+H357*$G$473+I357*$H$473+J357*$I$473+K357*$J$473+L357*$K$473+M357*$L$473+N357*$M$473+O357*$N$473+P357*$O$473</f>
        <v>11</v>
      </c>
      <c r="F357" s="12"/>
      <c r="G357" s="12">
        <v>11</v>
      </c>
      <c r="H357" s="12"/>
      <c r="I357" s="12"/>
      <c r="J357" s="12"/>
      <c r="K357" s="12"/>
      <c r="L357" s="12"/>
      <c r="M357" s="12"/>
      <c r="N357" s="12"/>
      <c r="O357" s="12"/>
      <c r="P357" s="12"/>
      <c r="Q357" s="12"/>
      <c r="R357" s="65">
        <v>0.03</v>
      </c>
      <c r="S357" s="73">
        <v>0</v>
      </c>
      <c r="T357" s="75">
        <f>(R357+S357)*D357</f>
        <v>0.3</v>
      </c>
    </row>
    <row r="358" spans="1:20" s="13" customFormat="1" ht="20.25">
      <c r="A358" s="11"/>
      <c r="B358" s="40" t="s">
        <v>19</v>
      </c>
      <c r="C358" s="44">
        <f>SUM(C355:C357)</f>
        <v>80</v>
      </c>
      <c r="D358" s="98" t="s">
        <v>291</v>
      </c>
      <c r="E358" s="99">
        <v>80</v>
      </c>
      <c r="F358" s="12"/>
      <c r="G358" s="12"/>
      <c r="H358" s="12"/>
      <c r="I358" s="12"/>
      <c r="J358" s="12"/>
      <c r="K358" s="12"/>
      <c r="L358" s="12"/>
      <c r="M358" s="12"/>
      <c r="N358" s="12"/>
      <c r="O358" s="12"/>
      <c r="P358" s="12"/>
      <c r="Q358" s="12"/>
      <c r="R358" s="65"/>
      <c r="S358" s="66"/>
      <c r="T358" s="76"/>
    </row>
    <row r="359" spans="1:20" s="13" customFormat="1" ht="20.25">
      <c r="A359" s="11">
        <v>2</v>
      </c>
      <c r="B359" s="39" t="s">
        <v>103</v>
      </c>
      <c r="C359" s="36">
        <f>D359*E359</f>
        <v>-30</v>
      </c>
      <c r="D359" s="12">
        <v>5</v>
      </c>
      <c r="E359" s="37">
        <f>F359*$E$473+G359*$F$473+H359*$G$473+I359*$H$473+J359*$I$473+K359*$J$473+L359*$K$473+M359*$L$473+N359*$M$473+O359*$N$473+P359*$O$473</f>
        <v>-6</v>
      </c>
      <c r="F359" s="12">
        <v>-3</v>
      </c>
      <c r="G359" s="12">
        <v>-3</v>
      </c>
      <c r="H359" s="12"/>
      <c r="I359" s="12"/>
      <c r="J359" s="12"/>
      <c r="K359" s="12"/>
      <c r="L359" s="12"/>
      <c r="M359" s="12"/>
      <c r="N359" s="12"/>
      <c r="O359" s="12"/>
      <c r="P359" s="12"/>
      <c r="Q359" s="12"/>
      <c r="R359" s="65"/>
      <c r="S359" s="73"/>
      <c r="T359" s="75"/>
    </row>
    <row r="360" spans="1:20" s="13" customFormat="1" ht="20.25">
      <c r="A360" s="11">
        <v>2</v>
      </c>
      <c r="B360" s="39" t="s">
        <v>290</v>
      </c>
      <c r="C360" s="36">
        <f>D360*E360</f>
        <v>-20</v>
      </c>
      <c r="D360" s="12">
        <f>D359*2</f>
        <v>10</v>
      </c>
      <c r="E360" s="37">
        <f>F360*$E$473+G360*$F$473+H360*$G$473+I360*$H$473+J360*$I$473+K360*$J$473+L360*$K$473+M360*$L$473+N360*$M$473+O360*$N$473+P360*$O$473</f>
        <v>-2</v>
      </c>
      <c r="F360" s="12">
        <v>-2</v>
      </c>
      <c r="G360" s="12"/>
      <c r="H360" s="12"/>
      <c r="I360" s="12"/>
      <c r="J360" s="12"/>
      <c r="K360" s="12"/>
      <c r="L360" s="12"/>
      <c r="M360" s="12"/>
      <c r="N360" s="12"/>
      <c r="O360" s="12"/>
      <c r="P360" s="12"/>
      <c r="Q360" s="12"/>
      <c r="R360" s="65"/>
      <c r="S360" s="73"/>
      <c r="T360" s="75"/>
    </row>
    <row r="361" spans="1:20" s="13" customFormat="1" ht="20.25">
      <c r="A361" s="11">
        <v>2</v>
      </c>
      <c r="B361" s="39" t="str">
        <f>B357</f>
        <v>Дрон-геофизик</v>
      </c>
      <c r="C361" s="36">
        <f t="shared" ref="C361:C362" si="111">D361*E361</f>
        <v>220</v>
      </c>
      <c r="D361" s="12">
        <v>20</v>
      </c>
      <c r="E361" s="37">
        <f>F361*$E$473+G361*$F$473+H361*$G$473+I361*$H$473+J361*$I$473+K361*$J$473+L361*$K$473+M361*$L$473+N361*$M$473+O361*$N$473+P361*$O$473</f>
        <v>11</v>
      </c>
      <c r="F361" s="12">
        <f>F357</f>
        <v>0</v>
      </c>
      <c r="G361" s="12">
        <f>G357</f>
        <v>11</v>
      </c>
      <c r="H361" s="12">
        <f t="shared" ref="H361:Q361" si="112">H357</f>
        <v>0</v>
      </c>
      <c r="I361" s="12">
        <f t="shared" si="112"/>
        <v>0</v>
      </c>
      <c r="J361" s="12">
        <f t="shared" si="112"/>
        <v>0</v>
      </c>
      <c r="K361" s="12">
        <f t="shared" si="112"/>
        <v>0</v>
      </c>
      <c r="L361" s="12">
        <f t="shared" si="112"/>
        <v>0</v>
      </c>
      <c r="M361" s="12">
        <f t="shared" si="112"/>
        <v>0</v>
      </c>
      <c r="N361" s="12">
        <f t="shared" si="112"/>
        <v>0</v>
      </c>
      <c r="O361" s="12">
        <f t="shared" si="112"/>
        <v>0</v>
      </c>
      <c r="P361" s="12">
        <f t="shared" si="112"/>
        <v>0</v>
      </c>
      <c r="Q361" s="12">
        <f t="shared" si="112"/>
        <v>0</v>
      </c>
      <c r="R361" s="65">
        <f>R357</f>
        <v>0.03</v>
      </c>
      <c r="S361" s="79" t="s">
        <v>217</v>
      </c>
      <c r="T361" s="75">
        <f>(R361+S361)*D361</f>
        <v>1.2</v>
      </c>
    </row>
    <row r="362" spans="1:20" s="13" customFormat="1" ht="20.25">
      <c r="A362" s="11">
        <v>2</v>
      </c>
      <c r="B362" s="39" t="s">
        <v>144</v>
      </c>
      <c r="C362" s="36">
        <f t="shared" si="111"/>
        <v>40</v>
      </c>
      <c r="D362" s="12">
        <f>D361</f>
        <v>20</v>
      </c>
      <c r="E362" s="37">
        <f>F362*$E$473+G362*$F$473+H362*$G$473+I362*$H$473+J362*$I$473+K362*$J$473+L362*$K$473+M362*$L$473+N362*$M$473+O362*$N$473+P362*$O$473</f>
        <v>2</v>
      </c>
      <c r="F362" s="12"/>
      <c r="G362" s="12">
        <v>2</v>
      </c>
      <c r="H362" s="12"/>
      <c r="I362" s="12"/>
      <c r="J362" s="12"/>
      <c r="K362" s="12"/>
      <c r="L362" s="12"/>
      <c r="M362" s="12"/>
      <c r="N362" s="12"/>
      <c r="O362" s="12"/>
      <c r="P362" s="12"/>
      <c r="Q362" s="12"/>
      <c r="R362" s="65"/>
      <c r="S362" s="66"/>
      <c r="T362" s="76"/>
    </row>
    <row r="363" spans="1:20" s="13" customFormat="1" ht="20.25">
      <c r="A363" s="11"/>
      <c r="B363" s="40" t="s">
        <v>20</v>
      </c>
      <c r="C363" s="44">
        <f>SUM(C359:C362)</f>
        <v>210</v>
      </c>
      <c r="D363" s="98" t="s">
        <v>291</v>
      </c>
      <c r="E363" s="99">
        <v>210</v>
      </c>
      <c r="F363" s="12"/>
      <c r="G363" s="12"/>
      <c r="H363" s="12"/>
      <c r="I363" s="12"/>
      <c r="J363" s="12"/>
      <c r="K363" s="12"/>
      <c r="L363" s="12"/>
      <c r="M363" s="12"/>
      <c r="N363" s="12"/>
      <c r="O363" s="12"/>
      <c r="P363" s="12"/>
      <c r="Q363" s="12"/>
      <c r="R363" s="65"/>
      <c r="S363" s="66"/>
      <c r="T363" s="76"/>
    </row>
    <row r="364" spans="1:20" s="13" customFormat="1" ht="20.25">
      <c r="A364" s="11">
        <v>3</v>
      </c>
      <c r="B364" s="39" t="s">
        <v>101</v>
      </c>
      <c r="C364" s="36">
        <f>D364*E364</f>
        <v>-55</v>
      </c>
      <c r="D364" s="12">
        <v>5</v>
      </c>
      <c r="E364" s="37">
        <f>F364*$E$473+G364*$F$473+H364*$G$473+I364*$H$473+J364*$I$473+K364*$J$473+L364*$K$473+M364*$L$473+N364*$M$473+O364*$N$473+P364*$O$473</f>
        <v>-11</v>
      </c>
      <c r="F364" s="12">
        <v>-6</v>
      </c>
      <c r="G364" s="12">
        <v>-5</v>
      </c>
      <c r="H364" s="12"/>
      <c r="I364" s="12"/>
      <c r="J364" s="12"/>
      <c r="K364" s="12"/>
      <c r="L364" s="12"/>
      <c r="M364" s="12"/>
      <c r="N364" s="12"/>
      <c r="O364" s="12"/>
      <c r="P364" s="12"/>
      <c r="Q364" s="12"/>
      <c r="R364" s="65"/>
      <c r="S364" s="73"/>
      <c r="T364" s="75"/>
    </row>
    <row r="365" spans="1:20" s="13" customFormat="1" ht="20.25">
      <c r="A365" s="11">
        <v>3</v>
      </c>
      <c r="B365" s="39" t="s">
        <v>290</v>
      </c>
      <c r="C365" s="36">
        <f t="shared" ref="C365:C367" si="113">D365*E365</f>
        <v>-40</v>
      </c>
      <c r="D365" s="12">
        <v>20</v>
      </c>
      <c r="E365" s="37">
        <f>F365*$E$473+G365*$F$473+H365*$G$473+I365*$H$473+J365*$I$473+K365*$J$473+L365*$K$473+M365*$L$473+N365*$M$473+O365*$N$473+P365*$O$473</f>
        <v>-2</v>
      </c>
      <c r="F365" s="12">
        <v>-2</v>
      </c>
      <c r="G365" s="12"/>
      <c r="H365" s="12"/>
      <c r="I365" s="12"/>
      <c r="J365" s="12"/>
      <c r="K365" s="12"/>
      <c r="L365" s="12"/>
      <c r="M365" s="12"/>
      <c r="N365" s="12"/>
      <c r="O365" s="12"/>
      <c r="P365" s="12"/>
      <c r="Q365" s="12"/>
      <c r="R365" s="65"/>
      <c r="S365" s="73"/>
      <c r="T365" s="75"/>
    </row>
    <row r="366" spans="1:20" s="13" customFormat="1" ht="20.25">
      <c r="A366" s="11">
        <v>3</v>
      </c>
      <c r="B366" s="39" t="str">
        <f>B357</f>
        <v>Дрон-геофизик</v>
      </c>
      <c r="C366" s="36">
        <f t="shared" si="113"/>
        <v>440</v>
      </c>
      <c r="D366" s="12">
        <v>40</v>
      </c>
      <c r="E366" s="37">
        <f>F366*$E$473+G366*$F$473+H366*$G$473+I366*$H$473+J366*$I$473+K366*$J$473+L366*$K$473+M366*$L$473+N366*$M$473+O366*$N$473+P366*$O$473</f>
        <v>11</v>
      </c>
      <c r="F366" s="12">
        <f>F357</f>
        <v>0</v>
      </c>
      <c r="G366" s="12">
        <f>G357</f>
        <v>11</v>
      </c>
      <c r="H366" s="12">
        <f t="shared" ref="H366:R366" si="114">H357</f>
        <v>0</v>
      </c>
      <c r="I366" s="12">
        <f t="shared" si="114"/>
        <v>0</v>
      </c>
      <c r="J366" s="12">
        <f t="shared" si="114"/>
        <v>0</v>
      </c>
      <c r="K366" s="12">
        <f t="shared" si="114"/>
        <v>0</v>
      </c>
      <c r="L366" s="12">
        <f t="shared" si="114"/>
        <v>0</v>
      </c>
      <c r="M366" s="12">
        <f t="shared" si="114"/>
        <v>0</v>
      </c>
      <c r="N366" s="12">
        <f t="shared" si="114"/>
        <v>0</v>
      </c>
      <c r="O366" s="12">
        <f t="shared" si="114"/>
        <v>0</v>
      </c>
      <c r="P366" s="12">
        <f t="shared" si="114"/>
        <v>0</v>
      </c>
      <c r="Q366" s="12">
        <f t="shared" si="114"/>
        <v>0</v>
      </c>
      <c r="R366" s="65">
        <f t="shared" si="114"/>
        <v>0.03</v>
      </c>
      <c r="S366" s="79" t="s">
        <v>218</v>
      </c>
      <c r="T366" s="75">
        <f>(R366+S366+S361)*D366</f>
        <v>3</v>
      </c>
    </row>
    <row r="367" spans="1:20" s="13" customFormat="1" ht="20.25">
      <c r="A367" s="11">
        <v>3</v>
      </c>
      <c r="B367" s="39" t="s">
        <v>144</v>
      </c>
      <c r="C367" s="36">
        <f t="shared" si="113"/>
        <v>120</v>
      </c>
      <c r="D367" s="12">
        <f>D366</f>
        <v>40</v>
      </c>
      <c r="E367" s="37">
        <f>F367*$E$473+G367*$F$473+H367*$G$473+I367*$H$473+J367*$I$473+K367*$J$473+L367*$K$473+M367*$L$473+N367*$M$473+O367*$N$473+P367*$O$473</f>
        <v>3</v>
      </c>
      <c r="F367" s="12"/>
      <c r="G367" s="12">
        <v>3</v>
      </c>
      <c r="H367" s="12"/>
      <c r="I367" s="12"/>
      <c r="J367" s="12"/>
      <c r="K367" s="12"/>
      <c r="L367" s="12"/>
      <c r="M367" s="12"/>
      <c r="N367" s="12"/>
      <c r="O367" s="12"/>
      <c r="P367" s="12"/>
      <c r="Q367" s="12"/>
      <c r="R367" s="65"/>
      <c r="S367" s="66"/>
      <c r="T367" s="76"/>
    </row>
    <row r="368" spans="1:20" s="13" customFormat="1" ht="20.25">
      <c r="A368" s="14"/>
      <c r="B368" s="41" t="s">
        <v>21</v>
      </c>
      <c r="C368" s="44">
        <f>SUM(C364:C367)</f>
        <v>465</v>
      </c>
      <c r="D368" s="98" t="s">
        <v>291</v>
      </c>
      <c r="E368" s="99">
        <v>465</v>
      </c>
      <c r="F368" s="15"/>
      <c r="G368" s="15"/>
      <c r="H368" s="15"/>
      <c r="I368" s="15"/>
      <c r="J368" s="15"/>
      <c r="K368" s="15"/>
      <c r="L368" s="15"/>
      <c r="M368" s="15"/>
      <c r="N368" s="15"/>
      <c r="O368" s="15"/>
      <c r="P368" s="15"/>
      <c r="Q368" s="15"/>
      <c r="R368" s="67"/>
      <c r="S368" s="66"/>
      <c r="T368" s="76"/>
    </row>
    <row r="369" spans="1:20" s="13" customFormat="1" ht="20.25">
      <c r="A369" s="49"/>
      <c r="B369" s="89" t="s">
        <v>255</v>
      </c>
      <c r="C369" s="38"/>
      <c r="D369" s="91"/>
      <c r="E369" s="37"/>
      <c r="F369" s="15"/>
      <c r="G369" s="15"/>
      <c r="H369" s="15"/>
      <c r="I369" s="15"/>
      <c r="J369" s="15"/>
      <c r="K369" s="15"/>
      <c r="L369" s="15"/>
      <c r="M369" s="15"/>
      <c r="N369" s="15"/>
      <c r="O369" s="15"/>
      <c r="P369" s="15"/>
      <c r="Q369" s="15"/>
      <c r="R369" s="67"/>
      <c r="S369" s="66"/>
      <c r="T369" s="76"/>
    </row>
    <row r="370" spans="1:20" s="13" customFormat="1" ht="20.25">
      <c r="A370" s="49"/>
      <c r="B370" s="90" t="s">
        <v>258</v>
      </c>
      <c r="C370" s="92">
        <f>D370*E370</f>
        <v>250</v>
      </c>
      <c r="D370" s="12">
        <f>D366</f>
        <v>40</v>
      </c>
      <c r="E370" s="37">
        <f>F370*$E$473+G370*$F$473+H370*$G$473+I370*$H$473+J370*$I$473+K370*$J$473+L370*$K$473+M370*$L$473+N370*$M$473+O370*$N$473+P370*$O$473</f>
        <v>6.25</v>
      </c>
      <c r="F370" s="15"/>
      <c r="G370" s="15">
        <v>6.25</v>
      </c>
      <c r="H370" s="15"/>
      <c r="I370" s="15"/>
      <c r="J370" s="15"/>
      <c r="K370" s="15"/>
      <c r="L370" s="15"/>
      <c r="M370" s="15"/>
      <c r="N370" s="15"/>
      <c r="O370" s="15"/>
      <c r="P370" s="15"/>
      <c r="Q370" s="15"/>
      <c r="R370" s="67"/>
      <c r="S370" s="66"/>
      <c r="T370" s="76"/>
    </row>
    <row r="371" spans="1:20" s="13" customFormat="1" ht="20.25">
      <c r="A371" s="49"/>
      <c r="B371" s="41" t="s">
        <v>262</v>
      </c>
      <c r="C371" s="93">
        <f>C370</f>
        <v>250</v>
      </c>
      <c r="D371" s="98" t="s">
        <v>291</v>
      </c>
      <c r="E371" s="99">
        <v>250</v>
      </c>
      <c r="F371" s="15"/>
      <c r="G371" s="15"/>
      <c r="H371" s="15"/>
      <c r="I371" s="15"/>
      <c r="J371" s="15"/>
      <c r="K371" s="15"/>
      <c r="L371" s="15"/>
      <c r="M371" s="15"/>
      <c r="N371" s="15"/>
      <c r="O371" s="15"/>
      <c r="P371" s="15"/>
      <c r="Q371" s="15"/>
      <c r="R371" s="67"/>
      <c r="S371" s="66"/>
      <c r="T371" s="76"/>
    </row>
    <row r="372" spans="1:20" s="10" customFormat="1" ht="20.25" customHeight="1">
      <c r="A372" s="31">
        <v>19</v>
      </c>
      <c r="B372" s="42" t="s">
        <v>104</v>
      </c>
      <c r="C372" s="35"/>
      <c r="D372" s="9"/>
      <c r="E372" s="34"/>
      <c r="F372" s="9"/>
      <c r="G372" s="9"/>
      <c r="H372" s="9"/>
      <c r="I372" s="9"/>
      <c r="J372" s="9"/>
      <c r="K372" s="9"/>
      <c r="L372" s="9"/>
      <c r="M372" s="9"/>
      <c r="N372" s="9"/>
      <c r="O372" s="9"/>
      <c r="P372" s="9"/>
      <c r="Q372" s="9"/>
      <c r="R372" s="63"/>
      <c r="S372" s="64"/>
      <c r="T372" s="43"/>
    </row>
    <row r="373" spans="1:20" s="13" customFormat="1" ht="31.5">
      <c r="A373" s="57">
        <v>1</v>
      </c>
      <c r="B373" s="39" t="s">
        <v>246</v>
      </c>
      <c r="C373" s="36">
        <f>D373*E373</f>
        <v>-20</v>
      </c>
      <c r="D373" s="12">
        <v>5</v>
      </c>
      <c r="E373" s="37">
        <f>F373*$E$473+G373*$F$473+H373*$G$473+I373*$H$473+J373*$I$473+K373*$J$473+L373*$K$473+M373*$L$473+N373*$M$473+O373*$N$473+P373*$O$473</f>
        <v>-4</v>
      </c>
      <c r="F373" s="12">
        <v>-2</v>
      </c>
      <c r="G373" s="12">
        <v>-2</v>
      </c>
      <c r="H373" s="12"/>
      <c r="I373" s="12"/>
      <c r="J373" s="12"/>
      <c r="K373" s="12"/>
      <c r="L373" s="12"/>
      <c r="M373" s="12"/>
      <c r="N373" s="12"/>
      <c r="O373" s="12"/>
      <c r="P373" s="12"/>
      <c r="Q373" s="12"/>
      <c r="R373" s="65"/>
      <c r="S373" s="73"/>
      <c r="T373" s="75"/>
    </row>
    <row r="374" spans="1:20" s="13" customFormat="1" ht="20.25">
      <c r="A374" s="11">
        <v>1</v>
      </c>
      <c r="B374" s="39" t="s">
        <v>290</v>
      </c>
      <c r="C374" s="36">
        <f t="shared" ref="C374:C375" si="115">D374*E374</f>
        <v>-10</v>
      </c>
      <c r="D374" s="12">
        <f>D373</f>
        <v>5</v>
      </c>
      <c r="E374" s="37">
        <f>F374*$E$473+G374*$F$473+H374*$G$473+I374*$H$473+J374*$I$473+K374*$J$473+L374*$K$473+M374*$L$473+N374*$M$473+O374*$N$473+P374*$O$473</f>
        <v>-2</v>
      </c>
      <c r="F374" s="12">
        <v>-2</v>
      </c>
      <c r="G374" s="12"/>
      <c r="H374" s="12"/>
      <c r="I374" s="12"/>
      <c r="J374" s="12"/>
      <c r="K374" s="12"/>
      <c r="L374" s="12"/>
      <c r="M374" s="12"/>
      <c r="N374" s="12"/>
      <c r="O374" s="12"/>
      <c r="P374" s="12"/>
      <c r="Q374" s="12"/>
      <c r="R374" s="65"/>
      <c r="S374" s="73"/>
      <c r="T374" s="75"/>
    </row>
    <row r="375" spans="1:20" s="13" customFormat="1" ht="20.25">
      <c r="A375" s="57">
        <v>1</v>
      </c>
      <c r="B375" s="39" t="s">
        <v>229</v>
      </c>
      <c r="C375" s="36">
        <f t="shared" si="115"/>
        <v>110</v>
      </c>
      <c r="D375" s="12">
        <v>10</v>
      </c>
      <c r="E375" s="37">
        <f>F375*$E$473+G375*$F$473+H375*$G$473+I375*$H$473+J375*$I$473+K375*$J$473+L375*$K$473+M375*$L$473+N375*$M$473+O375*$N$473+P375*$O$473</f>
        <v>11</v>
      </c>
      <c r="F375" s="12">
        <v>11</v>
      </c>
      <c r="G375" s="12"/>
      <c r="H375" s="12"/>
      <c r="I375" s="12"/>
      <c r="J375" s="12"/>
      <c r="K375" s="12"/>
      <c r="L375" s="12"/>
      <c r="M375" s="12"/>
      <c r="N375" s="12"/>
      <c r="O375" s="12"/>
      <c r="P375" s="12"/>
      <c r="Q375" s="12"/>
      <c r="R375" s="65">
        <v>0.03</v>
      </c>
      <c r="S375" s="73">
        <v>0</v>
      </c>
      <c r="T375" s="75">
        <f>(R375+S375)*D375</f>
        <v>0.3</v>
      </c>
    </row>
    <row r="376" spans="1:20" s="13" customFormat="1" ht="20.25">
      <c r="A376" s="57"/>
      <c r="B376" s="40" t="s">
        <v>19</v>
      </c>
      <c r="C376" s="44">
        <f>SUM(C373:C375)</f>
        <v>80</v>
      </c>
      <c r="D376" s="98" t="s">
        <v>291</v>
      </c>
      <c r="E376" s="99">
        <v>80</v>
      </c>
      <c r="F376" s="12"/>
      <c r="G376" s="12"/>
      <c r="H376" s="12"/>
      <c r="I376" s="12"/>
      <c r="J376" s="12"/>
      <c r="K376" s="12"/>
      <c r="L376" s="12"/>
      <c r="M376" s="12"/>
      <c r="N376" s="12"/>
      <c r="O376" s="12"/>
      <c r="P376" s="12"/>
      <c r="Q376" s="12"/>
      <c r="R376" s="65"/>
      <c r="S376" s="66"/>
      <c r="T376" s="76"/>
    </row>
    <row r="377" spans="1:20" s="13" customFormat="1" ht="31.5">
      <c r="A377" s="57">
        <v>2</v>
      </c>
      <c r="B377" s="39" t="s">
        <v>247</v>
      </c>
      <c r="C377" s="36">
        <f>D377*E377</f>
        <v>-30</v>
      </c>
      <c r="D377" s="12">
        <v>5</v>
      </c>
      <c r="E377" s="37">
        <f>F377*$E$473+G377*$F$473+H377*$G$473+I377*$H$473+J377*$I$473+K377*$J$473+L377*$K$473+M377*$L$473+N377*$M$473+O377*$N$473+P377*$O$473</f>
        <v>-6</v>
      </c>
      <c r="F377" s="12">
        <v>-3</v>
      </c>
      <c r="G377" s="12">
        <v>-3</v>
      </c>
      <c r="H377" s="12"/>
      <c r="I377" s="12"/>
      <c r="J377" s="12"/>
      <c r="K377" s="12"/>
      <c r="L377" s="12"/>
      <c r="M377" s="12"/>
      <c r="N377" s="12"/>
      <c r="O377" s="12"/>
      <c r="P377" s="12"/>
      <c r="Q377" s="12"/>
      <c r="R377" s="65"/>
      <c r="S377" s="73"/>
      <c r="T377" s="75"/>
    </row>
    <row r="378" spans="1:20" s="13" customFormat="1" ht="20.25">
      <c r="A378" s="11">
        <v>2</v>
      </c>
      <c r="B378" s="39" t="s">
        <v>290</v>
      </c>
      <c r="C378" s="36">
        <f t="shared" ref="C378:C380" si="116">D378*E378</f>
        <v>-20</v>
      </c>
      <c r="D378" s="12">
        <f>D377*2</f>
        <v>10</v>
      </c>
      <c r="E378" s="37">
        <f>F378*$E$473+G378*$F$473+H378*$G$473+I378*$H$473+J378*$I$473+K378*$J$473+L378*$K$473+M378*$L$473+N378*$M$473+O378*$N$473+P378*$O$473</f>
        <v>-2</v>
      </c>
      <c r="F378" s="12">
        <v>-2</v>
      </c>
      <c r="G378" s="12"/>
      <c r="H378" s="12"/>
      <c r="I378" s="12"/>
      <c r="J378" s="12"/>
      <c r="K378" s="12"/>
      <c r="L378" s="12"/>
      <c r="M378" s="12"/>
      <c r="N378" s="12"/>
      <c r="O378" s="12"/>
      <c r="P378" s="12"/>
      <c r="Q378" s="12"/>
      <c r="R378" s="65"/>
      <c r="S378" s="73"/>
      <c r="T378" s="75"/>
    </row>
    <row r="379" spans="1:20" s="13" customFormat="1" ht="20.25">
      <c r="A379" s="57">
        <v>2</v>
      </c>
      <c r="B379" s="39" t="str">
        <f>B375</f>
        <v>Дрон-энергетик</v>
      </c>
      <c r="C379" s="36">
        <f t="shared" si="116"/>
        <v>220</v>
      </c>
      <c r="D379" s="12">
        <v>20</v>
      </c>
      <c r="E379" s="37">
        <f>F379*$E$473+G379*$F$473+H379*$G$473+I379*$H$473+J379*$I$473+K379*$J$473+L379*$K$473+M379*$L$473+N379*$M$473+O379*$N$473+P379*$O$473</f>
        <v>11</v>
      </c>
      <c r="F379" s="12">
        <f>F375</f>
        <v>11</v>
      </c>
      <c r="G379" s="12">
        <f t="shared" ref="G379:Q379" si="117">G375</f>
        <v>0</v>
      </c>
      <c r="H379" s="12">
        <f t="shared" si="117"/>
        <v>0</v>
      </c>
      <c r="I379" s="12">
        <f t="shared" si="117"/>
        <v>0</v>
      </c>
      <c r="J379" s="12">
        <f t="shared" si="117"/>
        <v>0</v>
      </c>
      <c r="K379" s="12">
        <f t="shared" si="117"/>
        <v>0</v>
      </c>
      <c r="L379" s="12">
        <f t="shared" si="117"/>
        <v>0</v>
      </c>
      <c r="M379" s="12">
        <f t="shared" si="117"/>
        <v>0</v>
      </c>
      <c r="N379" s="12">
        <f t="shared" si="117"/>
        <v>0</v>
      </c>
      <c r="O379" s="12">
        <f t="shared" si="117"/>
        <v>0</v>
      </c>
      <c r="P379" s="12">
        <f t="shared" si="117"/>
        <v>0</v>
      </c>
      <c r="Q379" s="12">
        <f t="shared" si="117"/>
        <v>0</v>
      </c>
      <c r="R379" s="65">
        <f>R375</f>
        <v>0.03</v>
      </c>
      <c r="S379" s="79" t="s">
        <v>217</v>
      </c>
      <c r="T379" s="75">
        <f>(R379+S379)*D379</f>
        <v>1.2</v>
      </c>
    </row>
    <row r="380" spans="1:20" s="13" customFormat="1" ht="20.25">
      <c r="A380" s="11">
        <v>2</v>
      </c>
      <c r="B380" s="39" t="s">
        <v>144</v>
      </c>
      <c r="C380" s="36">
        <f t="shared" si="116"/>
        <v>40</v>
      </c>
      <c r="D380" s="12">
        <f>D379</f>
        <v>20</v>
      </c>
      <c r="E380" s="37">
        <f>F380*$E$473+G380*$F$473+H380*$G$473+I380*$H$473+J380*$I$473+K380*$J$473+L380*$K$473+M380*$L$473+N380*$M$473+O380*$N$473+P380*$O$473</f>
        <v>2</v>
      </c>
      <c r="F380" s="12">
        <v>2</v>
      </c>
      <c r="G380" s="12"/>
      <c r="H380" s="12"/>
      <c r="I380" s="12"/>
      <c r="J380" s="12"/>
      <c r="K380" s="12"/>
      <c r="L380" s="12"/>
      <c r="M380" s="12"/>
      <c r="N380" s="12"/>
      <c r="O380" s="12"/>
      <c r="P380" s="12"/>
      <c r="Q380" s="12"/>
      <c r="R380" s="65"/>
      <c r="S380" s="66"/>
      <c r="T380" s="76"/>
    </row>
    <row r="381" spans="1:20" s="13" customFormat="1" ht="20.25">
      <c r="A381" s="57"/>
      <c r="B381" s="40" t="s">
        <v>20</v>
      </c>
      <c r="C381" s="44">
        <f>SUM(C377:C380)</f>
        <v>210</v>
      </c>
      <c r="D381" s="98" t="s">
        <v>291</v>
      </c>
      <c r="E381" s="99">
        <v>210</v>
      </c>
      <c r="F381" s="12"/>
      <c r="G381" s="12"/>
      <c r="H381" s="12"/>
      <c r="I381" s="12"/>
      <c r="J381" s="12"/>
      <c r="K381" s="12"/>
      <c r="L381" s="12"/>
      <c r="M381" s="12"/>
      <c r="N381" s="12"/>
      <c r="O381" s="12"/>
      <c r="P381" s="12"/>
      <c r="Q381" s="12"/>
      <c r="R381" s="65"/>
      <c r="S381" s="66"/>
      <c r="T381" s="76"/>
    </row>
    <row r="382" spans="1:20" s="13" customFormat="1" ht="20.25">
      <c r="A382" s="57">
        <v>3</v>
      </c>
      <c r="B382" s="39" t="s">
        <v>248</v>
      </c>
      <c r="C382" s="36">
        <f>D382*E382</f>
        <v>-55</v>
      </c>
      <c r="D382" s="12">
        <v>5</v>
      </c>
      <c r="E382" s="37">
        <f>F382*$E$473+G382*$F$473+H382*$G$473+I382*$H$473+J382*$I$473+K382*$J$473+L382*$K$473+M382*$L$473+N382*$M$473+O382*$N$473+P382*$O$473</f>
        <v>-11</v>
      </c>
      <c r="F382" s="12">
        <v>-5</v>
      </c>
      <c r="G382" s="12">
        <v>-6</v>
      </c>
      <c r="H382" s="12"/>
      <c r="I382" s="12"/>
      <c r="J382" s="12"/>
      <c r="K382" s="12"/>
      <c r="L382" s="12"/>
      <c r="M382" s="12"/>
      <c r="N382" s="12"/>
      <c r="O382" s="12"/>
      <c r="P382" s="12"/>
      <c r="Q382" s="12"/>
      <c r="R382" s="65"/>
      <c r="S382" s="73"/>
      <c r="T382" s="75"/>
    </row>
    <row r="383" spans="1:20" s="13" customFormat="1" ht="20.25">
      <c r="A383" s="11">
        <v>3</v>
      </c>
      <c r="B383" s="39" t="s">
        <v>290</v>
      </c>
      <c r="C383" s="36">
        <f t="shared" ref="C383:C385" si="118">D383*E383</f>
        <v>-40</v>
      </c>
      <c r="D383" s="12">
        <v>20</v>
      </c>
      <c r="E383" s="37">
        <f>F383*$E$473+G383*$F$473+H383*$G$473+I383*$H$473+J383*$I$473+K383*$J$473+L383*$K$473+M383*$L$473+N383*$M$473+O383*$N$473+P383*$O$473</f>
        <v>-2</v>
      </c>
      <c r="F383" s="12">
        <v>-2</v>
      </c>
      <c r="G383" s="12"/>
      <c r="H383" s="12"/>
      <c r="I383" s="12"/>
      <c r="J383" s="12"/>
      <c r="K383" s="12"/>
      <c r="L383" s="12"/>
      <c r="M383" s="12"/>
      <c r="N383" s="12"/>
      <c r="O383" s="12"/>
      <c r="P383" s="12"/>
      <c r="Q383" s="12"/>
      <c r="R383" s="65"/>
      <c r="S383" s="73"/>
      <c r="T383" s="75"/>
    </row>
    <row r="384" spans="1:20" s="13" customFormat="1" ht="20.25">
      <c r="A384" s="57">
        <v>3</v>
      </c>
      <c r="B384" s="39" t="str">
        <f>B375</f>
        <v>Дрон-энергетик</v>
      </c>
      <c r="C384" s="36">
        <f t="shared" si="118"/>
        <v>440</v>
      </c>
      <c r="D384" s="12">
        <v>40</v>
      </c>
      <c r="E384" s="37">
        <f>F384*$E$473+G384*$F$473+H384*$G$473+I384*$H$473+J384*$I$473+K384*$J$473+L384*$K$473+M384*$L$473+N384*$M$473+O384*$N$473+P384*$O$473</f>
        <v>11</v>
      </c>
      <c r="F384" s="12">
        <f>F375</f>
        <v>11</v>
      </c>
      <c r="G384" s="12">
        <f t="shared" ref="G384:R384" si="119">G375</f>
        <v>0</v>
      </c>
      <c r="H384" s="12">
        <f t="shared" si="119"/>
        <v>0</v>
      </c>
      <c r="I384" s="12">
        <f t="shared" si="119"/>
        <v>0</v>
      </c>
      <c r="J384" s="12">
        <f t="shared" si="119"/>
        <v>0</v>
      </c>
      <c r="K384" s="12">
        <f t="shared" si="119"/>
        <v>0</v>
      </c>
      <c r="L384" s="12">
        <f t="shared" si="119"/>
        <v>0</v>
      </c>
      <c r="M384" s="12">
        <f t="shared" si="119"/>
        <v>0</v>
      </c>
      <c r="N384" s="12">
        <f t="shared" si="119"/>
        <v>0</v>
      </c>
      <c r="O384" s="12">
        <f t="shared" si="119"/>
        <v>0</v>
      </c>
      <c r="P384" s="12">
        <f t="shared" si="119"/>
        <v>0</v>
      </c>
      <c r="Q384" s="12">
        <f t="shared" si="119"/>
        <v>0</v>
      </c>
      <c r="R384" s="65">
        <f t="shared" si="119"/>
        <v>0.03</v>
      </c>
      <c r="S384" s="79" t="s">
        <v>218</v>
      </c>
      <c r="T384" s="75">
        <f>(R384+S384+S379)*D384</f>
        <v>3</v>
      </c>
    </row>
    <row r="385" spans="1:20" s="13" customFormat="1" ht="20.25">
      <c r="A385" s="57">
        <v>3</v>
      </c>
      <c r="B385" s="39" t="s">
        <v>144</v>
      </c>
      <c r="C385" s="36">
        <f t="shared" si="118"/>
        <v>120</v>
      </c>
      <c r="D385" s="12">
        <f>D384</f>
        <v>40</v>
      </c>
      <c r="E385" s="37">
        <f>F385*$E$473+G385*$F$473+H385*$G$473+I385*$H$473+J385*$I$473+K385*$J$473+L385*$K$473+M385*$L$473+N385*$M$473+O385*$N$473+P385*$O$473</f>
        <v>3</v>
      </c>
      <c r="F385" s="12">
        <v>3</v>
      </c>
      <c r="G385" s="12"/>
      <c r="H385" s="12"/>
      <c r="I385" s="12"/>
      <c r="J385" s="12"/>
      <c r="K385" s="12"/>
      <c r="L385" s="12"/>
      <c r="M385" s="12"/>
      <c r="N385" s="12"/>
      <c r="O385" s="12"/>
      <c r="P385" s="12"/>
      <c r="Q385" s="12"/>
      <c r="R385" s="65"/>
      <c r="S385" s="66"/>
      <c r="T385" s="76"/>
    </row>
    <row r="386" spans="1:20" s="13" customFormat="1" ht="20.25">
      <c r="A386" s="14"/>
      <c r="B386" s="41" t="s">
        <v>21</v>
      </c>
      <c r="C386" s="44">
        <f>SUM(C382:C385)</f>
        <v>465</v>
      </c>
      <c r="D386" s="98" t="s">
        <v>291</v>
      </c>
      <c r="E386" s="99">
        <v>465</v>
      </c>
      <c r="F386" s="15"/>
      <c r="G386" s="15"/>
      <c r="H386" s="15"/>
      <c r="I386" s="15"/>
      <c r="J386" s="15"/>
      <c r="K386" s="15"/>
      <c r="L386" s="15"/>
      <c r="M386" s="15"/>
      <c r="N386" s="15"/>
      <c r="O386" s="15"/>
      <c r="P386" s="15"/>
      <c r="Q386" s="15"/>
      <c r="R386" s="67"/>
      <c r="S386" s="66"/>
      <c r="T386" s="76"/>
    </row>
    <row r="387" spans="1:20" s="13" customFormat="1" ht="20.25">
      <c r="A387" s="49"/>
      <c r="B387" s="89" t="s">
        <v>255</v>
      </c>
      <c r="C387" s="38"/>
      <c r="D387" s="91"/>
      <c r="E387" s="37"/>
      <c r="F387" s="15"/>
      <c r="G387" s="15"/>
      <c r="H387" s="15"/>
      <c r="I387" s="15"/>
      <c r="J387" s="15"/>
      <c r="K387" s="15"/>
      <c r="L387" s="15"/>
      <c r="M387" s="15"/>
      <c r="N387" s="15"/>
      <c r="O387" s="15"/>
      <c r="P387" s="15"/>
      <c r="Q387" s="15"/>
      <c r="R387" s="67"/>
      <c r="S387" s="66"/>
      <c r="T387" s="76"/>
    </row>
    <row r="388" spans="1:20" s="13" customFormat="1" ht="20.25">
      <c r="A388" s="49"/>
      <c r="B388" s="90" t="s">
        <v>267</v>
      </c>
      <c r="C388" s="92">
        <f>D388*E388</f>
        <v>250</v>
      </c>
      <c r="D388" s="12">
        <f>D384</f>
        <v>40</v>
      </c>
      <c r="E388" s="37">
        <f>F388*$E$473+G388*$F$473+H388*$G$473+I388*$H$473+J388*$I$473+K388*$J$473+L388*$K$473+M388*$L$473+N388*$M$473+O388*$N$473+P388*$O$473</f>
        <v>6.25</v>
      </c>
      <c r="F388" s="15">
        <v>6.25</v>
      </c>
      <c r="G388" s="15"/>
      <c r="H388" s="15"/>
      <c r="I388" s="15"/>
      <c r="J388" s="15"/>
      <c r="K388" s="15"/>
      <c r="L388" s="15"/>
      <c r="M388" s="15"/>
      <c r="N388" s="15"/>
      <c r="O388" s="15"/>
      <c r="P388" s="15"/>
      <c r="Q388" s="15"/>
      <c r="R388" s="67"/>
      <c r="S388" s="66"/>
      <c r="T388" s="76"/>
    </row>
    <row r="389" spans="1:20" s="13" customFormat="1" ht="20.25">
      <c r="A389" s="49"/>
      <c r="B389" s="41" t="s">
        <v>262</v>
      </c>
      <c r="C389" s="93">
        <f>C388</f>
        <v>250</v>
      </c>
      <c r="D389" s="98" t="s">
        <v>291</v>
      </c>
      <c r="E389" s="99">
        <v>250</v>
      </c>
      <c r="F389" s="15"/>
      <c r="G389" s="15"/>
      <c r="H389" s="15"/>
      <c r="I389" s="15"/>
      <c r="J389" s="15"/>
      <c r="K389" s="15"/>
      <c r="L389" s="15"/>
      <c r="M389" s="15"/>
      <c r="N389" s="15"/>
      <c r="O389" s="15"/>
      <c r="P389" s="15"/>
      <c r="Q389" s="15"/>
      <c r="R389" s="67"/>
      <c r="S389" s="66"/>
      <c r="T389" s="76"/>
    </row>
    <row r="390" spans="1:20" s="10" customFormat="1" ht="20.25" customHeight="1">
      <c r="A390" s="31">
        <v>20</v>
      </c>
      <c r="B390" s="42" t="s">
        <v>108</v>
      </c>
      <c r="C390" s="35"/>
      <c r="D390" s="9"/>
      <c r="E390" s="34"/>
      <c r="F390" s="9"/>
      <c r="G390" s="9"/>
      <c r="H390" s="9"/>
      <c r="I390" s="9"/>
      <c r="J390" s="9"/>
      <c r="K390" s="9"/>
      <c r="L390" s="9"/>
      <c r="M390" s="9"/>
      <c r="N390" s="9"/>
      <c r="O390" s="9"/>
      <c r="P390" s="9"/>
      <c r="Q390" s="9"/>
      <c r="R390" s="63"/>
      <c r="S390" s="64"/>
      <c r="T390" s="43"/>
    </row>
    <row r="391" spans="1:20" s="13" customFormat="1" ht="31.5">
      <c r="A391" s="11">
        <v>1</v>
      </c>
      <c r="B391" s="39" t="s">
        <v>109</v>
      </c>
      <c r="C391" s="36">
        <f>D391*E391</f>
        <v>-15</v>
      </c>
      <c r="D391" s="12">
        <v>5</v>
      </c>
      <c r="E391" s="37">
        <f>F391*$E$473+G391*$F$473+H391*$G$473+I391*$H$473+J391*$I$473+K391*$J$473+L391*$K$473+M391*$L$473+N391*$M$473+O391*$N$473+P391*$O$473</f>
        <v>-3</v>
      </c>
      <c r="F391" s="12">
        <v>-2</v>
      </c>
      <c r="G391" s="12">
        <v>-1</v>
      </c>
      <c r="H391" s="12"/>
      <c r="I391" s="12"/>
      <c r="J391" s="12"/>
      <c r="K391" s="12"/>
      <c r="L391" s="12"/>
      <c r="M391" s="12"/>
      <c r="N391" s="12"/>
      <c r="O391" s="12"/>
      <c r="P391" s="12"/>
      <c r="Q391" s="12"/>
      <c r="R391" s="65"/>
      <c r="S391" s="66"/>
      <c r="T391" s="27"/>
    </row>
    <row r="392" spans="1:20" s="13" customFormat="1" ht="20.25">
      <c r="A392" s="11">
        <v>1</v>
      </c>
      <c r="B392" s="39" t="s">
        <v>290</v>
      </c>
      <c r="C392" s="36">
        <f t="shared" ref="C392:C394" si="120">D392*E392</f>
        <v>-10</v>
      </c>
      <c r="D392" s="12">
        <f>D391</f>
        <v>5</v>
      </c>
      <c r="E392" s="37">
        <f>F392*$E$473+G392*$F$473+H392*$G$473+I392*$H$473+J392*$I$473+K392*$J$473+L392*$K$473+M392*$L$473+N392*$M$473+O392*$N$473+P392*$O$473</f>
        <v>-2</v>
      </c>
      <c r="F392" s="12">
        <v>-2</v>
      </c>
      <c r="G392" s="12"/>
      <c r="H392" s="12"/>
      <c r="I392" s="12"/>
      <c r="J392" s="12"/>
      <c r="K392" s="12"/>
      <c r="L392" s="12"/>
      <c r="M392" s="12"/>
      <c r="N392" s="12"/>
      <c r="O392" s="12"/>
      <c r="P392" s="12"/>
      <c r="Q392" s="12"/>
      <c r="R392" s="65"/>
      <c r="S392" s="97"/>
      <c r="T392" s="27"/>
    </row>
    <row r="393" spans="1:20" s="13" customFormat="1" ht="20.25">
      <c r="A393" s="11">
        <v>1</v>
      </c>
      <c r="B393" s="39" t="s">
        <v>225</v>
      </c>
      <c r="C393" s="36">
        <f t="shared" si="120"/>
        <v>100</v>
      </c>
      <c r="D393" s="12">
        <v>10</v>
      </c>
      <c r="E393" s="37">
        <f>F393*$E$473+G393*$F$473+H393*$G$473+I393*$H$473+J393*$I$473+K393*$J$473+L393*$K$473+M393*$L$473+N393*$M$473+O393*$N$473+P393*$O$473</f>
        <v>10</v>
      </c>
      <c r="F393" s="12"/>
      <c r="G393" s="12"/>
      <c r="H393" s="12"/>
      <c r="I393" s="12"/>
      <c r="J393" s="12"/>
      <c r="K393" s="12"/>
      <c r="L393" s="12"/>
      <c r="M393" s="12"/>
      <c r="N393" s="12">
        <v>8</v>
      </c>
      <c r="O393" s="12"/>
      <c r="P393" s="12"/>
      <c r="Q393" s="12"/>
      <c r="R393" s="65">
        <v>0.03</v>
      </c>
      <c r="S393" s="73">
        <v>0</v>
      </c>
      <c r="T393" s="75">
        <f>(R393+S393)*D393</f>
        <v>0.3</v>
      </c>
    </row>
    <row r="394" spans="1:20" s="13" customFormat="1" ht="31.5">
      <c r="A394" s="11">
        <v>1</v>
      </c>
      <c r="B394" s="39" t="s">
        <v>145</v>
      </c>
      <c r="C394" s="36">
        <f t="shared" si="120"/>
        <v>5</v>
      </c>
      <c r="D394" s="12">
        <v>5</v>
      </c>
      <c r="E394" s="37">
        <v>1</v>
      </c>
      <c r="F394" s="12"/>
      <c r="G394" s="12"/>
      <c r="H394" s="12"/>
      <c r="I394" s="12"/>
      <c r="J394" s="12"/>
      <c r="K394" s="12"/>
      <c r="L394" s="12"/>
      <c r="M394" s="12"/>
      <c r="N394" s="12"/>
      <c r="O394" s="12"/>
      <c r="P394" s="12"/>
      <c r="Q394" s="12"/>
      <c r="R394" s="65"/>
      <c r="S394" s="66"/>
      <c r="T394" s="27"/>
    </row>
    <row r="395" spans="1:20" s="13" customFormat="1" ht="20.25">
      <c r="A395" s="11"/>
      <c r="B395" s="40" t="s">
        <v>19</v>
      </c>
      <c r="C395" s="44">
        <f>SUM(C391:C394)</f>
        <v>80</v>
      </c>
      <c r="D395" s="98" t="s">
        <v>291</v>
      </c>
      <c r="E395" s="99">
        <v>80</v>
      </c>
      <c r="F395" s="12"/>
      <c r="G395" s="12"/>
      <c r="H395" s="12"/>
      <c r="I395" s="12"/>
      <c r="J395" s="12"/>
      <c r="K395" s="12"/>
      <c r="L395" s="12"/>
      <c r="M395" s="12"/>
      <c r="N395" s="12"/>
      <c r="O395" s="12"/>
      <c r="P395" s="12"/>
      <c r="Q395" s="12"/>
      <c r="R395" s="65"/>
      <c r="S395" s="66"/>
      <c r="T395" s="27"/>
    </row>
    <row r="396" spans="1:20" s="13" customFormat="1" ht="31.5">
      <c r="A396" s="11">
        <v>2</v>
      </c>
      <c r="B396" s="39" t="s">
        <v>110</v>
      </c>
      <c r="C396" s="36">
        <f>D396*E396</f>
        <v>-35</v>
      </c>
      <c r="D396" s="12">
        <v>5</v>
      </c>
      <c r="E396" s="37">
        <f>F396*$E$473+G396*$F$473+H396*$G$473+I396*$H$473+J396*$I$473+K396*$J$473+L396*$K$473+M396*$L$473+N396*$M$473+O396*$N$473+P396*$O$473</f>
        <v>-7</v>
      </c>
      <c r="F396" s="12">
        <v>-4</v>
      </c>
      <c r="G396" s="12">
        <v>-3</v>
      </c>
      <c r="H396" s="12"/>
      <c r="I396" s="12"/>
      <c r="J396" s="12"/>
      <c r="K396" s="12"/>
      <c r="L396" s="12"/>
      <c r="M396" s="12"/>
      <c r="N396" s="12"/>
      <c r="O396" s="12"/>
      <c r="P396" s="12"/>
      <c r="Q396" s="12"/>
      <c r="R396" s="65"/>
      <c r="S396" s="66"/>
      <c r="T396" s="27"/>
    </row>
    <row r="397" spans="1:20" s="13" customFormat="1" ht="20.25">
      <c r="A397" s="11">
        <v>2</v>
      </c>
      <c r="B397" s="39" t="s">
        <v>290</v>
      </c>
      <c r="C397" s="36">
        <f t="shared" ref="C397:C400" si="121">D397*E397</f>
        <v>-20</v>
      </c>
      <c r="D397" s="12">
        <f>D396*2</f>
        <v>10</v>
      </c>
      <c r="E397" s="37">
        <f>F397*$E$473+G397*$F$473+H397*$G$473+I397*$H$473+J397*$I$473+K397*$J$473+L397*$K$473+M397*$L$473+N397*$M$473+O397*$N$473+P397*$O$473</f>
        <v>-2</v>
      </c>
      <c r="F397" s="12">
        <v>-2</v>
      </c>
      <c r="G397" s="12"/>
      <c r="H397" s="12"/>
      <c r="I397" s="12"/>
      <c r="J397" s="12"/>
      <c r="K397" s="12"/>
      <c r="L397" s="12"/>
      <c r="M397" s="12"/>
      <c r="N397" s="12"/>
      <c r="O397" s="12"/>
      <c r="P397" s="12"/>
      <c r="Q397" s="12"/>
      <c r="R397" s="65"/>
      <c r="S397" s="97"/>
      <c r="T397" s="27"/>
    </row>
    <row r="398" spans="1:20" s="13" customFormat="1" ht="20.25">
      <c r="A398" s="11">
        <v>2</v>
      </c>
      <c r="B398" s="39" t="str">
        <f>B393</f>
        <v>Дрон-администратор</v>
      </c>
      <c r="C398" s="36">
        <f t="shared" si="121"/>
        <v>200</v>
      </c>
      <c r="D398" s="12">
        <v>20</v>
      </c>
      <c r="E398" s="37">
        <f>F398*$E$473+G398*$F$473+H398*$G$473+I398*$H$473+J398*$I$473+K398*$J$473+L398*$K$473+M398*$L$473+N398*$M$473+O398*$N$473+P398*$O$473</f>
        <v>10</v>
      </c>
      <c r="F398" s="12">
        <f>F393</f>
        <v>0</v>
      </c>
      <c r="G398" s="12">
        <f t="shared" ref="G398:R398" si="122">G393</f>
        <v>0</v>
      </c>
      <c r="H398" s="12">
        <f t="shared" si="122"/>
        <v>0</v>
      </c>
      <c r="I398" s="12">
        <f t="shared" si="122"/>
        <v>0</v>
      </c>
      <c r="J398" s="12">
        <f t="shared" si="122"/>
        <v>0</v>
      </c>
      <c r="K398" s="12">
        <f t="shared" si="122"/>
        <v>0</v>
      </c>
      <c r="L398" s="12">
        <f t="shared" si="122"/>
        <v>0</v>
      </c>
      <c r="M398" s="12">
        <f t="shared" si="122"/>
        <v>0</v>
      </c>
      <c r="N398" s="12">
        <f t="shared" si="122"/>
        <v>8</v>
      </c>
      <c r="O398" s="12">
        <f t="shared" si="122"/>
        <v>0</v>
      </c>
      <c r="P398" s="12">
        <f t="shared" si="122"/>
        <v>0</v>
      </c>
      <c r="Q398" s="12">
        <f t="shared" si="122"/>
        <v>0</v>
      </c>
      <c r="R398" s="65">
        <f t="shared" si="122"/>
        <v>0.03</v>
      </c>
      <c r="S398" s="79" t="s">
        <v>217</v>
      </c>
      <c r="T398" s="75">
        <f>(R398+S398)*D398</f>
        <v>1.2</v>
      </c>
    </row>
    <row r="399" spans="1:20" s="13" customFormat="1" ht="20.25">
      <c r="A399" s="11">
        <v>2</v>
      </c>
      <c r="B399" s="39" t="s">
        <v>144</v>
      </c>
      <c r="C399" s="36">
        <f t="shared" si="121"/>
        <v>50</v>
      </c>
      <c r="D399" s="12">
        <f>D398</f>
        <v>20</v>
      </c>
      <c r="E399" s="37">
        <f>F399*$E$473+G399*$F$473+H399*$G$473+I399*$H$473+J399*$I$473+K399*$J$473+L399*$K$473+M399*$L$473+N399*$M$473+O399*$N$473+P399*$O$473</f>
        <v>2.5</v>
      </c>
      <c r="F399" s="12"/>
      <c r="G399" s="12"/>
      <c r="H399" s="12"/>
      <c r="I399" s="12"/>
      <c r="J399" s="12"/>
      <c r="K399" s="12"/>
      <c r="L399" s="12"/>
      <c r="M399" s="12"/>
      <c r="N399" s="12">
        <v>2</v>
      </c>
      <c r="O399" s="12"/>
      <c r="P399" s="12"/>
      <c r="Q399" s="12"/>
      <c r="R399" s="65"/>
      <c r="S399" s="65"/>
      <c r="T399" s="27"/>
    </row>
    <row r="400" spans="1:20" s="13" customFormat="1" ht="31.5">
      <c r="A400" s="11">
        <v>2</v>
      </c>
      <c r="B400" s="39" t="s">
        <v>146</v>
      </c>
      <c r="C400" s="36">
        <f t="shared" si="121"/>
        <v>15</v>
      </c>
      <c r="D400" s="12">
        <v>15</v>
      </c>
      <c r="E400" s="37">
        <v>1</v>
      </c>
      <c r="F400" s="12">
        <f>F394</f>
        <v>0</v>
      </c>
      <c r="G400" s="12">
        <f t="shared" ref="G400:Q400" si="123">G394</f>
        <v>0</v>
      </c>
      <c r="H400" s="12">
        <f t="shared" si="123"/>
        <v>0</v>
      </c>
      <c r="I400" s="12">
        <f t="shared" si="123"/>
        <v>0</v>
      </c>
      <c r="J400" s="12">
        <f t="shared" si="123"/>
        <v>0</v>
      </c>
      <c r="K400" s="12">
        <f t="shared" si="123"/>
        <v>0</v>
      </c>
      <c r="L400" s="12">
        <f t="shared" si="123"/>
        <v>0</v>
      </c>
      <c r="M400" s="12">
        <f t="shared" si="123"/>
        <v>0</v>
      </c>
      <c r="N400" s="12">
        <f t="shared" si="123"/>
        <v>0</v>
      </c>
      <c r="O400" s="12">
        <f t="shared" si="123"/>
        <v>0</v>
      </c>
      <c r="P400" s="12">
        <f t="shared" si="123"/>
        <v>0</v>
      </c>
      <c r="Q400" s="12">
        <f t="shared" si="123"/>
        <v>0</v>
      </c>
      <c r="R400" s="65"/>
      <c r="S400" s="65"/>
      <c r="T400" s="27"/>
    </row>
    <row r="401" spans="1:20" s="13" customFormat="1" ht="20.25">
      <c r="A401" s="11"/>
      <c r="B401" s="40" t="s">
        <v>20</v>
      </c>
      <c r="C401" s="44">
        <f>SUM(C396:C400)</f>
        <v>210</v>
      </c>
      <c r="D401" s="98" t="s">
        <v>291</v>
      </c>
      <c r="E401" s="99">
        <v>210</v>
      </c>
      <c r="F401" s="12"/>
      <c r="G401" s="12"/>
      <c r="H401" s="12"/>
      <c r="I401" s="12"/>
      <c r="J401" s="12"/>
      <c r="K401" s="12"/>
      <c r="L401" s="12"/>
      <c r="M401" s="12"/>
      <c r="N401" s="12"/>
      <c r="O401" s="12"/>
      <c r="P401" s="12"/>
      <c r="Q401" s="12"/>
      <c r="R401" s="65"/>
      <c r="S401" s="66"/>
      <c r="T401" s="27"/>
    </row>
    <row r="402" spans="1:20" s="13" customFormat="1" ht="20.25">
      <c r="A402" s="11">
        <v>3</v>
      </c>
      <c r="B402" s="39" t="s">
        <v>108</v>
      </c>
      <c r="C402" s="36">
        <f>D402*E402</f>
        <v>-45</v>
      </c>
      <c r="D402" s="12">
        <v>5</v>
      </c>
      <c r="E402" s="37">
        <f>F402*$E$473+G402*$F$473+H402*$G$473+I402*$H$473+J402*$I$473+K402*$J$473+L402*$K$473+M402*$L$473+N402*$M$473+O402*$N$473+P402*$O$473</f>
        <v>-9</v>
      </c>
      <c r="F402" s="12">
        <v>-5</v>
      </c>
      <c r="G402" s="12">
        <v>-4</v>
      </c>
      <c r="H402" s="12"/>
      <c r="I402" s="12"/>
      <c r="J402" s="12"/>
      <c r="K402" s="12"/>
      <c r="L402" s="12"/>
      <c r="M402" s="12"/>
      <c r="N402" s="12"/>
      <c r="O402" s="12"/>
      <c r="P402" s="12"/>
      <c r="Q402" s="12"/>
      <c r="R402" s="65"/>
      <c r="S402" s="66"/>
      <c r="T402" s="27"/>
    </row>
    <row r="403" spans="1:20" s="13" customFormat="1" ht="20.25">
      <c r="A403" s="11">
        <v>3</v>
      </c>
      <c r="B403" s="39" t="s">
        <v>290</v>
      </c>
      <c r="C403" s="36">
        <f t="shared" ref="C403:C406" si="124">D403*E403</f>
        <v>-40</v>
      </c>
      <c r="D403" s="12">
        <v>20</v>
      </c>
      <c r="E403" s="37">
        <f>F403*$E$473+G403*$F$473+H403*$G$473+I403*$H$473+J403*$I$473+K403*$J$473+L403*$K$473+M403*$L$473+N403*$M$473+O403*$N$473+P403*$O$473</f>
        <v>-2</v>
      </c>
      <c r="F403" s="12">
        <v>-2</v>
      </c>
      <c r="G403" s="12"/>
      <c r="H403" s="12"/>
      <c r="I403" s="12"/>
      <c r="J403" s="12"/>
      <c r="K403" s="12"/>
      <c r="L403" s="12"/>
      <c r="M403" s="12"/>
      <c r="N403" s="12"/>
      <c r="O403" s="12"/>
      <c r="P403" s="12"/>
      <c r="Q403" s="12"/>
      <c r="R403" s="65"/>
      <c r="S403" s="97"/>
      <c r="T403" s="27"/>
    </row>
    <row r="404" spans="1:20" s="13" customFormat="1" ht="20.25">
      <c r="A404" s="11">
        <v>3</v>
      </c>
      <c r="B404" s="39" t="str">
        <f>B393</f>
        <v>Дрон-администратор</v>
      </c>
      <c r="C404" s="36">
        <f t="shared" si="124"/>
        <v>400</v>
      </c>
      <c r="D404" s="12">
        <v>40</v>
      </c>
      <c r="E404" s="37">
        <f>F404*$E$473+G404*$F$473+H404*$G$473+I404*$H$473+J404*$I$473+K404*$J$473+L404*$K$473+M404*$L$473+N404*$M$473+O404*$N$473+P404*$O$473</f>
        <v>10</v>
      </c>
      <c r="F404" s="12">
        <f>F393</f>
        <v>0</v>
      </c>
      <c r="G404" s="12">
        <f t="shared" ref="G404:R404" si="125">G393</f>
        <v>0</v>
      </c>
      <c r="H404" s="12">
        <f t="shared" si="125"/>
        <v>0</v>
      </c>
      <c r="I404" s="12">
        <f t="shared" si="125"/>
        <v>0</v>
      </c>
      <c r="J404" s="12">
        <f t="shared" si="125"/>
        <v>0</v>
      </c>
      <c r="K404" s="12">
        <f t="shared" si="125"/>
        <v>0</v>
      </c>
      <c r="L404" s="12">
        <f t="shared" si="125"/>
        <v>0</v>
      </c>
      <c r="M404" s="12">
        <f t="shared" si="125"/>
        <v>0</v>
      </c>
      <c r="N404" s="12">
        <f t="shared" si="125"/>
        <v>8</v>
      </c>
      <c r="O404" s="12">
        <f t="shared" si="125"/>
        <v>0</v>
      </c>
      <c r="P404" s="12">
        <f t="shared" si="125"/>
        <v>0</v>
      </c>
      <c r="Q404" s="12">
        <f t="shared" si="125"/>
        <v>0</v>
      </c>
      <c r="R404" s="65">
        <f t="shared" si="125"/>
        <v>0.03</v>
      </c>
      <c r="S404" s="79" t="s">
        <v>218</v>
      </c>
      <c r="T404" s="75">
        <f>(R404+S404+S398)*D404</f>
        <v>3</v>
      </c>
    </row>
    <row r="405" spans="1:20" s="13" customFormat="1" ht="20.25">
      <c r="A405" s="11">
        <v>3</v>
      </c>
      <c r="B405" s="39" t="s">
        <v>144</v>
      </c>
      <c r="C405" s="36">
        <f t="shared" si="124"/>
        <v>125</v>
      </c>
      <c r="D405" s="12">
        <f>D404</f>
        <v>40</v>
      </c>
      <c r="E405" s="37">
        <f>F405*$E$473+G405*$F$473+H405*$G$473+I405*$H$473+J405*$I$473+K405*$J$473+L405*$K$473+M405*$L$473+N405*$M$473+O405*$N$473+P405*$O$473</f>
        <v>3.125</v>
      </c>
      <c r="F405" s="12"/>
      <c r="G405" s="12"/>
      <c r="H405" s="12"/>
      <c r="I405" s="12"/>
      <c r="J405" s="12"/>
      <c r="K405" s="12"/>
      <c r="L405" s="12"/>
      <c r="M405" s="12"/>
      <c r="N405" s="12">
        <v>2.5</v>
      </c>
      <c r="O405" s="12"/>
      <c r="P405" s="12"/>
      <c r="Q405" s="12"/>
      <c r="R405" s="65"/>
      <c r="S405" s="65"/>
      <c r="T405" s="27"/>
    </row>
    <row r="406" spans="1:20" s="13" customFormat="1" ht="31.5">
      <c r="A406" s="11">
        <v>3</v>
      </c>
      <c r="B406" s="39" t="s">
        <v>292</v>
      </c>
      <c r="C406" s="36">
        <f t="shared" si="124"/>
        <v>25</v>
      </c>
      <c r="D406" s="12">
        <v>25</v>
      </c>
      <c r="E406" s="37">
        <v>1</v>
      </c>
      <c r="F406" s="12">
        <f>F394</f>
        <v>0</v>
      </c>
      <c r="G406" s="12">
        <f t="shared" ref="G406:Q406" si="126">G394</f>
        <v>0</v>
      </c>
      <c r="H406" s="12">
        <f t="shared" si="126"/>
        <v>0</v>
      </c>
      <c r="I406" s="12">
        <f t="shared" si="126"/>
        <v>0</v>
      </c>
      <c r="J406" s="12">
        <f t="shared" si="126"/>
        <v>0</v>
      </c>
      <c r="K406" s="12">
        <f t="shared" si="126"/>
        <v>0</v>
      </c>
      <c r="L406" s="12">
        <f t="shared" si="126"/>
        <v>0</v>
      </c>
      <c r="M406" s="12">
        <f t="shared" si="126"/>
        <v>0</v>
      </c>
      <c r="N406" s="12">
        <f t="shared" si="126"/>
        <v>0</v>
      </c>
      <c r="O406" s="12">
        <f t="shared" si="126"/>
        <v>0</v>
      </c>
      <c r="P406" s="12">
        <f t="shared" si="126"/>
        <v>0</v>
      </c>
      <c r="Q406" s="12">
        <f t="shared" si="126"/>
        <v>0</v>
      </c>
      <c r="R406" s="65"/>
      <c r="S406" s="65"/>
      <c r="T406" s="27"/>
    </row>
    <row r="407" spans="1:20" s="13" customFormat="1" ht="20.25">
      <c r="A407" s="14"/>
      <c r="B407" s="41" t="s">
        <v>21</v>
      </c>
      <c r="C407" s="44">
        <f>SUM(C402:C406)</f>
        <v>465</v>
      </c>
      <c r="D407" s="98" t="s">
        <v>291</v>
      </c>
      <c r="E407" s="99">
        <v>465</v>
      </c>
      <c r="F407" s="15"/>
      <c r="G407" s="15"/>
      <c r="H407" s="15"/>
      <c r="I407" s="15"/>
      <c r="J407" s="15"/>
      <c r="K407" s="15"/>
      <c r="L407" s="15"/>
      <c r="M407" s="15"/>
      <c r="N407" s="15"/>
      <c r="O407" s="15"/>
      <c r="P407" s="15"/>
      <c r="Q407" s="15"/>
      <c r="R407" s="67"/>
      <c r="S407" s="68"/>
      <c r="T407" s="28"/>
    </row>
    <row r="408" spans="1:20" s="13" customFormat="1" ht="20.25">
      <c r="A408" s="49"/>
      <c r="B408" s="89" t="s">
        <v>255</v>
      </c>
      <c r="C408" s="38"/>
      <c r="D408" s="91"/>
      <c r="E408" s="37"/>
      <c r="F408" s="15"/>
      <c r="G408" s="15"/>
      <c r="H408" s="15"/>
      <c r="I408" s="15"/>
      <c r="J408" s="15"/>
      <c r="K408" s="15"/>
      <c r="L408" s="15"/>
      <c r="M408" s="15"/>
      <c r="N408" s="15"/>
      <c r="O408" s="15"/>
      <c r="P408" s="15"/>
      <c r="Q408" s="15"/>
      <c r="R408" s="67"/>
      <c r="S408" s="68"/>
      <c r="T408" s="28"/>
    </row>
    <row r="409" spans="1:20" s="13" customFormat="1" ht="20.25">
      <c r="A409" s="49"/>
      <c r="B409" s="90" t="s">
        <v>280</v>
      </c>
      <c r="C409" s="92">
        <f>D409*E409</f>
        <v>250</v>
      </c>
      <c r="D409" s="12">
        <f>D404</f>
        <v>40</v>
      </c>
      <c r="E409" s="37">
        <f>F409*$E$473+G409*$F$473+H409*$G$473+I409*$H$473+J409*$I$473+K409*$J$473+L409*$K$473+M409*$L$473+N409*$M$473+O409*$N$473+P409*$O$473</f>
        <v>6.25</v>
      </c>
      <c r="F409" s="15"/>
      <c r="G409" s="15"/>
      <c r="H409" s="15"/>
      <c r="I409" s="15"/>
      <c r="J409" s="15"/>
      <c r="K409" s="15"/>
      <c r="L409" s="15"/>
      <c r="M409" s="15"/>
      <c r="N409" s="15">
        <v>5</v>
      </c>
      <c r="O409" s="15"/>
      <c r="P409" s="15"/>
      <c r="Q409" s="15"/>
      <c r="R409" s="67"/>
      <c r="S409" s="68"/>
      <c r="T409" s="28"/>
    </row>
    <row r="410" spans="1:20" s="13" customFormat="1" ht="20.25">
      <c r="A410" s="49" t="s">
        <v>13</v>
      </c>
      <c r="B410" s="41" t="s">
        <v>262</v>
      </c>
      <c r="C410" s="93">
        <f>C409</f>
        <v>250</v>
      </c>
      <c r="D410" s="98" t="s">
        <v>291</v>
      </c>
      <c r="E410" s="99">
        <v>250</v>
      </c>
      <c r="F410" s="15"/>
      <c r="G410" s="15"/>
      <c r="H410" s="15"/>
      <c r="I410" s="15"/>
      <c r="J410" s="15"/>
      <c r="K410" s="15"/>
      <c r="L410" s="15"/>
      <c r="M410" s="15"/>
      <c r="N410" s="15"/>
      <c r="O410" s="15"/>
      <c r="P410" s="15"/>
      <c r="Q410" s="15"/>
      <c r="R410" s="67"/>
      <c r="S410" s="68"/>
      <c r="T410" s="28"/>
    </row>
    <row r="411" spans="1:20" s="10" customFormat="1" ht="20.25" customHeight="1">
      <c r="A411" s="31">
        <v>21</v>
      </c>
      <c r="B411" s="42" t="s">
        <v>112</v>
      </c>
      <c r="C411" s="35"/>
      <c r="D411" s="9"/>
      <c r="E411" s="34"/>
      <c r="F411" s="9"/>
      <c r="G411" s="9"/>
      <c r="H411" s="9"/>
      <c r="I411" s="9"/>
      <c r="J411" s="9"/>
      <c r="K411" s="9"/>
      <c r="L411" s="9"/>
      <c r="M411" s="9"/>
      <c r="N411" s="9"/>
      <c r="O411" s="9"/>
      <c r="P411" s="9"/>
      <c r="Q411" s="9"/>
      <c r="R411" s="63"/>
      <c r="S411" s="64"/>
      <c r="T411" s="43"/>
    </row>
    <row r="412" spans="1:20" s="13" customFormat="1" ht="20.25">
      <c r="A412" s="57">
        <v>1</v>
      </c>
      <c r="B412" s="39" t="s">
        <v>113</v>
      </c>
      <c r="C412" s="36">
        <f>D412*E412</f>
        <v>-15</v>
      </c>
      <c r="D412" s="12">
        <v>5</v>
      </c>
      <c r="E412" s="37">
        <f>F412*$E$473+G412*$F$473+H412*$G$473+I412*$H$473+J412*$I$473+K412*$J$473+L412*$K$473+M412*$L$473+N412*$M$473+O412*$N$473+P412*$O$473</f>
        <v>-3</v>
      </c>
      <c r="F412" s="12">
        <v>-2</v>
      </c>
      <c r="G412" s="12">
        <v>-1</v>
      </c>
      <c r="H412" s="12"/>
      <c r="I412" s="12"/>
      <c r="J412" s="12"/>
      <c r="K412" s="12"/>
      <c r="L412" s="12"/>
      <c r="M412" s="12"/>
      <c r="N412" s="12"/>
      <c r="O412" s="12"/>
      <c r="P412" s="12"/>
      <c r="Q412" s="12"/>
      <c r="R412" s="65"/>
      <c r="S412" s="73"/>
      <c r="T412" s="75"/>
    </row>
    <row r="413" spans="1:20" s="13" customFormat="1" ht="20.25">
      <c r="A413" s="11">
        <v>1</v>
      </c>
      <c r="B413" s="39" t="s">
        <v>290</v>
      </c>
      <c r="C413" s="36">
        <f t="shared" ref="C413:C414" si="127">D413*E413</f>
        <v>-10</v>
      </c>
      <c r="D413" s="12">
        <f>D412</f>
        <v>5</v>
      </c>
      <c r="E413" s="37">
        <f>F413*$E$473+G413*$F$473+H413*$G$473+I413*$H$473+J413*$I$473+K413*$J$473+L413*$K$473+M413*$L$473+N413*$M$473+O413*$N$473+P413*$O$473</f>
        <v>-2</v>
      </c>
      <c r="F413" s="12">
        <v>-2</v>
      </c>
      <c r="G413" s="12"/>
      <c r="H413" s="12"/>
      <c r="I413" s="12"/>
      <c r="J413" s="12"/>
      <c r="K413" s="12"/>
      <c r="L413" s="12"/>
      <c r="M413" s="12"/>
      <c r="N413" s="12"/>
      <c r="O413" s="12"/>
      <c r="P413" s="12"/>
      <c r="Q413" s="12"/>
      <c r="R413" s="65"/>
      <c r="S413" s="73"/>
      <c r="T413" s="75"/>
    </row>
    <row r="414" spans="1:20" s="13" customFormat="1" ht="20.25">
      <c r="A414" s="57">
        <v>1</v>
      </c>
      <c r="B414" s="39" t="s">
        <v>243</v>
      </c>
      <c r="C414" s="36">
        <f t="shared" si="127"/>
        <v>105</v>
      </c>
      <c r="D414" s="12">
        <v>10</v>
      </c>
      <c r="E414" s="37">
        <f>F414*$E$473+G414*$F$473+H414*$G$473+I414*$H$473+J414*$I$473+K414*$J$473+L414*$K$473+M414*$L$473+N414*$M$473+O414*$N$473+P414*$O$473</f>
        <v>10.5</v>
      </c>
      <c r="F414" s="12"/>
      <c r="G414" s="12"/>
      <c r="H414" s="12"/>
      <c r="I414" s="12"/>
      <c r="J414" s="12">
        <v>3.5</v>
      </c>
      <c r="K414" s="12"/>
      <c r="L414" s="12"/>
      <c r="M414" s="12"/>
      <c r="N414" s="12"/>
      <c r="O414" s="12"/>
      <c r="P414" s="12"/>
      <c r="Q414" s="12"/>
      <c r="R414" s="65">
        <v>0.03</v>
      </c>
      <c r="S414" s="73">
        <v>0</v>
      </c>
      <c r="T414" s="75">
        <f>(R414+S414)*D414</f>
        <v>0.3</v>
      </c>
    </row>
    <row r="415" spans="1:20" s="13" customFormat="1" ht="20.25">
      <c r="A415" s="57"/>
      <c r="B415" s="40" t="s">
        <v>19</v>
      </c>
      <c r="C415" s="44">
        <f>SUM(C412:C414)</f>
        <v>80</v>
      </c>
      <c r="D415" s="98" t="s">
        <v>291</v>
      </c>
      <c r="E415" s="99">
        <v>80</v>
      </c>
      <c r="F415" s="12"/>
      <c r="G415" s="12"/>
      <c r="H415" s="12"/>
      <c r="I415" s="12"/>
      <c r="J415" s="12"/>
      <c r="K415" s="12"/>
      <c r="L415" s="12"/>
      <c r="M415" s="12"/>
      <c r="N415" s="12"/>
      <c r="O415" s="12"/>
      <c r="P415" s="12"/>
      <c r="Q415" s="12"/>
      <c r="R415" s="65"/>
      <c r="S415" s="66"/>
      <c r="T415" s="76"/>
    </row>
    <row r="416" spans="1:20" s="13" customFormat="1" ht="20.25">
      <c r="A416" s="57">
        <v>2</v>
      </c>
      <c r="B416" s="39" t="s">
        <v>114</v>
      </c>
      <c r="C416" s="36">
        <f>D416*E416</f>
        <v>-40</v>
      </c>
      <c r="D416" s="12">
        <v>5</v>
      </c>
      <c r="E416" s="37">
        <f>F416*$E$473+G416*$F$473+H416*$G$473+I416*$H$473+J416*$I$473+K416*$J$473+L416*$K$473+M416*$L$473+N416*$M$473+O416*$N$473+P416*$O$473</f>
        <v>-8</v>
      </c>
      <c r="F416" s="12">
        <v>-4</v>
      </c>
      <c r="G416" s="12">
        <v>-4</v>
      </c>
      <c r="H416" s="12"/>
      <c r="I416" s="12"/>
      <c r="J416" s="12"/>
      <c r="K416" s="12"/>
      <c r="L416" s="12"/>
      <c r="M416" s="12"/>
      <c r="N416" s="12"/>
      <c r="O416" s="12"/>
      <c r="P416" s="12"/>
      <c r="Q416" s="12"/>
      <c r="R416" s="65"/>
      <c r="S416" s="73"/>
      <c r="T416" s="75"/>
    </row>
    <row r="417" spans="1:20" s="13" customFormat="1" ht="20.25">
      <c r="A417" s="11">
        <v>2</v>
      </c>
      <c r="B417" s="39" t="s">
        <v>290</v>
      </c>
      <c r="C417" s="36">
        <f t="shared" ref="C417:C419" si="128">D417*E417</f>
        <v>-20</v>
      </c>
      <c r="D417" s="12">
        <f>D416*2</f>
        <v>10</v>
      </c>
      <c r="E417" s="37">
        <f>F417*$E$473+G417*$F$473+H417*$G$473+I417*$H$473+J417*$I$473+K417*$J$473+L417*$K$473+M417*$L$473+N417*$M$473+O417*$N$473+P417*$O$473</f>
        <v>-2</v>
      </c>
      <c r="F417" s="12">
        <v>-2</v>
      </c>
      <c r="G417" s="12"/>
      <c r="H417" s="12"/>
      <c r="I417" s="12"/>
      <c r="J417" s="12"/>
      <c r="K417" s="12"/>
      <c r="L417" s="12"/>
      <c r="M417" s="12"/>
      <c r="N417" s="12"/>
      <c r="O417" s="12"/>
      <c r="P417" s="12"/>
      <c r="Q417" s="12"/>
      <c r="R417" s="65"/>
      <c r="S417" s="73"/>
      <c r="T417" s="75"/>
    </row>
    <row r="418" spans="1:20" s="13" customFormat="1" ht="20.25">
      <c r="A418" s="57">
        <v>2</v>
      </c>
      <c r="B418" s="39" t="str">
        <f>B414</f>
        <v>Дрон-мастеровой</v>
      </c>
      <c r="C418" s="36">
        <f t="shared" si="128"/>
        <v>210</v>
      </c>
      <c r="D418" s="12">
        <v>20</v>
      </c>
      <c r="E418" s="37">
        <f>F418*$E$473+G418*$F$473+H418*$G$473+I418*$H$473+J418*$I$473+K418*$J$473+L418*$K$473+M418*$L$473+N418*$M$473+O418*$N$473+P418*$O$473</f>
        <v>10.5</v>
      </c>
      <c r="F418" s="12">
        <f>F414</f>
        <v>0</v>
      </c>
      <c r="G418" s="12">
        <f t="shared" ref="G418:Q418" si="129">G414</f>
        <v>0</v>
      </c>
      <c r="H418" s="12">
        <f t="shared" si="129"/>
        <v>0</v>
      </c>
      <c r="I418" s="12">
        <f>I414</f>
        <v>0</v>
      </c>
      <c r="J418" s="12">
        <v>3.5</v>
      </c>
      <c r="K418" s="12">
        <f t="shared" si="129"/>
        <v>0</v>
      </c>
      <c r="L418" s="12">
        <f t="shared" si="129"/>
        <v>0</v>
      </c>
      <c r="M418" s="12">
        <f t="shared" si="129"/>
        <v>0</v>
      </c>
      <c r="N418" s="12">
        <f t="shared" si="129"/>
        <v>0</v>
      </c>
      <c r="O418" s="12">
        <f t="shared" si="129"/>
        <v>0</v>
      </c>
      <c r="P418" s="12">
        <f t="shared" si="129"/>
        <v>0</v>
      </c>
      <c r="Q418" s="12">
        <f t="shared" si="129"/>
        <v>0</v>
      </c>
      <c r="R418" s="65">
        <f>R414</f>
        <v>0.03</v>
      </c>
      <c r="S418" s="79" t="s">
        <v>217</v>
      </c>
      <c r="T418" s="75">
        <f>(R418+S418)*D418</f>
        <v>1.2</v>
      </c>
    </row>
    <row r="419" spans="1:20" s="13" customFormat="1" ht="20.25">
      <c r="A419" s="11">
        <v>2</v>
      </c>
      <c r="B419" s="39" t="s">
        <v>144</v>
      </c>
      <c r="C419" s="36">
        <f t="shared" si="128"/>
        <v>60</v>
      </c>
      <c r="D419" s="12">
        <f>D418</f>
        <v>20</v>
      </c>
      <c r="E419" s="37">
        <f>F419*$E$473+G419*$F$473+H419*$G$473+I419*$H$473+J419*$I$473+K419*$J$473+L419*$K$473+M419*$L$473+N419*$M$473+O419*$N$473+P419*$O$473</f>
        <v>3</v>
      </c>
      <c r="F419" s="12"/>
      <c r="G419" s="12"/>
      <c r="H419" s="12"/>
      <c r="I419" s="12"/>
      <c r="J419" s="12">
        <v>1</v>
      </c>
      <c r="K419" s="12"/>
      <c r="L419" s="12"/>
      <c r="M419" s="12"/>
      <c r="N419" s="12"/>
      <c r="O419" s="12"/>
      <c r="P419" s="12"/>
      <c r="Q419" s="12"/>
      <c r="R419" s="65"/>
      <c r="S419" s="66"/>
      <c r="T419" s="76"/>
    </row>
    <row r="420" spans="1:20" s="13" customFormat="1" ht="20.25">
      <c r="A420" s="57"/>
      <c r="B420" s="40" t="s">
        <v>20</v>
      </c>
      <c r="C420" s="44">
        <f>SUM(C416:C419)</f>
        <v>210</v>
      </c>
      <c r="D420" s="98" t="s">
        <v>291</v>
      </c>
      <c r="E420" s="99">
        <v>210</v>
      </c>
      <c r="F420" s="12"/>
      <c r="G420" s="12"/>
      <c r="H420" s="12"/>
      <c r="I420" s="12"/>
      <c r="J420" s="12"/>
      <c r="K420" s="12"/>
      <c r="L420" s="12"/>
      <c r="M420" s="12"/>
      <c r="N420" s="12"/>
      <c r="O420" s="12"/>
      <c r="P420" s="12"/>
      <c r="Q420" s="12"/>
      <c r="R420" s="65"/>
      <c r="S420" s="66"/>
      <c r="T420" s="76"/>
    </row>
    <row r="421" spans="1:20" s="13" customFormat="1" ht="20.25">
      <c r="A421" s="57">
        <v>3</v>
      </c>
      <c r="B421" s="39" t="s">
        <v>112</v>
      </c>
      <c r="C421" s="36">
        <f>D421*E421</f>
        <v>-70</v>
      </c>
      <c r="D421" s="12">
        <v>5</v>
      </c>
      <c r="E421" s="37">
        <f>F421*$E$473+G421*$F$473+H421*$G$473+I421*$H$473+J421*$I$473+K421*$J$473+L421*$K$473+M421*$L$473+N421*$M$473+O421*$N$473+P421*$O$473</f>
        <v>-14</v>
      </c>
      <c r="F421" s="12">
        <v>-8</v>
      </c>
      <c r="G421" s="12">
        <v>-6</v>
      </c>
      <c r="H421" s="12"/>
      <c r="I421" s="12"/>
      <c r="J421" s="12"/>
      <c r="K421" s="12"/>
      <c r="L421" s="12"/>
      <c r="M421" s="12"/>
      <c r="N421" s="12"/>
      <c r="O421" s="12"/>
      <c r="P421" s="12"/>
      <c r="Q421" s="12"/>
      <c r="R421" s="65"/>
      <c r="S421" s="73"/>
      <c r="T421" s="75"/>
    </row>
    <row r="422" spans="1:20" s="13" customFormat="1" ht="20.25">
      <c r="A422" s="11">
        <v>3</v>
      </c>
      <c r="B422" s="39" t="s">
        <v>290</v>
      </c>
      <c r="C422" s="36">
        <f t="shared" ref="C422:C424" si="130">D422*E422</f>
        <v>-40</v>
      </c>
      <c r="D422" s="12">
        <v>20</v>
      </c>
      <c r="E422" s="37">
        <f>F422*$E$473+G422*$F$473+H422*$G$473+I422*$H$473+J422*$I$473+K422*$J$473+L422*$K$473+M422*$L$473+N422*$M$473+O422*$N$473+P422*$O$473</f>
        <v>-2</v>
      </c>
      <c r="F422" s="12">
        <v>-2</v>
      </c>
      <c r="G422" s="12"/>
      <c r="H422" s="12"/>
      <c r="I422" s="12"/>
      <c r="J422" s="12"/>
      <c r="K422" s="12"/>
      <c r="L422" s="12"/>
      <c r="M422" s="12"/>
      <c r="N422" s="12"/>
      <c r="O422" s="12"/>
      <c r="P422" s="12"/>
      <c r="Q422" s="12"/>
      <c r="R422" s="65"/>
      <c r="S422" s="73"/>
      <c r="T422" s="75"/>
    </row>
    <row r="423" spans="1:20" s="13" customFormat="1" ht="20.25">
      <c r="A423" s="57">
        <v>3</v>
      </c>
      <c r="B423" s="39" t="str">
        <f>B414</f>
        <v>Дрон-мастеровой</v>
      </c>
      <c r="C423" s="36">
        <f t="shared" si="130"/>
        <v>420</v>
      </c>
      <c r="D423" s="12">
        <v>40</v>
      </c>
      <c r="E423" s="37">
        <f>F423*$E$473+G423*$F$473+H423*$G$473+I423*$H$473+J423*$I$473+K423*$J$473+L423*$K$473+M423*$L$473+N423*$M$473+O423*$N$473+P423*$O$473</f>
        <v>10.5</v>
      </c>
      <c r="F423" s="12">
        <f>F414</f>
        <v>0</v>
      </c>
      <c r="G423" s="12">
        <f t="shared" ref="G423:R423" si="131">G414</f>
        <v>0</v>
      </c>
      <c r="H423" s="12">
        <f t="shared" si="131"/>
        <v>0</v>
      </c>
      <c r="I423" s="12">
        <f t="shared" si="131"/>
        <v>0</v>
      </c>
      <c r="J423" s="12">
        <v>3.5</v>
      </c>
      <c r="K423" s="12">
        <f t="shared" si="131"/>
        <v>0</v>
      </c>
      <c r="L423" s="12">
        <f t="shared" si="131"/>
        <v>0</v>
      </c>
      <c r="M423" s="12">
        <f t="shared" si="131"/>
        <v>0</v>
      </c>
      <c r="N423" s="12">
        <f t="shared" si="131"/>
        <v>0</v>
      </c>
      <c r="O423" s="12">
        <f t="shared" si="131"/>
        <v>0</v>
      </c>
      <c r="P423" s="12">
        <f t="shared" si="131"/>
        <v>0</v>
      </c>
      <c r="Q423" s="12">
        <f t="shared" si="131"/>
        <v>0</v>
      </c>
      <c r="R423" s="65">
        <f t="shared" si="131"/>
        <v>0.03</v>
      </c>
      <c r="S423" s="79" t="s">
        <v>218</v>
      </c>
      <c r="T423" s="75">
        <f>(R423+S423+S418)*D423</f>
        <v>3</v>
      </c>
    </row>
    <row r="424" spans="1:20" s="13" customFormat="1" ht="20.25">
      <c r="A424" s="57">
        <v>3</v>
      </c>
      <c r="B424" s="39" t="s">
        <v>144</v>
      </c>
      <c r="C424" s="36">
        <f t="shared" si="130"/>
        <v>156</v>
      </c>
      <c r="D424" s="12">
        <f>D423</f>
        <v>40</v>
      </c>
      <c r="E424" s="37">
        <f>F424*$E$473+G424*$F$473+H424*$G$473+I424*$H$473+J424*$I$473+K424*$J$473+L424*$K$473+M424*$L$473+N424*$M$473+O424*$N$473+P424*$O$473</f>
        <v>3.9000000000000004</v>
      </c>
      <c r="F424" s="12"/>
      <c r="G424" s="12"/>
      <c r="H424" s="12"/>
      <c r="I424" s="12"/>
      <c r="J424" s="12">
        <v>1.3</v>
      </c>
      <c r="K424" s="12"/>
      <c r="L424" s="12"/>
      <c r="M424" s="12"/>
      <c r="N424" s="12"/>
      <c r="O424" s="12"/>
      <c r="P424" s="12"/>
      <c r="Q424" s="12"/>
      <c r="R424" s="65"/>
      <c r="S424" s="66"/>
      <c r="T424" s="76"/>
    </row>
    <row r="425" spans="1:20" s="13" customFormat="1" ht="20.25">
      <c r="A425" s="57"/>
      <c r="B425" s="41" t="s">
        <v>21</v>
      </c>
      <c r="C425" s="44">
        <f>SUM(C421:C424)</f>
        <v>466</v>
      </c>
      <c r="D425" s="98" t="s">
        <v>291</v>
      </c>
      <c r="E425" s="99">
        <v>466</v>
      </c>
      <c r="F425" s="15"/>
      <c r="G425" s="15"/>
      <c r="H425" s="15"/>
      <c r="I425" s="15"/>
      <c r="J425" s="15"/>
      <c r="K425" s="15"/>
      <c r="L425" s="15"/>
      <c r="M425" s="15"/>
      <c r="N425" s="15"/>
      <c r="O425" s="15"/>
      <c r="P425" s="15"/>
      <c r="Q425" s="15"/>
      <c r="R425" s="67"/>
      <c r="S425" s="66"/>
      <c r="T425" s="76"/>
    </row>
    <row r="426" spans="1:20" s="13" customFormat="1" ht="20.25">
      <c r="A426" s="14"/>
      <c r="B426" s="89" t="s">
        <v>255</v>
      </c>
      <c r="C426" s="38"/>
      <c r="D426" s="91"/>
      <c r="E426" s="37"/>
      <c r="F426" s="15"/>
      <c r="G426" s="15"/>
      <c r="H426" s="15"/>
      <c r="I426" s="15"/>
      <c r="J426" s="15"/>
      <c r="K426" s="15"/>
      <c r="L426" s="15"/>
      <c r="M426" s="15"/>
      <c r="N426" s="15"/>
      <c r="O426" s="15"/>
      <c r="P426" s="15"/>
      <c r="Q426" s="15"/>
      <c r="R426" s="67"/>
      <c r="S426" s="66"/>
      <c r="T426" s="76"/>
    </row>
    <row r="427" spans="1:20" s="13" customFormat="1" ht="20.25">
      <c r="A427" s="14"/>
      <c r="B427" s="90" t="s">
        <v>283</v>
      </c>
      <c r="C427" s="92">
        <f>D427*E427</f>
        <v>252.00000000000003</v>
      </c>
      <c r="D427" s="12">
        <f>D423</f>
        <v>40</v>
      </c>
      <c r="E427" s="37">
        <f>F427*$E$473+G427*$F$473+H427*$G$473+I427*$H$473+J427*$I$473+K427*$J$473+L427*$K$473+M427*$L$473+N427*$M$473+O427*$N$473+P427*$O$473</f>
        <v>6.3000000000000007</v>
      </c>
      <c r="F427" s="15"/>
      <c r="G427" s="15"/>
      <c r="H427" s="15"/>
      <c r="I427" s="15"/>
      <c r="J427" s="15">
        <v>2.1</v>
      </c>
      <c r="K427" s="15"/>
      <c r="L427" s="15"/>
      <c r="M427" s="15"/>
      <c r="N427" s="15"/>
      <c r="O427" s="15"/>
      <c r="P427" s="15"/>
      <c r="Q427" s="15"/>
      <c r="R427" s="67"/>
      <c r="S427" s="66"/>
      <c r="T427" s="76"/>
    </row>
    <row r="428" spans="1:20" s="13" customFormat="1" ht="20.25">
      <c r="A428" s="14"/>
      <c r="B428" s="41" t="s">
        <v>262</v>
      </c>
      <c r="C428" s="93">
        <f>C427</f>
        <v>252.00000000000003</v>
      </c>
      <c r="D428" s="98" t="s">
        <v>291</v>
      </c>
      <c r="E428" s="99">
        <v>250</v>
      </c>
      <c r="F428" s="15"/>
      <c r="G428" s="15"/>
      <c r="H428" s="15"/>
      <c r="I428" s="15"/>
      <c r="J428" s="15"/>
      <c r="K428" s="15"/>
      <c r="L428" s="15"/>
      <c r="M428" s="15"/>
      <c r="N428" s="15"/>
      <c r="O428" s="15"/>
      <c r="P428" s="15"/>
      <c r="Q428" s="15"/>
      <c r="R428" s="67"/>
      <c r="S428" s="66"/>
      <c r="T428" s="76"/>
    </row>
    <row r="429" spans="1:20" s="10" customFormat="1" ht="20.25" customHeight="1">
      <c r="A429" s="31">
        <v>22</v>
      </c>
      <c r="B429" s="42" t="s">
        <v>116</v>
      </c>
      <c r="C429" s="35"/>
      <c r="D429" s="9"/>
      <c r="E429" s="34"/>
      <c r="F429" s="9"/>
      <c r="G429" s="9"/>
      <c r="H429" s="9"/>
      <c r="I429" s="9"/>
      <c r="J429" s="9"/>
      <c r="K429" s="9"/>
      <c r="L429" s="9"/>
      <c r="M429" s="9"/>
      <c r="N429" s="9"/>
      <c r="O429" s="9"/>
      <c r="P429" s="9"/>
      <c r="Q429" s="9"/>
      <c r="R429" s="63"/>
      <c r="S429" s="64"/>
      <c r="T429" s="43"/>
    </row>
    <row r="430" spans="1:20" s="13" customFormat="1" ht="20.25">
      <c r="A430" s="57">
        <v>1</v>
      </c>
      <c r="B430" s="39" t="s">
        <v>113</v>
      </c>
      <c r="C430" s="36">
        <f>D430*E430</f>
        <v>-15</v>
      </c>
      <c r="D430" s="12">
        <v>5</v>
      </c>
      <c r="E430" s="37">
        <f>F430*$E$473+G430*$F$473+H430*$G$473+I430*$H$473+J430*$I$473+K430*$J$473+L430*$K$473+M430*$L$473+N430*$M$473+O430*$N$473+P430*$O$473</f>
        <v>-3</v>
      </c>
      <c r="F430" s="12">
        <v>-2</v>
      </c>
      <c r="G430" s="12">
        <v>-1</v>
      </c>
      <c r="H430" s="12"/>
      <c r="I430" s="12"/>
      <c r="J430" s="12"/>
      <c r="K430" s="12"/>
      <c r="L430" s="12"/>
      <c r="M430" s="12"/>
      <c r="N430" s="12"/>
      <c r="O430" s="12"/>
      <c r="P430" s="12"/>
      <c r="Q430" s="12"/>
      <c r="R430" s="65"/>
      <c r="S430" s="73"/>
      <c r="T430" s="75"/>
    </row>
    <row r="431" spans="1:20" s="13" customFormat="1" ht="20.25">
      <c r="A431" s="11">
        <v>1</v>
      </c>
      <c r="B431" s="39" t="s">
        <v>290</v>
      </c>
      <c r="C431" s="36">
        <f t="shared" ref="C431:C432" si="132">D431*E431</f>
        <v>-10</v>
      </c>
      <c r="D431" s="12">
        <f>D430</f>
        <v>5</v>
      </c>
      <c r="E431" s="37">
        <f>F431*$E$473+G431*$F$473+H431*$G$473+I431*$H$473+J431*$I$473+K431*$J$473+L431*$K$473+M431*$L$473+N431*$M$473+O431*$N$473+P431*$O$473</f>
        <v>-2</v>
      </c>
      <c r="F431" s="12">
        <v>-2</v>
      </c>
      <c r="G431" s="12"/>
      <c r="H431" s="12"/>
      <c r="I431" s="12"/>
      <c r="J431" s="12"/>
      <c r="K431" s="12"/>
      <c r="L431" s="12"/>
      <c r="M431" s="12"/>
      <c r="N431" s="12"/>
      <c r="O431" s="12"/>
      <c r="P431" s="12"/>
      <c r="Q431" s="12"/>
      <c r="R431" s="65"/>
      <c r="S431" s="73"/>
      <c r="T431" s="75"/>
    </row>
    <row r="432" spans="1:20" s="13" customFormat="1" ht="20.25">
      <c r="A432" s="11">
        <v>1</v>
      </c>
      <c r="B432" s="39" t="s">
        <v>244</v>
      </c>
      <c r="C432" s="36">
        <f t="shared" si="132"/>
        <v>105</v>
      </c>
      <c r="D432" s="12">
        <v>10</v>
      </c>
      <c r="E432" s="37">
        <f>F432*$E$473+G432*$F$473+H432*$G$473+I432*$H$473+J432*$I$473+K432*$J$473+L432*$K$473+M432*$L$473+N432*$M$473+O432*$N$473+P432*$O$473</f>
        <v>10.5</v>
      </c>
      <c r="F432" s="12"/>
      <c r="G432" s="12"/>
      <c r="H432" s="12"/>
      <c r="I432" s="12"/>
      <c r="J432" s="12">
        <v>3.5</v>
      </c>
      <c r="K432" s="12"/>
      <c r="L432" s="12"/>
      <c r="M432" s="12"/>
      <c r="N432" s="12"/>
      <c r="O432" s="12"/>
      <c r="P432" s="12"/>
      <c r="Q432" s="12"/>
      <c r="R432" s="65">
        <v>0.03</v>
      </c>
      <c r="S432" s="73">
        <v>0</v>
      </c>
      <c r="T432" s="75">
        <f>(R432+S432)*D432</f>
        <v>0.3</v>
      </c>
    </row>
    <row r="433" spans="1:20" s="13" customFormat="1" ht="20.25">
      <c r="A433" s="11"/>
      <c r="B433" s="40" t="s">
        <v>19</v>
      </c>
      <c r="C433" s="44">
        <f>SUM(C430:C432)</f>
        <v>80</v>
      </c>
      <c r="D433" s="98" t="s">
        <v>291</v>
      </c>
      <c r="E433" s="99">
        <v>80</v>
      </c>
      <c r="F433" s="12"/>
      <c r="G433" s="12"/>
      <c r="H433" s="12"/>
      <c r="I433" s="12"/>
      <c r="J433" s="12"/>
      <c r="K433" s="12"/>
      <c r="L433" s="12"/>
      <c r="M433" s="12"/>
      <c r="N433" s="12"/>
      <c r="O433" s="12"/>
      <c r="P433" s="12"/>
      <c r="Q433" s="12"/>
      <c r="R433" s="65"/>
      <c r="S433" s="66"/>
      <c r="T433" s="76"/>
    </row>
    <row r="434" spans="1:20" s="13" customFormat="1" ht="20.25">
      <c r="A434" s="57">
        <v>2</v>
      </c>
      <c r="B434" s="39" t="s">
        <v>114</v>
      </c>
      <c r="C434" s="36">
        <f>D434*E434</f>
        <v>-40</v>
      </c>
      <c r="D434" s="12">
        <v>5</v>
      </c>
      <c r="E434" s="37">
        <f>F434*$E$473+G434*$F$473+H434*$G$473+I434*$H$473+J434*$I$473+K434*$J$473+L434*$K$473+M434*$L$473+N434*$M$473+O434*$N$473+P434*$O$473</f>
        <v>-8</v>
      </c>
      <c r="F434" s="12">
        <v>-4</v>
      </c>
      <c r="G434" s="12">
        <v>-4</v>
      </c>
      <c r="H434" s="12"/>
      <c r="I434" s="12"/>
      <c r="J434" s="12"/>
      <c r="K434" s="12"/>
      <c r="L434" s="12"/>
      <c r="M434" s="12"/>
      <c r="N434" s="12"/>
      <c r="O434" s="12"/>
      <c r="P434" s="12"/>
      <c r="Q434" s="12"/>
      <c r="R434" s="65"/>
      <c r="S434" s="73"/>
      <c r="T434" s="75"/>
    </row>
    <row r="435" spans="1:20" s="13" customFormat="1" ht="20.25">
      <c r="A435" s="11">
        <v>2</v>
      </c>
      <c r="B435" s="39" t="s">
        <v>290</v>
      </c>
      <c r="C435" s="36">
        <f t="shared" ref="C435" si="133">D435*E435</f>
        <v>-20</v>
      </c>
      <c r="D435" s="12">
        <f>D434*2</f>
        <v>10</v>
      </c>
      <c r="E435" s="37">
        <f>F435*$E$473+G435*$F$473+H435*$G$473+I435*$H$473+J435*$I$473+K435*$J$473+L435*$K$473+M435*$L$473+N435*$M$473+O435*$N$473+P435*$O$473</f>
        <v>-2</v>
      </c>
      <c r="F435" s="12">
        <v>-2</v>
      </c>
      <c r="G435" s="12"/>
      <c r="H435" s="12"/>
      <c r="I435" s="12"/>
      <c r="J435" s="12"/>
      <c r="K435" s="12"/>
      <c r="L435" s="12"/>
      <c r="M435" s="12"/>
      <c r="N435" s="12"/>
      <c r="O435" s="12"/>
      <c r="P435" s="12"/>
      <c r="Q435" s="12"/>
      <c r="R435" s="65"/>
      <c r="S435" s="73"/>
      <c r="T435" s="75"/>
    </row>
    <row r="436" spans="1:20" s="13" customFormat="1" ht="20.25">
      <c r="A436" s="11">
        <v>2</v>
      </c>
      <c r="B436" s="39" t="str">
        <f>B432</f>
        <v>Дрон-литейщик</v>
      </c>
      <c r="C436" s="36">
        <f t="shared" ref="C436:C437" si="134">D436*E436</f>
        <v>210</v>
      </c>
      <c r="D436" s="12">
        <v>20</v>
      </c>
      <c r="E436" s="37">
        <f>F436*$E$473+G436*$F$473+H436*$G$473+I436*$H$473+J436*$I$473+K436*$J$473+L436*$K$473+M436*$L$473+N436*$M$473+O436*$N$473+P436*$O$473</f>
        <v>10.5</v>
      </c>
      <c r="F436" s="12">
        <f>F432</f>
        <v>0</v>
      </c>
      <c r="G436" s="12">
        <f t="shared" ref="G436:Q436" si="135">G432</f>
        <v>0</v>
      </c>
      <c r="H436" s="12">
        <f t="shared" si="135"/>
        <v>0</v>
      </c>
      <c r="I436" s="12">
        <f t="shared" si="135"/>
        <v>0</v>
      </c>
      <c r="J436" s="12">
        <v>3.5</v>
      </c>
      <c r="K436" s="12">
        <f t="shared" si="135"/>
        <v>0</v>
      </c>
      <c r="L436" s="12">
        <f t="shared" si="135"/>
        <v>0</v>
      </c>
      <c r="M436" s="12">
        <f t="shared" si="135"/>
        <v>0</v>
      </c>
      <c r="N436" s="12">
        <f t="shared" si="135"/>
        <v>0</v>
      </c>
      <c r="O436" s="12">
        <f t="shared" si="135"/>
        <v>0</v>
      </c>
      <c r="P436" s="12">
        <f t="shared" si="135"/>
        <v>0</v>
      </c>
      <c r="Q436" s="12">
        <f t="shared" si="135"/>
        <v>0</v>
      </c>
      <c r="R436" s="65">
        <f>R432</f>
        <v>0.03</v>
      </c>
      <c r="S436" s="79" t="s">
        <v>217</v>
      </c>
      <c r="T436" s="75">
        <f>(R436+S436)*D436</f>
        <v>1.2</v>
      </c>
    </row>
    <row r="437" spans="1:20" s="13" customFormat="1" ht="20.25">
      <c r="A437" s="11">
        <v>2</v>
      </c>
      <c r="B437" s="39" t="s">
        <v>144</v>
      </c>
      <c r="C437" s="36">
        <f t="shared" si="134"/>
        <v>60</v>
      </c>
      <c r="D437" s="12">
        <f>D436</f>
        <v>20</v>
      </c>
      <c r="E437" s="37">
        <f>F437*$E$473+G437*$F$473+H437*$G$473+I437*$H$473+J437*$I$473+K437*$J$473+L437*$K$473+M437*$L$473+N437*$M$473+O437*$N$473+P437*$O$473</f>
        <v>3</v>
      </c>
      <c r="F437" s="12"/>
      <c r="G437" s="12"/>
      <c r="H437" s="12"/>
      <c r="I437" s="12"/>
      <c r="J437" s="12">
        <v>1</v>
      </c>
      <c r="K437" s="12"/>
      <c r="L437" s="12"/>
      <c r="M437" s="12"/>
      <c r="N437" s="12"/>
      <c r="O437" s="12"/>
      <c r="P437" s="12"/>
      <c r="Q437" s="12"/>
      <c r="R437" s="65"/>
      <c r="S437" s="66"/>
      <c r="T437" s="76"/>
    </row>
    <row r="438" spans="1:20" s="13" customFormat="1" ht="20.25">
      <c r="A438" s="11"/>
      <c r="B438" s="40" t="s">
        <v>20</v>
      </c>
      <c r="C438" s="44">
        <f>SUM(C434:C437)</f>
        <v>210</v>
      </c>
      <c r="D438" s="98" t="s">
        <v>291</v>
      </c>
      <c r="E438" s="99">
        <v>210</v>
      </c>
      <c r="F438" s="12"/>
      <c r="G438" s="12"/>
      <c r="H438" s="12"/>
      <c r="I438" s="12"/>
      <c r="J438" s="12"/>
      <c r="K438" s="12"/>
      <c r="L438" s="12"/>
      <c r="M438" s="12"/>
      <c r="N438" s="12"/>
      <c r="O438" s="12"/>
      <c r="P438" s="12"/>
      <c r="Q438" s="12"/>
      <c r="R438" s="65"/>
      <c r="S438" s="66"/>
      <c r="T438" s="76"/>
    </row>
    <row r="439" spans="1:20" s="13" customFormat="1" ht="20.25">
      <c r="A439" s="57">
        <v>3</v>
      </c>
      <c r="B439" s="39" t="s">
        <v>112</v>
      </c>
      <c r="C439" s="36">
        <f>D439*E439</f>
        <v>-70</v>
      </c>
      <c r="D439" s="12">
        <v>5</v>
      </c>
      <c r="E439" s="37">
        <f>F439*$E$473+G439*$F$473+H439*$G$473+I439*$H$473+J439*$I$473+K439*$J$473+L439*$K$473+M439*$L$473+N439*$M$473+O439*$N$473+P439*$O$473</f>
        <v>-14</v>
      </c>
      <c r="F439" s="12">
        <v>-8</v>
      </c>
      <c r="G439" s="12">
        <v>-6</v>
      </c>
      <c r="H439" s="12"/>
      <c r="I439" s="12"/>
      <c r="J439" s="12"/>
      <c r="K439" s="12"/>
      <c r="L439" s="12"/>
      <c r="M439" s="12"/>
      <c r="N439" s="12"/>
      <c r="O439" s="12"/>
      <c r="P439" s="12"/>
      <c r="Q439" s="12"/>
      <c r="R439" s="65"/>
      <c r="S439" s="73"/>
      <c r="T439" s="75"/>
    </row>
    <row r="440" spans="1:20" s="13" customFormat="1" ht="20.25">
      <c r="A440" s="11">
        <v>3</v>
      </c>
      <c r="B440" s="39" t="s">
        <v>290</v>
      </c>
      <c r="C440" s="36">
        <f t="shared" ref="C440:C442" si="136">D440*E440</f>
        <v>-40</v>
      </c>
      <c r="D440" s="12">
        <v>20</v>
      </c>
      <c r="E440" s="37">
        <f>F440*$E$473+G440*$F$473+H440*$G$473+I440*$H$473+J440*$I$473+K440*$J$473+L440*$K$473+M440*$L$473+N440*$M$473+O440*$N$473+P440*$O$473</f>
        <v>-2</v>
      </c>
      <c r="F440" s="12">
        <v>-2</v>
      </c>
      <c r="G440" s="12"/>
      <c r="H440" s="12"/>
      <c r="I440" s="12"/>
      <c r="J440" s="12"/>
      <c r="K440" s="12"/>
      <c r="L440" s="12"/>
      <c r="M440" s="12"/>
      <c r="N440" s="12"/>
      <c r="O440" s="12"/>
      <c r="P440" s="12"/>
      <c r="Q440" s="12"/>
      <c r="R440" s="65"/>
      <c r="S440" s="73"/>
      <c r="T440" s="75"/>
    </row>
    <row r="441" spans="1:20" s="13" customFormat="1" ht="20.25">
      <c r="A441" s="11">
        <v>3</v>
      </c>
      <c r="B441" s="39" t="str">
        <f>B432</f>
        <v>Дрон-литейщик</v>
      </c>
      <c r="C441" s="36">
        <f t="shared" si="136"/>
        <v>420</v>
      </c>
      <c r="D441" s="12">
        <v>40</v>
      </c>
      <c r="E441" s="37">
        <f>F441*$E$473+G441*$F$473+H441*$G$473+I441*$H$473+J441*$I$473+K441*$J$473+L441*$K$473+M441*$L$473+N441*$M$473+O441*$N$473+P441*$O$473</f>
        <v>10.5</v>
      </c>
      <c r="F441" s="12">
        <f>F432</f>
        <v>0</v>
      </c>
      <c r="G441" s="12">
        <f t="shared" ref="G441:R441" si="137">G432</f>
        <v>0</v>
      </c>
      <c r="H441" s="12">
        <f t="shared" si="137"/>
        <v>0</v>
      </c>
      <c r="I441" s="12">
        <f t="shared" si="137"/>
        <v>0</v>
      </c>
      <c r="J441" s="12">
        <v>3.5</v>
      </c>
      <c r="K441" s="12">
        <f t="shared" si="137"/>
        <v>0</v>
      </c>
      <c r="L441" s="12">
        <f t="shared" si="137"/>
        <v>0</v>
      </c>
      <c r="M441" s="12">
        <f t="shared" si="137"/>
        <v>0</v>
      </c>
      <c r="N441" s="12">
        <f t="shared" si="137"/>
        <v>0</v>
      </c>
      <c r="O441" s="12">
        <f t="shared" si="137"/>
        <v>0</v>
      </c>
      <c r="P441" s="12">
        <f t="shared" si="137"/>
        <v>0</v>
      </c>
      <c r="Q441" s="12">
        <f t="shared" si="137"/>
        <v>0</v>
      </c>
      <c r="R441" s="65">
        <f t="shared" si="137"/>
        <v>0.03</v>
      </c>
      <c r="S441" s="79" t="s">
        <v>218</v>
      </c>
      <c r="T441" s="75">
        <f>(R441+S441+S436)*D441</f>
        <v>3</v>
      </c>
    </row>
    <row r="442" spans="1:20" s="13" customFormat="1" ht="20.25">
      <c r="A442" s="57">
        <v>3</v>
      </c>
      <c r="B442" s="39" t="s">
        <v>144</v>
      </c>
      <c r="C442" s="36">
        <f t="shared" si="136"/>
        <v>156</v>
      </c>
      <c r="D442" s="12">
        <f>D441</f>
        <v>40</v>
      </c>
      <c r="E442" s="37">
        <f>F442*$E$473+G442*$F$473+H442*$G$473+I442*$H$473+J442*$I$473+K442*$J$473+L442*$K$473+M442*$L$473+N442*$M$473+O442*$N$473+P442*$O$473</f>
        <v>3.9000000000000004</v>
      </c>
      <c r="F442" s="12"/>
      <c r="G442" s="12"/>
      <c r="H442" s="12"/>
      <c r="I442" s="12"/>
      <c r="J442" s="12">
        <v>1.3</v>
      </c>
      <c r="K442" s="12"/>
      <c r="L442" s="12"/>
      <c r="M442" s="12"/>
      <c r="N442" s="12"/>
      <c r="O442" s="12"/>
      <c r="P442" s="12"/>
      <c r="Q442" s="12"/>
      <c r="R442" s="65"/>
      <c r="S442" s="66"/>
      <c r="T442" s="76"/>
    </row>
    <row r="443" spans="1:20" s="13" customFormat="1" ht="20.25">
      <c r="A443" s="14"/>
      <c r="B443" s="41" t="s">
        <v>21</v>
      </c>
      <c r="C443" s="44">
        <f>SUM(C439:C442)</f>
        <v>466</v>
      </c>
      <c r="D443" s="98" t="s">
        <v>291</v>
      </c>
      <c r="E443" s="99">
        <v>466</v>
      </c>
      <c r="F443" s="15"/>
      <c r="G443" s="15"/>
      <c r="H443" s="15"/>
      <c r="I443" s="15"/>
      <c r="J443" s="15"/>
      <c r="K443" s="15"/>
      <c r="L443" s="15"/>
      <c r="M443" s="15"/>
      <c r="N443" s="15"/>
      <c r="O443" s="15"/>
      <c r="P443" s="15"/>
      <c r="Q443" s="15"/>
      <c r="R443" s="67"/>
      <c r="S443" s="66"/>
      <c r="T443" s="76"/>
    </row>
    <row r="444" spans="1:20" s="13" customFormat="1" ht="20.25">
      <c r="A444" s="14"/>
      <c r="B444" s="89" t="s">
        <v>255</v>
      </c>
      <c r="C444" s="38"/>
      <c r="D444" s="91"/>
      <c r="E444" s="37"/>
      <c r="F444" s="15"/>
      <c r="G444" s="15"/>
      <c r="H444" s="15"/>
      <c r="I444" s="15"/>
      <c r="J444" s="15"/>
      <c r="K444" s="15"/>
      <c r="L444" s="15"/>
      <c r="M444" s="15"/>
      <c r="N444" s="15"/>
      <c r="O444" s="15"/>
      <c r="P444" s="15"/>
      <c r="Q444" s="15"/>
      <c r="R444" s="67"/>
      <c r="S444" s="66"/>
      <c r="T444" s="76"/>
    </row>
    <row r="445" spans="1:20" s="13" customFormat="1" ht="20.25">
      <c r="A445" s="14"/>
      <c r="B445" s="90" t="s">
        <v>284</v>
      </c>
      <c r="C445" s="92">
        <f>D445*E445</f>
        <v>252.00000000000003</v>
      </c>
      <c r="D445" s="12">
        <f>D441</f>
        <v>40</v>
      </c>
      <c r="E445" s="37">
        <f>F445*$E$473+G445*$F$473+H445*$G$473+I445*$H$473+J445*$I$473+K445*$J$473+L445*$K$473+M445*$L$473+N445*$M$473+O445*$N$473+P445*$O$473</f>
        <v>6.3000000000000007</v>
      </c>
      <c r="F445" s="15"/>
      <c r="G445" s="15"/>
      <c r="H445" s="15"/>
      <c r="I445" s="15"/>
      <c r="J445" s="15">
        <v>2.1</v>
      </c>
      <c r="K445" s="15"/>
      <c r="L445" s="15"/>
      <c r="M445" s="15"/>
      <c r="N445" s="15"/>
      <c r="O445" s="15"/>
      <c r="P445" s="15"/>
      <c r="Q445" s="15"/>
      <c r="R445" s="67"/>
      <c r="S445" s="66"/>
      <c r="T445" s="76"/>
    </row>
    <row r="446" spans="1:20" s="13" customFormat="1" ht="20.25">
      <c r="A446" s="14"/>
      <c r="B446" s="41" t="s">
        <v>262</v>
      </c>
      <c r="C446" s="93">
        <f>C445</f>
        <v>252.00000000000003</v>
      </c>
      <c r="D446" s="98" t="s">
        <v>291</v>
      </c>
      <c r="E446" s="99">
        <v>250</v>
      </c>
      <c r="F446" s="15"/>
      <c r="G446" s="15"/>
      <c r="H446" s="15"/>
      <c r="I446" s="15"/>
      <c r="J446" s="15"/>
      <c r="K446" s="15"/>
      <c r="L446" s="15"/>
      <c r="M446" s="15"/>
      <c r="N446" s="15"/>
      <c r="O446" s="15"/>
      <c r="P446" s="15"/>
      <c r="Q446" s="15"/>
      <c r="R446" s="67"/>
      <c r="S446" s="66"/>
      <c r="T446" s="76"/>
    </row>
    <row r="447" spans="1:20" s="10" customFormat="1" ht="20.25" customHeight="1">
      <c r="A447" s="31">
        <v>23</v>
      </c>
      <c r="B447" s="42" t="s">
        <v>120</v>
      </c>
      <c r="C447" s="35"/>
      <c r="D447" s="9"/>
      <c r="E447" s="34"/>
      <c r="F447" s="9"/>
      <c r="G447" s="9"/>
      <c r="H447" s="9"/>
      <c r="I447" s="9"/>
      <c r="J447" s="9"/>
      <c r="K447" s="9"/>
      <c r="L447" s="9"/>
      <c r="M447" s="9"/>
      <c r="N447" s="9"/>
      <c r="O447" s="9"/>
      <c r="P447" s="9"/>
      <c r="Q447" s="9"/>
      <c r="R447" s="63"/>
      <c r="S447" s="64"/>
      <c r="T447" s="43"/>
    </row>
    <row r="448" spans="1:20" s="13" customFormat="1" ht="31.5">
      <c r="A448" s="11">
        <v>1</v>
      </c>
      <c r="B448" s="39" t="s">
        <v>122</v>
      </c>
      <c r="C448" s="36">
        <f>D448*E448</f>
        <v>-15</v>
      </c>
      <c r="D448" s="12">
        <v>5</v>
      </c>
      <c r="E448" s="37">
        <f>F448*$E$473+G448*$F$473+H448*$G$473+I448*$H$473+J448*$I$473+K448*$J$473+L448*$K$473+M448*$L$473+N448*$M$473+O448*$N$473+P448*$O$473</f>
        <v>-3</v>
      </c>
      <c r="F448" s="12">
        <v>-2</v>
      </c>
      <c r="G448" s="12">
        <v>-1</v>
      </c>
      <c r="H448" s="12"/>
      <c r="I448" s="12"/>
      <c r="J448" s="12"/>
      <c r="K448" s="12"/>
      <c r="L448" s="12"/>
      <c r="M448" s="12"/>
      <c r="N448" s="12"/>
      <c r="O448" s="12"/>
      <c r="P448" s="12"/>
      <c r="Q448" s="12"/>
      <c r="R448" s="65"/>
      <c r="S448" s="66"/>
      <c r="T448" s="27"/>
    </row>
    <row r="449" spans="1:20" s="13" customFormat="1" ht="20.25">
      <c r="A449" s="11">
        <v>1</v>
      </c>
      <c r="B449" s="39" t="s">
        <v>290</v>
      </c>
      <c r="C449" s="36">
        <f t="shared" ref="C449:C451" si="138">D449*E449</f>
        <v>-10</v>
      </c>
      <c r="D449" s="12">
        <f>D448</f>
        <v>5</v>
      </c>
      <c r="E449" s="37">
        <f>F449*$E$473+G449*$F$473+H449*$G$473+I449*$H$473+J449*$I$473+K449*$J$473+L449*$K$473+M449*$L$473+N449*$M$473+O449*$N$473+P449*$O$473</f>
        <v>-2</v>
      </c>
      <c r="F449" s="12">
        <v>-2</v>
      </c>
      <c r="G449" s="12"/>
      <c r="H449" s="12"/>
      <c r="I449" s="12"/>
      <c r="J449" s="12"/>
      <c r="K449" s="12"/>
      <c r="L449" s="12"/>
      <c r="M449" s="12"/>
      <c r="N449" s="12"/>
      <c r="O449" s="12"/>
      <c r="P449" s="12"/>
      <c r="Q449" s="12"/>
      <c r="R449" s="65"/>
      <c r="S449" s="97"/>
      <c r="T449" s="27"/>
    </row>
    <row r="450" spans="1:20" s="13" customFormat="1" ht="20.25">
      <c r="A450" s="11">
        <v>1</v>
      </c>
      <c r="B450" s="39" t="s">
        <v>245</v>
      </c>
      <c r="C450" s="36">
        <f t="shared" si="138"/>
        <v>97.5</v>
      </c>
      <c r="D450" s="12">
        <v>10</v>
      </c>
      <c r="E450" s="37">
        <f>F450*$E$473+G450*$F$473+H450*$G$473+I450*$H$473+J450*$I$473+K450*$J$473+L450*$K$473+M450*$L$473+N450*$M$473+O450*$N$473+P450*$O$473</f>
        <v>9.75</v>
      </c>
      <c r="F450" s="12"/>
      <c r="G450" s="12"/>
      <c r="H450" s="12"/>
      <c r="I450" s="12"/>
      <c r="J450" s="12"/>
      <c r="K450" s="12"/>
      <c r="L450" s="12"/>
      <c r="M450" s="12"/>
      <c r="N450" s="12"/>
      <c r="O450" s="12"/>
      <c r="P450" s="12">
        <f>0.65*3</f>
        <v>1.9500000000000002</v>
      </c>
      <c r="Q450" s="12"/>
      <c r="R450" s="65">
        <v>0.03</v>
      </c>
      <c r="S450" s="73">
        <v>0</v>
      </c>
      <c r="T450" s="75">
        <f>(R450+S450)*D450</f>
        <v>0.3</v>
      </c>
    </row>
    <row r="451" spans="1:20" s="13" customFormat="1" ht="31.5">
      <c r="A451" s="11">
        <v>1</v>
      </c>
      <c r="B451" s="39" t="s">
        <v>149</v>
      </c>
      <c r="C451" s="36">
        <f t="shared" si="138"/>
        <v>7.5</v>
      </c>
      <c r="D451" s="12">
        <v>5</v>
      </c>
      <c r="E451" s="37">
        <v>1.5</v>
      </c>
      <c r="F451" s="12"/>
      <c r="G451" s="12"/>
      <c r="H451" s="12"/>
      <c r="I451" s="12"/>
      <c r="J451" s="12"/>
      <c r="K451" s="12"/>
      <c r="L451" s="12"/>
      <c r="M451" s="12"/>
      <c r="N451" s="12"/>
      <c r="O451" s="12"/>
      <c r="P451" s="12"/>
      <c r="Q451" s="12"/>
      <c r="R451" s="65"/>
      <c r="S451" s="66"/>
      <c r="T451" s="27"/>
    </row>
    <row r="452" spans="1:20" s="13" customFormat="1" ht="20.25">
      <c r="A452" s="11"/>
      <c r="B452" s="40" t="s">
        <v>19</v>
      </c>
      <c r="C452" s="44">
        <f>SUM(C448:C451)</f>
        <v>80</v>
      </c>
      <c r="D452" s="98" t="s">
        <v>291</v>
      </c>
      <c r="E452" s="99">
        <v>80</v>
      </c>
      <c r="F452" s="12"/>
      <c r="G452" s="12"/>
      <c r="H452" s="12"/>
      <c r="I452" s="12"/>
      <c r="J452" s="12"/>
      <c r="K452" s="12"/>
      <c r="L452" s="12"/>
      <c r="M452" s="12"/>
      <c r="N452" s="12"/>
      <c r="O452" s="12"/>
      <c r="P452" s="12"/>
      <c r="Q452" s="12"/>
      <c r="R452" s="65"/>
      <c r="S452" s="66"/>
      <c r="T452" s="27"/>
    </row>
    <row r="453" spans="1:20" s="13" customFormat="1" ht="31.5">
      <c r="A453" s="11">
        <v>2</v>
      </c>
      <c r="B453" s="39" t="s">
        <v>121</v>
      </c>
      <c r="C453" s="36">
        <f>D453*E453</f>
        <v>-47.5</v>
      </c>
      <c r="D453" s="12">
        <v>5</v>
      </c>
      <c r="E453" s="37">
        <f>F453*$E$473+G453*$F$473+H453*$G$473+I453*$H$473+J453*$I$473+K453*$J$473+L453*$K$473+M453*$L$473+N453*$M$473+O453*$N$473+P453*$O$473</f>
        <v>-9.5</v>
      </c>
      <c r="F453" s="12">
        <v>-4</v>
      </c>
      <c r="G453" s="12">
        <v>-5.5</v>
      </c>
      <c r="H453" s="12"/>
      <c r="I453" s="12"/>
      <c r="J453" s="12"/>
      <c r="K453" s="12"/>
      <c r="L453" s="12"/>
      <c r="M453" s="12"/>
      <c r="N453" s="12"/>
      <c r="O453" s="12"/>
      <c r="P453" s="12"/>
      <c r="Q453" s="12"/>
      <c r="R453" s="65"/>
      <c r="S453" s="66"/>
      <c r="T453" s="27"/>
    </row>
    <row r="454" spans="1:20" s="13" customFormat="1" ht="20.25">
      <c r="A454" s="11">
        <v>2</v>
      </c>
      <c r="B454" s="39" t="s">
        <v>290</v>
      </c>
      <c r="C454" s="36">
        <f t="shared" ref="C454:C457" si="139">D454*E454</f>
        <v>-20</v>
      </c>
      <c r="D454" s="12">
        <f>D453*2</f>
        <v>10</v>
      </c>
      <c r="E454" s="37">
        <f>F454*$E$473+G454*$F$473+H454*$G$473+I454*$H$473+J454*$I$473+K454*$J$473+L454*$K$473+M454*$L$473+N454*$M$473+O454*$N$473+P454*$O$473</f>
        <v>-2</v>
      </c>
      <c r="F454" s="12">
        <v>-2</v>
      </c>
      <c r="G454" s="12"/>
      <c r="H454" s="12"/>
      <c r="I454" s="12"/>
      <c r="J454" s="12"/>
      <c r="K454" s="12"/>
      <c r="L454" s="12"/>
      <c r="M454" s="12"/>
      <c r="N454" s="12"/>
      <c r="O454" s="12"/>
      <c r="P454" s="12"/>
      <c r="Q454" s="12"/>
      <c r="R454" s="65"/>
      <c r="S454" s="97"/>
      <c r="T454" s="27"/>
    </row>
    <row r="455" spans="1:20" s="13" customFormat="1" ht="20.25">
      <c r="A455" s="11">
        <v>2</v>
      </c>
      <c r="B455" s="39" t="str">
        <f>B450</f>
        <v>Дрон-переработчик</v>
      </c>
      <c r="C455" s="36">
        <f t="shared" si="139"/>
        <v>195</v>
      </c>
      <c r="D455" s="12">
        <v>20</v>
      </c>
      <c r="E455" s="37">
        <f>F455*$E$473+G455*$F$473+H455*$G$473+I455*$H$473+J455*$I$473+K455*$J$473+L455*$K$473+M455*$L$473+N455*$M$473+O455*$N$473+P455*$O$473</f>
        <v>9.75</v>
      </c>
      <c r="F455" s="12">
        <f>F450</f>
        <v>0</v>
      </c>
      <c r="G455" s="12">
        <f t="shared" ref="G455:R455" si="140">G450</f>
        <v>0</v>
      </c>
      <c r="H455" s="12">
        <f t="shared" si="140"/>
        <v>0</v>
      </c>
      <c r="I455" s="12">
        <f t="shared" si="140"/>
        <v>0</v>
      </c>
      <c r="J455" s="12">
        <f t="shared" si="140"/>
        <v>0</v>
      </c>
      <c r="K455" s="12">
        <f t="shared" si="140"/>
        <v>0</v>
      </c>
      <c r="L455" s="12">
        <f t="shared" si="140"/>
        <v>0</v>
      </c>
      <c r="M455" s="12">
        <f t="shared" si="140"/>
        <v>0</v>
      </c>
      <c r="N455" s="12">
        <f t="shared" si="140"/>
        <v>0</v>
      </c>
      <c r="O455" s="12">
        <f t="shared" si="140"/>
        <v>0</v>
      </c>
      <c r="P455" s="12">
        <f>P450</f>
        <v>1.9500000000000002</v>
      </c>
      <c r="Q455" s="12">
        <f t="shared" si="140"/>
        <v>0</v>
      </c>
      <c r="R455" s="65">
        <f t="shared" si="140"/>
        <v>0.03</v>
      </c>
      <c r="S455" s="79" t="s">
        <v>217</v>
      </c>
      <c r="T455" s="75">
        <f>(R455+S455)*D455</f>
        <v>1.2</v>
      </c>
    </row>
    <row r="456" spans="1:20" s="13" customFormat="1" ht="20.25">
      <c r="A456" s="11">
        <v>2</v>
      </c>
      <c r="B456" s="39" t="s">
        <v>144</v>
      </c>
      <c r="C456" s="36">
        <f t="shared" si="139"/>
        <v>60.000000000000007</v>
      </c>
      <c r="D456" s="12">
        <f>D455</f>
        <v>20</v>
      </c>
      <c r="E456" s="37">
        <f>F456*$E$473+G456*$F$473+H456*$G$473+I456*$H$473+J456*$I$473+K456*$J$473+L456*$K$473+M456*$L$473+N456*$M$473+O456*$N$473+P456*$O$473</f>
        <v>3.0000000000000004</v>
      </c>
      <c r="F456" s="12"/>
      <c r="G456" s="12"/>
      <c r="H456" s="12"/>
      <c r="I456" s="12"/>
      <c r="J456" s="12"/>
      <c r="K456" s="12"/>
      <c r="L456" s="12"/>
      <c r="M456" s="12"/>
      <c r="N456" s="12"/>
      <c r="O456" s="12"/>
      <c r="P456" s="12">
        <f>0.2*3</f>
        <v>0.60000000000000009</v>
      </c>
      <c r="Q456" s="12"/>
      <c r="R456" s="65"/>
      <c r="S456" s="65"/>
      <c r="T456" s="27"/>
    </row>
    <row r="457" spans="1:20" s="13" customFormat="1" ht="31.5">
      <c r="A457" s="11">
        <v>2</v>
      </c>
      <c r="B457" s="39" t="s">
        <v>148</v>
      </c>
      <c r="C457" s="36">
        <f t="shared" si="139"/>
        <v>22.5</v>
      </c>
      <c r="D457" s="12">
        <v>15</v>
      </c>
      <c r="E457" s="37">
        <v>1.5</v>
      </c>
      <c r="F457" s="12">
        <f>F451</f>
        <v>0</v>
      </c>
      <c r="G457" s="12">
        <f t="shared" ref="G457:Q457" si="141">G451</f>
        <v>0</v>
      </c>
      <c r="H457" s="12">
        <f t="shared" si="141"/>
        <v>0</v>
      </c>
      <c r="I457" s="12">
        <f t="shared" si="141"/>
        <v>0</v>
      </c>
      <c r="J457" s="12">
        <f t="shared" si="141"/>
        <v>0</v>
      </c>
      <c r="K457" s="12">
        <f t="shared" si="141"/>
        <v>0</v>
      </c>
      <c r="L457" s="12">
        <f t="shared" si="141"/>
        <v>0</v>
      </c>
      <c r="M457" s="12">
        <f t="shared" si="141"/>
        <v>0</v>
      </c>
      <c r="N457" s="12">
        <f t="shared" si="141"/>
        <v>0</v>
      </c>
      <c r="O457" s="12">
        <f t="shared" si="141"/>
        <v>0</v>
      </c>
      <c r="P457" s="12">
        <f t="shared" si="141"/>
        <v>0</v>
      </c>
      <c r="Q457" s="12">
        <f t="shared" si="141"/>
        <v>0</v>
      </c>
      <c r="R457" s="65"/>
      <c r="S457" s="65"/>
      <c r="T457" s="27"/>
    </row>
    <row r="458" spans="1:20" s="13" customFormat="1" ht="20.25">
      <c r="A458" s="11"/>
      <c r="B458" s="40" t="s">
        <v>20</v>
      </c>
      <c r="C458" s="44">
        <f>SUM(C453:C457)</f>
        <v>210</v>
      </c>
      <c r="D458" s="98" t="s">
        <v>291</v>
      </c>
      <c r="E458" s="99">
        <v>210</v>
      </c>
      <c r="F458" s="12"/>
      <c r="G458" s="12"/>
      <c r="H458" s="12"/>
      <c r="I458" s="12"/>
      <c r="J458" s="12"/>
      <c r="K458" s="12"/>
      <c r="L458" s="12"/>
      <c r="M458" s="12"/>
      <c r="N458" s="12"/>
      <c r="O458" s="12"/>
      <c r="P458" s="12"/>
      <c r="Q458" s="12"/>
      <c r="R458" s="65"/>
      <c r="S458" s="66"/>
      <c r="T458" s="27"/>
    </row>
    <row r="459" spans="1:20" s="13" customFormat="1" ht="20.25">
      <c r="A459" s="11">
        <v>3</v>
      </c>
      <c r="B459" s="39" t="s">
        <v>120</v>
      </c>
      <c r="C459" s="36">
        <f>D459*E459</f>
        <v>-72.5</v>
      </c>
      <c r="D459" s="12">
        <v>5</v>
      </c>
      <c r="E459" s="37">
        <f>F459*$E$473+G459*$F$473+H459*$G$473+I459*$H$473+J459*$I$473+K459*$J$473+L459*$K$473+M459*$L$473+N459*$M$473+O459*$N$473+P459*$O$473</f>
        <v>-14.5</v>
      </c>
      <c r="F459" s="12">
        <v>-7</v>
      </c>
      <c r="G459" s="12">
        <v>-7.5</v>
      </c>
      <c r="H459" s="12"/>
      <c r="I459" s="12"/>
      <c r="J459" s="12"/>
      <c r="K459" s="12"/>
      <c r="L459" s="12"/>
      <c r="M459" s="12"/>
      <c r="N459" s="12"/>
      <c r="O459" s="12"/>
      <c r="P459" s="12"/>
      <c r="Q459" s="12"/>
      <c r="R459" s="65"/>
      <c r="S459" s="66"/>
      <c r="T459" s="27"/>
    </row>
    <row r="460" spans="1:20" s="13" customFormat="1" ht="20.25">
      <c r="A460" s="11">
        <v>3</v>
      </c>
      <c r="B460" s="39" t="s">
        <v>290</v>
      </c>
      <c r="C460" s="36">
        <f t="shared" ref="C460:C463" si="142">D460*E460</f>
        <v>-40</v>
      </c>
      <c r="D460" s="12">
        <v>20</v>
      </c>
      <c r="E460" s="37">
        <f>F460*$E$473+G460*$F$473+H460*$G$473+I460*$H$473+J460*$I$473+K460*$J$473+L460*$K$473+M460*$L$473+N460*$M$473+O460*$N$473+P460*$O$473</f>
        <v>-2</v>
      </c>
      <c r="F460" s="12">
        <v>-2</v>
      </c>
      <c r="G460" s="12"/>
      <c r="H460" s="12"/>
      <c r="I460" s="12"/>
      <c r="J460" s="12"/>
      <c r="K460" s="12"/>
      <c r="L460" s="12"/>
      <c r="M460" s="12"/>
      <c r="N460" s="12"/>
      <c r="O460" s="12"/>
      <c r="P460" s="12"/>
      <c r="Q460" s="12"/>
      <c r="R460" s="65"/>
      <c r="S460" s="97"/>
      <c r="T460" s="27"/>
    </row>
    <row r="461" spans="1:20" s="13" customFormat="1" ht="20.25">
      <c r="A461" s="11">
        <v>3</v>
      </c>
      <c r="B461" s="39" t="str">
        <f>B450</f>
        <v>Дрон-переработчик</v>
      </c>
      <c r="C461" s="36">
        <f t="shared" si="142"/>
        <v>390</v>
      </c>
      <c r="D461" s="12">
        <v>40</v>
      </c>
      <c r="E461" s="37">
        <f>F461*$E$473+G461*$F$473+H461*$G$473+I461*$H$473+J461*$I$473+K461*$J$473+L461*$K$473+M461*$L$473+N461*$M$473+O461*$N$473+P461*$O$473</f>
        <v>9.75</v>
      </c>
      <c r="F461" s="12">
        <f>F450</f>
        <v>0</v>
      </c>
      <c r="G461" s="12">
        <f t="shared" ref="G461:R461" si="143">G450</f>
        <v>0</v>
      </c>
      <c r="H461" s="12">
        <f t="shared" si="143"/>
        <v>0</v>
      </c>
      <c r="I461" s="12">
        <f t="shared" si="143"/>
        <v>0</v>
      </c>
      <c r="J461" s="12">
        <f t="shared" si="143"/>
        <v>0</v>
      </c>
      <c r="K461" s="12">
        <f t="shared" si="143"/>
        <v>0</v>
      </c>
      <c r="L461" s="12">
        <f t="shared" si="143"/>
        <v>0</v>
      </c>
      <c r="M461" s="12">
        <f t="shared" si="143"/>
        <v>0</v>
      </c>
      <c r="N461" s="12">
        <f t="shared" si="143"/>
        <v>0</v>
      </c>
      <c r="O461" s="12">
        <f t="shared" si="143"/>
        <v>0</v>
      </c>
      <c r="P461" s="12">
        <f>P450</f>
        <v>1.9500000000000002</v>
      </c>
      <c r="Q461" s="12">
        <f t="shared" si="143"/>
        <v>0</v>
      </c>
      <c r="R461" s="65">
        <f t="shared" si="143"/>
        <v>0.03</v>
      </c>
      <c r="S461" s="79" t="s">
        <v>218</v>
      </c>
      <c r="T461" s="75">
        <f>(R461+S461+S455)*D461</f>
        <v>3</v>
      </c>
    </row>
    <row r="462" spans="1:20" s="13" customFormat="1" ht="20.25">
      <c r="A462" s="11">
        <v>3</v>
      </c>
      <c r="B462" s="39" t="s">
        <v>144</v>
      </c>
      <c r="C462" s="36">
        <f t="shared" si="142"/>
        <v>150</v>
      </c>
      <c r="D462" s="12">
        <f>D461</f>
        <v>40</v>
      </c>
      <c r="E462" s="37">
        <f>F462*$E$473+G462*$F$473+H462*$G$473+I462*$H$473+J462*$I$473+K462*$J$473+L462*$K$473+M462*$L$473+N462*$M$473+O462*$N$473+P462*$O$473</f>
        <v>3.75</v>
      </c>
      <c r="F462" s="12"/>
      <c r="G462" s="12"/>
      <c r="H462" s="12"/>
      <c r="I462" s="12"/>
      <c r="J462" s="12"/>
      <c r="K462" s="12"/>
      <c r="L462" s="12"/>
      <c r="M462" s="12"/>
      <c r="N462" s="12"/>
      <c r="O462" s="12"/>
      <c r="P462" s="12">
        <f>0.25*3</f>
        <v>0.75</v>
      </c>
      <c r="Q462" s="12"/>
      <c r="R462" s="65"/>
      <c r="S462" s="65"/>
      <c r="T462" s="27"/>
    </row>
    <row r="463" spans="1:20" s="13" customFormat="1" ht="31.5">
      <c r="A463" s="11">
        <v>3</v>
      </c>
      <c r="B463" s="39" t="s">
        <v>296</v>
      </c>
      <c r="C463" s="36">
        <f t="shared" si="142"/>
        <v>37.5</v>
      </c>
      <c r="D463" s="12">
        <v>25</v>
      </c>
      <c r="E463" s="37">
        <v>1.5</v>
      </c>
      <c r="F463" s="12">
        <f>F451</f>
        <v>0</v>
      </c>
      <c r="G463" s="12">
        <f t="shared" ref="G463:Q463" si="144">G451</f>
        <v>0</v>
      </c>
      <c r="H463" s="12">
        <f t="shared" si="144"/>
        <v>0</v>
      </c>
      <c r="I463" s="12">
        <f t="shared" si="144"/>
        <v>0</v>
      </c>
      <c r="J463" s="12">
        <f t="shared" si="144"/>
        <v>0</v>
      </c>
      <c r="K463" s="12">
        <f t="shared" si="144"/>
        <v>0</v>
      </c>
      <c r="L463" s="12">
        <f t="shared" si="144"/>
        <v>0</v>
      </c>
      <c r="M463" s="12">
        <f t="shared" si="144"/>
        <v>0</v>
      </c>
      <c r="N463" s="12">
        <f t="shared" si="144"/>
        <v>0</v>
      </c>
      <c r="O463" s="12">
        <f t="shared" si="144"/>
        <v>0</v>
      </c>
      <c r="P463" s="12">
        <f t="shared" si="144"/>
        <v>0</v>
      </c>
      <c r="Q463" s="12">
        <f t="shared" si="144"/>
        <v>0</v>
      </c>
      <c r="R463" s="65"/>
      <c r="S463" s="65"/>
      <c r="T463" s="27"/>
    </row>
    <row r="464" spans="1:20" s="13" customFormat="1" ht="20.25">
      <c r="A464" s="14"/>
      <c r="B464" s="41" t="s">
        <v>21</v>
      </c>
      <c r="C464" s="44">
        <f>SUM(C459:C463)</f>
        <v>465</v>
      </c>
      <c r="D464" s="98" t="s">
        <v>291</v>
      </c>
      <c r="E464" s="99">
        <v>465</v>
      </c>
      <c r="F464" s="15"/>
      <c r="G464" s="15"/>
      <c r="H464" s="15"/>
      <c r="I464" s="15"/>
      <c r="J464" s="15"/>
      <c r="K464" s="15"/>
      <c r="L464" s="15"/>
      <c r="M464" s="15"/>
      <c r="N464" s="15"/>
      <c r="O464" s="15"/>
      <c r="P464" s="15"/>
      <c r="Q464" s="15"/>
      <c r="R464" s="67"/>
      <c r="S464" s="68"/>
      <c r="T464" s="28"/>
    </row>
    <row r="465" spans="1:20" s="13" customFormat="1" ht="20.25">
      <c r="A465" s="14"/>
      <c r="B465" s="89" t="s">
        <v>255</v>
      </c>
      <c r="C465" s="38"/>
      <c r="D465" s="91"/>
      <c r="E465" s="37"/>
      <c r="F465" s="15"/>
      <c r="G465" s="15"/>
      <c r="H465" s="15"/>
      <c r="I465" s="15"/>
      <c r="J465" s="15"/>
      <c r="K465" s="15"/>
      <c r="L465" s="15"/>
      <c r="M465" s="15"/>
      <c r="N465" s="15"/>
      <c r="O465" s="15"/>
      <c r="P465" s="15"/>
      <c r="Q465" s="15"/>
      <c r="R465" s="67"/>
      <c r="S465" s="68"/>
      <c r="T465" s="28"/>
    </row>
    <row r="466" spans="1:20" s="13" customFormat="1" ht="20.25">
      <c r="A466" s="14"/>
      <c r="B466" s="90" t="s">
        <v>285</v>
      </c>
      <c r="C466" s="92">
        <f>D466*E466</f>
        <v>252</v>
      </c>
      <c r="D466" s="12">
        <f>D461</f>
        <v>40</v>
      </c>
      <c r="E466" s="37">
        <f>F466*$E$473+G466*$F$473+H466*$G$473+I466*$H$473+J466*$I$473+K466*$J$473+L466*$K$473+M466*$L$473+N466*$M$473+O466*$N$473+P466*$O$473</f>
        <v>6.3</v>
      </c>
      <c r="F466" s="15"/>
      <c r="G466" s="15"/>
      <c r="H466" s="15"/>
      <c r="I466" s="15"/>
      <c r="J466" s="15"/>
      <c r="K466" s="15"/>
      <c r="L466" s="15"/>
      <c r="M466" s="15"/>
      <c r="N466" s="15"/>
      <c r="O466" s="15"/>
      <c r="P466" s="15">
        <v>1.26</v>
      </c>
      <c r="Q466" s="15"/>
      <c r="R466" s="67"/>
      <c r="S466" s="68"/>
      <c r="T466" s="28"/>
    </row>
    <row r="467" spans="1:20" s="13" customFormat="1" ht="20.25">
      <c r="A467" s="14"/>
      <c r="B467" s="41" t="s">
        <v>262</v>
      </c>
      <c r="C467" s="93">
        <f>C466</f>
        <v>252</v>
      </c>
      <c r="D467" s="98" t="s">
        <v>291</v>
      </c>
      <c r="E467" s="99">
        <v>250</v>
      </c>
      <c r="F467" s="15"/>
      <c r="G467" s="15"/>
      <c r="H467" s="15"/>
      <c r="I467" s="15"/>
      <c r="J467" s="15"/>
      <c r="K467" s="15"/>
      <c r="L467" s="15"/>
      <c r="M467" s="15"/>
      <c r="N467" s="15"/>
      <c r="O467" s="15"/>
      <c r="P467" s="15"/>
      <c r="Q467" s="15"/>
      <c r="R467" s="67"/>
      <c r="S467" s="68"/>
      <c r="T467" s="28"/>
    </row>
    <row r="468" spans="1:20" s="29" customFormat="1"/>
    <row r="469" spans="1:20" s="29" customFormat="1"/>
    <row r="470" spans="1:20" s="29" customFormat="1"/>
    <row r="471" spans="1:20">
      <c r="A471" s="1"/>
      <c r="B471"/>
      <c r="C471"/>
      <c r="D471"/>
      <c r="T471" s="5"/>
    </row>
    <row r="472" spans="1:20">
      <c r="A472" s="1"/>
      <c r="B472"/>
      <c r="C472"/>
      <c r="D472"/>
      <c r="T472" s="5"/>
    </row>
    <row r="473" spans="1:20">
      <c r="B473" s="3" t="s">
        <v>9</v>
      </c>
      <c r="C473" s="3"/>
      <c r="D473" s="3"/>
      <c r="E473" s="3">
        <v>1</v>
      </c>
      <c r="F473" s="3">
        <v>1</v>
      </c>
      <c r="G473" s="3">
        <v>1</v>
      </c>
      <c r="H473" s="3">
        <v>1.5</v>
      </c>
      <c r="I473" s="3">
        <v>3</v>
      </c>
      <c r="J473" s="3">
        <v>2.5</v>
      </c>
      <c r="K473" s="3">
        <v>0.5</v>
      </c>
      <c r="L473" s="3">
        <v>1.1000000000000001</v>
      </c>
      <c r="M473" s="3">
        <v>1.25</v>
      </c>
      <c r="N473" s="3">
        <v>35</v>
      </c>
      <c r="O473" s="3">
        <v>5</v>
      </c>
      <c r="P473" s="69">
        <v>1</v>
      </c>
      <c r="Q473" s="70">
        <v>1</v>
      </c>
      <c r="R473" s="70">
        <v>1</v>
      </c>
      <c r="S473" s="70">
        <v>1</v>
      </c>
      <c r="T473" s="71">
        <v>1</v>
      </c>
    </row>
    <row r="474" spans="1:20" ht="63.75">
      <c r="A474"/>
      <c r="B474"/>
      <c r="C474"/>
      <c r="D474"/>
      <c r="E474" s="3" t="s">
        <v>1</v>
      </c>
      <c r="F474" s="3" t="s">
        <v>2</v>
      </c>
      <c r="G474" s="3" t="s">
        <v>3</v>
      </c>
      <c r="H474" s="3" t="s">
        <v>4</v>
      </c>
      <c r="I474" s="3" t="s">
        <v>5</v>
      </c>
      <c r="J474" s="3" t="s">
        <v>40</v>
      </c>
      <c r="K474" s="3" t="s">
        <v>6</v>
      </c>
      <c r="L474" s="3" t="s">
        <v>7</v>
      </c>
      <c r="M474" s="3" t="s">
        <v>8</v>
      </c>
      <c r="N474" s="3" t="s">
        <v>12</v>
      </c>
      <c r="O474" s="3" t="s">
        <v>151</v>
      </c>
      <c r="P474" s="69"/>
      <c r="Q474" s="72"/>
      <c r="R474" s="72"/>
      <c r="S474" s="72"/>
      <c r="T474" s="71"/>
    </row>
    <row r="475" spans="1:20">
      <c r="A475" s="1"/>
      <c r="B475"/>
      <c r="C475" s="53" t="s">
        <v>9</v>
      </c>
      <c r="D475" s="3"/>
      <c r="E475" s="3"/>
      <c r="F475" s="3"/>
      <c r="G475" s="3"/>
      <c r="H475" s="3"/>
      <c r="I475" s="53"/>
      <c r="J475" s="55"/>
      <c r="T475" s="5"/>
    </row>
    <row r="476" spans="1:20">
      <c r="A476" s="1"/>
      <c r="B476"/>
      <c r="C476" s="54" t="s">
        <v>126</v>
      </c>
      <c r="D476" s="3">
        <v>15</v>
      </c>
      <c r="E476" s="53" t="s">
        <v>127</v>
      </c>
      <c r="F476" s="54"/>
      <c r="G476" s="3"/>
      <c r="H476" s="3"/>
      <c r="I476" s="53"/>
      <c r="J476" s="55"/>
      <c r="L476" s="58">
        <f>E473</f>
        <v>1</v>
      </c>
      <c r="M476" s="53" t="s">
        <v>155</v>
      </c>
      <c r="N476" s="54"/>
      <c r="O476" s="54"/>
      <c r="T476" s="5"/>
    </row>
    <row r="477" spans="1:20">
      <c r="A477" s="1"/>
      <c r="B477" t="s">
        <v>11</v>
      </c>
      <c r="C477"/>
      <c r="D477" s="3">
        <v>1.5</v>
      </c>
      <c r="E477" s="53" t="s">
        <v>128</v>
      </c>
      <c r="F477" s="53"/>
      <c r="G477" s="53"/>
      <c r="H477" s="53"/>
      <c r="I477" s="53"/>
      <c r="J477" s="55"/>
      <c r="L477" s="58">
        <f>F473</f>
        <v>1</v>
      </c>
      <c r="M477" s="53" t="s">
        <v>156</v>
      </c>
      <c r="N477" s="54"/>
      <c r="O477" s="54"/>
      <c r="T477" s="5"/>
    </row>
    <row r="478" spans="1:20">
      <c r="A478" s="1"/>
      <c r="B478"/>
      <c r="C478"/>
      <c r="D478" s="3">
        <v>1</v>
      </c>
      <c r="E478" s="53" t="s">
        <v>130</v>
      </c>
      <c r="F478" s="53"/>
      <c r="G478" s="53"/>
      <c r="H478" s="53"/>
      <c r="I478" s="53"/>
      <c r="J478" s="55"/>
      <c r="L478" s="58">
        <f>G473</f>
        <v>1</v>
      </c>
      <c r="M478" s="53" t="s">
        <v>157</v>
      </c>
      <c r="N478" s="54"/>
      <c r="O478" s="54"/>
      <c r="T478" s="5"/>
    </row>
    <row r="479" spans="1:20">
      <c r="A479" t="s">
        <v>28</v>
      </c>
      <c r="B479" s="50">
        <v>25</v>
      </c>
      <c r="C479" s="50"/>
      <c r="D479" s="3">
        <v>0.5</v>
      </c>
      <c r="E479" s="53" t="s">
        <v>129</v>
      </c>
      <c r="F479" s="53"/>
      <c r="G479" s="53"/>
      <c r="H479" s="53"/>
      <c r="I479" s="53"/>
      <c r="J479" s="55"/>
      <c r="L479" s="58">
        <f>H473</f>
        <v>1.5</v>
      </c>
      <c r="M479" s="53" t="s">
        <v>158</v>
      </c>
      <c r="N479" s="54"/>
      <c r="O479" s="54"/>
      <c r="T479" s="5"/>
    </row>
    <row r="480" spans="1:20">
      <c r="A480"/>
      <c r="B480" s="50">
        <v>100</v>
      </c>
      <c r="C480" s="50"/>
      <c r="D480" s="3">
        <v>0.5</v>
      </c>
      <c r="E480" s="52" t="s">
        <v>132</v>
      </c>
      <c r="F480" s="53"/>
      <c r="G480" s="53"/>
      <c r="H480" s="53"/>
      <c r="I480" s="53"/>
      <c r="J480" s="55"/>
      <c r="L480" s="58">
        <f>I473</f>
        <v>3</v>
      </c>
      <c r="M480" s="53" t="s">
        <v>159</v>
      </c>
      <c r="N480" s="54"/>
      <c r="O480" s="54"/>
      <c r="T480" s="5"/>
    </row>
    <row r="481" spans="1:15">
      <c r="A481"/>
      <c r="B481" s="50">
        <v>250</v>
      </c>
      <c r="C481" s="51"/>
      <c r="D481" s="3">
        <v>1.5</v>
      </c>
      <c r="E481" s="52" t="s">
        <v>133</v>
      </c>
      <c r="F481" s="53"/>
      <c r="G481" s="53"/>
      <c r="H481" s="53"/>
      <c r="I481" s="53"/>
      <c r="J481" s="55"/>
      <c r="L481" s="58">
        <f>J473</f>
        <v>2.5</v>
      </c>
      <c r="M481" s="53" t="s">
        <v>160</v>
      </c>
      <c r="N481" s="54"/>
      <c r="O481" s="54"/>
    </row>
    <row r="482" spans="1:15">
      <c r="A482"/>
      <c r="B482" s="50"/>
      <c r="C482" s="51"/>
      <c r="D482" s="3">
        <v>1.5</v>
      </c>
      <c r="E482" s="52" t="s">
        <v>134</v>
      </c>
      <c r="F482" s="53"/>
      <c r="G482" s="53"/>
      <c r="H482" s="53"/>
      <c r="I482" s="53"/>
      <c r="J482" s="55"/>
      <c r="L482" s="58">
        <f>K473</f>
        <v>0.5</v>
      </c>
      <c r="M482" s="53" t="s">
        <v>161</v>
      </c>
      <c r="N482" s="54"/>
      <c r="O482" s="54"/>
    </row>
    <row r="483" spans="1:15">
      <c r="A483" t="s">
        <v>169</v>
      </c>
      <c r="B483" s="50">
        <f>B479</f>
        <v>25</v>
      </c>
      <c r="C483" s="51"/>
      <c r="D483" s="3">
        <v>20</v>
      </c>
      <c r="E483" s="52" t="s">
        <v>135</v>
      </c>
      <c r="F483" s="53"/>
      <c r="G483" s="53"/>
      <c r="H483" s="53"/>
      <c r="I483" s="53"/>
      <c r="J483" s="55"/>
      <c r="L483" s="58">
        <f>L473</f>
        <v>1.1000000000000001</v>
      </c>
      <c r="M483" s="53" t="s">
        <v>162</v>
      </c>
      <c r="N483" s="54"/>
      <c r="O483" s="54"/>
    </row>
    <row r="484" spans="1:15">
      <c r="A484"/>
      <c r="B484" s="50">
        <f>(B485+B483)/2.5</f>
        <v>50</v>
      </c>
      <c r="C484" s="51"/>
      <c r="D484" s="3">
        <v>1.5</v>
      </c>
      <c r="E484" s="52" t="s">
        <v>136</v>
      </c>
      <c r="F484" s="53"/>
      <c r="G484" s="53"/>
      <c r="H484" s="53"/>
      <c r="I484" s="53"/>
      <c r="J484" s="55"/>
      <c r="L484" s="58">
        <f>M473</f>
        <v>1.25</v>
      </c>
      <c r="M484" s="53" t="s">
        <v>163</v>
      </c>
      <c r="N484" s="54"/>
      <c r="O484" s="54"/>
    </row>
    <row r="485" spans="1:15">
      <c r="A485"/>
      <c r="B485" s="50">
        <f>B480</f>
        <v>100</v>
      </c>
      <c r="C485" s="51"/>
      <c r="D485" s="3">
        <v>2</v>
      </c>
      <c r="E485" s="52" t="s">
        <v>137</v>
      </c>
      <c r="F485" s="53"/>
      <c r="G485" s="53"/>
      <c r="H485" s="53"/>
      <c r="I485" s="53"/>
      <c r="J485" s="55"/>
      <c r="L485" s="58">
        <f>N473</f>
        <v>35</v>
      </c>
      <c r="M485" s="53" t="s">
        <v>164</v>
      </c>
      <c r="N485" s="54"/>
      <c r="O485" s="54"/>
    </row>
    <row r="486" spans="1:15">
      <c r="A486"/>
      <c r="B486" s="50">
        <f>(B487+B485)/2</f>
        <v>175</v>
      </c>
      <c r="C486" s="51"/>
      <c r="D486" s="3">
        <v>2</v>
      </c>
      <c r="E486" s="52" t="s">
        <v>138</v>
      </c>
      <c r="F486" s="53"/>
      <c r="G486" s="53"/>
      <c r="H486" s="53"/>
      <c r="I486" s="53"/>
      <c r="J486" s="55"/>
      <c r="L486" s="58">
        <f>O473</f>
        <v>5</v>
      </c>
      <c r="M486" s="53" t="s">
        <v>165</v>
      </c>
      <c r="N486" s="54"/>
      <c r="O486" s="54"/>
    </row>
    <row r="487" spans="1:15">
      <c r="A487"/>
      <c r="B487" s="50">
        <f>B481</f>
        <v>250</v>
      </c>
      <c r="C487" s="51"/>
      <c r="D487" s="3">
        <v>2</v>
      </c>
      <c r="E487" s="52" t="s">
        <v>139</v>
      </c>
      <c r="F487" s="53"/>
      <c r="G487" s="53"/>
      <c r="H487" s="53"/>
      <c r="I487" s="53"/>
      <c r="J487" s="55"/>
    </row>
    <row r="488" spans="1:15">
      <c r="B488" s="51"/>
      <c r="C488" s="51"/>
      <c r="D488" s="3">
        <v>7</v>
      </c>
      <c r="E488" s="52" t="s">
        <v>140</v>
      </c>
      <c r="F488" s="53"/>
      <c r="G488" s="53"/>
      <c r="H488" s="53"/>
      <c r="I488" s="53"/>
      <c r="J488" s="55"/>
    </row>
    <row r="489" spans="1:15">
      <c r="B489" s="1" t="s">
        <v>213</v>
      </c>
      <c r="D489" s="3">
        <v>1.5</v>
      </c>
      <c r="E489" s="52" t="s">
        <v>141</v>
      </c>
      <c r="F489" s="53"/>
      <c r="G489" s="53"/>
      <c r="H489" s="53"/>
      <c r="I489" s="53"/>
      <c r="J489" s="55"/>
    </row>
    <row r="490" spans="1:15">
      <c r="B490" s="77" t="s">
        <v>214</v>
      </c>
      <c r="D490" s="3">
        <v>5</v>
      </c>
      <c r="E490" s="52" t="s">
        <v>142</v>
      </c>
      <c r="F490" s="53"/>
      <c r="G490" s="53"/>
      <c r="H490" s="53"/>
      <c r="I490" s="53"/>
      <c r="J490" s="55"/>
    </row>
    <row r="491" spans="1:15">
      <c r="B491" s="78" t="s">
        <v>215</v>
      </c>
      <c r="D491" s="3">
        <v>1</v>
      </c>
      <c r="E491" s="52" t="s">
        <v>143</v>
      </c>
      <c r="F491" s="53"/>
      <c r="G491" s="53"/>
      <c r="H491" s="53"/>
      <c r="I491" s="53"/>
      <c r="J491" s="55"/>
    </row>
    <row r="492" spans="1:15">
      <c r="B492" s="77" t="s">
        <v>216</v>
      </c>
      <c r="D492" s="3">
        <v>1</v>
      </c>
      <c r="E492" s="52" t="s">
        <v>147</v>
      </c>
      <c r="F492" s="53"/>
      <c r="G492" s="53"/>
      <c r="H492" s="53"/>
      <c r="I492" s="53"/>
      <c r="J492" s="55"/>
    </row>
    <row r="493" spans="1:15">
      <c r="D493" s="3">
        <v>1.5</v>
      </c>
      <c r="E493" s="52" t="s">
        <v>150</v>
      </c>
      <c r="F493" s="53"/>
      <c r="G493" s="53"/>
      <c r="H493" s="53"/>
      <c r="I493" s="53"/>
      <c r="J493" s="55"/>
    </row>
    <row r="494" spans="1:15">
      <c r="D494" s="3">
        <v>5</v>
      </c>
      <c r="E494" s="52" t="s">
        <v>153</v>
      </c>
      <c r="F494" s="53"/>
      <c r="G494" s="53"/>
      <c r="H494" s="53"/>
      <c r="I494" s="53"/>
      <c r="J494" s="55"/>
    </row>
    <row r="495" spans="1:15" ht="15.75">
      <c r="B495" s="39"/>
      <c r="D495" s="3">
        <v>7</v>
      </c>
      <c r="E495" s="52" t="s">
        <v>195</v>
      </c>
      <c r="F495" s="52"/>
      <c r="G495" s="52"/>
      <c r="H495" s="52"/>
      <c r="I495" s="52"/>
      <c r="J495" s="52"/>
    </row>
    <row r="496" spans="1:15" ht="15.75">
      <c r="B496" s="39"/>
      <c r="D496" s="3">
        <v>7</v>
      </c>
      <c r="E496" s="52" t="s">
        <v>196</v>
      </c>
      <c r="F496" s="52"/>
      <c r="G496" s="52"/>
      <c r="H496" s="52"/>
      <c r="I496" s="52"/>
      <c r="J496" s="52"/>
    </row>
    <row r="497" spans="2:10" ht="15.75">
      <c r="B497" s="39"/>
      <c r="D497" s="3">
        <v>7</v>
      </c>
      <c r="E497" s="52" t="s">
        <v>197</v>
      </c>
      <c r="F497" s="52"/>
      <c r="G497" s="52"/>
      <c r="H497" s="52"/>
      <c r="I497" s="52"/>
      <c r="J497" s="52"/>
    </row>
    <row r="498" spans="2:10" ht="15.75">
      <c r="B498" s="39"/>
      <c r="D498" s="3">
        <v>10</v>
      </c>
      <c r="E498" s="52" t="s">
        <v>198</v>
      </c>
      <c r="F498" s="52"/>
      <c r="G498" s="52"/>
      <c r="H498" s="52"/>
      <c r="I498" s="52"/>
      <c r="J498" s="52"/>
    </row>
  </sheetData>
  <conditionalFormatting sqref="E447:E451 E465:E466 E429:E432 E434:E437 E439:E442 E444:E445 E390:E394 E396:E400 E402:E406 E408:E409 E411:E414 E416:E419 E421:E424 E426:E427 E372:E375 E377:E380 E382:E385 E387:E388 E354:E357 E359:E362 E364:E367 E369:E370 F315:Q467 E291:E295 E297:E301 E303:E307 E309:E310 E315:E319 E321:E325 E327:E331 E333:E334 E336:E339 E341:E344 E346:E349 E351:E352 E234:E238 E240:E244 E246:E250 E252:E253 E255:E258 E260:E263 E265:E268 E270:E271 E209:Q209 E216:E219 E221:E224 E226:E229 E231:E232 E198:E201 E203 E205:E206 E213:E214 E135:E139 E141:E145 E147:E151 E153:E154 E177:E178 E180:E183 E185:E188 E190:E193 E195:E196 E117:E120 E122:E125 E127:E130 E132:E133 E99:E102 E78:E82 E84:E88 E104:E107 E90:E94 E109:E112 E96:E97 E114:E115 E60:E63 E65:E68 E70:E73 E75:E76 E47:E50 E52:E55 E57:E58 C4:C7 C9:C13 C15:C19 E3:E7 E9:E13 E15:E19 E21:E22 E24:E27 E32:Q32 E30:F30 E34:E37 C25:C27 E25:G26 C34:C37 E35:F35 E29:E31 F33:Q155 F3:Q31 C29:C32 E39:E40 E42:E45 E48:Q48 C43:C45 E44:Q44 C52:C55 E53:Q53 E50:Q50 C47:C50 C61:C63 E62:Q62 E66:Q66 E68:Q68 C65:C68 C70:C73 E71:Q71 C79:C82 E80:Q80 E85:Q85 C84:C88 C90:C94 E91:Q91 E107:Q107 C100:C102 E101:Q101 E105:Q105 C104:C107 C109:C112 E110:Q110 C118:C120 E119:Q119 E123:Q123 E125:Q125 C122:C125 C127:C130 E128:Q128 C136:C139 E137:Q137 E142:Q142 C141:C145 C147:C151 E148:Q148 E159:E163 E165:E169 E171:E175 C160:C163 E161:Q161 E166:Q166 C165:C176 E172:Q172 C180:C194 E182:F182 E186:F186 E191:F191 E188:F188 E200:Q200 F159:Q203 E208:E211 E206:Q206 C198:C212 E204:Q204 E218:Q218 E222:Q222 E224:Q224 E227:Q227 C216:C230 E236:Q236 E241:Q241 E247:Q247 C234:C251 E257:Q257 E261:Q261 E263:Q263 E266:Q266 C255:C268 E273:E276 E278:E281 E283:E286 E288:E289 F205:Q311 E275:Q275 E279:Q279 E281:Q281 E284:Q284 C273:C287 E293:Q293 E298:Q298 E304:Q304 C292:C308 E317:Q317 E322:Q322 E328:Q328 C316:C332 E338:Q338 E342:Q342 E344:Q344 E347:Q347 C336:C350 E356:Q356 E360:Q360 E362:Q362 E365:Q365 C354:C368 E374:Q374 E378:Q378 E380:Q380 E383:Q383 C372:C386 E392:Q392 E397:Q397 E403:Q403 C390:C407 E413:Q413 E417:Q417 E419:Q419 E422:Q422 C411:C425 E430:Q431 E434:Q435 E437:Q437 E439:Q440 E442:Q442 C429:C443 E449:Q449 E454:Q454 E460:Q460 C448:C464 E453:E457 E459:E463">
    <cfRule type="cellIs" dxfId="56" priority="6697" operator="lessThan">
      <formula>0</formula>
    </cfRule>
    <cfRule type="cellIs" dxfId="55" priority="6698" operator="greaterThan">
      <formula>0</formula>
    </cfRule>
  </conditionalFormatting>
  <conditionalFormatting sqref="C452 C458 C464 C433 C438 C443 C395 C415 C401 C420 C407 C425 C376 C381 C386 C358 C363 C368 C296 C320 C340 C302 C326 C345 C308 C332 C269 C239 C259 C245 C264 C251 C220 C225 C230 C202 C207 C212 C140 C164 C184 C146 C170 C189 C152 C176 C194 C121 C126 C83 C103 C89 C108 C95 C113 C64 C69 C74 C46 C51 C56 C28 C33 C38 C131 C287 C277 C282 C350">
    <cfRule type="cellIs" dxfId="54" priority="6576" operator="lessThan">
      <formula>24</formula>
    </cfRule>
    <cfRule type="cellIs" dxfId="53" priority="6577" operator="greaterThan">
      <formula>26</formula>
    </cfRule>
    <cfRule type="cellIs" dxfId="52" priority="6578" operator="between">
      <formula>24</formula>
      <formula>26</formula>
    </cfRule>
  </conditionalFormatting>
  <conditionalFormatting sqref="C452 C458 C433 C438 C395 C415 C401 C420 C376 C381 C358 C363 C296 C320 C340 C302 C326 C345 C245 C264 C225 C207 C146 C170 C189 C126 C89 C108 C69 C51 C33 C282">
    <cfRule type="cellIs" dxfId="51" priority="6573" operator="lessThan">
      <formula>95</formula>
    </cfRule>
    <cfRule type="cellIs" dxfId="50" priority="6574" operator="greaterThan">
      <formula>105</formula>
    </cfRule>
    <cfRule type="cellIs" dxfId="49" priority="6575" operator="between">
      <formula>95</formula>
      <formula>105</formula>
    </cfRule>
  </conditionalFormatting>
  <conditionalFormatting sqref="C458 C464 C438 C443 C401 C420 C407 C425 C381 C386 C363 C368 C302 C326 C345 C308 C332 C264 C269 C251 C230 C212 C152 C176 C194 C95 C113 C74 C56 C38 C131 C282 C287 C350">
    <cfRule type="cellIs" dxfId="48" priority="6570" operator="lessThan">
      <formula>240</formula>
    </cfRule>
    <cfRule type="cellIs" dxfId="47" priority="6571" operator="greaterThan">
      <formula>260</formula>
    </cfRule>
    <cfRule type="cellIs" dxfId="46" priority="6572" operator="between">
      <formula>240</formula>
      <formula>260</formula>
    </cfRule>
  </conditionalFormatting>
  <conditionalFormatting sqref="F11:Q23 F31:Q41 F49:Q59 F67:Q77 F86:Q98 F106:Q116 F124:Q134 F143:Q155 F167:Q179 F184:Q197 F202:Q215 F220:Q233 F239:Q254 F256:Q272 F274:Q290 F293:Q311 F322:Q335 F317:Q317 F338:Q338 F340:Q353 F358:Q371 F356:Q356 F376:Q389 F395:Q410 F374:Q374 F392:Q392 F412:Q428 F430:Q446 F450:Q467">
    <cfRule type="cellIs" dxfId="45" priority="6563" operator="equal">
      <formula>0</formula>
    </cfRule>
  </conditionalFormatting>
  <conditionalFormatting sqref="E465:E466 E444:E445 E408:E409 E426:E427 E387:E388 E369:E370 E309:E310 E333:E334 E351:E352 E252:E253 E270:E271 E231:E232 E213:E214 E153:E154 E177:E178 E195:E196 E132:E133 E96:E97 E114:E115 E75:E76 E57:E58 E21:E22 E39:E40 E288:E289">
    <cfRule type="cellIs" dxfId="44" priority="6559" operator="greaterThan">
      <formula>0</formula>
    </cfRule>
    <cfRule type="cellIs" dxfId="43" priority="6560" operator="lessThan">
      <formula>0</formula>
    </cfRule>
  </conditionalFormatting>
  <conditionalFormatting sqref="C452 C433 C395 C415 C376 C358 C296 C320 C340 C239 C259 C220 C202 C140 C164 C184 C121 C83 C103 C64 C46 C28 C277">
    <cfRule type="cellIs" dxfId="42" priority="6543" operator="between">
      <formula>28</formula>
      <formula>32</formula>
    </cfRule>
    <cfRule type="cellIs" dxfId="41" priority="6544" operator="greaterThan">
      <formula>0</formula>
    </cfRule>
    <cfRule type="cellIs" dxfId="40" priority="6545" operator="between">
      <formula>28</formula>
      <formula>32</formula>
    </cfRule>
  </conditionalFormatting>
  <conditionalFormatting sqref="C458 C438 C401 C420 C381 C363 C302 C326 C345 C245 C264 C225 C207 C146 C170 C189 C126 C89 C108 C69 C51 C33 C282">
    <cfRule type="cellIs" dxfId="39" priority="6532" operator="between">
      <formula>100</formula>
      <formula>120</formula>
    </cfRule>
    <cfRule type="cellIs" dxfId="38" priority="6533" operator="greaterThan">
      <formula>0</formula>
    </cfRule>
  </conditionalFormatting>
  <conditionalFormatting sqref="C464 C443 C407 C425 C386 C368 C308 C332 C269 C251 C230 C212 C152 C176 C194 C95 C113 C74 C56 C38 C131 C287 C350">
    <cfRule type="cellIs" dxfId="37" priority="6524" operator="between">
      <formula>280</formula>
      <formula>320</formula>
    </cfRule>
    <cfRule type="cellIs" dxfId="36" priority="6525" operator="greaterThan">
      <formula>0</formula>
    </cfRule>
  </conditionalFormatting>
  <conditionalFormatting sqref="C464 C443 C407 C425 C386 C368 C308 C332:C333 C287 C251 C230 C212 C152 C176:C177 C194 C95 C113 C21 C131 C350">
    <cfRule type="cellIs" dxfId="35" priority="6504" operator="equal">
      <formula>430</formula>
    </cfRule>
    <cfRule type="cellIs" dxfId="34" priority="6505" operator="greaterThan">
      <formula>0</formula>
    </cfRule>
    <cfRule type="cellIs" dxfId="33" priority="6506" operator="between">
      <formula>380</formula>
      <formula>420</formula>
    </cfRule>
    <cfRule type="cellIs" dxfId="32" priority="6507" operator="greaterThan">
      <formula>0</formula>
    </cfRule>
  </conditionalFormatting>
  <conditionalFormatting sqref="C452 C433 C395 C415 C376 C358 C296 C320 C340 C239 C259 C220 C202 C140 C164 C184 C121 C83 C103 C64 C46 C28 C277">
    <cfRule type="cellIs" dxfId="31" priority="6500" operator="between">
      <formula>43</formula>
      <formula>47</formula>
    </cfRule>
    <cfRule type="cellIs" dxfId="30" priority="6501" operator="greaterThan">
      <formula>0</formula>
    </cfRule>
    <cfRule type="cellIs" dxfId="29" priority="6502" operator="between">
      <formula>38</formula>
      <formula>42</formula>
    </cfRule>
    <cfRule type="cellIs" dxfId="28" priority="6503" operator="greaterThan">
      <formula>0</formula>
    </cfRule>
  </conditionalFormatting>
  <conditionalFormatting sqref="C458 C464 C438 C443 C401 C420 C407 C425 C381 C386 C363 C368 C302 C326 C345 C308 C332 C269 C245 C264 C251 C225 C230 C207 C212 C146 C170 C189 C152 C176 C194 C126 C89 C108 C95 C113 C69 C74 C51 C56 C33 C38 C131 C287 C282 C350">
    <cfRule type="cellIs" dxfId="27" priority="6486" operator="between">
      <formula>140</formula>
      <formula>160</formula>
    </cfRule>
    <cfRule type="cellIs" dxfId="26" priority="6487" operator="greaterThan">
      <formula>0</formula>
    </cfRule>
  </conditionalFormatting>
  <conditionalFormatting sqref="C464 C443 C407 C425 C386 C368 C308 C332 C269 C251 C230 C212 C152 C176 C194 C95 C113 C74 C56 C38 C131 C287 C350">
    <cfRule type="cellIs" dxfId="25" priority="6468" operator="between">
      <formula>380</formula>
      <formula>420</formula>
    </cfRule>
    <cfRule type="cellIs" dxfId="24" priority="6469" operator="greaterThan">
      <formula>0</formula>
    </cfRule>
  </conditionalFormatting>
  <conditionalFormatting sqref="C452 C433 C395 C415 C376 C358 C296 C320 C340 C239 C259 C220 C202 C140 C164 C184 C121 C83 C103 C277">
    <cfRule type="cellIs" dxfId="23" priority="6333" operator="equal">
      <formula>50</formula>
    </cfRule>
    <cfRule type="cellIs" dxfId="22" priority="6334" operator="greaterThan">
      <formula>0</formula>
    </cfRule>
    <cfRule type="cellIs" dxfId="21" priority="6335" operator="between">
      <formula>43</formula>
      <formula>47</formula>
    </cfRule>
    <cfRule type="cellIs" dxfId="20" priority="6336" operator="greaterThan">
      <formula>0</formula>
    </cfRule>
    <cfRule type="cellIs" dxfId="19" priority="6337" operator="between">
      <formula>38</formula>
      <formula>42</formula>
    </cfRule>
    <cfRule type="cellIs" dxfId="18" priority="6338" operator="greaterThan">
      <formula>0</formula>
    </cfRule>
  </conditionalFormatting>
  <conditionalFormatting sqref="C458 C438 C401 C420 C381 C363 C302 C326 C345 C245 C264 C225 C207 C146 C170 C189 C126 C89 C108 C282">
    <cfRule type="cellIs" dxfId="17" priority="6329" operator="equal">
      <formula>170</formula>
    </cfRule>
    <cfRule type="cellIs" dxfId="16" priority="6330" operator="greaterThan">
      <formula>0</formula>
    </cfRule>
    <cfRule type="cellIs" dxfId="15" priority="6331" operator="between">
      <formula>140</formula>
      <formula>160</formula>
    </cfRule>
    <cfRule type="cellIs" dxfId="14" priority="6332" operator="greaterThan">
      <formula>0</formula>
    </cfRule>
  </conditionalFormatting>
  <conditionalFormatting sqref="C452 C433 C395 C415 C376 C358 C296 C320 C340 C239 C259 C220 C202 C140 C164 C184 C121 C83 C103 C64 C46 C8 C28 C277">
    <cfRule type="cellIs" dxfId="13" priority="4750" operator="equal">
      <formula>$E$8</formula>
    </cfRule>
    <cfRule type="cellIs" dxfId="12" priority="4753" operator="greaterThan">
      <formula>-999</formula>
    </cfRule>
  </conditionalFormatting>
  <conditionalFormatting sqref="C458 C438 C401 C420 C381 C363 C302 C326 C345 C245 C264 C225 C207 C146 C170 C189 C126 C89 C108 C69 C51 C14 C33 C282">
    <cfRule type="cellIs" dxfId="11" priority="4749" operator="equal">
      <formula>$E$14</formula>
    </cfRule>
    <cfRule type="cellIs" dxfId="10" priority="4752" operator="greaterThan">
      <formula>-999</formula>
    </cfRule>
  </conditionalFormatting>
  <conditionalFormatting sqref="C464 C443 C407 C425 C386 C368 C308 C332 C287 C251 C230 C212 C152 C176 C194 C95 C113 C74 C56 C20 C38 C131 C350">
    <cfRule type="cellIs" dxfId="9" priority="4748" operator="equal">
      <formula>$E$20</formula>
    </cfRule>
    <cfRule type="cellIs" dxfId="8" priority="4751" operator="greaterThan">
      <formula>-999</formula>
    </cfRule>
  </conditionalFormatting>
  <conditionalFormatting sqref="C131">
    <cfRule type="cellIs" dxfId="7" priority="41" operator="equal">
      <formula>466</formula>
    </cfRule>
    <cfRule type="cellIs" dxfId="6" priority="50" operator="equal">
      <formula>430</formula>
    </cfRule>
    <cfRule type="cellIs" dxfId="5" priority="51" operator="greaterThan">
      <formula>0</formula>
    </cfRule>
    <cfRule type="cellIs" dxfId="4" priority="52" operator="between">
      <formula>380</formula>
      <formula>420</formula>
    </cfRule>
    <cfRule type="cellIs" dxfId="3" priority="53" operator="greaterThan">
      <formula>0</formula>
    </cfRule>
  </conditionalFormatting>
  <conditionalFormatting sqref="C269 C287 C425">
    <cfRule type="cellIs" dxfId="2" priority="20" operator="equal">
      <formula>466</formula>
    </cfRule>
  </conditionalFormatting>
  <conditionalFormatting sqref="C443">
    <cfRule type="cellIs" dxfId="1" priority="2" operator="equal">
      <formula>466</formula>
    </cfRule>
  </conditionalFormatting>
  <conditionalFormatting sqref="F449:Q449">
    <cfRule type="cellIs" dxfId="0" priority="1" operator="equal">
      <formula>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A2"/>
  <sheetViews>
    <sheetView workbookViewId="0">
      <selection activeCell="A3" sqref="A3"/>
    </sheetView>
  </sheetViews>
  <sheetFormatPr defaultRowHeight="15"/>
  <sheetData>
    <row r="1" spans="1:1" ht="18.75">
      <c r="A1" s="96" t="s">
        <v>289</v>
      </c>
    </row>
    <row r="2" spans="1:1" ht="18.75">
      <c r="A2" s="96"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Обычные империи</vt:lpstr>
      <vt:lpstr>Коллективный разум</vt:lpstr>
      <vt:lpstr>Машинный разум</vt:lpstr>
      <vt:lpstr>District Overhaul (2.8)</vt:lpstr>
      <vt:lpstr>Примечания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2023-06-01T06:39:43Z</dcterms:modified>
</cp:coreProperties>
</file>