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铁路景气指数项目\2013-2014年\9月计算成果\Excel数据\"/>
    </mc:Choice>
  </mc:AlternateContent>
  <bookViews>
    <workbookView xWindow="0" yWindow="0" windowWidth="25200" windowHeight="11985" activeTab="2"/>
  </bookViews>
  <sheets>
    <sheet name="先行合成指数" sheetId="5" r:id="rId1"/>
    <sheet name="一致合成指数" sheetId="6" r:id="rId2"/>
    <sheet name="滞后合成指数" sheetId="8" r:id="rId3"/>
    <sheet name="Sheet1" sheetId="7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G5" i="8" l="1"/>
  <c r="H5" i="8"/>
  <c r="I5" i="8"/>
  <c r="J5" i="8"/>
  <c r="K5" i="8"/>
  <c r="G6" i="8"/>
  <c r="H6" i="8"/>
  <c r="I6" i="8"/>
  <c r="J6" i="8"/>
  <c r="K6" i="8"/>
  <c r="G7" i="8"/>
  <c r="H7" i="8"/>
  <c r="I7" i="8"/>
  <c r="J7" i="8"/>
  <c r="K7" i="8"/>
  <c r="G8" i="8"/>
  <c r="H8" i="8"/>
  <c r="I8" i="8"/>
  <c r="J8" i="8"/>
  <c r="K8" i="8"/>
  <c r="G9" i="8"/>
  <c r="H9" i="8"/>
  <c r="I9" i="8"/>
  <c r="J9" i="8"/>
  <c r="K9" i="8"/>
  <c r="G10" i="8"/>
  <c r="H10" i="8"/>
  <c r="I10" i="8"/>
  <c r="J10" i="8"/>
  <c r="K10" i="8"/>
  <c r="G11" i="8"/>
  <c r="H11" i="8"/>
  <c r="I11" i="8"/>
  <c r="J11" i="8"/>
  <c r="K11" i="8"/>
  <c r="G12" i="8"/>
  <c r="H12" i="8"/>
  <c r="I12" i="8"/>
  <c r="J12" i="8"/>
  <c r="K12" i="8"/>
  <c r="G13" i="8"/>
  <c r="H13" i="8"/>
  <c r="I13" i="8"/>
  <c r="J13" i="8"/>
  <c r="K13" i="8"/>
  <c r="G14" i="8"/>
  <c r="H14" i="8"/>
  <c r="I14" i="8"/>
  <c r="J14" i="8"/>
  <c r="K14" i="8"/>
  <c r="G15" i="8"/>
  <c r="H15" i="8"/>
  <c r="I15" i="8"/>
  <c r="J15" i="8"/>
  <c r="K15" i="8"/>
  <c r="H4" i="8"/>
  <c r="I4" i="8"/>
  <c r="J4" i="8"/>
  <c r="K4" i="8"/>
  <c r="G4" i="8"/>
  <c r="E5" i="6" l="1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F4" i="6"/>
  <c r="G4" i="6"/>
  <c r="F5" i="5"/>
  <c r="G5" i="5"/>
  <c r="H5" i="5"/>
  <c r="I5" i="5"/>
  <c r="F6" i="5"/>
  <c r="G6" i="5"/>
  <c r="H6" i="5"/>
  <c r="I6" i="5"/>
  <c r="F7" i="5"/>
  <c r="G7" i="5"/>
  <c r="H7" i="5"/>
  <c r="I7" i="5"/>
  <c r="F8" i="5"/>
  <c r="G8" i="5"/>
  <c r="H8" i="5"/>
  <c r="I8" i="5"/>
  <c r="F9" i="5"/>
  <c r="G9" i="5"/>
  <c r="H9" i="5"/>
  <c r="I9" i="5"/>
  <c r="F10" i="5"/>
  <c r="G10" i="5"/>
  <c r="H10" i="5"/>
  <c r="I10" i="5"/>
  <c r="F11" i="5"/>
  <c r="G11" i="5"/>
  <c r="H11" i="5"/>
  <c r="I11" i="5"/>
  <c r="F12" i="5"/>
  <c r="G12" i="5"/>
  <c r="H12" i="5"/>
  <c r="I12" i="5"/>
  <c r="F13" i="5"/>
  <c r="G13" i="5"/>
  <c r="H13" i="5"/>
  <c r="I13" i="5"/>
  <c r="F14" i="5"/>
  <c r="G14" i="5"/>
  <c r="H14" i="5"/>
  <c r="I14" i="5"/>
  <c r="F15" i="5"/>
  <c r="G15" i="5"/>
  <c r="H15" i="5"/>
  <c r="I15" i="5"/>
  <c r="G4" i="5"/>
  <c r="H4" i="5"/>
  <c r="I4" i="5"/>
  <c r="F4" i="5"/>
  <c r="AA2" i="8" l="1"/>
  <c r="N5" i="8"/>
  <c r="O5" i="8"/>
  <c r="N6" i="8"/>
  <c r="O6" i="8"/>
  <c r="N7" i="8"/>
  <c r="O7" i="8"/>
  <c r="N8" i="8"/>
  <c r="O8" i="8"/>
  <c r="N9" i="8"/>
  <c r="O9" i="8"/>
  <c r="N10" i="8"/>
  <c r="O10" i="8"/>
  <c r="N11" i="8"/>
  <c r="O11" i="8"/>
  <c r="N12" i="8"/>
  <c r="O12" i="8"/>
  <c r="N13" i="8"/>
  <c r="O13" i="8"/>
  <c r="N14" i="8"/>
  <c r="O14" i="8"/>
  <c r="N15" i="8"/>
  <c r="O15" i="8"/>
  <c r="L5" i="8"/>
  <c r="M5" i="8"/>
  <c r="P5" i="8"/>
  <c r="P17" i="8" s="1" a="1"/>
  <c r="L6" i="8"/>
  <c r="M6" i="8"/>
  <c r="P6" i="8"/>
  <c r="L7" i="8"/>
  <c r="M7" i="8"/>
  <c r="P7" i="8"/>
  <c r="L8" i="8"/>
  <c r="M8" i="8"/>
  <c r="P8" i="8"/>
  <c r="L9" i="8"/>
  <c r="M9" i="8"/>
  <c r="P9" i="8"/>
  <c r="L10" i="8"/>
  <c r="M10" i="8"/>
  <c r="P10" i="8"/>
  <c r="L11" i="8"/>
  <c r="M11" i="8"/>
  <c r="P11" i="8"/>
  <c r="L12" i="8"/>
  <c r="M12" i="8"/>
  <c r="P12" i="8"/>
  <c r="L13" i="8"/>
  <c r="M13" i="8"/>
  <c r="P13" i="8"/>
  <c r="L14" i="8"/>
  <c r="M14" i="8"/>
  <c r="P14" i="8"/>
  <c r="L15" i="8"/>
  <c r="M15" i="8"/>
  <c r="P15" i="8"/>
  <c r="L17" i="8" l="1" a="1"/>
  <c r="L17" i="8" s="1"/>
  <c r="O17" i="8" a="1"/>
  <c r="N17" i="8" a="1"/>
  <c r="M17" i="8" a="1"/>
  <c r="M17" i="8" s="1"/>
  <c r="O17" i="8"/>
  <c r="P17" i="8"/>
  <c r="N17" i="8"/>
  <c r="Q5" i="8" l="1"/>
  <c r="M18" i="8" l="1"/>
  <c r="N18" i="8"/>
  <c r="O18" i="8"/>
  <c r="P18" i="8"/>
  <c r="L18" i="8"/>
  <c r="K18" i="5"/>
  <c r="L18" i="5"/>
  <c r="M18" i="5"/>
  <c r="J18" i="5"/>
  <c r="J13" i="5"/>
  <c r="K13" i="5"/>
  <c r="L13" i="5"/>
  <c r="M13" i="5"/>
  <c r="J14" i="5"/>
  <c r="K14" i="5"/>
  <c r="L14" i="5"/>
  <c r="M14" i="5"/>
  <c r="J15" i="5"/>
  <c r="K15" i="5"/>
  <c r="L15" i="5"/>
  <c r="M15" i="5"/>
  <c r="L6" i="5"/>
  <c r="M6" i="5"/>
  <c r="L7" i="5"/>
  <c r="M7" i="5"/>
  <c r="L8" i="5"/>
  <c r="M8" i="5"/>
  <c r="L9" i="5"/>
  <c r="M9" i="5"/>
  <c r="L10" i="5"/>
  <c r="M10" i="5"/>
  <c r="L11" i="5"/>
  <c r="M11" i="5"/>
  <c r="J14" i="6" l="1"/>
  <c r="J12" i="6"/>
  <c r="J10" i="6"/>
  <c r="J8" i="6"/>
  <c r="I15" i="6"/>
  <c r="I13" i="6"/>
  <c r="I11" i="6"/>
  <c r="I9" i="6"/>
  <c r="I7" i="6"/>
  <c r="M5" i="5"/>
  <c r="M12" i="5"/>
  <c r="L12" i="5"/>
  <c r="H14" i="6"/>
  <c r="H13" i="6"/>
  <c r="I14" i="6"/>
  <c r="I12" i="6"/>
  <c r="I10" i="6"/>
  <c r="I8" i="6"/>
  <c r="J15" i="6"/>
  <c r="J13" i="6"/>
  <c r="J11" i="6"/>
  <c r="J9" i="6"/>
  <c r="J7" i="6"/>
  <c r="J6" i="6"/>
  <c r="I6" i="6"/>
  <c r="E4" i="6"/>
  <c r="K12" i="5"/>
  <c r="J12" i="5"/>
  <c r="H12" i="6"/>
  <c r="M17" i="5" l="1" a="1"/>
  <c r="M17" i="5" s="1"/>
  <c r="Q5" i="5" s="1"/>
  <c r="H15" i="6"/>
  <c r="H11" i="6"/>
  <c r="I5" i="6"/>
  <c r="J5" i="6"/>
  <c r="J17" i="6" s="1" a="1"/>
  <c r="U11" i="8"/>
  <c r="R8" i="8"/>
  <c r="U15" i="8"/>
  <c r="U7" i="8"/>
  <c r="U13" i="8"/>
  <c r="U9" i="8"/>
  <c r="U5" i="8"/>
  <c r="U14" i="8"/>
  <c r="U12" i="8"/>
  <c r="U10" i="8"/>
  <c r="U8" i="8"/>
  <c r="U6" i="8"/>
  <c r="Q11" i="5" l="1"/>
  <c r="Q7" i="5"/>
  <c r="Q15" i="5"/>
  <c r="Q13" i="5"/>
  <c r="Q10" i="5"/>
  <c r="Q6" i="5"/>
  <c r="Q9" i="5"/>
  <c r="Q14" i="5"/>
  <c r="Q12" i="5"/>
  <c r="Q8" i="5"/>
  <c r="I17" i="6" a="1"/>
  <c r="I17" i="6" s="1"/>
  <c r="J17" i="6"/>
  <c r="R14" i="8"/>
  <c r="R7" i="8"/>
  <c r="R10" i="8"/>
  <c r="R9" i="8"/>
  <c r="R12" i="8"/>
  <c r="R11" i="8"/>
  <c r="R13" i="8"/>
  <c r="R15" i="8"/>
  <c r="S8" i="8"/>
  <c r="S15" i="8"/>
  <c r="S14" i="8"/>
  <c r="S10" i="8"/>
  <c r="S13" i="8"/>
  <c r="S9" i="8"/>
  <c r="S12" i="8"/>
  <c r="S11" i="8"/>
  <c r="Q15" i="8"/>
  <c r="Q14" i="8"/>
  <c r="Q13" i="8"/>
  <c r="Q12" i="8"/>
  <c r="Q11" i="8"/>
  <c r="Q10" i="8"/>
  <c r="Q9" i="8"/>
  <c r="Q8" i="8"/>
  <c r="T7" i="8"/>
  <c r="T6" i="8"/>
  <c r="T5" i="8"/>
  <c r="T15" i="8"/>
  <c r="T14" i="8"/>
  <c r="T13" i="8"/>
  <c r="T12" i="8"/>
  <c r="T11" i="8"/>
  <c r="T10" i="8"/>
  <c r="T9" i="8"/>
  <c r="T8" i="8"/>
  <c r="R5" i="8"/>
  <c r="R6" i="8"/>
  <c r="Q7" i="8"/>
  <c r="Q6" i="8"/>
  <c r="S7" i="8"/>
  <c r="S6" i="8"/>
  <c r="S5" i="8"/>
  <c r="L14" i="6" l="1"/>
  <c r="L12" i="6"/>
  <c r="L13" i="6"/>
  <c r="L8" i="6"/>
  <c r="L6" i="6"/>
  <c r="L10" i="6"/>
  <c r="L11" i="6"/>
  <c r="L7" i="6"/>
  <c r="L5" i="6"/>
  <c r="L9" i="6"/>
  <c r="L15" i="6"/>
  <c r="M6" i="6"/>
  <c r="M10" i="6"/>
  <c r="M15" i="6"/>
  <c r="M7" i="6"/>
  <c r="M9" i="6"/>
  <c r="M11" i="6"/>
  <c r="M14" i="6"/>
  <c r="M13" i="6"/>
  <c r="M8" i="6"/>
  <c r="M12" i="6"/>
  <c r="M5" i="6"/>
  <c r="V9" i="8"/>
  <c r="V11" i="8"/>
  <c r="V13" i="8"/>
  <c r="V15" i="8"/>
  <c r="V8" i="8"/>
  <c r="V10" i="8"/>
  <c r="V12" i="8"/>
  <c r="V14" i="8"/>
  <c r="V5" i="8"/>
  <c r="V7" i="8"/>
  <c r="V6" i="8"/>
  <c r="H5" i="6"/>
  <c r="H6" i="6"/>
  <c r="H7" i="6"/>
  <c r="H8" i="6"/>
  <c r="H9" i="6"/>
  <c r="H10" i="6"/>
  <c r="H17" i="6" l="1" a="1"/>
  <c r="H17" i="6" s="1"/>
  <c r="K5" i="6" s="1"/>
  <c r="N5" i="6" s="1"/>
  <c r="J6" i="5"/>
  <c r="K6" i="5"/>
  <c r="J7" i="5"/>
  <c r="K7" i="5"/>
  <c r="J8" i="5"/>
  <c r="K8" i="5"/>
  <c r="J9" i="5"/>
  <c r="K9" i="5"/>
  <c r="J10" i="5"/>
  <c r="K10" i="5"/>
  <c r="J11" i="5"/>
  <c r="K11" i="5"/>
  <c r="J5" i="5"/>
  <c r="K5" i="5"/>
  <c r="L5" i="5"/>
  <c r="L17" i="5" s="1" a="1"/>
  <c r="L17" i="5" s="1"/>
  <c r="J17" i="5" l="1" a="1"/>
  <c r="J17" i="5" s="1"/>
  <c r="N12" i="5" s="1"/>
  <c r="K17" i="5" a="1"/>
  <c r="K17" i="5" s="1"/>
  <c r="O15" i="5" s="1"/>
  <c r="P10" i="5"/>
  <c r="P11" i="5"/>
  <c r="P7" i="5"/>
  <c r="P15" i="5"/>
  <c r="P14" i="5"/>
  <c r="P13" i="5"/>
  <c r="P12" i="5"/>
  <c r="P8" i="5"/>
  <c r="P9" i="5"/>
  <c r="P6" i="5"/>
  <c r="O14" i="5"/>
  <c r="O13" i="5"/>
  <c r="N15" i="5"/>
  <c r="N14" i="5"/>
  <c r="N13" i="5"/>
  <c r="R13" i="5" s="1"/>
  <c r="K13" i="6"/>
  <c r="N13" i="6" s="1"/>
  <c r="P13" i="6" s="1"/>
  <c r="K15" i="6"/>
  <c r="N15" i="6" s="1"/>
  <c r="P15" i="6" s="1"/>
  <c r="K12" i="6"/>
  <c r="N12" i="6" s="1"/>
  <c r="P12" i="6" s="1"/>
  <c r="K14" i="6"/>
  <c r="N14" i="6" s="1"/>
  <c r="P14" i="6" s="1"/>
  <c r="K10" i="6"/>
  <c r="N10" i="6" s="1"/>
  <c r="K11" i="6"/>
  <c r="N11" i="6" s="1"/>
  <c r="K7" i="6"/>
  <c r="N7" i="6" s="1"/>
  <c r="K6" i="6"/>
  <c r="N6" i="6" s="1"/>
  <c r="W3" i="8" s="1" a="1"/>
  <c r="K8" i="6"/>
  <c r="N8" i="6" s="1"/>
  <c r="K9" i="6"/>
  <c r="N9" i="6" s="1"/>
  <c r="O12" i="5" l="1"/>
  <c r="W3" i="8"/>
  <c r="X9" i="8" s="1"/>
  <c r="R15" i="5"/>
  <c r="R12" i="5"/>
  <c r="R14" i="5"/>
  <c r="P6" i="6"/>
  <c r="P9" i="6"/>
  <c r="P10" i="6"/>
  <c r="P7" i="6"/>
  <c r="P11" i="6"/>
  <c r="P8" i="6"/>
  <c r="O8" i="5"/>
  <c r="N5" i="5"/>
  <c r="N11" i="5"/>
  <c r="N9" i="5"/>
  <c r="O5" i="5"/>
  <c r="N7" i="5"/>
  <c r="O6" i="5"/>
  <c r="O10" i="5"/>
  <c r="N6" i="5"/>
  <c r="N10" i="5"/>
  <c r="N8" i="5"/>
  <c r="R8" i="5" s="1"/>
  <c r="O7" i="5"/>
  <c r="O11" i="5"/>
  <c r="O9" i="5"/>
  <c r="P5" i="5"/>
  <c r="R6" i="5" l="1"/>
  <c r="R10" i="5"/>
  <c r="X12" i="8"/>
  <c r="X14" i="8"/>
  <c r="X15" i="8"/>
  <c r="X10" i="8"/>
  <c r="X8" i="8"/>
  <c r="X11" i="8"/>
  <c r="X13" i="8"/>
  <c r="R9" i="5"/>
  <c r="R11" i="5"/>
  <c r="R7" i="5"/>
  <c r="R5" i="5"/>
  <c r="S2" i="6"/>
  <c r="P5" i="6"/>
  <c r="S3" i="5" l="1" a="1"/>
  <c r="S3" i="5" s="1"/>
  <c r="T12" i="5" s="1"/>
  <c r="Q5" i="6"/>
  <c r="Q6" i="6" s="1"/>
  <c r="Q7" i="6" s="1"/>
  <c r="Q8" i="6" s="1"/>
  <c r="Q9" i="6" s="1"/>
  <c r="Q10" i="6" s="1"/>
  <c r="Q11" i="6" s="1"/>
  <c r="Q12" i="6" s="1"/>
  <c r="X6" i="8"/>
  <c r="X7" i="8"/>
  <c r="X5" i="8"/>
  <c r="Y5" i="8" s="1"/>
  <c r="Y6" i="8" s="1"/>
  <c r="T13" i="5" l="1"/>
  <c r="T15" i="5"/>
  <c r="T14" i="5"/>
  <c r="R12" i="6"/>
  <c r="Q13" i="6"/>
  <c r="Y7" i="8"/>
  <c r="Y8" i="8" s="1"/>
  <c r="Y9" i="8" s="1"/>
  <c r="Y10" i="8" s="1"/>
  <c r="Y11" i="8" s="1"/>
  <c r="Y12" i="8" s="1"/>
  <c r="Y13" i="8" s="1"/>
  <c r="Y14" i="8" s="1"/>
  <c r="Y15" i="8" s="1"/>
  <c r="W2" i="5"/>
  <c r="T6" i="5"/>
  <c r="T5" i="5"/>
  <c r="U5" i="5" s="1"/>
  <c r="T7" i="5"/>
  <c r="T9" i="5"/>
  <c r="T11" i="5"/>
  <c r="T8" i="5"/>
  <c r="T10" i="5"/>
  <c r="Q14" i="6" l="1"/>
  <c r="R13" i="6"/>
  <c r="V4" i="5"/>
  <c r="V5" i="5"/>
  <c r="U6" i="5"/>
  <c r="V6" i="5" s="1"/>
  <c r="Q15" i="6" l="1"/>
  <c r="R14" i="6"/>
  <c r="U7" i="5"/>
  <c r="V7" i="5" s="1"/>
  <c r="R15" i="6" l="1"/>
  <c r="U8" i="5"/>
  <c r="V8" i="5" s="1"/>
  <c r="Z5" i="8"/>
  <c r="R7" i="6"/>
  <c r="R8" i="6"/>
  <c r="R6" i="6"/>
  <c r="R4" i="6"/>
  <c r="R5" i="6"/>
  <c r="R9" i="6"/>
  <c r="R10" i="6"/>
  <c r="U9" i="5" l="1"/>
  <c r="V9" i="5" s="1"/>
  <c r="R11" i="6"/>
  <c r="U10" i="5" l="1"/>
  <c r="V10" i="5" s="1"/>
  <c r="Z6" i="8"/>
  <c r="U11" i="5" l="1"/>
  <c r="Z7" i="8" l="1"/>
  <c r="V11" i="5"/>
  <c r="U12" i="5"/>
  <c r="U13" i="5" l="1"/>
  <c r="V12" i="5"/>
  <c r="Z8" i="8" l="1"/>
  <c r="U14" i="5"/>
  <c r="V13" i="5"/>
  <c r="U15" i="5" l="1"/>
  <c r="V14" i="5"/>
  <c r="Z9" i="8" l="1"/>
  <c r="V15" i="5"/>
  <c r="Z10" i="8" l="1"/>
  <c r="Z11" i="8" l="1"/>
  <c r="Z12" i="8" l="1"/>
  <c r="Z13" i="8" l="1"/>
  <c r="Z14" i="8" l="1"/>
  <c r="Z15" i="8" l="1"/>
</calcChain>
</file>

<file path=xl/sharedStrings.xml><?xml version="1.0" encoding="utf-8"?>
<sst xmlns="http://schemas.openxmlformats.org/spreadsheetml/2006/main" count="92" uniqueCount="48">
  <si>
    <t>铁路货运量</t>
  </si>
  <si>
    <t>成品钢材产量</t>
  </si>
  <si>
    <t>原油加工量产量</t>
  </si>
  <si>
    <t>火力发电产量</t>
  </si>
  <si>
    <t>营业里程（公里）</t>
  </si>
  <si>
    <t>从业人员数量
（万人）</t>
  </si>
  <si>
    <t>客车辆数
（辆）</t>
  </si>
  <si>
    <t>货运周转量</t>
  </si>
  <si>
    <r>
      <rPr>
        <sz val="12"/>
        <color theme="1"/>
        <rFont val="华文仿宋"/>
        <family val="3"/>
        <charset val="134"/>
      </rPr>
      <t>日期</t>
    </r>
  </si>
  <si>
    <r>
      <rPr>
        <sz val="12"/>
        <color theme="1"/>
        <rFont val="华文仿宋"/>
        <family val="3"/>
        <charset val="134"/>
      </rPr>
      <t>原始数据</t>
    </r>
    <phoneticPr fontId="19" type="noConversion"/>
  </si>
  <si>
    <r>
      <rPr>
        <sz val="12"/>
        <color theme="1"/>
        <rFont val="华文仿宋"/>
        <family val="3"/>
        <charset val="134"/>
      </rPr>
      <t>对称变化率</t>
    </r>
    <r>
      <rPr>
        <sz val="12"/>
        <color theme="1"/>
        <rFont val="Times New Roman"/>
        <family val="1"/>
      </rPr>
      <t>Ci2</t>
    </r>
    <phoneticPr fontId="19" type="noConversion"/>
  </si>
  <si>
    <r>
      <rPr>
        <sz val="11"/>
        <color theme="1"/>
        <rFont val="宋体"/>
        <family val="2"/>
        <charset val="134"/>
      </rPr>
      <t>标准化变化率</t>
    </r>
    <r>
      <rPr>
        <sz val="11"/>
        <color theme="1"/>
        <rFont val="Times New Roman"/>
        <family val="1"/>
      </rPr>
      <t>Si2</t>
    </r>
    <phoneticPr fontId="19" type="noConversion"/>
  </si>
  <si>
    <r>
      <rPr>
        <sz val="11"/>
        <color theme="1"/>
        <rFont val="宋体"/>
        <family val="2"/>
        <charset val="134"/>
      </rPr>
      <t>平均变化率</t>
    </r>
    <r>
      <rPr>
        <sz val="11"/>
        <color theme="1"/>
        <rFont val="Times New Roman"/>
        <family val="1"/>
      </rPr>
      <t>R2</t>
    </r>
    <phoneticPr fontId="19" type="noConversion"/>
  </si>
  <si>
    <r>
      <rPr>
        <sz val="12"/>
        <color theme="1"/>
        <rFont val="华文仿宋"/>
        <family val="3"/>
        <charset val="134"/>
      </rPr>
      <t>标准化因子</t>
    </r>
    <r>
      <rPr>
        <sz val="12"/>
        <color theme="1"/>
        <rFont val="Times New Roman"/>
        <family val="1"/>
      </rPr>
      <t>F2</t>
    </r>
    <phoneticPr fontId="19" type="noConversion"/>
  </si>
  <si>
    <r>
      <rPr>
        <sz val="12"/>
        <color theme="1"/>
        <rFont val="华文仿宋"/>
        <family val="3"/>
        <charset val="134"/>
      </rPr>
      <t>标准化因子</t>
    </r>
    <r>
      <rPr>
        <sz val="12"/>
        <color theme="1"/>
        <rFont val="Times New Roman"/>
        <family val="1"/>
      </rPr>
      <t>V2</t>
    </r>
    <phoneticPr fontId="19" type="noConversion"/>
  </si>
  <si>
    <r>
      <rPr>
        <sz val="12"/>
        <color theme="1"/>
        <rFont val="华文仿宋"/>
        <family val="3"/>
        <charset val="134"/>
      </rPr>
      <t>初始合成指数</t>
    </r>
    <r>
      <rPr>
        <sz val="12"/>
        <color theme="1"/>
        <rFont val="Times New Roman"/>
        <family val="1"/>
      </rPr>
      <t>I2</t>
    </r>
    <r>
      <rPr>
        <sz val="12"/>
        <color theme="1"/>
        <rFont val="华文仿宋"/>
        <family val="3"/>
        <charset val="134"/>
      </rPr>
      <t>（</t>
    </r>
    <r>
      <rPr>
        <sz val="12"/>
        <color theme="1"/>
        <rFont val="Times New Roman"/>
        <family val="1"/>
      </rPr>
      <t>t</t>
    </r>
    <r>
      <rPr>
        <sz val="12"/>
        <color theme="1"/>
        <rFont val="华文仿宋"/>
        <family val="3"/>
        <charset val="134"/>
      </rPr>
      <t>）</t>
    </r>
    <phoneticPr fontId="19" type="noConversion"/>
  </si>
  <si>
    <r>
      <rPr>
        <sz val="12"/>
        <color theme="1"/>
        <rFont val="华文仿宋"/>
        <family val="3"/>
        <charset val="134"/>
      </rPr>
      <t>基准年份合成指数</t>
    </r>
    <phoneticPr fontId="19" type="noConversion"/>
  </si>
  <si>
    <r>
      <rPr>
        <sz val="12"/>
        <color theme="1"/>
        <rFont val="华文仿宋"/>
        <family val="3"/>
        <charset val="134"/>
      </rPr>
      <t>基准年份平均值</t>
    </r>
    <phoneticPr fontId="19" type="noConversion"/>
  </si>
  <si>
    <r>
      <rPr>
        <sz val="10"/>
        <color theme="1"/>
        <rFont val="宋体"/>
        <family val="3"/>
        <charset val="134"/>
      </rPr>
      <t>工业增加值</t>
    </r>
    <phoneticPr fontId="19" type="noConversion"/>
  </si>
  <si>
    <r>
      <rPr>
        <sz val="11"/>
        <color theme="1"/>
        <rFont val="宋体"/>
        <family val="2"/>
        <charset val="134"/>
      </rPr>
      <t>一致</t>
    </r>
    <phoneticPr fontId="19" type="noConversion"/>
  </si>
  <si>
    <r>
      <rPr>
        <sz val="12"/>
        <color theme="1"/>
        <rFont val="华文仿宋"/>
        <family val="3"/>
        <charset val="134"/>
      </rPr>
      <t>一致</t>
    </r>
    <phoneticPr fontId="19" type="noConversion"/>
  </si>
  <si>
    <t>原煤产量</t>
  </si>
  <si>
    <r>
      <rPr>
        <sz val="12"/>
        <color theme="1"/>
        <rFont val="华文仿宋"/>
        <family val="3"/>
        <charset val="134"/>
      </rPr>
      <t>初始合成指数</t>
    </r>
    <r>
      <rPr>
        <sz val="12"/>
        <color theme="1"/>
        <rFont val="Times New Roman"/>
        <family val="1"/>
      </rPr>
      <t>I1</t>
    </r>
    <r>
      <rPr>
        <sz val="12"/>
        <color theme="1"/>
        <rFont val="华文仿宋"/>
        <family val="3"/>
        <charset val="134"/>
      </rPr>
      <t>（</t>
    </r>
    <r>
      <rPr>
        <sz val="12"/>
        <color theme="1"/>
        <rFont val="Times New Roman"/>
        <family val="1"/>
      </rPr>
      <t>t</t>
    </r>
    <r>
      <rPr>
        <sz val="12"/>
        <color theme="1"/>
        <rFont val="华文仿宋"/>
        <family val="3"/>
        <charset val="134"/>
      </rPr>
      <t>）</t>
    </r>
    <phoneticPr fontId="19" type="noConversion"/>
  </si>
  <si>
    <r>
      <rPr>
        <sz val="11"/>
        <color theme="1"/>
        <rFont val="宋体"/>
        <family val="2"/>
        <charset val="134"/>
      </rPr>
      <t>基准年的确定</t>
    </r>
    <phoneticPr fontId="19" type="noConversion"/>
  </si>
  <si>
    <r>
      <rPr>
        <sz val="11"/>
        <color theme="1"/>
        <rFont val="宋体"/>
        <family val="2"/>
        <charset val="134"/>
      </rPr>
      <t>原始数据</t>
    </r>
    <phoneticPr fontId="19" type="noConversion"/>
  </si>
  <si>
    <r>
      <rPr>
        <sz val="11"/>
        <color theme="1"/>
        <rFont val="宋体"/>
        <family val="2"/>
        <charset val="134"/>
      </rPr>
      <t>对称变化率</t>
    </r>
    <r>
      <rPr>
        <sz val="11"/>
        <color theme="1"/>
        <rFont val="Times New Roman"/>
        <family val="1"/>
      </rPr>
      <t>Cij</t>
    </r>
    <phoneticPr fontId="19" type="noConversion"/>
  </si>
  <si>
    <r>
      <rPr>
        <sz val="11"/>
        <color theme="1"/>
        <rFont val="宋体"/>
        <family val="2"/>
        <charset val="134"/>
      </rPr>
      <t>标准化变化率</t>
    </r>
    <r>
      <rPr>
        <sz val="11"/>
        <color theme="1"/>
        <rFont val="Times New Roman"/>
        <family val="1"/>
      </rPr>
      <t>Sij</t>
    </r>
    <phoneticPr fontId="19" type="noConversion"/>
  </si>
  <si>
    <r>
      <rPr>
        <sz val="11"/>
        <color theme="1"/>
        <rFont val="宋体"/>
        <family val="2"/>
        <charset val="134"/>
      </rPr>
      <t>平均变化率</t>
    </r>
    <r>
      <rPr>
        <sz val="11"/>
        <color theme="1"/>
        <rFont val="Times New Roman"/>
        <family val="1"/>
      </rPr>
      <t>R1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</si>
  <si>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Fj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</si>
  <si>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V1</t>
    </r>
    <phoneticPr fontId="21" type="noConversion"/>
  </si>
  <si>
    <r>
      <rPr>
        <sz val="11"/>
        <color theme="1"/>
        <rFont val="宋体"/>
        <family val="2"/>
        <charset val="134"/>
      </rPr>
      <t>基准年份合成指数</t>
    </r>
    <phoneticPr fontId="19" type="noConversion"/>
  </si>
  <si>
    <r>
      <rPr>
        <sz val="11"/>
        <color theme="1"/>
        <rFont val="宋体"/>
        <family val="2"/>
        <charset val="134"/>
      </rPr>
      <t>基准年份平均值</t>
    </r>
    <phoneticPr fontId="19" type="noConversion"/>
  </si>
  <si>
    <r>
      <rPr>
        <sz val="11"/>
        <color theme="1"/>
        <rFont val="宋体"/>
        <family val="2"/>
        <charset val="134"/>
      </rPr>
      <t>时间</t>
    </r>
    <phoneticPr fontId="19" type="noConversion"/>
  </si>
  <si>
    <r>
      <rPr>
        <sz val="11"/>
        <color theme="1"/>
        <rFont val="宋体"/>
        <family val="2"/>
        <charset val="134"/>
      </rPr>
      <t>先行</t>
    </r>
    <phoneticPr fontId="19" type="noConversion"/>
  </si>
  <si>
    <t>货车辆数
（辆）</t>
  </si>
  <si>
    <t>机车台数（台）</t>
    <phoneticPr fontId="19" type="noConversion"/>
  </si>
  <si>
    <r>
      <rPr>
        <sz val="12"/>
        <color theme="1"/>
        <rFont val="华文仿宋"/>
        <family val="3"/>
        <charset val="134"/>
      </rPr>
      <t>初始合成指数</t>
    </r>
    <r>
      <rPr>
        <sz val="12"/>
        <color theme="1"/>
        <rFont val="Times New Roman"/>
        <family val="1"/>
      </rPr>
      <t>I3</t>
    </r>
    <r>
      <rPr>
        <sz val="12"/>
        <color theme="1"/>
        <rFont val="华文仿宋"/>
        <family val="3"/>
        <charset val="134"/>
      </rPr>
      <t>（</t>
    </r>
    <r>
      <rPr>
        <sz val="12"/>
        <color theme="1"/>
        <rFont val="Times New Roman"/>
        <family val="1"/>
      </rPr>
      <t>t</t>
    </r>
    <r>
      <rPr>
        <sz val="12"/>
        <color theme="1"/>
        <rFont val="华文仿宋"/>
        <family val="3"/>
        <charset val="134"/>
      </rPr>
      <t>）</t>
    </r>
    <phoneticPr fontId="19" type="noConversion"/>
  </si>
  <si>
    <r>
      <rPr>
        <sz val="11"/>
        <color theme="1"/>
        <rFont val="宋体"/>
        <family val="2"/>
        <charset val="134"/>
      </rPr>
      <t>基准年的确定</t>
    </r>
    <phoneticPr fontId="19" type="noConversion"/>
  </si>
  <si>
    <r>
      <rPr>
        <sz val="11"/>
        <color theme="1"/>
        <rFont val="宋体"/>
        <family val="2"/>
        <charset val="134"/>
      </rPr>
      <t>对称变化率</t>
    </r>
    <r>
      <rPr>
        <sz val="11"/>
        <color theme="1"/>
        <rFont val="Times New Roman"/>
        <family val="1"/>
      </rPr>
      <t>Cij</t>
    </r>
    <phoneticPr fontId="19" type="noConversion"/>
  </si>
  <si>
    <r>
      <rPr>
        <sz val="11"/>
        <color theme="1"/>
        <rFont val="宋体"/>
        <family val="2"/>
        <charset val="134"/>
      </rPr>
      <t>标准化变化率</t>
    </r>
    <r>
      <rPr>
        <sz val="11"/>
        <color theme="1"/>
        <rFont val="Times New Roman"/>
        <family val="1"/>
      </rPr>
      <t>Sij</t>
    </r>
    <phoneticPr fontId="19" type="noConversion"/>
  </si>
  <si>
    <r>
      <rPr>
        <sz val="11"/>
        <color theme="1"/>
        <rFont val="宋体"/>
        <family val="2"/>
        <charset val="134"/>
      </rPr>
      <t>平均变化率</t>
    </r>
    <r>
      <rPr>
        <sz val="11"/>
        <color theme="1"/>
        <rFont val="Times New Roman"/>
        <family val="1"/>
      </rPr>
      <t>R1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</si>
  <si>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Fj</t>
    </r>
    <phoneticPr fontId="19" type="noConversion"/>
  </si>
  <si>
    <r>
      <rPr>
        <sz val="11"/>
        <color theme="1"/>
        <rFont val="宋体"/>
        <family val="2"/>
        <charset val="134"/>
      </rPr>
      <t>标准化因子</t>
    </r>
    <r>
      <rPr>
        <sz val="11"/>
        <color theme="1"/>
        <rFont val="Times New Roman"/>
        <family val="1"/>
      </rPr>
      <t>V1</t>
    </r>
    <phoneticPr fontId="21" type="noConversion"/>
  </si>
  <si>
    <r>
      <rPr>
        <sz val="11"/>
        <color theme="1"/>
        <rFont val="宋体"/>
        <family val="2"/>
        <charset val="134"/>
      </rPr>
      <t>基准年份合成指数</t>
    </r>
    <phoneticPr fontId="19" type="noConversion"/>
  </si>
  <si>
    <r>
      <rPr>
        <sz val="11"/>
        <color theme="1"/>
        <rFont val="宋体"/>
        <family val="2"/>
        <charset val="134"/>
      </rPr>
      <t>基准年份平均值</t>
    </r>
    <phoneticPr fontId="19" type="noConversion"/>
  </si>
  <si>
    <r>
      <rPr>
        <sz val="11"/>
        <color theme="1"/>
        <rFont val="宋体"/>
        <family val="2"/>
        <charset val="134"/>
      </rPr>
      <t>时间</t>
    </r>
    <phoneticPr fontId="19" type="noConversion"/>
  </si>
  <si>
    <t>滞后</t>
    <phoneticPr fontId="19" type="noConversion"/>
  </si>
  <si>
    <t>增长率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</si>
</sst>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0_ "/>
    <numFmt numFmtId="178" formatCode="0.000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华文仿宋"/>
      <family val="3"/>
      <charset val="134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宋体"/>
      <family val="2"/>
      <charset val="134"/>
    </font>
    <font>
      <sz val="8.5"/>
      <name val="Microsoft Sans Serif"/>
      <family val="2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27" fillId="0" borderId="0">
      <protection locked="0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14" xfId="0" applyFont="1" applyBorder="1">
      <alignment vertical="center"/>
    </xf>
    <xf numFmtId="0" fontId="25" fillId="0" borderId="0" xfId="0" applyFont="1">
      <alignment vertical="center"/>
    </xf>
    <xf numFmtId="0" fontId="25" fillId="36" borderId="0" xfId="0" applyFont="1" applyFill="1" applyBorder="1" applyAlignment="1">
      <alignment horizontal="center" vertical="center"/>
    </xf>
    <xf numFmtId="0" fontId="25" fillId="33" borderId="0" xfId="0" applyFont="1" applyFill="1" applyBorder="1" applyAlignment="1">
      <alignment horizontal="center" vertical="center"/>
    </xf>
    <xf numFmtId="0" fontId="23" fillId="38" borderId="0" xfId="0" applyFont="1" applyFill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5" fillId="39" borderId="0" xfId="0" applyFont="1" applyFill="1">
      <alignment vertical="center"/>
    </xf>
    <xf numFmtId="0" fontId="25" fillId="35" borderId="0" xfId="0" applyFont="1" applyFill="1">
      <alignment vertical="center"/>
    </xf>
    <xf numFmtId="0" fontId="25" fillId="0" borderId="11" xfId="0" applyFont="1" applyBorder="1" applyAlignment="1">
      <alignment horizontal="center" vertical="center"/>
    </xf>
    <xf numFmtId="0" fontId="25" fillId="0" borderId="11" xfId="0" applyFont="1" applyBorder="1">
      <alignment vertical="center"/>
    </xf>
    <xf numFmtId="0" fontId="25" fillId="0" borderId="10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3" fillId="0" borderId="10" xfId="0" applyFont="1" applyBorder="1">
      <alignment vertical="center"/>
    </xf>
    <xf numFmtId="0" fontId="25" fillId="0" borderId="10" xfId="0" applyFont="1" applyBorder="1">
      <alignment vertical="center"/>
    </xf>
    <xf numFmtId="2" fontId="25" fillId="39" borderId="12" xfId="0" applyNumberFormat="1" applyFont="1" applyFill="1" applyBorder="1">
      <alignment vertical="center"/>
    </xf>
    <xf numFmtId="178" fontId="25" fillId="39" borderId="10" xfId="0" applyNumberFormat="1" applyFont="1" applyFill="1" applyBorder="1">
      <alignment vertical="center"/>
    </xf>
    <xf numFmtId="0" fontId="24" fillId="40" borderId="14" xfId="0" applyFont="1" applyFill="1" applyBorder="1">
      <alignment vertical="center"/>
    </xf>
    <xf numFmtId="0" fontId="23" fillId="0" borderId="0" xfId="0" applyFont="1">
      <alignment vertical="center"/>
    </xf>
    <xf numFmtId="0" fontId="23" fillId="34" borderId="0" xfId="0" applyFont="1" applyFill="1">
      <alignment vertical="center"/>
    </xf>
    <xf numFmtId="0" fontId="23" fillId="37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23" fillId="35" borderId="0" xfId="44" applyFont="1" applyFill="1" applyAlignment="1">
      <alignment horizontal="center" vertical="center"/>
    </xf>
    <xf numFmtId="0" fontId="23" fillId="0" borderId="11" xfId="0" applyFont="1" applyBorder="1">
      <alignment vertical="center"/>
    </xf>
    <xf numFmtId="0" fontId="23" fillId="34" borderId="10" xfId="0" applyFont="1" applyFill="1" applyBorder="1">
      <alignment vertical="center"/>
    </xf>
    <xf numFmtId="177" fontId="23" fillId="0" borderId="10" xfId="0" applyNumberFormat="1" applyFont="1" applyBorder="1" applyAlignment="1">
      <alignment horizontal="center" vertical="center"/>
    </xf>
    <xf numFmtId="2" fontId="23" fillId="0" borderId="10" xfId="0" applyNumberFormat="1" applyFont="1" applyBorder="1">
      <alignment vertical="center"/>
    </xf>
    <xf numFmtId="2" fontId="23" fillId="0" borderId="10" xfId="0" applyNumberFormat="1" applyFont="1" applyFill="1" applyBorder="1">
      <alignment vertical="center"/>
    </xf>
    <xf numFmtId="2" fontId="23" fillId="36" borderId="10" xfId="0" applyNumberFormat="1" applyFont="1" applyFill="1" applyBorder="1">
      <alignment vertical="center"/>
    </xf>
    <xf numFmtId="176" fontId="23" fillId="0" borderId="10" xfId="0" applyNumberFormat="1" applyFont="1" applyBorder="1">
      <alignment vertical="center"/>
    </xf>
    <xf numFmtId="2" fontId="23" fillId="38" borderId="12" xfId="0" applyNumberFormat="1" applyFont="1" applyFill="1" applyBorder="1">
      <alignment vertical="center"/>
    </xf>
    <xf numFmtId="176" fontId="23" fillId="36" borderId="10" xfId="0" applyNumberFormat="1" applyFont="1" applyFill="1" applyBorder="1">
      <alignment vertical="center"/>
    </xf>
    <xf numFmtId="0" fontId="2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0" xfId="0" applyFont="1" applyBorder="1">
      <alignment vertical="center"/>
    </xf>
    <xf numFmtId="0" fontId="0" fillId="0" borderId="0" xfId="0" applyBorder="1">
      <alignment vertical="center"/>
    </xf>
    <xf numFmtId="0" fontId="24" fillId="40" borderId="10" xfId="0" applyFont="1" applyFill="1" applyBorder="1" applyAlignment="1">
      <alignment vertical="center" wrapText="1"/>
    </xf>
    <xf numFmtId="0" fontId="26" fillId="0" borderId="10" xfId="0" applyFont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3" fillId="37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26" fillId="36" borderId="0" xfId="0" applyFont="1" applyFill="1" applyBorder="1" applyAlignment="1">
      <alignment horizontal="center" vertical="center"/>
    </xf>
  </cellXfs>
  <cellStyles count="51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1" xfId="50"/>
    <cellStyle name="常规 2" xfId="42"/>
    <cellStyle name="常规 3" xfId="44"/>
    <cellStyle name="常规 4" xfId="43"/>
    <cellStyle name="常规 5" xfId="45"/>
    <cellStyle name="常规 6" xfId="46"/>
    <cellStyle name="常规 7" xfId="48"/>
    <cellStyle name="常规 8" xfId="49"/>
    <cellStyle name="常规 9" xfId="47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先行合成指数!$V$1</c:f>
              <c:strCache>
                <c:ptCount val="1"/>
                <c:pt idx="0">
                  <c:v>基准年份合成指数</c:v>
                </c:pt>
              </c:strCache>
            </c:strRef>
          </c:tx>
          <c:cat>
            <c:numRef>
              <c:f>先行合成指数!$A$3:$A$11</c:f>
              <c:numCache>
                <c:formatCode>General</c:formatCode>
                <c:ptCount val="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</c:numCache>
            </c:numRef>
          </c:cat>
          <c:val>
            <c:numRef>
              <c:f>先行合成指数!$V$3:$V$11</c:f>
              <c:numCache>
                <c:formatCode>0.0000_ </c:formatCode>
                <c:ptCount val="9"/>
                <c:pt idx="1">
                  <c:v>100</c:v>
                </c:pt>
                <c:pt idx="2">
                  <c:v>100.53269580738842</c:v>
                </c:pt>
                <c:pt idx="3">
                  <c:v>100.73350288919242</c:v>
                </c:pt>
                <c:pt idx="4">
                  <c:v>100.21195657105164</c:v>
                </c:pt>
                <c:pt idx="5">
                  <c:v>100.29580960371931</c:v>
                </c:pt>
                <c:pt idx="6">
                  <c:v>100.19883502446918</c:v>
                </c:pt>
                <c:pt idx="7">
                  <c:v>97.862415159037766</c:v>
                </c:pt>
                <c:pt idx="8">
                  <c:v>100.00038109447024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314224"/>
        <c:axId val="1502316400"/>
      </c:lineChart>
      <c:catAx>
        <c:axId val="150231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2316400"/>
        <c:crosses val="autoZero"/>
        <c:auto val="1"/>
        <c:lblAlgn val="ctr"/>
        <c:lblOffset val="100"/>
        <c:noMultiLvlLbl val="0"/>
      </c:catAx>
      <c:valAx>
        <c:axId val="1502316400"/>
        <c:scaling>
          <c:orientation val="minMax"/>
        </c:scaling>
        <c:delete val="0"/>
        <c:axPos val="l"/>
        <c:majorGridlines/>
        <c:numFmt formatCode="0.0000_ " sourceLinked="1"/>
        <c:majorTickMark val="out"/>
        <c:minorTickMark val="none"/>
        <c:tickLblPos val="nextTo"/>
        <c:crossAx val="150231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同步合成指数</c:v>
          </c:tx>
          <c:marker>
            <c:symbol val="none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一致合成指数!$R$4:$R$15</c:f>
              <c:numCache>
                <c:formatCode>General</c:formatCode>
                <c:ptCount val="12"/>
                <c:pt idx="0">
                  <c:v>100</c:v>
                </c:pt>
                <c:pt idx="1">
                  <c:v>100.55108197214571</c:v>
                </c:pt>
                <c:pt idx="2">
                  <c:v>101.12834291471422</c:v>
                </c:pt>
                <c:pt idx="3">
                  <c:v>101.38230662751127</c:v>
                </c:pt>
                <c:pt idx="4">
                  <c:v>100.83254833067802</c:v>
                </c:pt>
                <c:pt idx="5">
                  <c:v>101.24930401466061</c:v>
                </c:pt>
                <c:pt idx="6">
                  <c:v>100.46369793439467</c:v>
                </c:pt>
                <c:pt idx="7">
                  <c:v>98.818325428924268</c:v>
                </c:pt>
                <c:pt idx="8">
                  <c:v>100.81645275186084</c:v>
                </c:pt>
                <c:pt idx="9">
                  <c:v>100.45635593237479</c:v>
                </c:pt>
                <c:pt idx="10">
                  <c:v>97.653385626863468</c:v>
                </c:pt>
                <c:pt idx="11">
                  <c:v>97.018144539981392</c:v>
                </c:pt>
              </c:numCache>
            </c:numRef>
          </c:yVal>
          <c:smooth val="1"/>
        </c:ser>
        <c:ser>
          <c:idx val="1"/>
          <c:order val="1"/>
          <c:tx>
            <c:v>滞后合成指数</c:v>
          </c:tx>
          <c:spPr>
            <a:ln>
              <a:prstDash val="sysDot"/>
            </a:ln>
          </c:spPr>
          <c:marker>
            <c:symbol val="circle"/>
            <c:size val="5"/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滞后合成指数!$Z$4:$Z$15</c:f>
              <c:numCache>
                <c:formatCode>0.0000_ </c:formatCode>
                <c:ptCount val="12"/>
                <c:pt idx="0">
                  <c:v>100</c:v>
                </c:pt>
                <c:pt idx="1">
                  <c:v>99.860438517151252</c:v>
                </c:pt>
                <c:pt idx="2">
                  <c:v>99.858054368465105</c:v>
                </c:pt>
                <c:pt idx="3">
                  <c:v>98.839160807825778</c:v>
                </c:pt>
                <c:pt idx="4">
                  <c:v>99.46478499147058</c:v>
                </c:pt>
                <c:pt idx="5">
                  <c:v>99.216248790647697</c:v>
                </c:pt>
                <c:pt idx="6">
                  <c:v>99.693754092158883</c:v>
                </c:pt>
                <c:pt idx="7">
                  <c:v>100.37254139242067</c:v>
                </c:pt>
                <c:pt idx="8">
                  <c:v>102.2338225864705</c:v>
                </c:pt>
                <c:pt idx="9">
                  <c:v>99.542774458024866</c:v>
                </c:pt>
                <c:pt idx="10">
                  <c:v>101.54869608076542</c:v>
                </c:pt>
                <c:pt idx="11">
                  <c:v>100.64486529494604</c:v>
                </c:pt>
              </c:numCache>
            </c:numRef>
          </c:yVal>
          <c:smooth val="1"/>
        </c:ser>
        <c:ser>
          <c:idx val="2"/>
          <c:order val="2"/>
          <c:tx>
            <c:v>先行合成指数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一致合成指数!$A$4:$A$15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先行合成指数!$V$4:$V$15</c:f>
              <c:numCache>
                <c:formatCode>0.0000_ </c:formatCode>
                <c:ptCount val="12"/>
                <c:pt idx="0">
                  <c:v>100</c:v>
                </c:pt>
                <c:pt idx="1">
                  <c:v>100.53269580738842</c:v>
                </c:pt>
                <c:pt idx="2">
                  <c:v>100.73350288919242</c:v>
                </c:pt>
                <c:pt idx="3">
                  <c:v>100.21195657105164</c:v>
                </c:pt>
                <c:pt idx="4">
                  <c:v>100.29580960371931</c:v>
                </c:pt>
                <c:pt idx="5">
                  <c:v>100.19883502446918</c:v>
                </c:pt>
                <c:pt idx="6">
                  <c:v>97.862415159037766</c:v>
                </c:pt>
                <c:pt idx="7">
                  <c:v>100.00038109447024</c:v>
                </c:pt>
                <c:pt idx="8">
                  <c:v>100.10465044792396</c:v>
                </c:pt>
                <c:pt idx="9">
                  <c:v>99.62364269614568</c:v>
                </c:pt>
                <c:pt idx="10">
                  <c:v>96.226934814279574</c:v>
                </c:pt>
                <c:pt idx="11">
                  <c:v>96.802185652616146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31632"/>
        <c:axId val="1511237856"/>
      </c:scatterChart>
      <c:valAx>
        <c:axId val="114993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1237856"/>
        <c:crosses val="autoZero"/>
        <c:crossBetween val="midCat"/>
      </c:valAx>
      <c:valAx>
        <c:axId val="151123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9931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40</xdr:row>
      <xdr:rowOff>57150</xdr:rowOff>
    </xdr:from>
    <xdr:to>
      <xdr:col>23</xdr:col>
      <xdr:colOff>238125</xdr:colOff>
      <xdr:row>56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523876</xdr:colOff>
      <xdr:row>19</xdr:row>
      <xdr:rowOff>38099</xdr:rowOff>
    </xdr:from>
    <xdr:to>
      <xdr:col>13</xdr:col>
      <xdr:colOff>533401</xdr:colOff>
      <xdr:row>36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91;&#26723;/&#38081;&#36335;&#26223;&#27668;&#25351;&#25968;&#39033;&#30446;/9&#26376;&#35745;&#31639;&#25104;&#26524;/Excel&#25968;&#25454;/&#25193;&#25955;&#25351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扩展系数"/>
      <sheetName val="规模"/>
      <sheetName val="设备"/>
      <sheetName val="熵"/>
    </sheetNames>
    <sheetDataSet>
      <sheetData sheetId="0"/>
      <sheetData sheetId="1">
        <row r="31">
          <cell r="B31">
            <v>3.2867240267887142E-2</v>
          </cell>
          <cell r="C31">
            <v>4.1228446822846994E-2</v>
          </cell>
          <cell r="D31">
            <v>0.36944707405210186</v>
          </cell>
          <cell r="E31">
            <v>0.53446034625962013</v>
          </cell>
          <cell r="F31">
            <v>2.1996892597543859E-2</v>
          </cell>
          <cell r="G31">
            <v>0.33279066964408582</v>
          </cell>
          <cell r="H31">
            <v>0.21644346809516804</v>
          </cell>
          <cell r="I31">
            <v>0.15108331711017939</v>
          </cell>
          <cell r="J31">
            <v>0.29968254515056675</v>
          </cell>
        </row>
      </sheetData>
      <sheetData sheetId="2">
        <row r="57">
          <cell r="B57">
            <v>0.31133698548204858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C19" sqref="C19"/>
    </sheetView>
  </sheetViews>
  <sheetFormatPr defaultRowHeight="13.5" x14ac:dyDescent="0.15"/>
  <cols>
    <col min="1" max="5" width="12.375" style="1" customWidth="1"/>
    <col min="6" max="6" width="17.875" customWidth="1"/>
    <col min="7" max="7" width="19.625" customWidth="1"/>
    <col min="8" max="8" width="18.125" customWidth="1"/>
    <col min="9" max="9" width="18.125" style="1" customWidth="1"/>
    <col min="10" max="12" width="9.5" bestFit="1" customWidth="1"/>
    <col min="13" max="13" width="9.5" style="1" customWidth="1"/>
    <col min="16" max="16" width="9.375" customWidth="1"/>
    <col min="17" max="17" width="9.375" style="1" customWidth="1"/>
    <col min="18" max="18" width="12.875" customWidth="1"/>
    <col min="19" max="19" width="12.75" customWidth="1"/>
    <col min="20" max="20" width="13" customWidth="1"/>
    <col min="21" max="21" width="24.375" customWidth="1"/>
    <col min="22" max="22" width="17" customWidth="1"/>
    <col min="23" max="23" width="14.375" customWidth="1"/>
  </cols>
  <sheetData>
    <row r="1" spans="1:42" s="1" customFormat="1" ht="17.25" x14ac:dyDescent="0.15">
      <c r="A1" s="23" t="s">
        <v>23</v>
      </c>
      <c r="B1" s="23"/>
      <c r="C1" s="23"/>
      <c r="D1" s="23"/>
      <c r="E1" s="23"/>
      <c r="F1" s="42" t="s">
        <v>24</v>
      </c>
      <c r="G1" s="42"/>
      <c r="H1" s="42"/>
      <c r="I1" s="10"/>
      <c r="J1" s="43" t="s">
        <v>25</v>
      </c>
      <c r="K1" s="43"/>
      <c r="L1" s="43"/>
      <c r="M1" s="24"/>
      <c r="N1" s="44" t="s">
        <v>26</v>
      </c>
      <c r="O1" s="44"/>
      <c r="P1" s="44"/>
      <c r="Q1" s="25"/>
      <c r="R1" s="10" t="s">
        <v>27</v>
      </c>
      <c r="S1" s="9" t="s">
        <v>28</v>
      </c>
      <c r="T1" s="26" t="s">
        <v>29</v>
      </c>
      <c r="U1" s="13" t="s">
        <v>22</v>
      </c>
      <c r="V1" s="27" t="s">
        <v>30</v>
      </c>
      <c r="W1" s="22" t="s">
        <v>31</v>
      </c>
    </row>
    <row r="2" spans="1:42" s="37" customFormat="1" ht="15" x14ac:dyDescent="0.15">
      <c r="A2" s="36" t="s">
        <v>32</v>
      </c>
      <c r="B2" s="21" t="s">
        <v>1</v>
      </c>
      <c r="C2" s="21" t="s">
        <v>21</v>
      </c>
      <c r="D2" s="21" t="s">
        <v>2</v>
      </c>
      <c r="E2" s="21" t="s">
        <v>3</v>
      </c>
      <c r="F2" s="21" t="s">
        <v>1</v>
      </c>
      <c r="G2" s="21" t="s">
        <v>21</v>
      </c>
      <c r="H2" s="21" t="s">
        <v>2</v>
      </c>
      <c r="I2" s="21" t="s">
        <v>3</v>
      </c>
      <c r="J2" s="21" t="s">
        <v>1</v>
      </c>
      <c r="K2" s="21" t="s">
        <v>21</v>
      </c>
      <c r="L2" s="21" t="s">
        <v>2</v>
      </c>
      <c r="M2" s="21" t="s">
        <v>3</v>
      </c>
      <c r="N2" s="21" t="s">
        <v>1</v>
      </c>
      <c r="O2" s="21" t="s">
        <v>21</v>
      </c>
      <c r="P2" s="21" t="s">
        <v>2</v>
      </c>
      <c r="Q2" s="21" t="s">
        <v>3</v>
      </c>
      <c r="R2" s="36" t="s">
        <v>33</v>
      </c>
      <c r="S2" s="36" t="s">
        <v>33</v>
      </c>
      <c r="T2" s="36" t="s">
        <v>33</v>
      </c>
      <c r="U2" s="36" t="s">
        <v>33</v>
      </c>
      <c r="V2" s="36"/>
      <c r="W2" s="36">
        <f>U4</f>
        <v>100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s="39" customFormat="1" ht="15" x14ac:dyDescent="0.15">
      <c r="A3" s="4">
        <v>2001</v>
      </c>
      <c r="B3" s="17">
        <v>15745.37</v>
      </c>
      <c r="C3" s="17">
        <v>96047.549999999988</v>
      </c>
      <c r="D3" s="17">
        <v>21143.399999999998</v>
      </c>
      <c r="E3" s="17">
        <v>11767.51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28">
        <f t="array" ref="S3">SUM(ABS(R5:R15))/SUM(ABS(一致合成指数!N5:N15))</f>
        <v>0.8078994525905725</v>
      </c>
      <c r="T3" s="17"/>
      <c r="U3" s="17"/>
      <c r="V3" s="29"/>
      <c r="W3" s="38"/>
    </row>
    <row r="4" spans="1:42" s="39" customFormat="1" ht="15" x14ac:dyDescent="0.15">
      <c r="A4" s="4">
        <v>2002</v>
      </c>
      <c r="B4" s="17">
        <v>19218.34</v>
      </c>
      <c r="C4" s="17">
        <v>110807.12999999999</v>
      </c>
      <c r="D4" s="17">
        <v>21964.460000000003</v>
      </c>
      <c r="E4" s="17">
        <v>13287.64</v>
      </c>
      <c r="F4" s="17">
        <f>B4/B3-1</f>
        <v>0.22057087258032038</v>
      </c>
      <c r="G4" s="17">
        <f t="shared" ref="G4:I4" si="0">C4/C3-1</f>
        <v>0.15366951057054545</v>
      </c>
      <c r="H4" s="17">
        <f t="shared" si="0"/>
        <v>3.8832921857411939E-2</v>
      </c>
      <c r="I4" s="17">
        <f t="shared" si="0"/>
        <v>0.12918025988505644</v>
      </c>
      <c r="J4" s="30"/>
      <c r="K4" s="30"/>
      <c r="L4" s="30"/>
      <c r="M4" s="30"/>
      <c r="N4" s="31"/>
      <c r="O4" s="31"/>
      <c r="P4" s="31"/>
      <c r="Q4" s="31"/>
      <c r="R4" s="32"/>
      <c r="S4" s="17"/>
      <c r="T4" s="33"/>
      <c r="U4" s="17">
        <v>100</v>
      </c>
      <c r="V4" s="29">
        <f t="shared" ref="V4:V15" si="1">U4/$W$2*100</f>
        <v>100</v>
      </c>
      <c r="W4" s="38"/>
    </row>
    <row r="5" spans="1:42" s="39" customFormat="1" ht="15" x14ac:dyDescent="0.15">
      <c r="A5" s="4">
        <v>2003</v>
      </c>
      <c r="B5" s="17">
        <v>23581.58</v>
      </c>
      <c r="C5" s="17">
        <v>131522.66</v>
      </c>
      <c r="D5" s="17">
        <v>24176.66</v>
      </c>
      <c r="E5" s="17">
        <v>15421.26</v>
      </c>
      <c r="F5" s="17">
        <f t="shared" ref="F5:F15" si="2">B5/B4-1</f>
        <v>0.22703521740171118</v>
      </c>
      <c r="G5" s="17">
        <f t="shared" ref="G5:G15" si="3">C5/C4-1</f>
        <v>0.18695123680218062</v>
      </c>
      <c r="H5" s="17">
        <f t="shared" ref="H5:H15" si="4">D5/D4-1</f>
        <v>0.10071724959320627</v>
      </c>
      <c r="I5" s="17">
        <f t="shared" ref="I5:I15" si="5">E5/E4-1</f>
        <v>0.16057177948830659</v>
      </c>
      <c r="J5" s="30">
        <f t="shared" ref="J5:M5" si="6">200*(F5-F4)/(F5+F4)</f>
        <v>2.8884078952769836</v>
      </c>
      <c r="K5" s="30">
        <f t="shared" si="6"/>
        <v>19.541808001035509</v>
      </c>
      <c r="L5" s="30">
        <f t="shared" si="6"/>
        <v>88.691152569014179</v>
      </c>
      <c r="M5" s="30">
        <f t="shared" si="6"/>
        <v>21.667850670621359</v>
      </c>
      <c r="N5" s="31">
        <f t="shared" ref="N5:N15" si="7">J5/J$17</f>
        <v>6.7918241112065778E-2</v>
      </c>
      <c r="O5" s="31">
        <f t="shared" ref="O5:O15" si="8">K5/K$17</f>
        <v>0.29966479717495015</v>
      </c>
      <c r="P5" s="31">
        <f t="shared" ref="P5:P15" si="9">L5/L$17</f>
        <v>1.6318462809919343</v>
      </c>
      <c r="Q5" s="31">
        <f t="shared" ref="Q5:Q15" si="10">M5/M$17</f>
        <v>0.31771498339005849</v>
      </c>
      <c r="R5" s="32">
        <f t="shared" ref="R5:R15" si="11">SUMPRODUCT(N5:Q5,$J$18:$M$18)</f>
        <v>0.42922142890828824</v>
      </c>
      <c r="S5" s="17"/>
      <c r="T5" s="33">
        <f t="shared" ref="T5:T15" si="12">R5/$S$3</f>
        <v>0.53128075224208526</v>
      </c>
      <c r="U5" s="17">
        <f>U4*(200+T5)/(200-T5)</f>
        <v>100.53269580738842</v>
      </c>
      <c r="V5" s="29">
        <f t="shared" si="1"/>
        <v>100.53269580738842</v>
      </c>
      <c r="W5" s="38"/>
    </row>
    <row r="6" spans="1:42" s="39" customFormat="1" ht="15" x14ac:dyDescent="0.15">
      <c r="A6" s="4">
        <v>2004</v>
      </c>
      <c r="B6" s="17">
        <v>29738.7</v>
      </c>
      <c r="C6" s="17">
        <v>156520.55000000002</v>
      </c>
      <c r="D6" s="17">
        <v>27462.490000000005</v>
      </c>
      <c r="E6" s="17">
        <v>17701.71</v>
      </c>
      <c r="F6" s="17">
        <f t="shared" si="2"/>
        <v>0.26109870500619548</v>
      </c>
      <c r="G6" s="17">
        <f t="shared" si="3"/>
        <v>0.19006527088183911</v>
      </c>
      <c r="H6" s="17">
        <f t="shared" si="4"/>
        <v>0.13590917852176454</v>
      </c>
      <c r="I6" s="17">
        <f t="shared" si="5"/>
        <v>0.14787702172196049</v>
      </c>
      <c r="J6" s="30">
        <f t="shared" ref="J6:J11" si="13">200*(F6-F5)/(F6+F5)</f>
        <v>13.956615609279176</v>
      </c>
      <c r="K6" s="30">
        <f t="shared" ref="K6:K11" si="14">200*(G6-G5)/(G6+G5)</f>
        <v>1.6519351360966847</v>
      </c>
      <c r="L6" s="30">
        <f t="shared" ref="L6:L11" si="15">200*(H6-H5)/(H6+H5)</f>
        <v>29.744715506975744</v>
      </c>
      <c r="M6" s="30">
        <f t="shared" ref="M6:M11" si="16">200*(I6-I5)/(I6+I5)</f>
        <v>-8.2313549065747118</v>
      </c>
      <c r="N6" s="31">
        <f t="shared" si="7"/>
        <v>0.32817691213537703</v>
      </c>
      <c r="O6" s="31">
        <f t="shared" si="8"/>
        <v>2.5331679007303497E-2</v>
      </c>
      <c r="P6" s="31">
        <f t="shared" si="9"/>
        <v>0.54727897849169882</v>
      </c>
      <c r="Q6" s="31">
        <f t="shared" si="10"/>
        <v>-0.12069608689734732</v>
      </c>
      <c r="R6" s="32">
        <f t="shared" si="11"/>
        <v>0.16121130375236015</v>
      </c>
      <c r="S6" s="17"/>
      <c r="T6" s="33">
        <f t="shared" si="12"/>
        <v>0.1995437714871913</v>
      </c>
      <c r="U6" s="17">
        <f t="shared" ref="U6:U15" si="17">U5*(200+T6)/(200-T6)</f>
        <v>100.73350288919244</v>
      </c>
      <c r="V6" s="29">
        <f t="shared" si="1"/>
        <v>100.73350288919242</v>
      </c>
      <c r="W6" s="38"/>
    </row>
    <row r="7" spans="1:42" s="39" customFormat="1" ht="15" x14ac:dyDescent="0.15">
      <c r="A7" s="4">
        <v>2005</v>
      </c>
      <c r="B7" s="17">
        <v>37117.019999999997</v>
      </c>
      <c r="C7" s="17">
        <v>180990.73</v>
      </c>
      <c r="D7" s="17">
        <v>29012.35</v>
      </c>
      <c r="E7" s="17">
        <v>19857.23</v>
      </c>
      <c r="F7" s="17">
        <f t="shared" si="2"/>
        <v>0.24810499450211321</v>
      </c>
      <c r="G7" s="17">
        <f t="shared" si="3"/>
        <v>0.15633844884904891</v>
      </c>
      <c r="H7" s="17">
        <f t="shared" si="4"/>
        <v>5.6435523508610919E-2</v>
      </c>
      <c r="I7" s="17">
        <f t="shared" si="5"/>
        <v>0.12176902683413071</v>
      </c>
      <c r="J7" s="30">
        <f t="shared" si="13"/>
        <v>-5.103541280878007</v>
      </c>
      <c r="K7" s="30">
        <f t="shared" si="14"/>
        <v>-19.472551887717422</v>
      </c>
      <c r="L7" s="30">
        <f t="shared" si="15"/>
        <v>-82.636697735093307</v>
      </c>
      <c r="M7" s="30">
        <f t="shared" si="16"/>
        <v>-19.364641186202178</v>
      </c>
      <c r="N7" s="31">
        <f t="shared" si="7"/>
        <v>-0.12000505462086547</v>
      </c>
      <c r="O7" s="31">
        <f t="shared" si="8"/>
        <v>-0.29860278596547096</v>
      </c>
      <c r="P7" s="31">
        <f t="shared" si="9"/>
        <v>-1.52044915379281</v>
      </c>
      <c r="Q7" s="31">
        <f t="shared" si="10"/>
        <v>-0.28394309829587894</v>
      </c>
      <c r="R7" s="32">
        <f t="shared" si="11"/>
        <v>-0.41937447709282816</v>
      </c>
      <c r="S7" s="17"/>
      <c r="T7" s="33">
        <f t="shared" si="12"/>
        <v>-0.51909241397315176</v>
      </c>
      <c r="U7" s="17">
        <f t="shared" si="17"/>
        <v>100.21195657105164</v>
      </c>
      <c r="V7" s="29">
        <f t="shared" si="1"/>
        <v>100.21195657105164</v>
      </c>
      <c r="W7" s="38"/>
    </row>
    <row r="8" spans="1:42" s="39" customFormat="1" ht="15" x14ac:dyDescent="0.15">
      <c r="A8" s="4">
        <v>2006</v>
      </c>
      <c r="B8" s="17">
        <v>46685.43</v>
      </c>
      <c r="C8" s="17">
        <v>206366.99999999997</v>
      </c>
      <c r="D8" s="17">
        <v>30302.550000000003</v>
      </c>
      <c r="E8" s="17">
        <v>23188.78</v>
      </c>
      <c r="F8" s="17">
        <f t="shared" si="2"/>
        <v>0.25779036140293599</v>
      </c>
      <c r="G8" s="17">
        <f t="shared" si="3"/>
        <v>0.14020756753674601</v>
      </c>
      <c r="H8" s="17">
        <f t="shared" si="4"/>
        <v>4.4470716780957265E-2</v>
      </c>
      <c r="I8" s="17">
        <f t="shared" si="5"/>
        <v>0.16777516300108331</v>
      </c>
      <c r="J8" s="30">
        <f t="shared" si="13"/>
        <v>3.8290001233538153</v>
      </c>
      <c r="K8" s="30">
        <f t="shared" si="14"/>
        <v>-10.879175858708713</v>
      </c>
      <c r="L8" s="30">
        <f t="shared" si="15"/>
        <v>-23.714701277777348</v>
      </c>
      <c r="M8" s="30">
        <f t="shared" si="16"/>
        <v>31.778317633060226</v>
      </c>
      <c r="N8" s="31">
        <f t="shared" si="7"/>
        <v>9.0035397708652126E-2</v>
      </c>
      <c r="O8" s="31">
        <f t="shared" si="8"/>
        <v>-0.16682724684214531</v>
      </c>
      <c r="P8" s="31">
        <f t="shared" si="9"/>
        <v>-0.43633153887432657</v>
      </c>
      <c r="Q8" s="31">
        <f t="shared" si="10"/>
        <v>0.46596442870271088</v>
      </c>
      <c r="R8" s="32">
        <f t="shared" si="11"/>
        <v>6.7573262106187082E-2</v>
      </c>
      <c r="S8" s="17"/>
      <c r="T8" s="33">
        <f t="shared" si="12"/>
        <v>8.3640683119056244E-2</v>
      </c>
      <c r="U8" s="17">
        <f t="shared" si="17"/>
        <v>100.29580960371931</v>
      </c>
      <c r="V8" s="29">
        <f t="shared" si="1"/>
        <v>100.29580960371931</v>
      </c>
      <c r="W8" s="38"/>
    </row>
    <row r="9" spans="1:42" s="39" customFormat="1" ht="15" x14ac:dyDescent="0.15">
      <c r="A9" s="4">
        <v>2007</v>
      </c>
      <c r="B9" s="17">
        <v>56460.800000000003</v>
      </c>
      <c r="C9" s="17">
        <v>229892.09999999998</v>
      </c>
      <c r="D9" s="17">
        <v>32739.550000000003</v>
      </c>
      <c r="E9" s="17">
        <v>27012.6</v>
      </c>
      <c r="F9" s="17">
        <f t="shared" si="2"/>
        <v>0.20938802534323875</v>
      </c>
      <c r="G9" s="17">
        <f t="shared" si="3"/>
        <v>0.11399642384683606</v>
      </c>
      <c r="H9" s="17">
        <f t="shared" si="4"/>
        <v>8.0422274693053852E-2</v>
      </c>
      <c r="I9" s="17">
        <f t="shared" si="5"/>
        <v>0.16489957643308539</v>
      </c>
      <c r="J9" s="30">
        <f t="shared" si="13"/>
        <v>-20.721136693335506</v>
      </c>
      <c r="K9" s="30">
        <f t="shared" si="14"/>
        <v>-20.622133859698963</v>
      </c>
      <c r="L9" s="30">
        <f t="shared" si="15"/>
        <v>57.571778028197393</v>
      </c>
      <c r="M9" s="30">
        <f t="shared" si="16"/>
        <v>-1.7287676081982457</v>
      </c>
      <c r="N9" s="31">
        <f t="shared" si="7"/>
        <v>-0.48723837113008489</v>
      </c>
      <c r="O9" s="31">
        <f t="shared" si="8"/>
        <v>-0.31623110615219951</v>
      </c>
      <c r="P9" s="31">
        <f t="shared" si="9"/>
        <v>1.0592746755918196</v>
      </c>
      <c r="Q9" s="31">
        <f t="shared" si="10"/>
        <v>-2.5348862712474378E-2</v>
      </c>
      <c r="R9" s="32">
        <f t="shared" si="11"/>
        <v>-7.8152421114953199E-2</v>
      </c>
      <c r="S9" s="17"/>
      <c r="T9" s="33">
        <f t="shared" si="12"/>
        <v>-9.6735331190475879E-2</v>
      </c>
      <c r="U9" s="17">
        <f t="shared" si="17"/>
        <v>100.19883502446918</v>
      </c>
      <c r="V9" s="29">
        <f t="shared" si="1"/>
        <v>100.19883502446918</v>
      </c>
      <c r="W9" s="38"/>
    </row>
    <row r="10" spans="1:42" s="39" customFormat="1" ht="15" x14ac:dyDescent="0.15">
      <c r="A10" s="4">
        <v>2008</v>
      </c>
      <c r="B10" s="17">
        <v>58177.3</v>
      </c>
      <c r="C10" s="17">
        <v>258566.39999999999</v>
      </c>
      <c r="D10" s="17">
        <v>34144.529999999992</v>
      </c>
      <c r="E10" s="17">
        <v>27857.4</v>
      </c>
      <c r="F10" s="17">
        <f t="shared" si="2"/>
        <v>3.04016237814555E-2</v>
      </c>
      <c r="G10" s="17">
        <f t="shared" si="3"/>
        <v>0.12472938391532384</v>
      </c>
      <c r="H10" s="17">
        <f t="shared" si="4"/>
        <v>4.2913845792015737E-2</v>
      </c>
      <c r="I10" s="17">
        <f t="shared" si="5"/>
        <v>3.1274294218253784E-2</v>
      </c>
      <c r="J10" s="30">
        <f t="shared" si="13"/>
        <v>-149.28617829429959</v>
      </c>
      <c r="K10" s="30">
        <f t="shared" si="14"/>
        <v>8.9918724490658537</v>
      </c>
      <c r="L10" s="30">
        <f t="shared" si="15"/>
        <v>-60.823104786369029</v>
      </c>
      <c r="M10" s="30">
        <f t="shared" si="16"/>
        <v>-136.23147850543714</v>
      </c>
      <c r="N10" s="31">
        <f t="shared" si="7"/>
        <v>-3.5103264565473631</v>
      </c>
      <c r="O10" s="31">
        <f t="shared" si="8"/>
        <v>0.13788630169376134</v>
      </c>
      <c r="P10" s="31">
        <f t="shared" si="9"/>
        <v>-1.1190964878575176</v>
      </c>
      <c r="Q10" s="31">
        <f t="shared" si="10"/>
        <v>-1.9975576991235036</v>
      </c>
      <c r="R10" s="32">
        <f t="shared" si="11"/>
        <v>-1.9060692877126404</v>
      </c>
      <c r="S10" s="17"/>
      <c r="T10" s="33">
        <f t="shared" si="12"/>
        <v>-2.359290232962441</v>
      </c>
      <c r="U10" s="17">
        <f t="shared" si="17"/>
        <v>97.862415159037766</v>
      </c>
      <c r="V10" s="29">
        <f t="shared" si="1"/>
        <v>97.862415159037766</v>
      </c>
      <c r="W10" s="38"/>
    </row>
    <row r="11" spans="1:42" s="39" customFormat="1" ht="15" x14ac:dyDescent="0.15">
      <c r="A11" s="4">
        <v>2009</v>
      </c>
      <c r="B11" s="17">
        <v>69243.72</v>
      </c>
      <c r="C11" s="17">
        <v>298399.33999999997</v>
      </c>
      <c r="D11" s="17">
        <v>37321.69</v>
      </c>
      <c r="E11" s="17">
        <v>29814.22</v>
      </c>
      <c r="F11" s="17">
        <f t="shared" si="2"/>
        <v>0.19021886543376887</v>
      </c>
      <c r="G11" s="17">
        <f t="shared" si="3"/>
        <v>0.15405304014752108</v>
      </c>
      <c r="H11" s="17">
        <f t="shared" si="4"/>
        <v>9.3050336320342097E-2</v>
      </c>
      <c r="I11" s="17">
        <f t="shared" si="5"/>
        <v>7.024417210507794E-2</v>
      </c>
      <c r="J11" s="30">
        <f t="shared" si="13"/>
        <v>144.87978176533284</v>
      </c>
      <c r="K11" s="30">
        <f t="shared" si="14"/>
        <v>21.036947598667059</v>
      </c>
      <c r="L11" s="30">
        <f t="shared" si="15"/>
        <v>73.749556316081325</v>
      </c>
      <c r="M11" s="30">
        <f t="shared" si="16"/>
        <v>76.773968910654844</v>
      </c>
      <c r="N11" s="31">
        <f t="shared" si="7"/>
        <v>3.4067141162061332</v>
      </c>
      <c r="O11" s="31">
        <f t="shared" si="8"/>
        <v>0.32259208743636064</v>
      </c>
      <c r="P11" s="31">
        <f t="shared" si="9"/>
        <v>1.3569328587262965</v>
      </c>
      <c r="Q11" s="31">
        <f t="shared" si="10"/>
        <v>1.1257341869311528</v>
      </c>
      <c r="R11" s="32">
        <f t="shared" si="11"/>
        <v>1.7459184258976836</v>
      </c>
      <c r="S11" s="17"/>
      <c r="T11" s="33">
        <f t="shared" si="12"/>
        <v>2.1610590529543043</v>
      </c>
      <c r="U11" s="17">
        <f t="shared" si="17"/>
        <v>100.00038109447024</v>
      </c>
      <c r="V11" s="29">
        <f t="shared" si="1"/>
        <v>100.00038109447024</v>
      </c>
      <c r="W11" s="38"/>
    </row>
    <row r="12" spans="1:42" ht="15" x14ac:dyDescent="0.15">
      <c r="A12" s="4">
        <v>2010</v>
      </c>
      <c r="B12" s="17">
        <v>79627.399999999994</v>
      </c>
      <c r="C12" s="17">
        <v>338712.28850000002</v>
      </c>
      <c r="D12" s="17">
        <v>42305.429999999993</v>
      </c>
      <c r="E12" s="17">
        <v>33253.4</v>
      </c>
      <c r="F12" s="17">
        <f t="shared" si="2"/>
        <v>0.14995843666400344</v>
      </c>
      <c r="G12" s="17">
        <f t="shared" si="3"/>
        <v>0.13509731120718982</v>
      </c>
      <c r="H12" s="17">
        <f t="shared" si="4"/>
        <v>0.13353468184318529</v>
      </c>
      <c r="I12" s="17">
        <f t="shared" si="5"/>
        <v>0.11535368022373227</v>
      </c>
      <c r="J12" s="30">
        <f t="shared" ref="J12:J15" si="18">200*(F12-F11)/(F12+F11)</f>
        <v>-23.670261667366596</v>
      </c>
      <c r="K12" s="30">
        <f t="shared" ref="K12:K15" si="19">200*(G12-G11)/(G12+G11)</f>
        <v>-13.111330386783866</v>
      </c>
      <c r="L12" s="30">
        <f t="shared" ref="L12:L15" si="20">200*(H12-H11)/(H12+H11)</f>
        <v>35.734353357489383</v>
      </c>
      <c r="M12" s="30">
        <f t="shared" ref="M12:M15" si="21">200*(I12-I11)/(I12+I11)</f>
        <v>48.609946238749679</v>
      </c>
      <c r="N12" s="31">
        <f t="shared" si="7"/>
        <v>-0.556584318211652</v>
      </c>
      <c r="O12" s="31">
        <f t="shared" si="8"/>
        <v>-0.20105632809621057</v>
      </c>
      <c r="P12" s="31">
        <f t="shared" si="9"/>
        <v>0.65748352503024476</v>
      </c>
      <c r="Q12" s="31">
        <f t="shared" si="10"/>
        <v>0.71276604664698406</v>
      </c>
      <c r="R12" s="32">
        <f t="shared" si="11"/>
        <v>8.4194937956262372E-2</v>
      </c>
      <c r="S12" s="17"/>
      <c r="T12" s="33">
        <f t="shared" si="12"/>
        <v>0.10421462434005474</v>
      </c>
      <c r="U12" s="17">
        <f t="shared" si="17"/>
        <v>100.10465044792396</v>
      </c>
      <c r="V12" s="29">
        <f t="shared" si="1"/>
        <v>100.10465044792396</v>
      </c>
      <c r="W12" s="2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" x14ac:dyDescent="0.15">
      <c r="A13" s="4">
        <v>2011</v>
      </c>
      <c r="B13" s="17">
        <v>88131.12</v>
      </c>
      <c r="C13" s="17">
        <v>385103.60000000003</v>
      </c>
      <c r="D13" s="17">
        <v>44585.779999999992</v>
      </c>
      <c r="E13" s="17">
        <v>38137.300000000003</v>
      </c>
      <c r="F13" s="17">
        <f t="shared" si="2"/>
        <v>0.10679389255457306</v>
      </c>
      <c r="G13" s="17">
        <f t="shared" si="3"/>
        <v>0.13696376858792347</v>
      </c>
      <c r="H13" s="17">
        <f t="shared" si="4"/>
        <v>5.3902064108555248E-2</v>
      </c>
      <c r="I13" s="17">
        <f t="shared" si="5"/>
        <v>0.14686919232319107</v>
      </c>
      <c r="J13" s="30">
        <f t="shared" si="18"/>
        <v>-33.623487849789953</v>
      </c>
      <c r="K13" s="30">
        <f t="shared" si="19"/>
        <v>1.3720870196790125</v>
      </c>
      <c r="L13" s="30">
        <f t="shared" si="20"/>
        <v>-84.970124006669536</v>
      </c>
      <c r="M13" s="30">
        <f t="shared" si="21"/>
        <v>24.037195377622346</v>
      </c>
      <c r="N13" s="31">
        <f t="shared" si="7"/>
        <v>-0.79062522940225444</v>
      </c>
      <c r="O13" s="31">
        <f t="shared" si="8"/>
        <v>2.1040334570716572E-2</v>
      </c>
      <c r="P13" s="31">
        <f t="shared" si="9"/>
        <v>-1.563382331149791</v>
      </c>
      <c r="Q13" s="31">
        <f t="shared" si="10"/>
        <v>0.35245660708284143</v>
      </c>
      <c r="R13" s="32">
        <f t="shared" si="11"/>
        <v>-0.38913455198175279</v>
      </c>
      <c r="S13" s="17"/>
      <c r="T13" s="33">
        <f t="shared" si="12"/>
        <v>-0.4816621062608375</v>
      </c>
      <c r="U13" s="17">
        <f t="shared" si="17"/>
        <v>99.62364269614568</v>
      </c>
      <c r="V13" s="29">
        <f t="shared" si="1"/>
        <v>99.62364269614568</v>
      </c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5" x14ac:dyDescent="0.15">
      <c r="A14" s="4">
        <v>2012</v>
      </c>
      <c r="B14" s="17">
        <v>95186.11</v>
      </c>
      <c r="C14" s="17">
        <v>364042.25</v>
      </c>
      <c r="D14" s="17">
        <v>46492.61</v>
      </c>
      <c r="E14" s="17">
        <v>37867</v>
      </c>
      <c r="F14" s="17">
        <f t="shared" si="2"/>
        <v>8.0051064822505458E-2</v>
      </c>
      <c r="G14" s="17">
        <f t="shared" si="3"/>
        <v>-5.4690088589148589E-2</v>
      </c>
      <c r="H14" s="17">
        <f t="shared" si="4"/>
        <v>4.2767671665719709E-2</v>
      </c>
      <c r="I14" s="17">
        <f t="shared" si="5"/>
        <v>-7.087549459453113E-3</v>
      </c>
      <c r="J14" s="30">
        <f t="shared" si="18"/>
        <v>-28.62568849326443</v>
      </c>
      <c r="K14" s="30">
        <f t="shared" si="19"/>
        <v>-465.89348423438923</v>
      </c>
      <c r="L14" s="30">
        <f t="shared" si="20"/>
        <v>-23.035942642554616</v>
      </c>
      <c r="M14" s="30">
        <f t="shared" si="21"/>
        <v>-220.28177467154885</v>
      </c>
      <c r="N14" s="31">
        <f t="shared" si="7"/>
        <v>-0.67310659836635744</v>
      </c>
      <c r="O14" s="31">
        <f t="shared" si="8"/>
        <v>-7.1442661012139279</v>
      </c>
      <c r="P14" s="31">
        <f t="shared" si="9"/>
        <v>-0.42384292278922742</v>
      </c>
      <c r="Q14" s="31">
        <f t="shared" si="10"/>
        <v>-3.2299844338412531</v>
      </c>
      <c r="R14" s="32">
        <f t="shared" si="11"/>
        <v>-2.8023388781926095</v>
      </c>
      <c r="S14" s="17"/>
      <c r="T14" s="33">
        <f t="shared" si="12"/>
        <v>-3.4686728270538629</v>
      </c>
      <c r="U14" s="17">
        <f t="shared" si="17"/>
        <v>96.226934814279574</v>
      </c>
      <c r="V14" s="29">
        <f t="shared" si="1"/>
        <v>96.226934814279574</v>
      </c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" x14ac:dyDescent="0.15">
      <c r="A15" s="4">
        <v>2013</v>
      </c>
      <c r="B15" s="17">
        <v>106762.2</v>
      </c>
      <c r="C15" s="17">
        <v>360162.25</v>
      </c>
      <c r="D15" s="17">
        <v>47857.599999999999</v>
      </c>
      <c r="E15" s="17">
        <v>35348.14</v>
      </c>
      <c r="F15" s="17">
        <f t="shared" si="2"/>
        <v>0.12161532811877707</v>
      </c>
      <c r="G15" s="17">
        <f t="shared" si="3"/>
        <v>-1.065810355803487E-2</v>
      </c>
      <c r="H15" s="17">
        <f t="shared" si="4"/>
        <v>2.9359289573116953E-2</v>
      </c>
      <c r="I15" s="17">
        <f t="shared" si="5"/>
        <v>-6.6518604589748342E-2</v>
      </c>
      <c r="J15" s="30">
        <f t="shared" si="18"/>
        <v>41.220812937705013</v>
      </c>
      <c r="K15" s="30">
        <f t="shared" si="19"/>
        <v>-134.76114207395565</v>
      </c>
      <c r="L15" s="30">
        <f t="shared" si="20"/>
        <v>-37.179944537530389</v>
      </c>
      <c r="M15" s="30">
        <f t="shared" si="21"/>
        <v>161.48392997294494</v>
      </c>
      <c r="N15" s="31">
        <f t="shared" si="7"/>
        <v>0.9692693045591948</v>
      </c>
      <c r="O15" s="31">
        <f t="shared" si="8"/>
        <v>-2.0665012318469551</v>
      </c>
      <c r="P15" s="31">
        <f t="shared" si="9"/>
        <v>-0.68408124670433212</v>
      </c>
      <c r="Q15" s="31">
        <f t="shared" si="10"/>
        <v>2.3678335663757966</v>
      </c>
      <c r="R15" s="32">
        <f t="shared" si="11"/>
        <v>0.48152821322530459</v>
      </c>
      <c r="S15" s="17"/>
      <c r="T15" s="33">
        <f t="shared" si="12"/>
        <v>0.59602492820270991</v>
      </c>
      <c r="U15" s="17">
        <f t="shared" si="17"/>
        <v>96.802185652616146</v>
      </c>
      <c r="V15" s="29">
        <f t="shared" si="1"/>
        <v>96.802185652616146</v>
      </c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7" spans="10:13" ht="15" x14ac:dyDescent="0.15">
      <c r="J17" s="34">
        <f t="array" ref="J17">SUM(ABS(J5:J15)/COUNT(J5:J15))</f>
        <v>42.527719328171081</v>
      </c>
      <c r="K17" s="34">
        <f t="array" ref="K17">SUM(ABS(K5:K15)/COUNT(K5:K15))</f>
        <v>65.212224409617988</v>
      </c>
      <c r="L17" s="34">
        <f t="array" ref="L17">SUM(ABS(L5:L15)/COUNT(L5:L15))</f>
        <v>54.350188251250209</v>
      </c>
      <c r="M17" s="34">
        <f t="array" ref="M17">SUM(ABS(M5:M15)/COUNT(M5:M15))</f>
        <v>68.199020516510402</v>
      </c>
    </row>
    <row r="18" spans="10:13" ht="15" x14ac:dyDescent="0.15">
      <c r="J18" s="35">
        <f>[1]规模!G$31</f>
        <v>0.33279066964408582</v>
      </c>
      <c r="K18" s="35">
        <f>[1]规模!H$31</f>
        <v>0.21644346809516804</v>
      </c>
      <c r="L18" s="35">
        <f>[1]规模!I$31</f>
        <v>0.15108331711017939</v>
      </c>
      <c r="M18" s="35">
        <f>[1]规模!J$31</f>
        <v>0.29968254515056675</v>
      </c>
    </row>
    <row r="21" spans="10:13" ht="15" x14ac:dyDescent="0.15">
      <c r="J21" s="22"/>
      <c r="K21" s="22"/>
      <c r="L21" s="22"/>
      <c r="M21" s="22"/>
    </row>
  </sheetData>
  <mergeCells count="3">
    <mergeCell ref="F1:H1"/>
    <mergeCell ref="J1:L1"/>
    <mergeCell ref="N1:P1"/>
  </mergeCells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O32" sqref="O32"/>
    </sheetView>
  </sheetViews>
  <sheetFormatPr defaultRowHeight="15.75" x14ac:dyDescent="0.15"/>
  <cols>
    <col min="1" max="10" width="10.875" style="6" customWidth="1"/>
    <col min="11" max="19" width="18" style="6" customWidth="1"/>
    <col min="20" max="16384" width="9" style="6"/>
  </cols>
  <sheetData>
    <row r="1" spans="1:19" ht="18" thickBot="1" x14ac:dyDescent="0.2">
      <c r="E1" s="7" t="s">
        <v>9</v>
      </c>
      <c r="F1" s="7"/>
      <c r="G1" s="7"/>
      <c r="H1" s="8" t="s">
        <v>10</v>
      </c>
      <c r="I1" s="8"/>
      <c r="J1" s="8"/>
      <c r="K1" s="9" t="s">
        <v>11</v>
      </c>
      <c r="L1" s="9"/>
      <c r="M1" s="9"/>
      <c r="N1" s="10" t="s">
        <v>12</v>
      </c>
      <c r="O1" s="11" t="s">
        <v>13</v>
      </c>
      <c r="P1" s="12" t="s">
        <v>14</v>
      </c>
      <c r="Q1" s="13" t="s">
        <v>15</v>
      </c>
      <c r="R1" s="14" t="s">
        <v>16</v>
      </c>
      <c r="S1" s="14" t="s">
        <v>17</v>
      </c>
    </row>
    <row r="2" spans="1:19" s="15" customFormat="1" ht="17.25" x14ac:dyDescent="0.15">
      <c r="A2" s="15" t="s">
        <v>8</v>
      </c>
      <c r="B2" s="16" t="s">
        <v>18</v>
      </c>
      <c r="C2" s="5" t="s">
        <v>0</v>
      </c>
      <c r="D2" s="5" t="s">
        <v>7</v>
      </c>
      <c r="E2" s="16" t="s">
        <v>18</v>
      </c>
      <c r="F2" s="5" t="s">
        <v>0</v>
      </c>
      <c r="G2" s="5" t="s">
        <v>7</v>
      </c>
      <c r="H2" s="16" t="s">
        <v>18</v>
      </c>
      <c r="I2" s="5" t="s">
        <v>0</v>
      </c>
      <c r="J2" s="5" t="s">
        <v>7</v>
      </c>
      <c r="K2" s="16" t="s">
        <v>18</v>
      </c>
      <c r="L2" s="5" t="s">
        <v>0</v>
      </c>
      <c r="M2" s="5" t="s">
        <v>7</v>
      </c>
      <c r="N2" s="4" t="s">
        <v>19</v>
      </c>
      <c r="O2" s="4" t="s">
        <v>19</v>
      </c>
      <c r="P2" s="4" t="s">
        <v>19</v>
      </c>
      <c r="Q2" s="15" t="s">
        <v>20</v>
      </c>
      <c r="S2" s="15">
        <f>Q4</f>
        <v>100</v>
      </c>
    </row>
    <row r="3" spans="1:19" s="18" customFormat="1" x14ac:dyDescent="0.15">
      <c r="A3" s="4">
        <v>2001</v>
      </c>
      <c r="B3" s="17">
        <v>109655.17055815921</v>
      </c>
      <c r="C3" s="17">
        <v>13.955874410954655</v>
      </c>
      <c r="D3" s="17">
        <v>11737.707291976656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>
        <v>1</v>
      </c>
      <c r="P3" s="17"/>
      <c r="Q3" s="17"/>
      <c r="R3" s="17"/>
      <c r="S3" s="17"/>
    </row>
    <row r="4" spans="1:19" s="18" customFormat="1" x14ac:dyDescent="0.15">
      <c r="A4" s="4">
        <v>2002</v>
      </c>
      <c r="B4" s="17">
        <v>120332.68927425226</v>
      </c>
      <c r="C4" s="17">
        <v>14.604931025043003</v>
      </c>
      <c r="D4" s="17">
        <v>12395.664182824947</v>
      </c>
      <c r="E4" s="17">
        <f>B4/B3-1</f>
        <v>9.7373600002107263E-2</v>
      </c>
      <c r="F4" s="17">
        <f t="shared" ref="F4:G4" si="0">C4/C3-1</f>
        <v>4.6507771206286463E-2</v>
      </c>
      <c r="G4" s="17">
        <f t="shared" si="0"/>
        <v>5.605497517373248E-2</v>
      </c>
      <c r="H4" s="17"/>
      <c r="I4" s="17"/>
      <c r="J4" s="17"/>
      <c r="K4" s="17"/>
      <c r="L4" s="17"/>
      <c r="M4" s="17"/>
      <c r="N4" s="17"/>
      <c r="O4" s="17"/>
      <c r="P4" s="17"/>
      <c r="Q4" s="17">
        <v>100</v>
      </c>
      <c r="R4" s="17">
        <f t="shared" ref="R4:R15" si="1">Q4/$S$2*100</f>
        <v>100</v>
      </c>
      <c r="S4" s="17"/>
    </row>
    <row r="5" spans="1:19" s="18" customFormat="1" x14ac:dyDescent="0.15">
      <c r="A5" s="4">
        <v>2003</v>
      </c>
      <c r="B5" s="17">
        <v>135822.75614955736</v>
      </c>
      <c r="C5" s="17">
        <v>15.542193088819205</v>
      </c>
      <c r="D5" s="17">
        <v>13432.515547892172</v>
      </c>
      <c r="E5" s="17">
        <f t="shared" ref="E5:E15" si="2">B5/B4-1</f>
        <v>0.12872700650777791</v>
      </c>
      <c r="F5" s="17">
        <f t="shared" ref="F5:F15" si="3">C5/C4-1</f>
        <v>6.41743574255218E-2</v>
      </c>
      <c r="G5" s="17">
        <f t="shared" ref="G5:G15" si="4">D5/D4-1</f>
        <v>8.3646293556730367E-2</v>
      </c>
      <c r="H5" s="17">
        <f t="shared" ref="H5:H10" si="5">200*(E5-E4)/(E5+E4)</f>
        <v>27.734031314329858</v>
      </c>
      <c r="I5" s="17">
        <f t="shared" ref="I5" si="6">200*(F5-F4)/(F5+F4)</f>
        <v>31.923105270236452</v>
      </c>
      <c r="J5" s="17">
        <f t="shared" ref="J5" si="7">200*(G5-G4)/(G5+G4)</f>
        <v>39.500454983314555</v>
      </c>
      <c r="K5" s="17">
        <f t="shared" ref="K5:K15" si="8">H5/H$17</f>
        <v>0.91221115332051927</v>
      </c>
      <c r="L5" s="17">
        <f t="shared" ref="L5:L15" si="9">I5/I$17</f>
        <v>0.31701681981653529</v>
      </c>
      <c r="M5" s="17">
        <f t="shared" ref="M5:M15" si="10">J5/J$17</f>
        <v>0.49352995605721695</v>
      </c>
      <c r="N5" s="17">
        <f t="shared" ref="N5:N15" si="11">SUMPRODUCT(K5:M5,$H$18:$J$18)</f>
        <v>0.54956768791927391</v>
      </c>
      <c r="O5" s="17"/>
      <c r="P5" s="17">
        <f t="shared" ref="P5:P15" si="12">N5/$O$3</f>
        <v>0.54956768791927391</v>
      </c>
      <c r="Q5" s="17">
        <f t="shared" ref="Q5:Q15" si="13">Q4*(200+P5)/(200-P5)</f>
        <v>100.5510819721457</v>
      </c>
      <c r="R5" s="17">
        <f t="shared" si="1"/>
        <v>100.55108197214571</v>
      </c>
      <c r="S5" s="17"/>
    </row>
    <row r="6" spans="1:19" s="18" customFormat="1" x14ac:dyDescent="0.15">
      <c r="A6" s="4">
        <v>2004</v>
      </c>
      <c r="B6" s="17">
        <v>159878.33791738964</v>
      </c>
      <c r="C6" s="17">
        <v>17.019432508773537</v>
      </c>
      <c r="D6" s="17">
        <v>14936.568065393489</v>
      </c>
      <c r="E6" s="17">
        <f t="shared" si="2"/>
        <v>0.177110098850771</v>
      </c>
      <c r="F6" s="17">
        <f t="shared" si="3"/>
        <v>9.5047038182599408E-2</v>
      </c>
      <c r="G6" s="17">
        <f t="shared" si="4"/>
        <v>0.1119710237549163</v>
      </c>
      <c r="H6" s="17">
        <f t="shared" si="5"/>
        <v>31.639779147315075</v>
      </c>
      <c r="I6" s="17">
        <f t="shared" ref="I6:I11" si="14">200*(F6-F5)/(F6+F5)</f>
        <v>38.779563059555201</v>
      </c>
      <c r="J6" s="17">
        <f t="shared" ref="J6:J11" si="15">200*(G6-G5)/(G6+G5)</f>
        <v>28.959327923979799</v>
      </c>
      <c r="K6" s="17">
        <f t="shared" si="8"/>
        <v>1.040676672628766</v>
      </c>
      <c r="L6" s="17">
        <f t="shared" si="9"/>
        <v>0.38510582385220199</v>
      </c>
      <c r="M6" s="17">
        <f t="shared" si="10"/>
        <v>0.36182610665637938</v>
      </c>
      <c r="N6" s="17">
        <f t="shared" si="11"/>
        <v>0.57245397530496145</v>
      </c>
      <c r="O6" s="17"/>
      <c r="P6" s="17">
        <f t="shared" si="12"/>
        <v>0.57245397530496145</v>
      </c>
      <c r="Q6" s="17">
        <f t="shared" si="13"/>
        <v>101.12834291471421</v>
      </c>
      <c r="R6" s="17">
        <f t="shared" si="1"/>
        <v>101.12834291471422</v>
      </c>
      <c r="S6" s="17"/>
    </row>
    <row r="7" spans="1:19" s="18" customFormat="1" x14ac:dyDescent="0.15">
      <c r="A7" s="4">
        <v>2005</v>
      </c>
      <c r="B7" s="17">
        <v>184937.36896018017</v>
      </c>
      <c r="C7" s="17">
        <v>20.894408488938403</v>
      </c>
      <c r="D7" s="17">
        <v>16855.289933623044</v>
      </c>
      <c r="E7" s="17">
        <f t="shared" si="2"/>
        <v>0.15673812581000646</v>
      </c>
      <c r="F7" s="17">
        <f t="shared" si="3"/>
        <v>0.22767950565727224</v>
      </c>
      <c r="G7" s="17">
        <f t="shared" si="4"/>
        <v>0.12845801390448175</v>
      </c>
      <c r="H7" s="17">
        <f t="shared" si="5"/>
        <v>-12.204332110176395</v>
      </c>
      <c r="I7" s="17">
        <f t="shared" si="14"/>
        <v>82.194954215158418</v>
      </c>
      <c r="J7" s="17">
        <f t="shared" si="15"/>
        <v>13.714641384475048</v>
      </c>
      <c r="K7" s="17">
        <f t="shared" si="8"/>
        <v>-0.40141758489968959</v>
      </c>
      <c r="L7" s="17">
        <f t="shared" si="9"/>
        <v>0.81624838090389951</v>
      </c>
      <c r="M7" s="17">
        <f t="shared" si="10"/>
        <v>0.17135464294473537</v>
      </c>
      <c r="N7" s="17">
        <f t="shared" si="11"/>
        <v>0.25081516786513769</v>
      </c>
      <c r="O7" s="17"/>
      <c r="P7" s="17">
        <f t="shared" si="12"/>
        <v>0.25081516786513769</v>
      </c>
      <c r="Q7" s="17">
        <f t="shared" si="13"/>
        <v>101.38230662751127</v>
      </c>
      <c r="R7" s="17">
        <f t="shared" si="1"/>
        <v>101.38230662751127</v>
      </c>
      <c r="S7" s="17"/>
    </row>
    <row r="8" spans="1:19" s="18" customFormat="1" x14ac:dyDescent="0.15">
      <c r="A8" s="4">
        <v>2006</v>
      </c>
      <c r="B8" s="17">
        <v>216314.42593935409</v>
      </c>
      <c r="C8" s="17">
        <v>22.496458459873971</v>
      </c>
      <c r="D8" s="17">
        <v>18011.937397768648</v>
      </c>
      <c r="E8" s="17">
        <f t="shared" si="2"/>
        <v>0.16966315220981576</v>
      </c>
      <c r="F8" s="17">
        <f t="shared" si="3"/>
        <v>7.667362164301994E-2</v>
      </c>
      <c r="G8" s="17">
        <f t="shared" si="4"/>
        <v>6.8622222975726732E-2</v>
      </c>
      <c r="H8" s="17">
        <f t="shared" si="5"/>
        <v>7.9197155588492345</v>
      </c>
      <c r="I8" s="17">
        <f t="shared" si="14"/>
        <v>-99.230709638978851</v>
      </c>
      <c r="J8" s="17">
        <f t="shared" si="15"/>
        <v>-60.722264064585104</v>
      </c>
      <c r="K8" s="17">
        <f t="shared" si="8"/>
        <v>0.26049054254061971</v>
      </c>
      <c r="L8" s="17">
        <f t="shared" si="9"/>
        <v>-0.98542431043563972</v>
      </c>
      <c r="M8" s="17">
        <f t="shared" si="10"/>
        <v>-0.75868129438378229</v>
      </c>
      <c r="N8" s="17">
        <f t="shared" si="11"/>
        <v>-0.54373680602930374</v>
      </c>
      <c r="O8" s="17"/>
      <c r="P8" s="17">
        <f t="shared" si="12"/>
        <v>-0.54373680602930374</v>
      </c>
      <c r="Q8" s="17">
        <f t="shared" si="13"/>
        <v>100.83254833067804</v>
      </c>
      <c r="R8" s="17">
        <f t="shared" si="1"/>
        <v>100.83254833067802</v>
      </c>
      <c r="S8" s="17"/>
    </row>
    <row r="9" spans="1:19" s="18" customFormat="1" x14ac:dyDescent="0.15">
      <c r="A9" s="4">
        <v>2007</v>
      </c>
      <c r="B9" s="17">
        <v>265810.30584365001</v>
      </c>
      <c r="C9" s="17">
        <v>24.349218354743467</v>
      </c>
      <c r="D9" s="17">
        <v>19585.907960336161</v>
      </c>
      <c r="E9" s="17">
        <f t="shared" si="2"/>
        <v>0.22881451243650575</v>
      </c>
      <c r="F9" s="17">
        <f t="shared" si="3"/>
        <v>8.2357847488492064E-2</v>
      </c>
      <c r="G9" s="17">
        <f t="shared" si="4"/>
        <v>8.7384856376554909E-2</v>
      </c>
      <c r="H9" s="17">
        <f t="shared" si="5"/>
        <v>29.688670394708925</v>
      </c>
      <c r="I9" s="17">
        <f t="shared" si="14"/>
        <v>7.1485547816596222</v>
      </c>
      <c r="J9" s="17">
        <f t="shared" si="15"/>
        <v>24.053566644190585</v>
      </c>
      <c r="K9" s="17">
        <f t="shared" si="8"/>
        <v>0.97650197168837294</v>
      </c>
      <c r="L9" s="17">
        <f t="shared" si="9"/>
        <v>7.0989713688001582E-2</v>
      </c>
      <c r="M9" s="17">
        <f t="shared" si="10"/>
        <v>0.30053212536263774</v>
      </c>
      <c r="N9" s="17">
        <f t="shared" si="11"/>
        <v>0.41246225640329687</v>
      </c>
      <c r="O9" s="17"/>
      <c r="P9" s="17">
        <f t="shared" si="12"/>
        <v>0.41246225640329687</v>
      </c>
      <c r="Q9" s="17">
        <f t="shared" si="13"/>
        <v>101.24930401466062</v>
      </c>
      <c r="R9" s="17">
        <f t="shared" si="1"/>
        <v>101.24930401466061</v>
      </c>
      <c r="S9" s="17"/>
    </row>
    <row r="10" spans="1:19" s="18" customFormat="1" x14ac:dyDescent="0.15">
      <c r="A10" s="4">
        <v>2008</v>
      </c>
      <c r="B10" s="17">
        <v>314045.42708655354</v>
      </c>
      <c r="C10" s="17">
        <v>25.358853159999999</v>
      </c>
      <c r="D10" s="17">
        <v>20355.881730000001</v>
      </c>
      <c r="E10" s="17">
        <f t="shared" si="2"/>
        <v>0.18146445108593912</v>
      </c>
      <c r="F10" s="17">
        <f t="shared" si="3"/>
        <v>4.146477273098359E-2</v>
      </c>
      <c r="G10" s="17">
        <f t="shared" si="4"/>
        <v>3.9312641069442877E-2</v>
      </c>
      <c r="H10" s="17">
        <f t="shared" si="5"/>
        <v>-23.081886014356318</v>
      </c>
      <c r="I10" s="17">
        <f t="shared" si="14"/>
        <v>-66.051057044384109</v>
      </c>
      <c r="J10" s="17">
        <f t="shared" si="15"/>
        <v>-75.885027370176473</v>
      </c>
      <c r="K10" s="17">
        <f t="shared" si="8"/>
        <v>-0.75919557540448779</v>
      </c>
      <c r="L10" s="17">
        <f t="shared" si="9"/>
        <v>-0.65592917332055378</v>
      </c>
      <c r="M10" s="17">
        <f t="shared" si="10"/>
        <v>-0.94812918583403294</v>
      </c>
      <c r="N10" s="17">
        <f t="shared" si="11"/>
        <v>-0.77893449869374165</v>
      </c>
      <c r="O10" s="17"/>
      <c r="P10" s="17">
        <f t="shared" si="12"/>
        <v>-0.77893449869374165</v>
      </c>
      <c r="Q10" s="17">
        <f t="shared" si="13"/>
        <v>100.46369793439466</v>
      </c>
      <c r="R10" s="17">
        <f t="shared" si="1"/>
        <v>100.46369793439467</v>
      </c>
      <c r="S10" s="17"/>
    </row>
    <row r="11" spans="1:19" s="18" customFormat="1" x14ac:dyDescent="0.15">
      <c r="A11" s="4">
        <v>2009</v>
      </c>
      <c r="B11" s="17">
        <v>340902.81258114678</v>
      </c>
      <c r="C11" s="17">
        <v>25.696462399999998</v>
      </c>
      <c r="D11" s="17">
        <v>20496.092630000003</v>
      </c>
      <c r="E11" s="17">
        <f t="shared" si="2"/>
        <v>8.5520702351099986E-2</v>
      </c>
      <c r="F11" s="17">
        <f t="shared" si="3"/>
        <v>1.3313269250382787E-2</v>
      </c>
      <c r="G11" s="17">
        <f t="shared" si="4"/>
        <v>6.8879796935232829E-3</v>
      </c>
      <c r="H11" s="17">
        <f>200*(E11-E10)/(E11+E10)</f>
        <v>-71.871973028990723</v>
      </c>
      <c r="I11" s="17">
        <f t="shared" si="14"/>
        <v>-102.78389830062559</v>
      </c>
      <c r="J11" s="17">
        <f t="shared" si="15"/>
        <v>-140.36461346385545</v>
      </c>
      <c r="K11" s="17">
        <f t="shared" si="8"/>
        <v>-2.3639699063266555</v>
      </c>
      <c r="L11" s="17">
        <f t="shared" si="9"/>
        <v>-1.020709742732655</v>
      </c>
      <c r="M11" s="17">
        <f t="shared" si="10"/>
        <v>-1.7537555338050412</v>
      </c>
      <c r="N11" s="17">
        <f t="shared" si="11"/>
        <v>-1.6513004812989471</v>
      </c>
      <c r="O11" s="17"/>
      <c r="P11" s="17">
        <f t="shared" si="12"/>
        <v>-1.6513004812989471</v>
      </c>
      <c r="Q11" s="17">
        <f t="shared" si="13"/>
        <v>98.818325428924268</v>
      </c>
      <c r="R11" s="17">
        <f t="shared" si="1"/>
        <v>98.818325428924268</v>
      </c>
      <c r="S11" s="17"/>
    </row>
    <row r="12" spans="1:19" x14ac:dyDescent="0.15">
      <c r="A12" s="4">
        <v>2010</v>
      </c>
      <c r="B12" s="17">
        <v>401512.79520725785</v>
      </c>
      <c r="C12" s="17">
        <v>28.902019100000004</v>
      </c>
      <c r="D12" s="17">
        <v>22755.072870000004</v>
      </c>
      <c r="E12" s="17">
        <f t="shared" si="2"/>
        <v>0.17779255667385785</v>
      </c>
      <c r="F12" s="17">
        <f t="shared" si="3"/>
        <v>0.12474700408566775</v>
      </c>
      <c r="G12" s="17">
        <f t="shared" si="4"/>
        <v>0.1102151654356569</v>
      </c>
      <c r="H12" s="17">
        <f t="shared" ref="H12:H15" si="16">200*(E12-E11)/(E12+E11)</f>
        <v>70.085232064984595</v>
      </c>
      <c r="I12" s="17">
        <f t="shared" ref="I12:I15" si="17">200*(F12-F11)/(F12+F11)</f>
        <v>161.42766074936807</v>
      </c>
      <c r="J12" s="17">
        <f t="shared" ref="J12:J15" si="18">200*(G12-G11)/(G12+G11)</f>
        <v>176.47209326128711</v>
      </c>
      <c r="K12" s="17">
        <f t="shared" si="8"/>
        <v>2.3052014922800863</v>
      </c>
      <c r="L12" s="17">
        <f t="shared" si="9"/>
        <v>1.6030797507941856</v>
      </c>
      <c r="M12" s="17">
        <f t="shared" si="10"/>
        <v>2.2048926897008587</v>
      </c>
      <c r="N12" s="17">
        <f t="shared" si="11"/>
        <v>2.0017827967100068</v>
      </c>
      <c r="O12" s="17"/>
      <c r="P12" s="17">
        <f t="shared" si="12"/>
        <v>2.0017827967100068</v>
      </c>
      <c r="Q12" s="17">
        <f t="shared" si="13"/>
        <v>100.81645275186085</v>
      </c>
      <c r="R12" s="17">
        <f t="shared" si="1"/>
        <v>100.81645275186084</v>
      </c>
      <c r="S12" s="17"/>
    </row>
    <row r="13" spans="1:19" x14ac:dyDescent="0.15">
      <c r="A13" s="4">
        <v>2011</v>
      </c>
      <c r="B13" s="17">
        <v>473104.04864726227</v>
      </c>
      <c r="C13" s="17">
        <v>30.891785470000006</v>
      </c>
      <c r="D13" s="17">
        <v>24513.73516</v>
      </c>
      <c r="E13" s="17">
        <f t="shared" si="2"/>
        <v>0.17830379079961722</v>
      </c>
      <c r="F13" s="17">
        <f t="shared" si="3"/>
        <v>6.8845237528751158E-2</v>
      </c>
      <c r="G13" s="17">
        <f t="shared" si="4"/>
        <v>7.7286603301481627E-2</v>
      </c>
      <c r="H13" s="17">
        <f t="shared" si="16"/>
        <v>0.28713247377380374</v>
      </c>
      <c r="I13" s="17">
        <f t="shared" si="17"/>
        <v>-57.752073214025927</v>
      </c>
      <c r="J13" s="17">
        <f t="shared" si="18"/>
        <v>-35.123468280812126</v>
      </c>
      <c r="K13" s="17">
        <f t="shared" si="8"/>
        <v>9.4441894179892044E-3</v>
      </c>
      <c r="L13" s="17">
        <f t="shared" si="9"/>
        <v>-0.57351496457307527</v>
      </c>
      <c r="M13" s="17">
        <f t="shared" si="10"/>
        <v>-0.43884263521846889</v>
      </c>
      <c r="N13" s="17">
        <f t="shared" si="11"/>
        <v>-0.35781963976167352</v>
      </c>
      <c r="O13" s="17"/>
      <c r="P13" s="17">
        <f t="shared" si="12"/>
        <v>-0.35781963976167352</v>
      </c>
      <c r="Q13" s="17">
        <f t="shared" si="13"/>
        <v>100.45635593237478</v>
      </c>
      <c r="R13" s="17">
        <f t="shared" si="1"/>
        <v>100.45635593237479</v>
      </c>
      <c r="S13" s="17"/>
    </row>
    <row r="14" spans="1:19" x14ac:dyDescent="0.15">
      <c r="A14" s="4">
        <v>2012</v>
      </c>
      <c r="B14" s="17">
        <v>518942.1073236987</v>
      </c>
      <c r="C14" s="17">
        <v>30.430314769999999</v>
      </c>
      <c r="D14" s="17">
        <v>24239.372340000002</v>
      </c>
      <c r="E14" s="17">
        <f t="shared" si="2"/>
        <v>9.6887901947785737E-2</v>
      </c>
      <c r="F14" s="17">
        <f t="shared" si="3"/>
        <v>-1.4938298093781444E-2</v>
      </c>
      <c r="G14" s="17">
        <f t="shared" si="4"/>
        <v>-1.1192207887098626E-2</v>
      </c>
      <c r="H14" s="17">
        <f t="shared" si="16"/>
        <v>-59.170310003916221</v>
      </c>
      <c r="I14" s="17">
        <f t="shared" si="17"/>
        <v>-310.84508414210501</v>
      </c>
      <c r="J14" s="17">
        <f t="shared" si="18"/>
        <v>-267.73468653085251</v>
      </c>
      <c r="K14" s="17">
        <f t="shared" si="8"/>
        <v>-1.9461944107316409</v>
      </c>
      <c r="L14" s="17">
        <f t="shared" si="9"/>
        <v>-3.0868901755058977</v>
      </c>
      <c r="M14" s="17">
        <f t="shared" si="10"/>
        <v>-3.3451535718861911</v>
      </c>
      <c r="N14" s="17">
        <f t="shared" si="11"/>
        <v>-2.8297147666241163</v>
      </c>
      <c r="O14" s="17"/>
      <c r="P14" s="17">
        <f t="shared" si="12"/>
        <v>-2.8297147666241163</v>
      </c>
      <c r="Q14" s="17">
        <f t="shared" si="13"/>
        <v>97.653385626863468</v>
      </c>
      <c r="R14" s="17">
        <f t="shared" si="1"/>
        <v>97.653385626863468</v>
      </c>
      <c r="S14" s="17"/>
    </row>
    <row r="15" spans="1:19" x14ac:dyDescent="0.15">
      <c r="A15" s="4">
        <v>2013</v>
      </c>
      <c r="B15" s="17">
        <v>568845.21</v>
      </c>
      <c r="C15" s="17">
        <v>30.364701</v>
      </c>
      <c r="D15" s="17">
        <v>24012.58913</v>
      </c>
      <c r="E15" s="17">
        <f t="shared" si="2"/>
        <v>9.6163140304152295E-2</v>
      </c>
      <c r="F15" s="17">
        <f t="shared" si="3"/>
        <v>-2.1561975449785331E-3</v>
      </c>
      <c r="G15" s="17">
        <f t="shared" si="4"/>
        <v>-9.3559852466048588E-3</v>
      </c>
      <c r="H15" s="17">
        <f t="shared" si="16"/>
        <v>-0.75084975991748804</v>
      </c>
      <c r="I15" s="17">
        <f t="shared" si="17"/>
        <v>-149.54638988963018</v>
      </c>
      <c r="J15" s="17">
        <f t="shared" si="18"/>
        <v>-17.87235138920283</v>
      </c>
      <c r="K15" s="17">
        <f t="shared" si="8"/>
        <v>-2.4696500761173849E-2</v>
      </c>
      <c r="L15" s="17">
        <f t="shared" si="9"/>
        <v>-1.4850911443773549</v>
      </c>
      <c r="M15" s="17">
        <f t="shared" si="10"/>
        <v>-0.22330225815065446</v>
      </c>
      <c r="N15" s="17">
        <f t="shared" si="11"/>
        <v>-0.65262864717571167</v>
      </c>
      <c r="O15" s="17"/>
      <c r="P15" s="17">
        <f t="shared" si="12"/>
        <v>-0.65262864717571167</v>
      </c>
      <c r="Q15" s="17">
        <f t="shared" si="13"/>
        <v>97.018144539981392</v>
      </c>
      <c r="R15" s="17">
        <f t="shared" si="1"/>
        <v>97.018144539981392</v>
      </c>
      <c r="S15" s="17"/>
    </row>
    <row r="17" spans="8:10" x14ac:dyDescent="0.15">
      <c r="H17" s="19">
        <f t="array" ref="H17">SUM(ABS(H5:H15)/COUNT(H5:H15))</f>
        <v>30.403082897392601</v>
      </c>
      <c r="I17" s="19">
        <f t="array" ref="I17">SUM(ABS(I5:I15)/COUNT(I5:I15))</f>
        <v>100.69845911870249</v>
      </c>
      <c r="J17" s="19">
        <f t="array" ref="J17">SUM(ABS(J5:J15)/COUNT(J5:J15))</f>
        <v>80.03659048152106</v>
      </c>
    </row>
    <row r="18" spans="8:10" x14ac:dyDescent="0.15">
      <c r="H18" s="20">
        <v>0.29699999999999999</v>
      </c>
      <c r="I18" s="20">
        <v>0.38700000000000001</v>
      </c>
      <c r="J18" s="20">
        <v>0.316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3.5" x14ac:dyDescent="0.15"/>
  <cols>
    <col min="1" max="21" width="12.375" style="1" customWidth="1"/>
    <col min="22" max="22" width="12.875" style="1" customWidth="1"/>
    <col min="23" max="23" width="12.75" style="1" customWidth="1"/>
    <col min="24" max="24" width="13" style="1" customWidth="1"/>
    <col min="25" max="25" width="24.375" style="1" customWidth="1"/>
    <col min="26" max="26" width="17" style="1" customWidth="1"/>
    <col min="27" max="27" width="14.375" style="1" customWidth="1"/>
    <col min="28" max="16384" width="9" style="1"/>
  </cols>
  <sheetData>
    <row r="1" spans="1:27" ht="17.25" x14ac:dyDescent="0.15">
      <c r="A1" s="23" t="s">
        <v>37</v>
      </c>
      <c r="B1" s="23"/>
      <c r="C1" s="23"/>
      <c r="D1" s="23"/>
      <c r="E1" s="23"/>
      <c r="F1" s="23"/>
      <c r="G1" s="45" t="s">
        <v>47</v>
      </c>
      <c r="H1" s="42"/>
      <c r="I1" s="42"/>
      <c r="J1" s="10"/>
      <c r="K1" s="10"/>
      <c r="L1" s="43" t="s">
        <v>38</v>
      </c>
      <c r="M1" s="43"/>
      <c r="N1" s="43"/>
      <c r="O1" s="24"/>
      <c r="P1" s="24"/>
      <c r="Q1" s="44" t="s">
        <v>39</v>
      </c>
      <c r="R1" s="44"/>
      <c r="S1" s="44"/>
      <c r="T1" s="25"/>
      <c r="U1" s="25"/>
      <c r="V1" s="10" t="s">
        <v>40</v>
      </c>
      <c r="W1" s="9" t="s">
        <v>41</v>
      </c>
      <c r="X1" s="26" t="s">
        <v>42</v>
      </c>
      <c r="Y1" s="13" t="s">
        <v>36</v>
      </c>
      <c r="Z1" s="27" t="s">
        <v>43</v>
      </c>
      <c r="AA1" s="22" t="s">
        <v>44</v>
      </c>
    </row>
    <row r="2" spans="1:27" s="3" customFormat="1" ht="25.5" x14ac:dyDescent="0.15">
      <c r="A2" s="4" t="s">
        <v>45</v>
      </c>
      <c r="B2" s="40" t="s">
        <v>6</v>
      </c>
      <c r="C2" s="40" t="s">
        <v>34</v>
      </c>
      <c r="D2" s="40" t="s">
        <v>4</v>
      </c>
      <c r="E2" s="40" t="s">
        <v>5</v>
      </c>
      <c r="F2" s="40" t="s">
        <v>35</v>
      </c>
      <c r="G2" s="40" t="s">
        <v>6</v>
      </c>
      <c r="H2" s="40" t="s">
        <v>34</v>
      </c>
      <c r="I2" s="40" t="s">
        <v>4</v>
      </c>
      <c r="J2" s="40" t="s">
        <v>5</v>
      </c>
      <c r="K2" s="40" t="s">
        <v>35</v>
      </c>
      <c r="L2" s="40" t="s">
        <v>6</v>
      </c>
      <c r="M2" s="40" t="s">
        <v>34</v>
      </c>
      <c r="N2" s="40" t="s">
        <v>4</v>
      </c>
      <c r="O2" s="40" t="s">
        <v>5</v>
      </c>
      <c r="P2" s="40" t="s">
        <v>35</v>
      </c>
      <c r="Q2" s="40" t="s">
        <v>6</v>
      </c>
      <c r="R2" s="40" t="s">
        <v>34</v>
      </c>
      <c r="S2" s="40" t="s">
        <v>4</v>
      </c>
      <c r="T2" s="40" t="s">
        <v>5</v>
      </c>
      <c r="U2" s="40" t="s">
        <v>35</v>
      </c>
      <c r="V2" s="41" t="s">
        <v>46</v>
      </c>
      <c r="W2" s="41" t="s">
        <v>46</v>
      </c>
      <c r="X2" s="41" t="s">
        <v>46</v>
      </c>
      <c r="Y2" s="41" t="s">
        <v>46</v>
      </c>
      <c r="Z2" s="4"/>
      <c r="AA2" s="4">
        <f>Y4</f>
        <v>100</v>
      </c>
    </row>
    <row r="3" spans="1:27" s="2" customFormat="1" ht="15" x14ac:dyDescent="0.15">
      <c r="A3" s="4">
        <v>2001</v>
      </c>
      <c r="B3" s="17">
        <v>38780</v>
      </c>
      <c r="C3" s="17">
        <v>453620</v>
      </c>
      <c r="D3" s="17">
        <v>70057.2</v>
      </c>
      <c r="E3" s="17">
        <v>262.81</v>
      </c>
      <c r="F3" s="17">
        <v>15756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28">
        <f t="array" ref="W3">SUM(ABS(V4:V15))/SUM(ABS(一致合成指数!N5:N15))</f>
        <v>0.7435953724712413</v>
      </c>
      <c r="X3" s="17"/>
      <c r="Y3" s="17"/>
      <c r="Z3" s="29"/>
      <c r="AA3" s="17"/>
    </row>
    <row r="4" spans="1:27" s="2" customFormat="1" ht="15" x14ac:dyDescent="0.15">
      <c r="A4" s="4">
        <v>2002</v>
      </c>
      <c r="B4" s="17">
        <v>39438</v>
      </c>
      <c r="C4" s="17">
        <v>459017</v>
      </c>
      <c r="D4" s="17">
        <v>71897.5</v>
      </c>
      <c r="E4" s="17">
        <v>251</v>
      </c>
      <c r="F4" s="17">
        <v>16026</v>
      </c>
      <c r="G4" s="17">
        <f>B4/B3-1</f>
        <v>1.6967509025270777E-2</v>
      </c>
      <c r="H4" s="17">
        <f t="shared" ref="H4:K4" si="0">C4/C3-1</f>
        <v>1.1897623561571313E-2</v>
      </c>
      <c r="I4" s="17">
        <f t="shared" si="0"/>
        <v>2.626853485437608E-2</v>
      </c>
      <c r="J4" s="17">
        <f t="shared" si="0"/>
        <v>-4.4937407252387707E-2</v>
      </c>
      <c r="K4" s="17">
        <f t="shared" si="0"/>
        <v>1.7136329017517049E-2</v>
      </c>
      <c r="L4" s="30"/>
      <c r="M4" s="30"/>
      <c r="N4" s="30"/>
      <c r="O4" s="30"/>
      <c r="P4" s="30"/>
      <c r="Q4" s="31"/>
      <c r="R4" s="31"/>
      <c r="S4" s="31"/>
      <c r="T4" s="31"/>
      <c r="U4" s="31"/>
      <c r="V4" s="32"/>
      <c r="W4" s="17"/>
      <c r="X4" s="33"/>
      <c r="Y4" s="17">
        <v>100</v>
      </c>
      <c r="Z4" s="29">
        <v>100</v>
      </c>
      <c r="AA4" s="17"/>
    </row>
    <row r="5" spans="1:27" s="2" customFormat="1" ht="15" x14ac:dyDescent="0.15">
      <c r="A5" s="4">
        <v>2003</v>
      </c>
      <c r="B5" s="17">
        <v>40487</v>
      </c>
      <c r="C5" s="17">
        <v>510327</v>
      </c>
      <c r="D5" s="17">
        <v>73002</v>
      </c>
      <c r="E5" s="17">
        <v>235.5</v>
      </c>
      <c r="F5" s="17">
        <v>16320</v>
      </c>
      <c r="G5" s="17">
        <f t="shared" ref="G5:G15" si="1">B5/B4-1</f>
        <v>2.659871190222618E-2</v>
      </c>
      <c r="H5" s="17">
        <f t="shared" ref="H5:H15" si="2">C5/C4-1</f>
        <v>0.1117823522876058</v>
      </c>
      <c r="I5" s="17">
        <f t="shared" ref="I5:I15" si="3">D5/D4-1</f>
        <v>1.5362147501651657E-2</v>
      </c>
      <c r="J5" s="17">
        <f t="shared" ref="J5:J15" si="4">E5/E4-1</f>
        <v>-6.175298804780871E-2</v>
      </c>
      <c r="K5" s="17">
        <f t="shared" ref="K5:K15" si="5">F5/F4-1</f>
        <v>1.8345189067764833E-2</v>
      </c>
      <c r="L5" s="30">
        <f>200*(G5-G4)/(G5+G4)</f>
        <v>44.21408454492154</v>
      </c>
      <c r="M5" s="30">
        <f t="shared" ref="M5:P5" si="6">200*(H5-H4)/(H5+H4)</f>
        <v>161.52126169209478</v>
      </c>
      <c r="N5" s="30">
        <f t="shared" si="6"/>
        <v>-52.395909629596922</v>
      </c>
      <c r="O5" s="30">
        <f t="shared" si="6"/>
        <v>31.522201690427227</v>
      </c>
      <c r="P5" s="30">
        <f t="shared" si="6"/>
        <v>6.8140266565946765</v>
      </c>
      <c r="Q5" s="31">
        <f t="shared" ref="Q5:Q15" si="7">L5/L$17</f>
        <v>0.85724466940924982</v>
      </c>
      <c r="R5" s="31">
        <f t="shared" ref="R5:R15" si="8">M5/M$17</f>
        <v>3.191791141863153</v>
      </c>
      <c r="S5" s="31">
        <f t="shared" ref="S5:S15" si="9">N5/N$17</f>
        <v>-0.99131882588998854</v>
      </c>
      <c r="T5" s="31">
        <f t="shared" ref="T5:T15" si="10">O5/O$17</f>
        <v>0.18804705117006731</v>
      </c>
      <c r="U5" s="31">
        <f t="shared" ref="U5:U15" si="11">P5/P$17</f>
        <v>9.6311320662341923E-2</v>
      </c>
      <c r="V5" s="32">
        <f t="shared" ref="V5:V15" si="12">SUMPRODUCT(Q5:U5,$L$18:$P$18)</f>
        <v>-0.10384973994005103</v>
      </c>
      <c r="W5" s="17"/>
      <c r="X5" s="33">
        <f t="shared" ref="X5:X15" si="13">V5/$W$3</f>
        <v>-0.13965893789107386</v>
      </c>
      <c r="Y5" s="17">
        <f>Y4*(200+X5)/(200-X5)</f>
        <v>99.860438517151252</v>
      </c>
      <c r="Z5" s="29">
        <f t="shared" ref="Z5:Z15" si="14">Y5/$AA$2*100</f>
        <v>99.860438517151252</v>
      </c>
      <c r="AA5" s="17"/>
    </row>
    <row r="6" spans="1:27" s="2" customFormat="1" ht="15" x14ac:dyDescent="0.15">
      <c r="A6" s="4">
        <v>2004</v>
      </c>
      <c r="B6" s="17">
        <v>41353</v>
      </c>
      <c r="C6" s="17">
        <v>526894</v>
      </c>
      <c r="D6" s="17">
        <v>74407.7</v>
      </c>
      <c r="E6" s="17">
        <v>224.22000000000003</v>
      </c>
      <c r="F6" s="17">
        <v>17022</v>
      </c>
      <c r="G6" s="17">
        <f t="shared" si="1"/>
        <v>2.1389581841084748E-2</v>
      </c>
      <c r="H6" s="17">
        <f t="shared" si="2"/>
        <v>3.2463498893846587E-2</v>
      </c>
      <c r="I6" s="17">
        <f t="shared" si="3"/>
        <v>1.9255636831867484E-2</v>
      </c>
      <c r="J6" s="17">
        <f t="shared" si="4"/>
        <v>-4.7898089171974356E-2</v>
      </c>
      <c r="K6" s="17">
        <f t="shared" si="5"/>
        <v>4.3014705882352899E-2</v>
      </c>
      <c r="L6" s="30">
        <f t="shared" ref="L6:L15" si="15">200*(G6-G5)/(G6+G5)</f>
        <v>-21.710003231225659</v>
      </c>
      <c r="M6" s="30">
        <f t="shared" ref="M6:M15" si="16">200*(H6-H5)/(H6+H5)</f>
        <v>-109.97730991095332</v>
      </c>
      <c r="N6" s="30">
        <f t="shared" ref="N6:N15" si="17">200*(I6-I5)/(I6+I5)</f>
        <v>22.494156718435054</v>
      </c>
      <c r="O6" s="30">
        <f t="shared" ref="O6:O15" si="18">200*(J6-J5)/(J6+J5)</f>
        <v>-25.27088511508882</v>
      </c>
      <c r="P6" s="30">
        <f t="shared" ref="P6:P15" si="19">200*(K6-K5)/(K6+K5)</f>
        <v>80.409253746744668</v>
      </c>
      <c r="Q6" s="31">
        <f t="shared" si="7"/>
        <v>-0.42092434423056335</v>
      </c>
      <c r="R6" s="31">
        <f t="shared" si="8"/>
        <v>-2.1732408470710918</v>
      </c>
      <c r="S6" s="31">
        <f t="shared" si="9"/>
        <v>0.42558438597864229</v>
      </c>
      <c r="T6" s="31">
        <f t="shared" si="10"/>
        <v>-0.15075455302962351</v>
      </c>
      <c r="U6" s="31">
        <f t="shared" si="11"/>
        <v>1.1365264346782853</v>
      </c>
      <c r="V6" s="32">
        <f t="shared" si="12"/>
        <v>-1.7753407856076278E-3</v>
      </c>
      <c r="W6" s="17"/>
      <c r="X6" s="33">
        <f t="shared" si="13"/>
        <v>-2.387509190256949E-3</v>
      </c>
      <c r="Y6" s="17">
        <f t="shared" ref="Y6:Y15" si="20">Y5*(200+X6)/(200-X6)</f>
        <v>99.858054368465105</v>
      </c>
      <c r="Z6" s="29">
        <f t="shared" si="14"/>
        <v>99.858054368465105</v>
      </c>
      <c r="AA6" s="17"/>
    </row>
    <row r="7" spans="1:27" s="2" customFormat="1" ht="15" x14ac:dyDescent="0.15">
      <c r="A7" s="4">
        <v>2005</v>
      </c>
      <c r="B7" s="17">
        <v>41974</v>
      </c>
      <c r="C7" s="17">
        <v>548368</v>
      </c>
      <c r="D7" s="17">
        <v>75437.600000000006</v>
      </c>
      <c r="E7" s="17">
        <v>223.08</v>
      </c>
      <c r="F7" s="17">
        <v>17473</v>
      </c>
      <c r="G7" s="17">
        <f t="shared" si="1"/>
        <v>1.5017048339902805E-2</v>
      </c>
      <c r="H7" s="17">
        <f t="shared" si="2"/>
        <v>4.0755825649940958E-2</v>
      </c>
      <c r="I7" s="17">
        <f t="shared" si="3"/>
        <v>1.3841309434373228E-2</v>
      </c>
      <c r="J7" s="17">
        <f t="shared" si="4"/>
        <v>-5.0842922130051038E-3</v>
      </c>
      <c r="K7" s="17">
        <f t="shared" si="5"/>
        <v>2.6495123957231748E-2</v>
      </c>
      <c r="L7" s="30">
        <f t="shared" si="15"/>
        <v>-35.007543788053411</v>
      </c>
      <c r="M7" s="30">
        <f t="shared" si="16"/>
        <v>22.650650788605098</v>
      </c>
      <c r="N7" s="30">
        <f t="shared" si="17"/>
        <v>-32.717987659284063</v>
      </c>
      <c r="O7" s="30">
        <f t="shared" si="18"/>
        <v>-161.61522317344154</v>
      </c>
      <c r="P7" s="30">
        <f t="shared" si="19"/>
        <v>-47.531642541048306</v>
      </c>
      <c r="Q7" s="31">
        <f t="shared" si="7"/>
        <v>-0.67874367659765689</v>
      </c>
      <c r="R7" s="31">
        <f t="shared" si="8"/>
        <v>0.44759523165638898</v>
      </c>
      <c r="S7" s="31">
        <f t="shared" si="9"/>
        <v>-0.6190169679497961</v>
      </c>
      <c r="T7" s="31">
        <f t="shared" si="10"/>
        <v>-0.96412257114601652</v>
      </c>
      <c r="U7" s="31">
        <f t="shared" si="11"/>
        <v>-0.67182526530744424</v>
      </c>
      <c r="V7" s="32">
        <f t="shared" si="12"/>
        <v>-0.76261213430689434</v>
      </c>
      <c r="W7" s="17"/>
      <c r="X7" s="33">
        <f t="shared" si="13"/>
        <v>-1.0255740723243789</v>
      </c>
      <c r="Y7" s="17">
        <f t="shared" si="20"/>
        <v>98.839160807825778</v>
      </c>
      <c r="Z7" s="29">
        <f t="shared" si="14"/>
        <v>98.839160807825778</v>
      </c>
      <c r="AA7" s="17"/>
    </row>
    <row r="8" spans="1:27" ht="15" x14ac:dyDescent="0.15">
      <c r="A8" s="4">
        <v>2006</v>
      </c>
      <c r="B8" s="17">
        <v>42659</v>
      </c>
      <c r="C8" s="17">
        <v>564899</v>
      </c>
      <c r="D8" s="17">
        <v>77083.799999999988</v>
      </c>
      <c r="E8" s="17">
        <v>221.01</v>
      </c>
      <c r="F8" s="17">
        <v>17799</v>
      </c>
      <c r="G8" s="17">
        <f t="shared" si="1"/>
        <v>1.6319626435412404E-2</v>
      </c>
      <c r="H8" s="17">
        <f t="shared" si="2"/>
        <v>3.0145814489539902E-2</v>
      </c>
      <c r="I8" s="17">
        <f t="shared" si="3"/>
        <v>2.1822009183748881E-2</v>
      </c>
      <c r="J8" s="17">
        <f t="shared" si="4"/>
        <v>-9.2791823561054754E-3</v>
      </c>
      <c r="K8" s="17">
        <f t="shared" si="5"/>
        <v>1.8657357065186231E-2</v>
      </c>
      <c r="L8" s="30">
        <f t="shared" si="15"/>
        <v>8.3134417091099699</v>
      </c>
      <c r="M8" s="30">
        <f t="shared" si="16"/>
        <v>-29.928817272854534</v>
      </c>
      <c r="N8" s="30">
        <f t="shared" si="17"/>
        <v>44.755788628825506</v>
      </c>
      <c r="O8" s="30">
        <f t="shared" si="18"/>
        <v>58.410520698406877</v>
      </c>
      <c r="P8" s="30">
        <f t="shared" si="19"/>
        <v>-34.716882503772517</v>
      </c>
      <c r="Q8" s="31">
        <f t="shared" si="7"/>
        <v>0.16118514412162849</v>
      </c>
      <c r="R8" s="31">
        <f t="shared" si="8"/>
        <v>-0.59141770474798927</v>
      </c>
      <c r="S8" s="31">
        <f t="shared" si="9"/>
        <v>0.84676945488595989</v>
      </c>
      <c r="T8" s="31">
        <f t="shared" si="10"/>
        <v>0.34845047571595328</v>
      </c>
      <c r="U8" s="31">
        <f t="shared" si="11"/>
        <v>-0.49069793408889711</v>
      </c>
      <c r="V8" s="32">
        <f t="shared" si="12"/>
        <v>0.46919010712496567</v>
      </c>
      <c r="W8" s="22"/>
      <c r="X8" s="33">
        <f t="shared" si="13"/>
        <v>0.63097502283489759</v>
      </c>
      <c r="Y8" s="17">
        <f t="shared" si="20"/>
        <v>99.46478499147058</v>
      </c>
      <c r="Z8" s="29">
        <f t="shared" si="14"/>
        <v>99.46478499147058</v>
      </c>
      <c r="AA8" s="22"/>
    </row>
    <row r="9" spans="1:27" ht="15" x14ac:dyDescent="0.15">
      <c r="A9" s="4">
        <v>2007</v>
      </c>
      <c r="B9" s="17">
        <v>44243</v>
      </c>
      <c r="C9" s="17">
        <v>577521</v>
      </c>
      <c r="D9" s="17">
        <v>77965.900000000009</v>
      </c>
      <c r="E9" s="17">
        <v>216.92</v>
      </c>
      <c r="F9" s="17">
        <v>18306</v>
      </c>
      <c r="G9" s="17">
        <f t="shared" si="1"/>
        <v>3.7131672097330037E-2</v>
      </c>
      <c r="H9" s="17">
        <f t="shared" si="2"/>
        <v>2.2343817213342554E-2</v>
      </c>
      <c r="I9" s="17">
        <f t="shared" si="3"/>
        <v>1.1443390180557067E-2</v>
      </c>
      <c r="J9" s="17">
        <f t="shared" si="4"/>
        <v>-1.8505949957015488E-2</v>
      </c>
      <c r="K9" s="17">
        <f t="shared" si="5"/>
        <v>2.8484746334063615E-2</v>
      </c>
      <c r="L9" s="30">
        <f t="shared" si="15"/>
        <v>77.872928191515811</v>
      </c>
      <c r="M9" s="30">
        <f t="shared" si="16"/>
        <v>-29.727765362731258</v>
      </c>
      <c r="N9" s="30">
        <f t="shared" si="17"/>
        <v>-62.398884135016033</v>
      </c>
      <c r="O9" s="30">
        <f t="shared" si="18"/>
        <v>66.415142436106805</v>
      </c>
      <c r="P9" s="30">
        <f t="shared" si="19"/>
        <v>41.692621076529072</v>
      </c>
      <c r="Q9" s="31">
        <f t="shared" si="7"/>
        <v>1.5098390766327396</v>
      </c>
      <c r="R9" s="31">
        <f t="shared" si="8"/>
        <v>-0.587444755929589</v>
      </c>
      <c r="S9" s="31">
        <f t="shared" si="9"/>
        <v>-1.1805728537753681</v>
      </c>
      <c r="T9" s="31">
        <f t="shared" si="10"/>
        <v>0.39620239127975126</v>
      </c>
      <c r="U9" s="31">
        <f t="shared" si="11"/>
        <v>0.58929493530362065</v>
      </c>
      <c r="V9" s="32">
        <f t="shared" si="12"/>
        <v>-0.18603725308390429</v>
      </c>
      <c r="W9" s="22"/>
      <c r="X9" s="33">
        <f t="shared" si="13"/>
        <v>-0.25018613613158186</v>
      </c>
      <c r="Y9" s="17">
        <f t="shared" si="20"/>
        <v>99.216248790647697</v>
      </c>
      <c r="Z9" s="29">
        <f t="shared" si="14"/>
        <v>99.216248790647697</v>
      </c>
      <c r="AA9" s="22"/>
    </row>
    <row r="10" spans="1:27" ht="15" x14ac:dyDescent="0.15">
      <c r="A10" s="4">
        <v>2008</v>
      </c>
      <c r="B10" s="17">
        <v>45076</v>
      </c>
      <c r="C10" s="17">
        <v>591793</v>
      </c>
      <c r="D10" s="17">
        <v>79687.3</v>
      </c>
      <c r="E10" s="17">
        <v>213.1</v>
      </c>
      <c r="F10" s="17">
        <v>18437</v>
      </c>
      <c r="G10" s="17">
        <f t="shared" si="1"/>
        <v>1.8827837171982109E-2</v>
      </c>
      <c r="H10" s="17">
        <f t="shared" si="2"/>
        <v>2.4712521276282651E-2</v>
      </c>
      <c r="I10" s="17">
        <f t="shared" si="3"/>
        <v>2.2078883204067257E-2</v>
      </c>
      <c r="J10" s="17">
        <f t="shared" si="4"/>
        <v>-1.7610178867785375E-2</v>
      </c>
      <c r="K10" s="17">
        <f t="shared" si="5"/>
        <v>7.1561236752977209E-3</v>
      </c>
      <c r="L10" s="30">
        <f t="shared" si="15"/>
        <v>-65.418139523913368</v>
      </c>
      <c r="M10" s="30">
        <f t="shared" si="16"/>
        <v>10.06752390419131</v>
      </c>
      <c r="N10" s="30">
        <f t="shared" si="17"/>
        <v>63.453292093181105</v>
      </c>
      <c r="O10" s="30">
        <f t="shared" si="18"/>
        <v>-4.9605044525978599</v>
      </c>
      <c r="P10" s="30">
        <f t="shared" si="19"/>
        <v>-119.68631884218189</v>
      </c>
      <c r="Q10" s="31">
        <f t="shared" si="7"/>
        <v>-1.268359437196277</v>
      </c>
      <c r="R10" s="31">
        <f t="shared" si="8"/>
        <v>0.19894243817355006</v>
      </c>
      <c r="S10" s="31">
        <f t="shared" si="9"/>
        <v>1.2005220151982061</v>
      </c>
      <c r="T10" s="31">
        <f t="shared" si="10"/>
        <v>-2.9592102854614211E-2</v>
      </c>
      <c r="U10" s="31">
        <f t="shared" si="11"/>
        <v>-1.6916792395798157</v>
      </c>
      <c r="V10" s="32">
        <f t="shared" si="12"/>
        <v>0.35701646713402452</v>
      </c>
      <c r="W10" s="22"/>
      <c r="X10" s="33">
        <f t="shared" si="13"/>
        <v>0.48012195926869111</v>
      </c>
      <c r="Y10" s="17">
        <f t="shared" si="20"/>
        <v>99.693754092158883</v>
      </c>
      <c r="Z10" s="29">
        <f t="shared" si="14"/>
        <v>99.693754092158883</v>
      </c>
      <c r="AA10" s="22"/>
    </row>
    <row r="11" spans="1:27" ht="15" x14ac:dyDescent="0.15">
      <c r="A11" s="4">
        <v>2009</v>
      </c>
      <c r="B11" s="17">
        <v>49354</v>
      </c>
      <c r="C11" s="17">
        <v>601412</v>
      </c>
      <c r="D11" s="17">
        <v>85517.8</v>
      </c>
      <c r="E11" s="17">
        <v>211.91939999999997</v>
      </c>
      <c r="F11" s="17">
        <v>18922</v>
      </c>
      <c r="G11" s="17">
        <f t="shared" si="1"/>
        <v>9.4906380335433527E-2</v>
      </c>
      <c r="H11" s="17">
        <f t="shared" si="2"/>
        <v>1.6253994217572787E-2</v>
      </c>
      <c r="I11" s="17">
        <f t="shared" si="3"/>
        <v>7.3167242458961557E-2</v>
      </c>
      <c r="J11" s="17">
        <f t="shared" si="4"/>
        <v>-5.5401220084468905E-3</v>
      </c>
      <c r="K11" s="17">
        <f t="shared" si="5"/>
        <v>2.6305798123338997E-2</v>
      </c>
      <c r="L11" s="30">
        <f t="shared" si="15"/>
        <v>133.78303351582119</v>
      </c>
      <c r="M11" s="30">
        <f t="shared" si="16"/>
        <v>-41.294832898241282</v>
      </c>
      <c r="N11" s="30">
        <f t="shared" si="17"/>
        <v>107.27650893778033</v>
      </c>
      <c r="O11" s="30">
        <f t="shared" si="18"/>
        <v>-104.275593858311</v>
      </c>
      <c r="P11" s="30">
        <f t="shared" si="19"/>
        <v>114.45651306746798</v>
      </c>
      <c r="Q11" s="31">
        <f t="shared" si="7"/>
        <v>2.593852016144695</v>
      </c>
      <c r="R11" s="31">
        <f t="shared" si="8"/>
        <v>-0.81601939254648881</v>
      </c>
      <c r="S11" s="31">
        <f t="shared" si="9"/>
        <v>2.0296474216702203</v>
      </c>
      <c r="T11" s="31">
        <f t="shared" si="10"/>
        <v>-0.62206054407734501</v>
      </c>
      <c r="U11" s="31">
        <f t="shared" si="11"/>
        <v>1.6177597311372174</v>
      </c>
      <c r="V11" s="32">
        <f t="shared" si="12"/>
        <v>0.50457583986784305</v>
      </c>
      <c r="W11" s="22"/>
      <c r="X11" s="33">
        <f t="shared" si="13"/>
        <v>0.67856237215537218</v>
      </c>
      <c r="Y11" s="17">
        <f t="shared" si="20"/>
        <v>100.37254139242066</v>
      </c>
      <c r="Z11" s="29">
        <f t="shared" si="14"/>
        <v>100.37254139242067</v>
      </c>
      <c r="AA11" s="22"/>
    </row>
    <row r="12" spans="1:27" ht="15" x14ac:dyDescent="0.15">
      <c r="A12" s="4">
        <v>2010</v>
      </c>
      <c r="B12" s="17">
        <v>52275</v>
      </c>
      <c r="C12" s="17">
        <v>628887</v>
      </c>
      <c r="D12" s="17">
        <v>91178.46</v>
      </c>
      <c r="E12" s="17">
        <v>215.09000000000003</v>
      </c>
      <c r="F12" s="17">
        <v>19431</v>
      </c>
      <c r="G12" s="17">
        <f t="shared" si="1"/>
        <v>5.9184665883211141E-2</v>
      </c>
      <c r="H12" s="17">
        <f t="shared" si="2"/>
        <v>4.5684156618092109E-2</v>
      </c>
      <c r="I12" s="17">
        <f t="shared" si="3"/>
        <v>6.619276922465267E-2</v>
      </c>
      <c r="J12" s="17">
        <f t="shared" si="4"/>
        <v>1.4961348512689598E-2</v>
      </c>
      <c r="K12" s="17">
        <f t="shared" si="5"/>
        <v>2.689990487263505E-2</v>
      </c>
      <c r="L12" s="30">
        <f t="shared" si="15"/>
        <v>-46.364425875252628</v>
      </c>
      <c r="M12" s="30">
        <f t="shared" si="16"/>
        <v>95.030807356854453</v>
      </c>
      <c r="N12" s="30">
        <f t="shared" si="17"/>
        <v>-10.009289106753048</v>
      </c>
      <c r="O12" s="30">
        <f t="shared" si="18"/>
        <v>435.21871620226858</v>
      </c>
      <c r="P12" s="30">
        <f t="shared" si="19"/>
        <v>2.233244617935064</v>
      </c>
      <c r="Q12" s="31">
        <f t="shared" si="7"/>
        <v>-0.89893655700140063</v>
      </c>
      <c r="R12" s="31">
        <f t="shared" si="8"/>
        <v>1.8778858334076329</v>
      </c>
      <c r="S12" s="31">
        <f t="shared" si="9"/>
        <v>-0.18937349872240811</v>
      </c>
      <c r="T12" s="31">
        <f t="shared" si="10"/>
        <v>2.5963159870496275</v>
      </c>
      <c r="U12" s="31">
        <f t="shared" si="11"/>
        <v>3.1565291619050292E-2</v>
      </c>
      <c r="V12" s="32">
        <f t="shared" si="12"/>
        <v>1.3662355471789547</v>
      </c>
      <c r="W12" s="22"/>
      <c r="X12" s="33">
        <f t="shared" si="13"/>
        <v>1.837337344688484</v>
      </c>
      <c r="Y12" s="17">
        <f t="shared" si="20"/>
        <v>102.23382258647048</v>
      </c>
      <c r="Z12" s="29">
        <f t="shared" si="14"/>
        <v>102.2338225864705</v>
      </c>
      <c r="AA12" s="22"/>
    </row>
    <row r="13" spans="1:27" ht="15" x14ac:dyDescent="0.15">
      <c r="A13" s="4">
        <v>2011</v>
      </c>
      <c r="B13" s="17">
        <v>54731</v>
      </c>
      <c r="C13" s="17">
        <v>651175</v>
      </c>
      <c r="D13" s="17">
        <v>93249.643000000011</v>
      </c>
      <c r="E13" s="17">
        <v>214</v>
      </c>
      <c r="F13" s="17">
        <v>20721</v>
      </c>
      <c r="G13" s="17">
        <f t="shared" si="1"/>
        <v>4.6982305117168721E-2</v>
      </c>
      <c r="H13" s="17">
        <f t="shared" si="2"/>
        <v>3.5440389131910832E-2</v>
      </c>
      <c r="I13" s="17">
        <f t="shared" si="3"/>
        <v>2.2715705003133468E-2</v>
      </c>
      <c r="J13" s="17">
        <f t="shared" si="4"/>
        <v>-5.0676461016320173E-3</v>
      </c>
      <c r="K13" s="17">
        <f t="shared" si="5"/>
        <v>6.6388760228500932E-2</v>
      </c>
      <c r="L13" s="30">
        <f t="shared" si="15"/>
        <v>-22.987112943061661</v>
      </c>
      <c r="M13" s="30">
        <f t="shared" si="16"/>
        <v>-25.254421806561314</v>
      </c>
      <c r="N13" s="30">
        <f t="shared" si="17"/>
        <v>-97.801845322707209</v>
      </c>
      <c r="O13" s="30">
        <f t="shared" si="18"/>
        <v>-404.88370848786485</v>
      </c>
      <c r="P13" s="30">
        <f t="shared" si="19"/>
        <v>84.659492797019396</v>
      </c>
      <c r="Q13" s="31">
        <f t="shared" si="7"/>
        <v>-0.4456855827361324</v>
      </c>
      <c r="R13" s="31">
        <f t="shared" si="8"/>
        <v>-0.49904785890490061</v>
      </c>
      <c r="S13" s="31">
        <f t="shared" si="9"/>
        <v>-1.8503889170084102</v>
      </c>
      <c r="T13" s="31">
        <f t="shared" si="10"/>
        <v>-2.4153511926505358</v>
      </c>
      <c r="U13" s="31">
        <f t="shared" si="11"/>
        <v>1.1966004785135038</v>
      </c>
      <c r="V13" s="32">
        <f t="shared" si="12"/>
        <v>-1.9834321370463934</v>
      </c>
      <c r="W13" s="22"/>
      <c r="X13" s="33">
        <f t="shared" si="13"/>
        <v>-2.6673540617321461</v>
      </c>
      <c r="Y13" s="17">
        <f t="shared" si="20"/>
        <v>99.542774458024866</v>
      </c>
      <c r="Z13" s="29">
        <f t="shared" si="14"/>
        <v>99.542774458024866</v>
      </c>
      <c r="AA13" s="22"/>
    </row>
    <row r="14" spans="1:27" ht="15" x14ac:dyDescent="0.15">
      <c r="A14" s="4">
        <v>2012</v>
      </c>
      <c r="B14" s="17">
        <v>57721</v>
      </c>
      <c r="C14" s="17">
        <v>670656</v>
      </c>
      <c r="D14" s="17">
        <v>97625.498999999982</v>
      </c>
      <c r="E14" s="17">
        <v>218.38</v>
      </c>
      <c r="F14" s="17">
        <v>20797</v>
      </c>
      <c r="G14" s="17">
        <f t="shared" si="1"/>
        <v>5.4630830790594054E-2</v>
      </c>
      <c r="H14" s="17">
        <f t="shared" si="2"/>
        <v>2.9916689062080115E-2</v>
      </c>
      <c r="I14" s="17">
        <f t="shared" si="3"/>
        <v>4.692624935840195E-2</v>
      </c>
      <c r="J14" s="17">
        <f t="shared" si="4"/>
        <v>2.0467289719626081E-2</v>
      </c>
      <c r="K14" s="17">
        <f t="shared" si="5"/>
        <v>3.6677766517059229E-3</v>
      </c>
      <c r="L14" s="30">
        <f t="shared" si="15"/>
        <v>15.054206535596192</v>
      </c>
      <c r="M14" s="30">
        <f t="shared" si="16"/>
        <v>-16.903142620407337</v>
      </c>
      <c r="N14" s="30">
        <f t="shared" si="17"/>
        <v>69.528618423265925</v>
      </c>
      <c r="O14" s="30">
        <f t="shared" si="18"/>
        <v>331.63021761648071</v>
      </c>
      <c r="P14" s="30">
        <f t="shared" si="19"/>
        <v>-179.05819034145159</v>
      </c>
      <c r="Q14" s="31">
        <f t="shared" si="7"/>
        <v>0.2918784463741208</v>
      </c>
      <c r="R14" s="31">
        <f t="shared" si="8"/>
        <v>-0.33401980841576201</v>
      </c>
      <c r="S14" s="31">
        <f t="shared" si="9"/>
        <v>1.3154658229689606</v>
      </c>
      <c r="T14" s="31">
        <f t="shared" si="10"/>
        <v>1.9783543393989906</v>
      </c>
      <c r="U14" s="31">
        <f t="shared" si="11"/>
        <v>-2.5308575466906946</v>
      </c>
      <c r="V14" s="32">
        <f t="shared" si="12"/>
        <v>1.48349806405354</v>
      </c>
      <c r="W14" s="22"/>
      <c r="X14" s="33">
        <f t="shared" si="13"/>
        <v>1.995034018465351</v>
      </c>
      <c r="Y14" s="17">
        <f t="shared" si="20"/>
        <v>101.54869608076542</v>
      </c>
      <c r="Z14" s="29">
        <f t="shared" si="14"/>
        <v>101.54869608076542</v>
      </c>
      <c r="AA14" s="22"/>
    </row>
    <row r="15" spans="1:27" ht="15" x14ac:dyDescent="0.15">
      <c r="A15" s="4">
        <v>2013</v>
      </c>
      <c r="B15" s="17">
        <v>58820</v>
      </c>
      <c r="C15" s="17">
        <v>688042</v>
      </c>
      <c r="D15" s="17">
        <v>103144.5</v>
      </c>
      <c r="E15" s="17">
        <v>218.17</v>
      </c>
      <c r="F15" s="17">
        <v>20835</v>
      </c>
      <c r="G15" s="17">
        <f t="shared" si="1"/>
        <v>1.9039864174217325E-2</v>
      </c>
      <c r="H15" s="17">
        <f t="shared" si="2"/>
        <v>2.5923871552629096E-2</v>
      </c>
      <c r="I15" s="17">
        <f t="shared" si="3"/>
        <v>5.6532371732102682E-2</v>
      </c>
      <c r="J15" s="17">
        <f t="shared" si="4"/>
        <v>-9.6162652257536507E-4</v>
      </c>
      <c r="K15" s="17">
        <f t="shared" si="5"/>
        <v>1.8271866134538239E-3</v>
      </c>
      <c r="L15" s="30">
        <f t="shared" si="15"/>
        <v>-96.621775139698798</v>
      </c>
      <c r="M15" s="30">
        <f t="shared" si="16"/>
        <v>-14.300778736806782</v>
      </c>
      <c r="N15" s="30">
        <f t="shared" si="17"/>
        <v>18.569979519246417</v>
      </c>
      <c r="O15" s="30">
        <f t="shared" si="18"/>
        <v>-219.71994518434553</v>
      </c>
      <c r="P15" s="30">
        <f t="shared" si="19"/>
        <v>-66.991896012196193</v>
      </c>
      <c r="Q15" s="31">
        <f t="shared" si="7"/>
        <v>-1.8733510495555361</v>
      </c>
      <c r="R15" s="31">
        <f t="shared" si="8"/>
        <v>-0.28259498728345306</v>
      </c>
      <c r="S15" s="31">
        <f t="shared" si="9"/>
        <v>0.35133983595203994</v>
      </c>
      <c r="T15" s="31">
        <f t="shared" si="10"/>
        <v>-1.310748791627474</v>
      </c>
      <c r="U15" s="31">
        <f t="shared" si="11"/>
        <v>-0.9468818224191291</v>
      </c>
      <c r="V15" s="32">
        <f t="shared" si="12"/>
        <v>-0.66479306784995129</v>
      </c>
      <c r="W15" s="22"/>
      <c r="X15" s="33">
        <f t="shared" si="13"/>
        <v>-0.89402528910393708</v>
      </c>
      <c r="Y15" s="17">
        <f t="shared" si="20"/>
        <v>100.64486529494604</v>
      </c>
      <c r="Z15" s="29">
        <f t="shared" si="14"/>
        <v>100.64486529494604</v>
      </c>
      <c r="AA15" s="22"/>
    </row>
    <row r="17" spans="12:16" ht="15" x14ac:dyDescent="0.15">
      <c r="L17" s="34">
        <f t="array" ref="L17">SUM(ABS(L4:L15)/COUNT(L4:L15))</f>
        <v>51.57697227256093</v>
      </c>
      <c r="M17" s="34">
        <f t="array" ref="M17">SUM(ABS(M4:M15)/COUNT(M4:M15))</f>
        <v>50.605210213663774</v>
      </c>
      <c r="N17" s="34">
        <f t="array" ref="N17">SUM(ABS(N4:N15)/COUNT(N4:N15))</f>
        <v>52.854750924917418</v>
      </c>
      <c r="O17" s="34">
        <f t="array" ref="O17">SUM(ABS(O4:O15)/COUNT(O4:O15))</f>
        <v>167.62933262866727</v>
      </c>
      <c r="P17" s="34">
        <f t="array" ref="P17">SUM(ABS(P4:P15)/COUNT(P4:P15))</f>
        <v>70.750007472994668</v>
      </c>
    </row>
    <row r="18" spans="12:16" ht="15" x14ac:dyDescent="0.15">
      <c r="L18" s="35">
        <f>[1]规模!B$31</f>
        <v>3.2867240267887142E-2</v>
      </c>
      <c r="M18" s="35">
        <f>[1]规模!C$31</f>
        <v>4.1228446822846994E-2</v>
      </c>
      <c r="N18" s="35">
        <f>[1]规模!D$31</f>
        <v>0.36944707405210186</v>
      </c>
      <c r="O18" s="35">
        <f>[1]规模!E$31</f>
        <v>0.53446034625962013</v>
      </c>
      <c r="P18" s="35">
        <f>[1]规模!F$31</f>
        <v>2.1996892597543859E-2</v>
      </c>
    </row>
  </sheetData>
  <mergeCells count="3">
    <mergeCell ref="G1:I1"/>
    <mergeCell ref="L1:N1"/>
    <mergeCell ref="Q1:S1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先行合成指数</vt:lpstr>
      <vt:lpstr>一致合成指数</vt:lpstr>
      <vt:lpstr>滞后合成指数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Xiaochun Lu</cp:lastModifiedBy>
  <dcterms:created xsi:type="dcterms:W3CDTF">2014-05-15T01:55:04Z</dcterms:created>
  <dcterms:modified xsi:type="dcterms:W3CDTF">2015-06-16T08:41:48Z</dcterms:modified>
</cp:coreProperties>
</file>