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档\铁路景气指数项目\9月计算成果\Excel数据\"/>
    </mc:Choice>
  </mc:AlternateContent>
  <bookViews>
    <workbookView xWindow="0" yWindow="0" windowWidth="20490" windowHeight="7770" activeTab="1"/>
  </bookViews>
  <sheets>
    <sheet name="先行合成指数" sheetId="5" r:id="rId1"/>
    <sheet name="一致合成指数" sheetId="6" r:id="rId2"/>
    <sheet name="滞后合成指数" sheetId="8" r:id="rId3"/>
    <sheet name="Sheet1" sheetId="7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F5" i="5" l="1"/>
  <c r="G5" i="5"/>
  <c r="H5" i="5"/>
  <c r="I5" i="5"/>
  <c r="F6" i="5"/>
  <c r="G6" i="5"/>
  <c r="H6" i="5"/>
  <c r="I6" i="5"/>
  <c r="F7" i="5"/>
  <c r="G7" i="5"/>
  <c r="H7" i="5"/>
  <c r="I7" i="5"/>
  <c r="F8" i="5"/>
  <c r="G8" i="5"/>
  <c r="H8" i="5"/>
  <c r="I8" i="5"/>
  <c r="F9" i="5"/>
  <c r="G9" i="5"/>
  <c r="H9" i="5"/>
  <c r="I9" i="5"/>
  <c r="F10" i="5"/>
  <c r="G10" i="5"/>
  <c r="H10" i="5"/>
  <c r="I10" i="5"/>
  <c r="F11" i="5"/>
  <c r="G11" i="5"/>
  <c r="H11" i="5"/>
  <c r="I11" i="5"/>
  <c r="F12" i="5"/>
  <c r="G12" i="5"/>
  <c r="H12" i="5"/>
  <c r="I12" i="5"/>
  <c r="F13" i="5"/>
  <c r="G13" i="5"/>
  <c r="H13" i="5"/>
  <c r="I13" i="5"/>
  <c r="F14" i="5"/>
  <c r="G14" i="5"/>
  <c r="H14" i="5"/>
  <c r="I14" i="5"/>
  <c r="F15" i="5"/>
  <c r="G15" i="5"/>
  <c r="H15" i="5"/>
  <c r="I15" i="5"/>
  <c r="G4" i="5"/>
  <c r="H4" i="5"/>
  <c r="I4" i="5"/>
  <c r="F4" i="5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E4" i="6"/>
  <c r="D4" i="6"/>
  <c r="H5" i="8"/>
  <c r="I5" i="8"/>
  <c r="J5" i="8"/>
  <c r="K5" i="8"/>
  <c r="L5" i="8"/>
  <c r="M5" i="8"/>
  <c r="H6" i="8"/>
  <c r="I6" i="8"/>
  <c r="J6" i="8"/>
  <c r="K6" i="8"/>
  <c r="L6" i="8"/>
  <c r="M6" i="8"/>
  <c r="H7" i="8"/>
  <c r="I7" i="8"/>
  <c r="J7" i="8"/>
  <c r="K7" i="8"/>
  <c r="L7" i="8"/>
  <c r="M7" i="8"/>
  <c r="H8" i="8"/>
  <c r="I8" i="8"/>
  <c r="J8" i="8"/>
  <c r="K8" i="8"/>
  <c r="L8" i="8"/>
  <c r="M8" i="8"/>
  <c r="H9" i="8"/>
  <c r="I9" i="8"/>
  <c r="J9" i="8"/>
  <c r="K9" i="8"/>
  <c r="L9" i="8"/>
  <c r="M9" i="8"/>
  <c r="H10" i="8"/>
  <c r="I10" i="8"/>
  <c r="J10" i="8"/>
  <c r="K10" i="8"/>
  <c r="L10" i="8"/>
  <c r="M10" i="8"/>
  <c r="H11" i="8"/>
  <c r="I11" i="8"/>
  <c r="J11" i="8"/>
  <c r="K11" i="8"/>
  <c r="L11" i="8"/>
  <c r="M11" i="8"/>
  <c r="H12" i="8"/>
  <c r="I12" i="8"/>
  <c r="J12" i="8"/>
  <c r="K12" i="8"/>
  <c r="L12" i="8"/>
  <c r="M12" i="8"/>
  <c r="H13" i="8"/>
  <c r="I13" i="8"/>
  <c r="J13" i="8"/>
  <c r="K13" i="8"/>
  <c r="L13" i="8"/>
  <c r="M13" i="8"/>
  <c r="H14" i="8"/>
  <c r="I14" i="8"/>
  <c r="J14" i="8"/>
  <c r="K14" i="8"/>
  <c r="L14" i="8"/>
  <c r="M14" i="8"/>
  <c r="H15" i="8"/>
  <c r="I15" i="8"/>
  <c r="J15" i="8"/>
  <c r="K15" i="8"/>
  <c r="L15" i="8"/>
  <c r="M15" i="8"/>
  <c r="I4" i="8"/>
  <c r="J4" i="8"/>
  <c r="K4" i="8"/>
  <c r="L4" i="8"/>
  <c r="M4" i="8"/>
  <c r="H4" i="8"/>
  <c r="AE2" i="8" l="1"/>
  <c r="J17" i="5" l="1"/>
  <c r="K17" i="5"/>
  <c r="L17" i="5"/>
  <c r="M17" i="5"/>
  <c r="G17" i="6"/>
  <c r="F17" i="6"/>
  <c r="O18" i="8"/>
  <c r="P18" i="8"/>
  <c r="Q18" i="8"/>
  <c r="R18" i="8"/>
  <c r="S18" i="8"/>
  <c r="N18" i="8"/>
  <c r="R7" i="8"/>
  <c r="S7" i="8"/>
  <c r="R8" i="8"/>
  <c r="S8" i="8"/>
  <c r="R9" i="8"/>
  <c r="S9" i="8"/>
  <c r="R10" i="8"/>
  <c r="S10" i="8"/>
  <c r="R11" i="8"/>
  <c r="S11" i="8"/>
  <c r="R12" i="8"/>
  <c r="S12" i="8"/>
  <c r="R13" i="8"/>
  <c r="S13" i="8"/>
  <c r="R14" i="8"/>
  <c r="S14" i="8"/>
  <c r="R15" i="8"/>
  <c r="S15" i="8"/>
  <c r="R5" i="8"/>
  <c r="S5" i="8"/>
  <c r="N14" i="8"/>
  <c r="O14" i="8"/>
  <c r="P14" i="8"/>
  <c r="Q14" i="8"/>
  <c r="N15" i="8"/>
  <c r="O15" i="8"/>
  <c r="P15" i="8"/>
  <c r="Q15" i="8"/>
  <c r="F14" i="6"/>
  <c r="G14" i="6"/>
  <c r="F15" i="6"/>
  <c r="G15" i="6"/>
  <c r="G5" i="6"/>
  <c r="J13" i="5"/>
  <c r="K13" i="5"/>
  <c r="M13" i="5"/>
  <c r="J14" i="5"/>
  <c r="K14" i="5"/>
  <c r="M14" i="5"/>
  <c r="J15" i="5"/>
  <c r="K15" i="5"/>
  <c r="M15" i="5"/>
  <c r="K6" i="5"/>
  <c r="K7" i="5"/>
  <c r="K8" i="5"/>
  <c r="K9" i="5"/>
  <c r="K10" i="5"/>
  <c r="K11" i="5"/>
  <c r="M5" i="5"/>
  <c r="L6" i="5"/>
  <c r="M7" i="5"/>
  <c r="L8" i="5"/>
  <c r="M9" i="5"/>
  <c r="L10" i="5"/>
  <c r="M11" i="5"/>
  <c r="O5" i="8"/>
  <c r="P5" i="8"/>
  <c r="Q5" i="8"/>
  <c r="N5" i="8"/>
  <c r="F5" i="6"/>
  <c r="L5" i="5" l="1"/>
  <c r="K12" i="5"/>
  <c r="G11" i="6"/>
  <c r="G9" i="6"/>
  <c r="G7" i="6"/>
  <c r="M12" i="5"/>
  <c r="J12" i="5"/>
  <c r="M10" i="5"/>
  <c r="M8" i="5"/>
  <c r="M6" i="5"/>
  <c r="M16" i="5" s="1" a="1"/>
  <c r="L15" i="5"/>
  <c r="L14" i="5"/>
  <c r="L13" i="5"/>
  <c r="L12" i="5"/>
  <c r="L11" i="5"/>
  <c r="L9" i="5"/>
  <c r="L7" i="5"/>
  <c r="F12" i="6"/>
  <c r="S6" i="8"/>
  <c r="R6" i="8"/>
  <c r="Q13" i="8"/>
  <c r="P13" i="8"/>
  <c r="O13" i="8"/>
  <c r="N13" i="8"/>
  <c r="G12" i="6"/>
  <c r="G10" i="6"/>
  <c r="G8" i="6"/>
  <c r="G6" i="6"/>
  <c r="G13" i="6"/>
  <c r="F13" i="6"/>
  <c r="Q6" i="8"/>
  <c r="Q7" i="8"/>
  <c r="Q8" i="8"/>
  <c r="Q9" i="8"/>
  <c r="Q10" i="8"/>
  <c r="Q11" i="8"/>
  <c r="Q12" i="8"/>
  <c r="P12" i="8"/>
  <c r="O12" i="8"/>
  <c r="N12" i="8"/>
  <c r="P11" i="8"/>
  <c r="O11" i="8"/>
  <c r="N11" i="8"/>
  <c r="P10" i="8"/>
  <c r="O10" i="8"/>
  <c r="N10" i="8"/>
  <c r="P9" i="8"/>
  <c r="O9" i="8"/>
  <c r="N9" i="8"/>
  <c r="P8" i="8"/>
  <c r="O8" i="8"/>
  <c r="N8" i="8"/>
  <c r="P7" i="8"/>
  <c r="O7" i="8"/>
  <c r="N7" i="8"/>
  <c r="P6" i="8"/>
  <c r="O6" i="8"/>
  <c r="N6" i="8"/>
  <c r="G16" i="6" l="1" a="1"/>
  <c r="G16" i="6" s="1"/>
  <c r="I6" i="6" s="1"/>
  <c r="P17" i="8" a="1"/>
  <c r="Q17" i="8" a="1"/>
  <c r="M16" i="5"/>
  <c r="Q5" i="5" s="1"/>
  <c r="L16" i="5" a="1"/>
  <c r="L16" i="5" s="1"/>
  <c r="P11" i="5" s="1"/>
  <c r="R17" i="8" a="1"/>
  <c r="R17" i="8" s="1"/>
  <c r="P17" i="8"/>
  <c r="V5" i="8" s="1"/>
  <c r="Q17" i="8"/>
  <c r="W5" i="8" s="1"/>
  <c r="S17" i="8" a="1"/>
  <c r="S17" i="8" s="1"/>
  <c r="N17" i="8" a="1"/>
  <c r="N17" i="8" s="1"/>
  <c r="T5" i="8" s="1"/>
  <c r="O17" i="8" a="1"/>
  <c r="O17" i="8" s="1"/>
  <c r="W7" i="8"/>
  <c r="W12" i="8"/>
  <c r="W8" i="8"/>
  <c r="W11" i="8"/>
  <c r="V6" i="8" l="1"/>
  <c r="Q6" i="5"/>
  <c r="I8" i="6"/>
  <c r="I15" i="6"/>
  <c r="I7" i="6"/>
  <c r="I11" i="6"/>
  <c r="I5" i="6"/>
  <c r="I12" i="6"/>
  <c r="I9" i="6"/>
  <c r="I13" i="6"/>
  <c r="I10" i="6"/>
  <c r="I14" i="6"/>
  <c r="Q11" i="5"/>
  <c r="Q15" i="5"/>
  <c r="Q10" i="5"/>
  <c r="P15" i="5"/>
  <c r="Q8" i="5"/>
  <c r="Q13" i="5"/>
  <c r="Q9" i="5"/>
  <c r="Q7" i="5"/>
  <c r="Q12" i="5"/>
  <c r="Q14" i="5"/>
  <c r="P5" i="5"/>
  <c r="P8" i="5"/>
  <c r="P10" i="5"/>
  <c r="P6" i="5"/>
  <c r="P12" i="5"/>
  <c r="P13" i="5"/>
  <c r="P7" i="5"/>
  <c r="P14" i="5"/>
  <c r="P9" i="5"/>
  <c r="U5" i="8"/>
  <c r="U14" i="8"/>
  <c r="U15" i="8"/>
  <c r="U12" i="8"/>
  <c r="U13" i="8"/>
  <c r="Y5" i="8"/>
  <c r="Y11" i="8"/>
  <c r="Y6" i="8"/>
  <c r="Y10" i="8"/>
  <c r="Y14" i="8"/>
  <c r="Y9" i="8"/>
  <c r="Y7" i="8"/>
  <c r="Y13" i="8"/>
  <c r="Y8" i="8"/>
  <c r="Y12" i="8"/>
  <c r="Y15" i="8"/>
  <c r="X11" i="8"/>
  <c r="X5" i="8"/>
  <c r="X8" i="8"/>
  <c r="X12" i="8"/>
  <c r="X9" i="8"/>
  <c r="X13" i="8"/>
  <c r="X6" i="8"/>
  <c r="X10" i="8"/>
  <c r="X14" i="8"/>
  <c r="X7" i="8"/>
  <c r="X15" i="8"/>
  <c r="W13" i="8"/>
  <c r="W15" i="8"/>
  <c r="W14" i="8"/>
  <c r="V15" i="8"/>
  <c r="V14" i="8"/>
  <c r="V13" i="8"/>
  <c r="T15" i="8"/>
  <c r="T14" i="8"/>
  <c r="T6" i="8"/>
  <c r="T13" i="8"/>
  <c r="W9" i="8"/>
  <c r="W6" i="8"/>
  <c r="W10" i="8"/>
  <c r="U7" i="8"/>
  <c r="U11" i="8"/>
  <c r="U9" i="8"/>
  <c r="U6" i="8"/>
  <c r="U8" i="8"/>
  <c r="U10" i="8"/>
  <c r="T11" i="8"/>
  <c r="T9" i="8"/>
  <c r="T7" i="8"/>
  <c r="T12" i="8"/>
  <c r="T10" i="8"/>
  <c r="T8" i="8"/>
  <c r="V11" i="8"/>
  <c r="V9" i="8"/>
  <c r="V7" i="8"/>
  <c r="V12" i="8"/>
  <c r="V10" i="8"/>
  <c r="V8" i="8"/>
  <c r="Z14" i="8" l="1"/>
  <c r="Z5" i="8"/>
  <c r="Z13" i="8"/>
  <c r="Z15" i="8"/>
  <c r="Z10" i="8"/>
  <c r="Z11" i="8"/>
  <c r="Z8" i="8"/>
  <c r="Z12" i="8"/>
  <c r="Z9" i="8"/>
  <c r="Z7" i="8"/>
  <c r="Z6" i="8"/>
  <c r="F6" i="6"/>
  <c r="F7" i="6"/>
  <c r="F8" i="6"/>
  <c r="F9" i="6"/>
  <c r="F10" i="6"/>
  <c r="F11" i="6"/>
  <c r="F16" i="6" l="1" a="1"/>
  <c r="F16" i="6" s="1"/>
  <c r="H5" i="6" s="1"/>
  <c r="J5" i="6" s="1"/>
  <c r="J6" i="5"/>
  <c r="J7" i="5"/>
  <c r="J8" i="5"/>
  <c r="J9" i="5"/>
  <c r="J10" i="5"/>
  <c r="J11" i="5"/>
  <c r="J5" i="5"/>
  <c r="K5" i="5"/>
  <c r="K16" i="5" s="1" a="1"/>
  <c r="K16" i="5" s="1"/>
  <c r="J16" i="5" l="1" a="1"/>
  <c r="J16" i="5" s="1"/>
  <c r="O15" i="5"/>
  <c r="O14" i="5"/>
  <c r="O13" i="5"/>
  <c r="O12" i="5"/>
  <c r="L5" i="6"/>
  <c r="M5" i="6" s="1"/>
  <c r="H14" i="6"/>
  <c r="J14" i="6" s="1"/>
  <c r="L14" i="6" s="1"/>
  <c r="H15" i="6"/>
  <c r="J15" i="6" s="1"/>
  <c r="L15" i="6" s="1"/>
  <c r="H13" i="6"/>
  <c r="J13" i="6" s="1"/>
  <c r="L13" i="6" s="1"/>
  <c r="H11" i="6"/>
  <c r="J11" i="6" s="1"/>
  <c r="H12" i="6"/>
  <c r="J12" i="6" s="1"/>
  <c r="H6" i="6"/>
  <c r="J6" i="6" s="1"/>
  <c r="H8" i="6"/>
  <c r="J8" i="6" s="1"/>
  <c r="H7" i="6"/>
  <c r="J7" i="6" s="1"/>
  <c r="H9" i="6"/>
  <c r="J9" i="6" s="1"/>
  <c r="H10" i="6"/>
  <c r="J10" i="6" s="1"/>
  <c r="N14" i="5" l="1"/>
  <c r="R14" i="5" s="1"/>
  <c r="N12" i="5"/>
  <c r="R12" i="5" s="1"/>
  <c r="N15" i="5"/>
  <c r="R15" i="5" s="1"/>
  <c r="N13" i="5"/>
  <c r="R13" i="5" s="1"/>
  <c r="AA3" i="8" a="1"/>
  <c r="AA3" i="8" s="1"/>
  <c r="AB5" i="8" s="1"/>
  <c r="AC5" i="8" s="1"/>
  <c r="L7" i="6"/>
  <c r="L10" i="6"/>
  <c r="L11" i="6"/>
  <c r="L8" i="6"/>
  <c r="L12" i="6"/>
  <c r="L9" i="6"/>
  <c r="O8" i="5"/>
  <c r="N5" i="5"/>
  <c r="N11" i="5"/>
  <c r="N9" i="5"/>
  <c r="O5" i="5"/>
  <c r="N7" i="5"/>
  <c r="O6" i="5"/>
  <c r="O10" i="5"/>
  <c r="N6" i="5"/>
  <c r="R6" i="5" s="1"/>
  <c r="N10" i="5"/>
  <c r="N8" i="5"/>
  <c r="R8" i="5" s="1"/>
  <c r="O7" i="5"/>
  <c r="O11" i="5"/>
  <c r="O9" i="5"/>
  <c r="R10" i="5" l="1"/>
  <c r="R11" i="5"/>
  <c r="R7" i="5"/>
  <c r="R9" i="5"/>
  <c r="R5" i="5"/>
  <c r="AB13" i="8"/>
  <c r="AB14" i="8"/>
  <c r="AB15" i="8"/>
  <c r="O2" i="6"/>
  <c r="N5" i="6" s="1"/>
  <c r="L6" i="6"/>
  <c r="M6" i="6" s="1"/>
  <c r="S3" i="5" l="1" a="1"/>
  <c r="S3" i="5" s="1"/>
  <c r="T13" i="5" s="1"/>
  <c r="M7" i="6"/>
  <c r="M8" i="6" s="1"/>
  <c r="M9" i="6" s="1"/>
  <c r="M10" i="6" s="1"/>
  <c r="M11" i="6" s="1"/>
  <c r="M12" i="6" s="1"/>
  <c r="M13" i="6" s="1"/>
  <c r="AB10" i="8"/>
  <c r="AB12" i="8"/>
  <c r="AB11" i="8"/>
  <c r="AB9" i="8"/>
  <c r="AB7" i="8"/>
  <c r="AB8" i="8"/>
  <c r="AB6" i="8"/>
  <c r="T14" i="5" l="1"/>
  <c r="T12" i="5"/>
  <c r="T15" i="5"/>
  <c r="N13" i="6"/>
  <c r="M14" i="6"/>
  <c r="W2" i="5"/>
  <c r="T6" i="5"/>
  <c r="T5" i="5"/>
  <c r="U5" i="5" s="1"/>
  <c r="T7" i="5"/>
  <c r="T9" i="5"/>
  <c r="T11" i="5"/>
  <c r="T8" i="5"/>
  <c r="T10" i="5"/>
  <c r="AD4" i="8"/>
  <c r="AC6" i="8"/>
  <c r="AD5" i="8" l="1"/>
  <c r="M15" i="6"/>
  <c r="N14" i="6"/>
  <c r="V4" i="5"/>
  <c r="V5" i="5"/>
  <c r="U6" i="5"/>
  <c r="V6" i="5" s="1"/>
  <c r="AD6" i="8"/>
  <c r="AC7" i="8"/>
  <c r="N15" i="6" l="1"/>
  <c r="U7" i="5"/>
  <c r="V7" i="5" s="1"/>
  <c r="AC8" i="8"/>
  <c r="AD7" i="8"/>
  <c r="U8" i="5" l="1"/>
  <c r="V8" i="5" s="1"/>
  <c r="AC9" i="8"/>
  <c r="AD8" i="8"/>
  <c r="N8" i="6"/>
  <c r="N9" i="6"/>
  <c r="N7" i="6"/>
  <c r="N4" i="6"/>
  <c r="N6" i="6"/>
  <c r="N10" i="6"/>
  <c r="N11" i="6"/>
  <c r="U9" i="5" l="1"/>
  <c r="V9" i="5" s="1"/>
  <c r="AC10" i="8"/>
  <c r="AD9" i="8"/>
  <c r="N12" i="6"/>
  <c r="U10" i="5" l="1"/>
  <c r="V10" i="5" s="1"/>
  <c r="AC11" i="8"/>
  <c r="AD10" i="8"/>
  <c r="U11" i="5" l="1"/>
  <c r="AC12" i="8"/>
  <c r="AD11" i="8"/>
  <c r="AD12" i="8" l="1"/>
  <c r="AC13" i="8"/>
  <c r="V11" i="5"/>
  <c r="U12" i="5"/>
  <c r="AD13" i="8" l="1"/>
  <c r="AC14" i="8"/>
  <c r="V12" i="5"/>
  <c r="U13" i="5"/>
  <c r="AD14" i="8" l="1"/>
  <c r="AC15" i="8"/>
  <c r="V13" i="5"/>
  <c r="U14" i="5"/>
  <c r="AD15" i="8" l="1"/>
  <c r="V14" i="5"/>
  <c r="U15" i="5"/>
  <c r="V15" i="5" l="1"/>
</calcChain>
</file>

<file path=xl/sharedStrings.xml><?xml version="1.0" encoding="utf-8"?>
<sst xmlns="http://schemas.openxmlformats.org/spreadsheetml/2006/main" count="92" uniqueCount="37">
  <si>
    <t>成品钢材产量</t>
  </si>
  <si>
    <t>原油加工量产量</t>
  </si>
  <si>
    <t>火力发电产量</t>
  </si>
  <si>
    <t>原煤产量</t>
  </si>
  <si>
    <r>
      <rPr>
        <sz val="11"/>
        <color theme="1"/>
        <rFont val="宋体"/>
        <family val="2"/>
        <charset val="134"/>
      </rPr>
      <t>基准年的确定</t>
    </r>
    <phoneticPr fontId="19" type="noConversion"/>
  </si>
  <si>
    <r>
      <rPr>
        <sz val="11"/>
        <color theme="1"/>
        <rFont val="宋体"/>
        <family val="2"/>
        <charset val="134"/>
      </rPr>
      <t>原始数据</t>
    </r>
    <phoneticPr fontId="19" type="noConversion"/>
  </si>
  <si>
    <r>
      <rPr>
        <sz val="11"/>
        <color theme="1"/>
        <rFont val="宋体"/>
        <family val="2"/>
        <charset val="134"/>
      </rPr>
      <t>对称变化率</t>
    </r>
    <r>
      <rPr>
        <sz val="11"/>
        <color theme="1"/>
        <rFont val="Times New Roman"/>
        <family val="1"/>
      </rPr>
      <t>Cij</t>
    </r>
    <phoneticPr fontId="19" type="noConversion"/>
  </si>
  <si>
    <r>
      <rPr>
        <sz val="11"/>
        <color theme="1"/>
        <rFont val="宋体"/>
        <family val="2"/>
        <charset val="134"/>
      </rPr>
      <t>标准化变化率</t>
    </r>
    <r>
      <rPr>
        <sz val="11"/>
        <color theme="1"/>
        <rFont val="Times New Roman"/>
        <family val="1"/>
      </rPr>
      <t>Sij</t>
    </r>
    <phoneticPr fontId="19" type="noConversion"/>
  </si>
  <si>
    <r>
      <rPr>
        <sz val="11"/>
        <color theme="1"/>
        <rFont val="宋体"/>
        <family val="2"/>
        <charset val="134"/>
      </rPr>
      <t>平均变化率</t>
    </r>
    <r>
      <rPr>
        <sz val="11"/>
        <color theme="1"/>
        <rFont val="Times New Roman"/>
        <family val="1"/>
      </rPr>
      <t>R1</t>
    </r>
    <phoneticPr fontId="19" type="noConversion"/>
  </si>
  <si>
    <r>
      <rPr>
        <sz val="11"/>
        <color theme="1"/>
        <rFont val="宋体"/>
        <family val="2"/>
        <charset val="134"/>
      </rPr>
      <t>标准化因子</t>
    </r>
    <r>
      <rPr>
        <sz val="11"/>
        <color theme="1"/>
        <rFont val="Times New Roman"/>
        <family val="1"/>
      </rPr>
      <t>Fj</t>
    </r>
    <phoneticPr fontId="19" type="noConversion"/>
  </si>
  <si>
    <r>
      <rPr>
        <sz val="11"/>
        <color theme="1"/>
        <rFont val="宋体"/>
        <family val="2"/>
        <charset val="134"/>
      </rPr>
      <t>标准化因子</t>
    </r>
    <r>
      <rPr>
        <sz val="11"/>
        <color theme="1"/>
        <rFont val="Times New Roman"/>
        <family val="1"/>
      </rPr>
      <t>V1</t>
    </r>
    <phoneticPr fontId="20" type="noConversion"/>
  </si>
  <si>
    <r>
      <rPr>
        <sz val="12"/>
        <color theme="1"/>
        <rFont val="华文仿宋"/>
        <family val="3"/>
        <charset val="134"/>
      </rPr>
      <t>初始合成指数</t>
    </r>
    <r>
      <rPr>
        <sz val="12"/>
        <color theme="1"/>
        <rFont val="Times New Roman"/>
        <family val="1"/>
      </rPr>
      <t>I1</t>
    </r>
    <r>
      <rPr>
        <sz val="12"/>
        <color theme="1"/>
        <rFont val="华文仿宋"/>
        <family val="3"/>
        <charset val="134"/>
      </rPr>
      <t>（</t>
    </r>
    <r>
      <rPr>
        <sz val="12"/>
        <color theme="1"/>
        <rFont val="Times New Roman"/>
        <family val="1"/>
      </rPr>
      <t>t</t>
    </r>
    <r>
      <rPr>
        <sz val="12"/>
        <color theme="1"/>
        <rFont val="华文仿宋"/>
        <family val="3"/>
        <charset val="134"/>
      </rPr>
      <t>）</t>
    </r>
    <phoneticPr fontId="19" type="noConversion"/>
  </si>
  <si>
    <r>
      <rPr>
        <sz val="11"/>
        <color theme="1"/>
        <rFont val="宋体"/>
        <family val="2"/>
        <charset val="134"/>
      </rPr>
      <t>基准年份合成指数</t>
    </r>
    <phoneticPr fontId="19" type="noConversion"/>
  </si>
  <si>
    <r>
      <rPr>
        <sz val="11"/>
        <color theme="1"/>
        <rFont val="宋体"/>
        <family val="2"/>
        <charset val="134"/>
      </rPr>
      <t>基准年份平均值</t>
    </r>
    <phoneticPr fontId="19" type="noConversion"/>
  </si>
  <si>
    <r>
      <rPr>
        <sz val="11"/>
        <color theme="1"/>
        <rFont val="宋体"/>
        <family val="2"/>
        <charset val="134"/>
      </rPr>
      <t>时间</t>
    </r>
    <phoneticPr fontId="19" type="noConversion"/>
  </si>
  <si>
    <r>
      <rPr>
        <sz val="11"/>
        <color theme="1"/>
        <rFont val="宋体"/>
        <family val="2"/>
        <charset val="134"/>
      </rPr>
      <t>先行</t>
    </r>
    <phoneticPr fontId="19" type="noConversion"/>
  </si>
  <si>
    <r>
      <rPr>
        <sz val="11"/>
        <color theme="1"/>
        <rFont val="宋体"/>
        <family val="3"/>
        <charset val="134"/>
      </rPr>
      <t>机车总走行里程（公里）</t>
    </r>
  </si>
  <si>
    <r>
      <rPr>
        <sz val="11"/>
        <color theme="1"/>
        <rFont val="宋体"/>
        <family val="3"/>
        <charset val="134"/>
      </rPr>
      <t>日均运用车（辆）</t>
    </r>
  </si>
  <si>
    <r>
      <rPr>
        <sz val="11"/>
        <color theme="1"/>
        <rFont val="华文仿宋"/>
        <family val="3"/>
        <charset val="134"/>
      </rPr>
      <t>日期</t>
    </r>
  </si>
  <si>
    <r>
      <rPr>
        <sz val="11"/>
        <color theme="1"/>
        <rFont val="华文仿宋"/>
        <family val="3"/>
        <charset val="134"/>
      </rPr>
      <t>原始数据</t>
    </r>
    <phoneticPr fontId="19" type="noConversion"/>
  </si>
  <si>
    <t>对称变化率Ci2</t>
    <phoneticPr fontId="19" type="noConversion"/>
  </si>
  <si>
    <t>标准化变化率Si2</t>
    <phoneticPr fontId="19" type="noConversion"/>
  </si>
  <si>
    <t>平均变化率R2</t>
    <phoneticPr fontId="19" type="noConversion"/>
  </si>
  <si>
    <t>标准化因子F2</t>
    <phoneticPr fontId="19" type="noConversion"/>
  </si>
  <si>
    <t>标准化因子V2</t>
    <phoneticPr fontId="19" type="noConversion"/>
  </si>
  <si>
    <t>初始合成指数I2（t）</t>
    <phoneticPr fontId="19" type="noConversion"/>
  </si>
  <si>
    <t>基准年份合成指数</t>
    <phoneticPr fontId="19" type="noConversion"/>
  </si>
  <si>
    <t>基准年份平均值</t>
    <phoneticPr fontId="19" type="noConversion"/>
  </si>
  <si>
    <t>客运机车日车公里（公里）</t>
  </si>
  <si>
    <r>
      <rPr>
        <sz val="12"/>
        <color theme="1"/>
        <rFont val="华文仿宋"/>
        <family val="3"/>
        <charset val="134"/>
      </rPr>
      <t>初始合成指数</t>
    </r>
    <r>
      <rPr>
        <sz val="12"/>
        <color theme="1"/>
        <rFont val="Times New Roman"/>
        <family val="1"/>
      </rPr>
      <t>I3</t>
    </r>
    <r>
      <rPr>
        <sz val="12"/>
        <color theme="1"/>
        <rFont val="华文仿宋"/>
        <family val="3"/>
        <charset val="134"/>
      </rPr>
      <t>（</t>
    </r>
    <r>
      <rPr>
        <sz val="12"/>
        <color theme="1"/>
        <rFont val="Times New Roman"/>
        <family val="1"/>
      </rPr>
      <t>t</t>
    </r>
    <r>
      <rPr>
        <sz val="12"/>
        <color theme="1"/>
        <rFont val="华文仿宋"/>
        <family val="3"/>
        <charset val="134"/>
      </rPr>
      <t>）</t>
    </r>
    <phoneticPr fontId="19" type="noConversion"/>
  </si>
  <si>
    <r>
      <rPr>
        <sz val="11"/>
        <color theme="1"/>
        <rFont val="宋体"/>
        <family val="3"/>
        <charset val="134"/>
      </rPr>
      <t>日均现在车（辆）</t>
    </r>
  </si>
  <si>
    <r>
      <rPr>
        <sz val="11"/>
        <color theme="1"/>
        <rFont val="宋体"/>
        <family val="3"/>
        <charset val="134"/>
      </rPr>
      <t>货运机车日车公里（公里）</t>
    </r>
  </si>
  <si>
    <r>
      <rPr>
        <sz val="11"/>
        <color theme="1"/>
        <rFont val="宋体"/>
        <family val="3"/>
        <charset val="134"/>
      </rPr>
      <t>客车辆数（辆）</t>
    </r>
  </si>
  <si>
    <r>
      <rPr>
        <sz val="11"/>
        <color theme="1"/>
        <rFont val="宋体"/>
        <family val="3"/>
        <charset val="134"/>
      </rPr>
      <t>货车辆数（辆）</t>
    </r>
  </si>
  <si>
    <r>
      <rPr>
        <sz val="11"/>
        <color theme="1"/>
        <rFont val="宋体"/>
        <family val="3"/>
        <charset val="134"/>
      </rPr>
      <t>机车台数（台）</t>
    </r>
  </si>
  <si>
    <t>滞后</t>
    <phoneticPr fontId="19" type="noConversion"/>
  </si>
  <si>
    <t>同步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</si>
</sst>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_ "/>
  </numFmts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华文仿宋"/>
      <family val="3"/>
      <charset val="134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  <font>
      <sz val="8.5"/>
      <name val="Microsoft Sans Serif"/>
      <family val="2"/>
      <charset val="134"/>
    </font>
    <font>
      <sz val="11"/>
      <color theme="1"/>
      <name val="华文仿宋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27" fillId="0" borderId="0">
      <protection locked="0"/>
    </xf>
  </cellStyleXfs>
  <cellXfs count="49">
    <xf numFmtId="0" fontId="0" fillId="0" borderId="0" xfId="0">
      <alignment vertical="center"/>
    </xf>
    <xf numFmtId="0" fontId="23" fillId="0" borderId="0" xfId="0" applyFont="1">
      <alignment vertical="center"/>
    </xf>
    <xf numFmtId="0" fontId="23" fillId="34" borderId="0" xfId="0" applyFont="1" applyFill="1">
      <alignment vertical="center"/>
    </xf>
    <xf numFmtId="0" fontId="23" fillId="36" borderId="0" xfId="0" applyFont="1" applyFill="1" applyBorder="1" applyAlignment="1">
      <alignment horizontal="center" vertical="center"/>
    </xf>
    <xf numFmtId="0" fontId="23" fillId="38" borderId="0" xfId="0" applyFont="1" applyFill="1" applyBorder="1" applyAlignment="1">
      <alignment horizontal="center" vertical="center"/>
    </xf>
    <xf numFmtId="0" fontId="23" fillId="35" borderId="0" xfId="44" applyFont="1" applyFill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3" fillId="0" borderId="11" xfId="0" applyFont="1" applyBorder="1">
      <alignment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>
      <alignment vertical="center"/>
    </xf>
    <xf numFmtId="0" fontId="23" fillId="34" borderId="10" xfId="0" applyFont="1" applyFill="1" applyBorder="1">
      <alignment vertical="center"/>
    </xf>
    <xf numFmtId="177" fontId="23" fillId="0" borderId="10" xfId="0" applyNumberFormat="1" applyFont="1" applyBorder="1" applyAlignment="1">
      <alignment horizontal="center" vertical="center"/>
    </xf>
    <xf numFmtId="2" fontId="23" fillId="0" borderId="10" xfId="0" applyNumberFormat="1" applyFont="1" applyBorder="1">
      <alignment vertical="center"/>
    </xf>
    <xf numFmtId="2" fontId="23" fillId="0" borderId="10" xfId="0" applyNumberFormat="1" applyFont="1" applyFill="1" applyBorder="1">
      <alignment vertical="center"/>
    </xf>
    <xf numFmtId="2" fontId="23" fillId="36" borderId="10" xfId="0" applyNumberFormat="1" applyFont="1" applyFill="1" applyBorder="1">
      <alignment vertical="center"/>
    </xf>
    <xf numFmtId="176" fontId="23" fillId="0" borderId="10" xfId="0" applyNumberFormat="1" applyFont="1" applyBorder="1">
      <alignment vertical="center"/>
    </xf>
    <xf numFmtId="2" fontId="23" fillId="38" borderId="12" xfId="0" applyNumberFormat="1" applyFont="1" applyFill="1" applyBorder="1">
      <alignment vertical="center"/>
    </xf>
    <xf numFmtId="176" fontId="23" fillId="36" borderId="10" xfId="0" applyNumberFormat="1" applyFont="1" applyFill="1" applyBorder="1">
      <alignment vertical="center"/>
    </xf>
    <xf numFmtId="0" fontId="23" fillId="37" borderId="0" xfId="0" applyFont="1" applyFill="1" applyAlignment="1">
      <alignment horizontal="center" vertical="center"/>
    </xf>
    <xf numFmtId="0" fontId="22" fillId="40" borderId="13" xfId="0" applyFont="1" applyFill="1" applyBorder="1">
      <alignment vertical="center"/>
    </xf>
    <xf numFmtId="0" fontId="28" fillId="36" borderId="0" xfId="0" applyFont="1" applyFill="1" applyBorder="1" applyAlignment="1">
      <alignment horizontal="center" vertical="center"/>
    </xf>
    <xf numFmtId="0" fontId="28" fillId="33" borderId="0" xfId="0" applyFont="1" applyFill="1" applyBorder="1" applyAlignment="1">
      <alignment horizontal="center" vertical="center"/>
    </xf>
    <xf numFmtId="0" fontId="0" fillId="38" borderId="0" xfId="0" applyFont="1" applyFill="1" applyBorder="1" applyAlignment="1">
      <alignment horizontal="center" vertical="center"/>
    </xf>
    <xf numFmtId="0" fontId="0" fillId="36" borderId="0" xfId="0" applyFont="1" applyFill="1" applyBorder="1" applyAlignment="1">
      <alignment horizontal="center" vertical="center"/>
    </xf>
    <xf numFmtId="0" fontId="28" fillId="39" borderId="0" xfId="0" applyFont="1" applyFill="1">
      <alignment vertical="center"/>
    </xf>
    <xf numFmtId="0" fontId="28" fillId="35" borderId="0" xfId="0" applyFont="1" applyFill="1">
      <alignment vertical="center"/>
    </xf>
    <xf numFmtId="0" fontId="28" fillId="0" borderId="11" xfId="0" applyFont="1" applyBorder="1" applyAlignment="1">
      <alignment horizontal="center" vertical="center"/>
    </xf>
    <xf numFmtId="0" fontId="28" fillId="0" borderId="11" xfId="0" applyFont="1" applyBorder="1">
      <alignment vertical="center"/>
    </xf>
    <xf numFmtId="0" fontId="28" fillId="0" borderId="0" xfId="0" applyFont="1">
      <alignment vertical="center"/>
    </xf>
    <xf numFmtId="0" fontId="28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8" fillId="0" borderId="10" xfId="0" applyFont="1" applyBorder="1">
      <alignment vertical="center"/>
    </xf>
    <xf numFmtId="2" fontId="28" fillId="0" borderId="10" xfId="0" applyNumberFormat="1" applyFont="1" applyBorder="1">
      <alignment vertical="center"/>
    </xf>
    <xf numFmtId="2" fontId="28" fillId="39" borderId="12" xfId="0" applyNumberFormat="1" applyFont="1" applyFill="1" applyBorder="1">
      <alignment vertical="center"/>
    </xf>
    <xf numFmtId="2" fontId="28" fillId="39" borderId="10" xfId="0" applyNumberFormat="1" applyFont="1" applyFill="1" applyBorder="1">
      <alignment vertical="center"/>
    </xf>
    <xf numFmtId="0" fontId="23" fillId="40" borderId="10" xfId="0" applyFont="1" applyFill="1" applyBorder="1" applyAlignment="1">
      <alignment vertical="center" wrapText="1"/>
    </xf>
    <xf numFmtId="0" fontId="23" fillId="40" borderId="0" xfId="0" applyFont="1" applyFill="1" applyBorder="1" applyAlignment="1">
      <alignment vertical="center" wrapText="1"/>
    </xf>
    <xf numFmtId="0" fontId="23" fillId="34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3" fillId="36" borderId="14" xfId="0" applyFont="1" applyFill="1" applyBorder="1" applyAlignment="1">
      <alignment horizontal="center" vertical="center"/>
    </xf>
    <xf numFmtId="0" fontId="23" fillId="37" borderId="0" xfId="0" applyFont="1" applyFill="1" applyAlignment="1">
      <alignment horizontal="center" vertical="center"/>
    </xf>
    <xf numFmtId="0" fontId="23" fillId="33" borderId="0" xfId="0" applyFont="1" applyFill="1" applyAlignment="1">
      <alignment horizontal="center" vertical="center"/>
    </xf>
    <xf numFmtId="0" fontId="23" fillId="34" borderId="0" xfId="0" applyFont="1" applyFill="1" applyAlignment="1">
      <alignment vertical="center"/>
    </xf>
    <xf numFmtId="0" fontId="23" fillId="36" borderId="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33" borderId="14" xfId="0" applyFont="1" applyFill="1" applyBorder="1" applyAlignment="1">
      <alignment horizontal="center" vertical="center"/>
    </xf>
  </cellXfs>
  <cellStyles count="51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1" xfId="50"/>
    <cellStyle name="常规 2" xfId="42"/>
    <cellStyle name="常规 3" xfId="44"/>
    <cellStyle name="常规 4" xfId="43"/>
    <cellStyle name="常规 5" xfId="45"/>
    <cellStyle name="常规 6" xfId="46"/>
    <cellStyle name="常规 7" xfId="48"/>
    <cellStyle name="常规 8" xfId="49"/>
    <cellStyle name="常规 9" xfId="47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先行合成指数!$V$1</c:f>
              <c:strCache>
                <c:ptCount val="1"/>
                <c:pt idx="0">
                  <c:v>基准年份合成指数</c:v>
                </c:pt>
              </c:strCache>
            </c:strRef>
          </c:tx>
          <c:cat>
            <c:numRef>
              <c:f>先行合成指数!$A$3:$A$15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先行合成指数!$V$4:$V$15</c:f>
              <c:numCache>
                <c:formatCode>0.0000_ </c:formatCode>
                <c:ptCount val="12"/>
                <c:pt idx="0">
                  <c:v>100</c:v>
                </c:pt>
                <c:pt idx="1">
                  <c:v>100.40416185734205</c:v>
                </c:pt>
                <c:pt idx="2">
                  <c:v>100.47310937808858</c:v>
                </c:pt>
                <c:pt idx="3">
                  <c:v>100.21776207806352</c:v>
                </c:pt>
                <c:pt idx="4">
                  <c:v>100.43860079704817</c:v>
                </c:pt>
                <c:pt idx="5">
                  <c:v>100.16924404802859</c:v>
                </c:pt>
                <c:pt idx="6">
                  <c:v>97.952624558805127</c:v>
                </c:pt>
                <c:pt idx="7">
                  <c:v>99.817039351965278</c:v>
                </c:pt>
                <c:pt idx="8">
                  <c:v>99.909921561486527</c:v>
                </c:pt>
                <c:pt idx="9">
                  <c:v>99.794490407158179</c:v>
                </c:pt>
                <c:pt idx="10">
                  <c:v>96.323197006080406</c:v>
                </c:pt>
                <c:pt idx="11">
                  <c:v>97.305545533290385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36033680"/>
        <c:axId val="-136942368"/>
      </c:lineChart>
      <c:catAx>
        <c:axId val="-23603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36942368"/>
        <c:crosses val="autoZero"/>
        <c:auto val="1"/>
        <c:lblAlgn val="ctr"/>
        <c:lblOffset val="100"/>
        <c:noMultiLvlLbl val="0"/>
      </c:catAx>
      <c:valAx>
        <c:axId val="-136942368"/>
        <c:scaling>
          <c:orientation val="minMax"/>
        </c:scaling>
        <c:delete val="0"/>
        <c:axPos val="l"/>
        <c:majorGridlines/>
        <c:numFmt formatCode="0.0000_ " sourceLinked="1"/>
        <c:majorTickMark val="out"/>
        <c:minorTickMark val="none"/>
        <c:tickLblPos val="nextTo"/>
        <c:crossAx val="-236033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同步合成指数</c:v>
          </c:tx>
          <c:marker>
            <c:symbol val="none"/>
          </c:marker>
          <c:xVal>
            <c:numRef>
              <c:f>一致合成指数!$A$4:$A$15</c:f>
              <c:numCache>
                <c:formatCode>General</c:formatCod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numCache>
            </c:numRef>
          </c:xVal>
          <c:yVal>
            <c:numRef>
              <c:f>一致合成指数!$N$4:$N$15</c:f>
              <c:numCache>
                <c:formatCode>General</c:formatCode>
                <c:ptCount val="12"/>
                <c:pt idx="0">
                  <c:v>100</c:v>
                </c:pt>
                <c:pt idx="1">
                  <c:v>100.11076163320389</c:v>
                </c:pt>
                <c:pt idx="2">
                  <c:v>100.43901047356727</c:v>
                </c:pt>
                <c:pt idx="3">
                  <c:v>100.03293557458662</c:v>
                </c:pt>
                <c:pt idx="4">
                  <c:v>99.416648460573398</c:v>
                </c:pt>
                <c:pt idx="5">
                  <c:v>100.14369590664009</c:v>
                </c:pt>
                <c:pt idx="6">
                  <c:v>100.42661917587779</c:v>
                </c:pt>
                <c:pt idx="7">
                  <c:v>99.768884674279178</c:v>
                </c:pt>
                <c:pt idx="8">
                  <c:v>101.14622767499036</c:v>
                </c:pt>
                <c:pt idx="9">
                  <c:v>100.52558466528845</c:v>
                </c:pt>
                <c:pt idx="10">
                  <c:v>97.649653150461106</c:v>
                </c:pt>
                <c:pt idx="11">
                  <c:v>99.705590337751929</c:v>
                </c:pt>
              </c:numCache>
            </c:numRef>
          </c:yVal>
          <c:smooth val="1"/>
        </c:ser>
        <c:ser>
          <c:idx val="1"/>
          <c:order val="1"/>
          <c:tx>
            <c:v>先行合成指数</c:v>
          </c:tx>
          <c:marker>
            <c:symbol val="none"/>
          </c:marker>
          <c:xVal>
            <c:numRef>
              <c:f>一致合成指数!$A$4:$A$15</c:f>
              <c:numCache>
                <c:formatCode>General</c:formatCod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numCache>
            </c:numRef>
          </c:xVal>
          <c:yVal>
            <c:numRef>
              <c:f>先行合成指数!$V$4:$V$15</c:f>
              <c:numCache>
                <c:formatCode>0.0000_ </c:formatCode>
                <c:ptCount val="12"/>
                <c:pt idx="0">
                  <c:v>100</c:v>
                </c:pt>
                <c:pt idx="1">
                  <c:v>100.40416185734205</c:v>
                </c:pt>
                <c:pt idx="2">
                  <c:v>100.47310937808858</c:v>
                </c:pt>
                <c:pt idx="3">
                  <c:v>100.21776207806352</c:v>
                </c:pt>
                <c:pt idx="4">
                  <c:v>100.43860079704817</c:v>
                </c:pt>
                <c:pt idx="5">
                  <c:v>100.16924404802859</c:v>
                </c:pt>
                <c:pt idx="6">
                  <c:v>97.952624558805127</c:v>
                </c:pt>
                <c:pt idx="7">
                  <c:v>99.817039351965278</c:v>
                </c:pt>
                <c:pt idx="8">
                  <c:v>99.909921561486527</c:v>
                </c:pt>
                <c:pt idx="9">
                  <c:v>99.794490407158179</c:v>
                </c:pt>
                <c:pt idx="10">
                  <c:v>96.323197006080406</c:v>
                </c:pt>
                <c:pt idx="11">
                  <c:v>97.305545533290385</c:v>
                </c:pt>
              </c:numCache>
            </c:numRef>
          </c:yVal>
          <c:smooth val="1"/>
        </c:ser>
        <c:ser>
          <c:idx val="2"/>
          <c:order val="2"/>
          <c:tx>
            <c:v>滞后合成指数</c:v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circle"/>
            <c:size val="5"/>
          </c:marker>
          <c:xVal>
            <c:numRef>
              <c:f>一致合成指数!$A$4:$A$15</c:f>
              <c:numCache>
                <c:formatCode>General</c:formatCod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numCache>
            </c:numRef>
          </c:xVal>
          <c:yVal>
            <c:numRef>
              <c:f>滞后合成指数!$AD$4:$AD$15</c:f>
              <c:numCache>
                <c:formatCode>0.0000_ </c:formatCode>
                <c:ptCount val="12"/>
                <c:pt idx="0">
                  <c:v>100</c:v>
                </c:pt>
                <c:pt idx="1">
                  <c:v>100.62598068485202</c:v>
                </c:pt>
                <c:pt idx="2">
                  <c:v>100.6269615733608</c:v>
                </c:pt>
                <c:pt idx="3">
                  <c:v>100.40449510767881</c:v>
                </c:pt>
                <c:pt idx="4">
                  <c:v>100.00160044299801</c:v>
                </c:pt>
                <c:pt idx="5">
                  <c:v>100.6419807214281</c:v>
                </c:pt>
                <c:pt idx="6">
                  <c:v>99.982833719820107</c:v>
                </c:pt>
                <c:pt idx="7">
                  <c:v>100.31944120331289</c:v>
                </c:pt>
                <c:pt idx="8">
                  <c:v>100.52176908826765</c:v>
                </c:pt>
                <c:pt idx="9">
                  <c:v>100.07195643717107</c:v>
                </c:pt>
                <c:pt idx="10">
                  <c:v>105.0405460699902</c:v>
                </c:pt>
                <c:pt idx="11">
                  <c:v>102.71351412930636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947264"/>
        <c:axId val="-136947808"/>
      </c:scatterChart>
      <c:valAx>
        <c:axId val="-13694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36947808"/>
        <c:crosses val="autoZero"/>
        <c:crossBetween val="midCat"/>
      </c:valAx>
      <c:valAx>
        <c:axId val="-136947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36947264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6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滞后合成指数!$AD$1</c:f>
              <c:strCache>
                <c:ptCount val="1"/>
                <c:pt idx="0">
                  <c:v>基准年份合成指数</c:v>
                </c:pt>
              </c:strCache>
            </c:strRef>
          </c:tx>
          <c:cat>
            <c:numRef>
              <c:f>滞后合成指数!$A$3:$A$15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滞后合成指数!$AD$5:$AD$15</c:f>
              <c:numCache>
                <c:formatCode>0.0000_ </c:formatCode>
                <c:ptCount val="11"/>
                <c:pt idx="0">
                  <c:v>100.62598068485202</c:v>
                </c:pt>
                <c:pt idx="1">
                  <c:v>100.6269615733608</c:v>
                </c:pt>
                <c:pt idx="2">
                  <c:v>100.40449510767881</c:v>
                </c:pt>
                <c:pt idx="3">
                  <c:v>100.00160044299801</c:v>
                </c:pt>
                <c:pt idx="4">
                  <c:v>100.6419807214281</c:v>
                </c:pt>
                <c:pt idx="5">
                  <c:v>99.982833719820107</c:v>
                </c:pt>
                <c:pt idx="6">
                  <c:v>100.31944120331289</c:v>
                </c:pt>
                <c:pt idx="7">
                  <c:v>100.52176908826765</c:v>
                </c:pt>
                <c:pt idx="8">
                  <c:v>100.07195643717107</c:v>
                </c:pt>
                <c:pt idx="9">
                  <c:v>105.0405460699902</c:v>
                </c:pt>
                <c:pt idx="10">
                  <c:v>102.71351412930636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6943456"/>
        <c:axId val="-136945632"/>
      </c:lineChart>
      <c:catAx>
        <c:axId val="-13694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36945632"/>
        <c:crosses val="autoZero"/>
        <c:auto val="1"/>
        <c:lblAlgn val="ctr"/>
        <c:lblOffset val="100"/>
        <c:noMultiLvlLbl val="0"/>
      </c:catAx>
      <c:valAx>
        <c:axId val="-136945632"/>
        <c:scaling>
          <c:orientation val="minMax"/>
        </c:scaling>
        <c:delete val="0"/>
        <c:axPos val="l"/>
        <c:majorGridlines/>
        <c:numFmt formatCode="0.0000_ " sourceLinked="1"/>
        <c:majorTickMark val="out"/>
        <c:minorTickMark val="none"/>
        <c:tickLblPos val="nextTo"/>
        <c:crossAx val="-136943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809626</xdr:colOff>
      <xdr:row>15</xdr:row>
      <xdr:rowOff>95249</xdr:rowOff>
    </xdr:from>
    <xdr:to>
      <xdr:col>29</xdr:col>
      <xdr:colOff>200026</xdr:colOff>
      <xdr:row>35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314326</xdr:colOff>
      <xdr:row>16</xdr:row>
      <xdr:rowOff>85724</xdr:rowOff>
    </xdr:from>
    <xdr:to>
      <xdr:col>13</xdr:col>
      <xdr:colOff>581025</xdr:colOff>
      <xdr:row>33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47624</xdr:colOff>
      <xdr:row>18</xdr:row>
      <xdr:rowOff>152399</xdr:rowOff>
    </xdr:from>
    <xdr:to>
      <xdr:col>30</xdr:col>
      <xdr:colOff>800099</xdr:colOff>
      <xdr:row>36</xdr:row>
      <xdr:rowOff>180974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193;&#25955;&#25351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扩展系数"/>
      <sheetName val="规模"/>
      <sheetName val="设备"/>
      <sheetName val="熵"/>
    </sheetNames>
    <sheetDataSet>
      <sheetData sheetId="0"/>
      <sheetData sheetId="1">
        <row r="31">
          <cell r="B31">
            <v>3.2867240267887142E-2</v>
          </cell>
        </row>
      </sheetData>
      <sheetData sheetId="2">
        <row r="57">
          <cell r="B57">
            <v>0.31133698548204858</v>
          </cell>
          <cell r="C57">
            <v>0.68866301451795142</v>
          </cell>
          <cell r="D57">
            <v>4.0914906607873495E-2</v>
          </cell>
          <cell r="E57">
            <v>0.55770183154917141</v>
          </cell>
          <cell r="F57">
            <v>3.6776314296974089E-2</v>
          </cell>
          <cell r="G57">
            <v>0.12831593005058667</v>
          </cell>
          <cell r="H57">
            <v>0.15712443584936298</v>
          </cell>
          <cell r="I57">
            <v>7.9166581646031312E-2</v>
          </cell>
          <cell r="J57">
            <v>0.33279066964408582</v>
          </cell>
          <cell r="K57">
            <v>0.21644346809516804</v>
          </cell>
          <cell r="L57">
            <v>0.15108331711017939</v>
          </cell>
          <cell r="M57">
            <v>0.29968254515056675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pane xSplit="1" ySplit="2" topLeftCell="P15" activePane="bottomRight" state="frozen"/>
      <selection pane="topRight" activeCell="B1" sqref="B1"/>
      <selection pane="bottomLeft" activeCell="A3" sqref="A3"/>
      <selection pane="bottomRight" activeCell="D19" sqref="D19"/>
    </sheetView>
  </sheetViews>
  <sheetFormatPr defaultRowHeight="15" x14ac:dyDescent="0.15"/>
  <cols>
    <col min="1" max="5" width="12.375" style="1" customWidth="1"/>
    <col min="6" max="9" width="14" style="1" customWidth="1"/>
    <col min="10" max="12" width="9.5" style="1" bestFit="1" customWidth="1"/>
    <col min="13" max="13" width="9.5" style="1" customWidth="1"/>
    <col min="14" max="16" width="9" style="1"/>
    <col min="17" max="17" width="9.375" style="1" customWidth="1"/>
    <col min="18" max="18" width="12.875" style="1" customWidth="1"/>
    <col min="19" max="19" width="12.75" style="1" customWidth="1"/>
    <col min="20" max="20" width="13" style="1" customWidth="1"/>
    <col min="21" max="21" width="24.375" style="1" customWidth="1"/>
    <col min="22" max="22" width="17" style="1" customWidth="1"/>
    <col min="23" max="23" width="14.375" style="1" customWidth="1"/>
    <col min="24" max="16384" width="9" style="1"/>
  </cols>
  <sheetData>
    <row r="1" spans="1:23" ht="17.25" x14ac:dyDescent="0.15">
      <c r="A1" s="2" t="s">
        <v>4</v>
      </c>
      <c r="B1" s="2"/>
      <c r="C1" s="2"/>
      <c r="D1" s="2"/>
      <c r="E1" s="2"/>
      <c r="F1" s="40" t="s">
        <v>5</v>
      </c>
      <c r="G1" s="40"/>
      <c r="H1" s="40"/>
      <c r="I1" s="40"/>
      <c r="J1" s="41" t="s">
        <v>6</v>
      </c>
      <c r="K1" s="41"/>
      <c r="L1" s="41"/>
      <c r="M1" s="18"/>
      <c r="N1" s="42" t="s">
        <v>7</v>
      </c>
      <c r="O1" s="42"/>
      <c r="P1" s="42"/>
      <c r="Q1" s="42"/>
      <c r="R1" s="3" t="s">
        <v>8</v>
      </c>
      <c r="S1" s="4" t="s">
        <v>9</v>
      </c>
      <c r="T1" s="5" t="s">
        <v>10</v>
      </c>
      <c r="U1" s="6" t="s">
        <v>11</v>
      </c>
      <c r="V1" s="7" t="s">
        <v>12</v>
      </c>
      <c r="W1" s="1" t="s">
        <v>13</v>
      </c>
    </row>
    <row r="2" spans="1:23" s="8" customFormat="1" x14ac:dyDescent="0.15">
      <c r="A2" s="8" t="s">
        <v>14</v>
      </c>
      <c r="B2" s="19" t="s">
        <v>0</v>
      </c>
      <c r="C2" s="19" t="s">
        <v>3</v>
      </c>
      <c r="D2" s="19" t="s">
        <v>1</v>
      </c>
      <c r="E2" s="19" t="s">
        <v>2</v>
      </c>
      <c r="F2" s="19" t="s">
        <v>0</v>
      </c>
      <c r="G2" s="19" t="s">
        <v>3</v>
      </c>
      <c r="H2" s="19" t="s">
        <v>1</v>
      </c>
      <c r="I2" s="19" t="s">
        <v>2</v>
      </c>
      <c r="J2" s="19" t="s">
        <v>0</v>
      </c>
      <c r="K2" s="19" t="s">
        <v>3</v>
      </c>
      <c r="L2" s="19" t="s">
        <v>1</v>
      </c>
      <c r="M2" s="19" t="s">
        <v>2</v>
      </c>
      <c r="N2" s="19" t="s">
        <v>0</v>
      </c>
      <c r="O2" s="19" t="s">
        <v>3</v>
      </c>
      <c r="P2" s="19" t="s">
        <v>1</v>
      </c>
      <c r="Q2" s="19" t="s">
        <v>2</v>
      </c>
      <c r="R2" s="8" t="s">
        <v>15</v>
      </c>
      <c r="S2" s="8" t="s">
        <v>15</v>
      </c>
      <c r="T2" s="8" t="s">
        <v>15</v>
      </c>
      <c r="U2" s="8" t="s">
        <v>15</v>
      </c>
      <c r="W2" s="8">
        <f>U4</f>
        <v>100</v>
      </c>
    </row>
    <row r="3" spans="1:23" s="9" customFormat="1" x14ac:dyDescent="0.15">
      <c r="A3" s="38">
        <v>2001</v>
      </c>
      <c r="B3" s="9">
        <v>15745.37</v>
      </c>
      <c r="C3" s="9">
        <v>96047.549999999988</v>
      </c>
      <c r="D3" s="9">
        <v>21143.399999999998</v>
      </c>
      <c r="E3" s="9">
        <v>11767.51</v>
      </c>
      <c r="S3" s="10">
        <f t="array" ref="S3">SUM(ABS(R4:R15))/SUM(ABS(一致合成指数!J5:J15))</f>
        <v>0.90007563139551594</v>
      </c>
      <c r="V3" s="11"/>
    </row>
    <row r="4" spans="1:23" s="9" customFormat="1" x14ac:dyDescent="0.15">
      <c r="A4" s="38">
        <v>2002</v>
      </c>
      <c r="B4" s="9">
        <v>19218.34</v>
      </c>
      <c r="C4" s="9">
        <v>110807.12999999999</v>
      </c>
      <c r="D4" s="9">
        <v>21964.460000000003</v>
      </c>
      <c r="E4" s="9">
        <v>13287.64</v>
      </c>
      <c r="F4" s="9">
        <f>B4/B3-1</f>
        <v>0.22057087258032038</v>
      </c>
      <c r="G4" s="9">
        <f t="shared" ref="G4:I4" si="0">C4/C3-1</f>
        <v>0.15366951057054545</v>
      </c>
      <c r="H4" s="9">
        <f t="shared" si="0"/>
        <v>3.8832921857411939E-2</v>
      </c>
      <c r="I4" s="9">
        <f t="shared" si="0"/>
        <v>0.12918025988505644</v>
      </c>
      <c r="J4" s="12"/>
      <c r="K4" s="12"/>
      <c r="L4" s="12"/>
      <c r="M4" s="12"/>
      <c r="N4" s="13"/>
      <c r="O4" s="13"/>
      <c r="P4" s="13"/>
      <c r="Q4" s="13"/>
      <c r="R4" s="14"/>
      <c r="T4" s="15"/>
      <c r="U4" s="9">
        <v>100</v>
      </c>
      <c r="V4" s="11">
        <f t="shared" ref="V4:V11" si="1">U4/$W$2*100</f>
        <v>100</v>
      </c>
    </row>
    <row r="5" spans="1:23" s="9" customFormat="1" x14ac:dyDescent="0.15">
      <c r="A5" s="38">
        <v>2003</v>
      </c>
      <c r="B5" s="9">
        <v>23581.58</v>
      </c>
      <c r="C5" s="9">
        <v>131522.66</v>
      </c>
      <c r="D5" s="9">
        <v>24176.66</v>
      </c>
      <c r="E5" s="9">
        <v>15421.26</v>
      </c>
      <c r="F5" s="9">
        <f t="shared" ref="F5:F15" si="2">B5/B4-1</f>
        <v>0.22703521740171118</v>
      </c>
      <c r="G5" s="9">
        <f t="shared" ref="G5:G15" si="3">C5/C4-1</f>
        <v>0.18695123680218062</v>
      </c>
      <c r="H5" s="9">
        <f t="shared" ref="H5:H15" si="4">D5/D4-1</f>
        <v>0.10071724959320627</v>
      </c>
      <c r="I5" s="9">
        <f t="shared" ref="I5:I15" si="5">E5/E4-1</f>
        <v>0.16057177948830659</v>
      </c>
      <c r="J5" s="12">
        <f>200*(F5-F4)/(F5+F4)</f>
        <v>2.8884078952769836</v>
      </c>
      <c r="K5" s="12">
        <f>200*(G5-G4)/(G5+G4)</f>
        <v>19.541808001035509</v>
      </c>
      <c r="L5" s="12">
        <f t="shared" ref="L5:M11" si="6">200*(H5-H4)/(H5+H4)</f>
        <v>88.691152569014179</v>
      </c>
      <c r="M5" s="12">
        <f t="shared" si="6"/>
        <v>21.667850670621359</v>
      </c>
      <c r="N5" s="13">
        <f t="shared" ref="N5:N15" si="7">J5/J$16</f>
        <v>6.7918241112065778E-2</v>
      </c>
      <c r="O5" s="13">
        <f t="shared" ref="O5:O15" si="8">K5/K$16</f>
        <v>0.29966479717495015</v>
      </c>
      <c r="P5" s="13">
        <f t="shared" ref="P5:P15" si="9">L5/L$16</f>
        <v>1.1938175753964344</v>
      </c>
      <c r="Q5" s="13">
        <f t="shared" ref="Q5:Q15" si="10">M5/M$16</f>
        <v>0.31771498339005849</v>
      </c>
      <c r="R5" s="14">
        <f t="shared" ref="R5:R15" si="11">SUMPRODUCT(N5:Q5,$J$17:$M$17)</f>
        <v>0.36304259907744196</v>
      </c>
      <c r="T5" s="15">
        <f t="shared" ref="T5:T15" si="12">R5/$S$3</f>
        <v>0.40334677044257394</v>
      </c>
      <c r="U5" s="9">
        <f>U4*(200+T5)/(200-T5)</f>
        <v>100.40416185734205</v>
      </c>
      <c r="V5" s="11">
        <f t="shared" si="1"/>
        <v>100.40416185734205</v>
      </c>
    </row>
    <row r="6" spans="1:23" s="9" customFormat="1" x14ac:dyDescent="0.15">
      <c r="A6" s="38">
        <v>2004</v>
      </c>
      <c r="B6" s="9">
        <v>29738.7</v>
      </c>
      <c r="C6" s="9">
        <v>156520.55000000002</v>
      </c>
      <c r="D6" s="9">
        <v>27462.490000000005</v>
      </c>
      <c r="E6" s="9">
        <v>17701.71</v>
      </c>
      <c r="F6" s="9">
        <f t="shared" si="2"/>
        <v>0.26109870500619548</v>
      </c>
      <c r="G6" s="9">
        <f t="shared" si="3"/>
        <v>0.19006527088183911</v>
      </c>
      <c r="H6" s="9">
        <f t="shared" si="4"/>
        <v>0.13590917852176454</v>
      </c>
      <c r="I6" s="9">
        <f t="shared" si="5"/>
        <v>0.14787702172196049</v>
      </c>
      <c r="J6" s="12">
        <f t="shared" ref="J6:J11" si="13">200*(F6-F5)/(F6+F5)</f>
        <v>13.956615609279176</v>
      </c>
      <c r="K6" s="12">
        <f t="shared" ref="K6:K11" si="14">200*(G6-G5)/(G6+G5)</f>
        <v>1.6519351360966847</v>
      </c>
      <c r="L6" s="12">
        <f t="shared" ref="L6:L11" si="15">200*(I6-I5)/(I6+I5)</f>
        <v>-8.2313549065747118</v>
      </c>
      <c r="M6" s="12">
        <f t="shared" si="6"/>
        <v>-8.2313549065747118</v>
      </c>
      <c r="N6" s="13">
        <f t="shared" si="7"/>
        <v>0.32817691213537703</v>
      </c>
      <c r="O6" s="13">
        <f t="shared" si="8"/>
        <v>2.5331679007303497E-2</v>
      </c>
      <c r="P6" s="13">
        <f t="shared" si="9"/>
        <v>-0.11079725397804459</v>
      </c>
      <c r="Q6" s="13">
        <f t="shared" si="10"/>
        <v>-0.12069608689734732</v>
      </c>
      <c r="R6" s="14">
        <f t="shared" si="11"/>
        <v>6.1786963639461748E-2</v>
      </c>
      <c r="T6" s="15">
        <f t="shared" si="12"/>
        <v>6.8646413128266331E-2</v>
      </c>
      <c r="U6" s="9">
        <f t="shared" ref="U6:U11" si="16">U5*(200+T6)/(200-T6)</f>
        <v>100.47310937808858</v>
      </c>
      <c r="V6" s="11">
        <f t="shared" si="1"/>
        <v>100.47310937808858</v>
      </c>
    </row>
    <row r="7" spans="1:23" s="9" customFormat="1" x14ac:dyDescent="0.15">
      <c r="A7" s="38">
        <v>2005</v>
      </c>
      <c r="B7" s="9">
        <v>37117.019999999997</v>
      </c>
      <c r="C7" s="9">
        <v>180990.73</v>
      </c>
      <c r="D7" s="9">
        <v>29012.35</v>
      </c>
      <c r="E7" s="9">
        <v>19857.23</v>
      </c>
      <c r="F7" s="9">
        <f t="shared" si="2"/>
        <v>0.24810499450211321</v>
      </c>
      <c r="G7" s="9">
        <f t="shared" si="3"/>
        <v>0.15633844884904891</v>
      </c>
      <c r="H7" s="9">
        <f t="shared" si="4"/>
        <v>5.6435523508610919E-2</v>
      </c>
      <c r="I7" s="9">
        <f t="shared" si="5"/>
        <v>0.12176902683413071</v>
      </c>
      <c r="J7" s="12">
        <f t="shared" si="13"/>
        <v>-5.103541280878007</v>
      </c>
      <c r="K7" s="12">
        <f t="shared" si="14"/>
        <v>-19.472551887717422</v>
      </c>
      <c r="L7" s="12">
        <f t="shared" si="15"/>
        <v>-19.364641186202178</v>
      </c>
      <c r="M7" s="12">
        <f t="shared" si="6"/>
        <v>-19.364641186202178</v>
      </c>
      <c r="N7" s="13">
        <f t="shared" si="7"/>
        <v>-0.12000505462086547</v>
      </c>
      <c r="O7" s="13">
        <f t="shared" si="8"/>
        <v>-0.29860278596547096</v>
      </c>
      <c r="P7" s="13">
        <f t="shared" si="9"/>
        <v>-0.26065563835518862</v>
      </c>
      <c r="Q7" s="13">
        <f t="shared" si="10"/>
        <v>-0.28394309829587894</v>
      </c>
      <c r="R7" s="14">
        <f t="shared" si="11"/>
        <v>-0.22904069390661838</v>
      </c>
      <c r="T7" s="15">
        <f t="shared" si="12"/>
        <v>-0.25446827568423763</v>
      </c>
      <c r="U7" s="9">
        <f t="shared" si="16"/>
        <v>100.21776207806352</v>
      </c>
      <c r="V7" s="11">
        <f t="shared" si="1"/>
        <v>100.21776207806352</v>
      </c>
    </row>
    <row r="8" spans="1:23" s="9" customFormat="1" x14ac:dyDescent="0.15">
      <c r="A8" s="38">
        <v>2006</v>
      </c>
      <c r="B8" s="9">
        <v>46685.43</v>
      </c>
      <c r="C8" s="9">
        <v>206366.99999999997</v>
      </c>
      <c r="D8" s="9">
        <v>30302.550000000003</v>
      </c>
      <c r="E8" s="9">
        <v>23188.78</v>
      </c>
      <c r="F8" s="9">
        <f t="shared" si="2"/>
        <v>0.25779036140293599</v>
      </c>
      <c r="G8" s="9">
        <f t="shared" si="3"/>
        <v>0.14020756753674601</v>
      </c>
      <c r="H8" s="9">
        <f t="shared" si="4"/>
        <v>4.4470716780957265E-2</v>
      </c>
      <c r="I8" s="9">
        <f t="shared" si="5"/>
        <v>0.16777516300108331</v>
      </c>
      <c r="J8" s="12">
        <f t="shared" si="13"/>
        <v>3.8290001233538153</v>
      </c>
      <c r="K8" s="12">
        <f t="shared" si="14"/>
        <v>-10.879175858708713</v>
      </c>
      <c r="L8" s="12">
        <f t="shared" si="15"/>
        <v>31.778317633060226</v>
      </c>
      <c r="M8" s="12">
        <f t="shared" si="6"/>
        <v>31.778317633060226</v>
      </c>
      <c r="N8" s="13">
        <f t="shared" si="7"/>
        <v>9.0035397708652126E-2</v>
      </c>
      <c r="O8" s="13">
        <f t="shared" si="8"/>
        <v>-0.16682724684214531</v>
      </c>
      <c r="P8" s="13">
        <f t="shared" si="9"/>
        <v>0.42774857477871875</v>
      </c>
      <c r="Q8" s="13">
        <f t="shared" si="10"/>
        <v>0.46596442870271088</v>
      </c>
      <c r="R8" s="14">
        <f t="shared" si="11"/>
        <v>0.19812135192582997</v>
      </c>
      <c r="T8" s="15">
        <f t="shared" si="12"/>
        <v>0.22011633802223277</v>
      </c>
      <c r="U8" s="9">
        <f t="shared" si="16"/>
        <v>100.43860079704815</v>
      </c>
      <c r="V8" s="11">
        <f t="shared" si="1"/>
        <v>100.43860079704817</v>
      </c>
    </row>
    <row r="9" spans="1:23" s="9" customFormat="1" x14ac:dyDescent="0.15">
      <c r="A9" s="38">
        <v>2007</v>
      </c>
      <c r="B9" s="9">
        <v>56460.800000000003</v>
      </c>
      <c r="C9" s="9">
        <v>229892.09999999998</v>
      </c>
      <c r="D9" s="9">
        <v>32739.550000000003</v>
      </c>
      <c r="E9" s="9">
        <v>27012.6</v>
      </c>
      <c r="F9" s="9">
        <f t="shared" si="2"/>
        <v>0.20938802534323875</v>
      </c>
      <c r="G9" s="9">
        <f t="shared" si="3"/>
        <v>0.11399642384683606</v>
      </c>
      <c r="H9" s="9">
        <f t="shared" si="4"/>
        <v>8.0422274693053852E-2</v>
      </c>
      <c r="I9" s="9">
        <f t="shared" si="5"/>
        <v>0.16489957643308539</v>
      </c>
      <c r="J9" s="12">
        <f t="shared" si="13"/>
        <v>-20.721136693335506</v>
      </c>
      <c r="K9" s="12">
        <f t="shared" si="14"/>
        <v>-20.622133859698963</v>
      </c>
      <c r="L9" s="12">
        <f t="shared" si="15"/>
        <v>-1.7287676081982457</v>
      </c>
      <c r="M9" s="12">
        <f t="shared" si="6"/>
        <v>-1.7287676081982457</v>
      </c>
      <c r="N9" s="13">
        <f t="shared" si="7"/>
        <v>-0.48723837113008489</v>
      </c>
      <c r="O9" s="13">
        <f t="shared" si="8"/>
        <v>-0.31623110615219951</v>
      </c>
      <c r="P9" s="13">
        <f t="shared" si="9"/>
        <v>-2.3269887634363197E-2</v>
      </c>
      <c r="Q9" s="13">
        <f t="shared" si="10"/>
        <v>-2.5348862712474378E-2</v>
      </c>
      <c r="R9" s="14">
        <f t="shared" si="11"/>
        <v>-0.24170684464675521</v>
      </c>
      <c r="T9" s="15">
        <f t="shared" si="12"/>
        <v>-0.26854059394098084</v>
      </c>
      <c r="U9" s="9">
        <f t="shared" si="16"/>
        <v>100.16924404802859</v>
      </c>
      <c r="V9" s="11">
        <f t="shared" si="1"/>
        <v>100.16924404802859</v>
      </c>
    </row>
    <row r="10" spans="1:23" s="9" customFormat="1" x14ac:dyDescent="0.15">
      <c r="A10" s="38">
        <v>2008</v>
      </c>
      <c r="B10" s="9">
        <v>58177.3</v>
      </c>
      <c r="C10" s="9">
        <v>258566.39999999999</v>
      </c>
      <c r="D10" s="9">
        <v>34144.529999999992</v>
      </c>
      <c r="E10" s="9">
        <v>27857.4</v>
      </c>
      <c r="F10" s="9">
        <f t="shared" si="2"/>
        <v>3.04016237814555E-2</v>
      </c>
      <c r="G10" s="9">
        <f t="shared" si="3"/>
        <v>0.12472938391532384</v>
      </c>
      <c r="H10" s="9">
        <f t="shared" si="4"/>
        <v>4.2913845792015737E-2</v>
      </c>
      <c r="I10" s="9">
        <f t="shared" si="5"/>
        <v>3.1274294218253784E-2</v>
      </c>
      <c r="J10" s="12">
        <f t="shared" si="13"/>
        <v>-149.28617829429959</v>
      </c>
      <c r="K10" s="12">
        <f t="shared" si="14"/>
        <v>8.9918724490658537</v>
      </c>
      <c r="L10" s="12">
        <f t="shared" si="15"/>
        <v>-136.23147850543714</v>
      </c>
      <c r="M10" s="12">
        <f t="shared" si="6"/>
        <v>-136.23147850543714</v>
      </c>
      <c r="N10" s="13">
        <f t="shared" si="7"/>
        <v>-3.5103264565473631</v>
      </c>
      <c r="O10" s="13">
        <f t="shared" si="8"/>
        <v>0.13788630169376134</v>
      </c>
      <c r="P10" s="13">
        <f t="shared" si="9"/>
        <v>-1.8337289419649736</v>
      </c>
      <c r="Q10" s="13">
        <f t="shared" si="10"/>
        <v>-1.9975576991235036</v>
      </c>
      <c r="R10" s="14">
        <f t="shared" si="11"/>
        <v>-2.0140383293937831</v>
      </c>
      <c r="T10" s="15">
        <f t="shared" si="12"/>
        <v>-2.2376323268202825</v>
      </c>
      <c r="U10" s="9">
        <f t="shared" si="16"/>
        <v>97.952624558805127</v>
      </c>
      <c r="V10" s="11">
        <f t="shared" si="1"/>
        <v>97.952624558805127</v>
      </c>
    </row>
    <row r="11" spans="1:23" s="9" customFormat="1" x14ac:dyDescent="0.15">
      <c r="A11" s="38">
        <v>2009</v>
      </c>
      <c r="B11" s="9">
        <v>69243.72</v>
      </c>
      <c r="C11" s="9">
        <v>298399.33999999997</v>
      </c>
      <c r="D11" s="9">
        <v>37321.69</v>
      </c>
      <c r="E11" s="9">
        <v>29814.22</v>
      </c>
      <c r="F11" s="9">
        <f t="shared" si="2"/>
        <v>0.19021886543376887</v>
      </c>
      <c r="G11" s="9">
        <f t="shared" si="3"/>
        <v>0.15405304014752108</v>
      </c>
      <c r="H11" s="9">
        <f t="shared" si="4"/>
        <v>9.3050336320342097E-2</v>
      </c>
      <c r="I11" s="9">
        <f t="shared" si="5"/>
        <v>7.024417210507794E-2</v>
      </c>
      <c r="J11" s="12">
        <f t="shared" si="13"/>
        <v>144.87978176533284</v>
      </c>
      <c r="K11" s="12">
        <f t="shared" si="14"/>
        <v>21.036947598667059</v>
      </c>
      <c r="L11" s="12">
        <f t="shared" si="15"/>
        <v>76.773968910654844</v>
      </c>
      <c r="M11" s="12">
        <f t="shared" si="6"/>
        <v>76.773968910654844</v>
      </c>
      <c r="N11" s="13">
        <f t="shared" si="7"/>
        <v>3.4067141162061332</v>
      </c>
      <c r="O11" s="13">
        <f t="shared" si="8"/>
        <v>0.32259208743636064</v>
      </c>
      <c r="P11" s="13">
        <f t="shared" si="9"/>
        <v>1.0334076259428404</v>
      </c>
      <c r="Q11" s="13">
        <f t="shared" si="10"/>
        <v>1.1257341869311528</v>
      </c>
      <c r="R11" s="14">
        <f t="shared" si="11"/>
        <v>1.697039160559916</v>
      </c>
      <c r="T11" s="15">
        <f t="shared" si="12"/>
        <v>1.8854406245048025</v>
      </c>
      <c r="U11" s="9">
        <f t="shared" si="16"/>
        <v>99.817039351965278</v>
      </c>
      <c r="V11" s="11">
        <f t="shared" si="1"/>
        <v>99.817039351965278</v>
      </c>
    </row>
    <row r="12" spans="1:23" x14ac:dyDescent="0.15">
      <c r="A12" s="38">
        <v>2010</v>
      </c>
      <c r="B12" s="9">
        <v>79627.399999999994</v>
      </c>
      <c r="C12" s="9">
        <v>338712.28850000002</v>
      </c>
      <c r="D12" s="9">
        <v>42305.429999999993</v>
      </c>
      <c r="E12" s="9">
        <v>33253.4</v>
      </c>
      <c r="F12" s="9">
        <f t="shared" si="2"/>
        <v>0.14995843666400344</v>
      </c>
      <c r="G12" s="9">
        <f t="shared" si="3"/>
        <v>0.13509731120718982</v>
      </c>
      <c r="H12" s="9">
        <f t="shared" si="4"/>
        <v>0.13353468184318529</v>
      </c>
      <c r="I12" s="9">
        <f t="shared" si="5"/>
        <v>0.11535368022373227</v>
      </c>
      <c r="J12" s="12">
        <f t="shared" ref="J12:J15" si="17">200*(F12-F11)/(F12+F11)</f>
        <v>-23.670261667366596</v>
      </c>
      <c r="K12" s="12">
        <f t="shared" ref="K12:K15" si="18">200*(G12-G11)/(G12+G11)</f>
        <v>-13.111330386783866</v>
      </c>
      <c r="L12" s="12">
        <f t="shared" ref="L12:L15" si="19">200*(I12-I11)/(I12+I11)</f>
        <v>48.609946238749679</v>
      </c>
      <c r="M12" s="12">
        <f t="shared" ref="M12:M15" si="20">200*(I12-I11)/(I12+I11)</f>
        <v>48.609946238749679</v>
      </c>
      <c r="N12" s="13">
        <f t="shared" si="7"/>
        <v>-0.556584318211652</v>
      </c>
      <c r="O12" s="13">
        <f t="shared" si="8"/>
        <v>-0.20105632809621057</v>
      </c>
      <c r="P12" s="13">
        <f t="shared" si="9"/>
        <v>0.65430887386133108</v>
      </c>
      <c r="Q12" s="13">
        <f t="shared" si="10"/>
        <v>0.71276604664698406</v>
      </c>
      <c r="R12" s="14">
        <f t="shared" si="11"/>
        <v>8.3715301126995184E-2</v>
      </c>
      <c r="T12" s="15">
        <f t="shared" si="12"/>
        <v>9.3009185236133302E-2</v>
      </c>
      <c r="U12" s="9">
        <f t="shared" ref="U12:U15" si="21">U11*(200+T12)/(200-T12)</f>
        <v>99.909921561486527</v>
      </c>
      <c r="V12" s="11">
        <f t="shared" ref="V12:V15" si="22">U12/$W$2*100</f>
        <v>99.909921561486527</v>
      </c>
    </row>
    <row r="13" spans="1:23" x14ac:dyDescent="0.15">
      <c r="A13" s="38">
        <v>2011</v>
      </c>
      <c r="B13" s="9">
        <v>88131.12</v>
      </c>
      <c r="C13" s="9">
        <v>385103.60000000003</v>
      </c>
      <c r="D13" s="9">
        <v>44585.779999999992</v>
      </c>
      <c r="E13" s="9">
        <v>38137.300000000003</v>
      </c>
      <c r="F13" s="9">
        <f t="shared" si="2"/>
        <v>0.10679389255457306</v>
      </c>
      <c r="G13" s="9">
        <f t="shared" si="3"/>
        <v>0.13696376858792347</v>
      </c>
      <c r="H13" s="9">
        <f t="shared" si="4"/>
        <v>5.3902064108555248E-2</v>
      </c>
      <c r="I13" s="9">
        <f t="shared" si="5"/>
        <v>0.14686919232319107</v>
      </c>
      <c r="J13" s="12">
        <f t="shared" si="17"/>
        <v>-33.623487849789953</v>
      </c>
      <c r="K13" s="12">
        <f t="shared" si="18"/>
        <v>1.3720870196790125</v>
      </c>
      <c r="L13" s="12">
        <f t="shared" si="19"/>
        <v>24.037195377622346</v>
      </c>
      <c r="M13" s="12">
        <f t="shared" si="20"/>
        <v>24.037195377622346</v>
      </c>
      <c r="N13" s="13">
        <f t="shared" si="7"/>
        <v>-0.79062522940225444</v>
      </c>
      <c r="O13" s="13">
        <f t="shared" si="8"/>
        <v>2.1040334570716572E-2</v>
      </c>
      <c r="P13" s="13">
        <f t="shared" si="9"/>
        <v>0.32355004387516501</v>
      </c>
      <c r="Q13" s="13">
        <f t="shared" si="10"/>
        <v>0.35245660708284143</v>
      </c>
      <c r="R13" s="14">
        <f t="shared" si="11"/>
        <v>-0.10405054960039344</v>
      </c>
      <c r="T13" s="15">
        <f t="shared" si="12"/>
        <v>-0.11560200717696244</v>
      </c>
      <c r="U13" s="9">
        <f t="shared" si="21"/>
        <v>99.794490407158179</v>
      </c>
      <c r="V13" s="11">
        <f t="shared" si="22"/>
        <v>99.794490407158179</v>
      </c>
    </row>
    <row r="14" spans="1:23" x14ac:dyDescent="0.15">
      <c r="A14" s="38">
        <v>2012</v>
      </c>
      <c r="B14" s="9">
        <v>95186.11</v>
      </c>
      <c r="C14" s="9">
        <v>364042.25</v>
      </c>
      <c r="D14" s="9">
        <v>46492.61</v>
      </c>
      <c r="E14" s="9">
        <v>37867</v>
      </c>
      <c r="F14" s="9">
        <f t="shared" si="2"/>
        <v>8.0051064822505458E-2</v>
      </c>
      <c r="G14" s="9">
        <f t="shared" si="3"/>
        <v>-5.4690088589148589E-2</v>
      </c>
      <c r="H14" s="9">
        <f t="shared" si="4"/>
        <v>4.2767671665719709E-2</v>
      </c>
      <c r="I14" s="9">
        <f t="shared" si="5"/>
        <v>-7.087549459453113E-3</v>
      </c>
      <c r="J14" s="12">
        <f t="shared" si="17"/>
        <v>-28.62568849326443</v>
      </c>
      <c r="K14" s="12">
        <f t="shared" si="18"/>
        <v>-465.89348423438923</v>
      </c>
      <c r="L14" s="12">
        <f t="shared" si="19"/>
        <v>-220.28177467154885</v>
      </c>
      <c r="M14" s="12">
        <f t="shared" si="20"/>
        <v>-220.28177467154885</v>
      </c>
      <c r="N14" s="13">
        <f t="shared" si="7"/>
        <v>-0.67310659836635744</v>
      </c>
      <c r="O14" s="13">
        <f t="shared" si="8"/>
        <v>-7.1442661012139279</v>
      </c>
      <c r="P14" s="13">
        <f t="shared" si="9"/>
        <v>-2.9650787764628457</v>
      </c>
      <c r="Q14" s="13">
        <f t="shared" si="10"/>
        <v>-3.2299844338412531</v>
      </c>
      <c r="R14" s="14">
        <f t="shared" si="11"/>
        <v>-3.1862772205249379</v>
      </c>
      <c r="T14" s="15">
        <f t="shared" si="12"/>
        <v>-3.5400105384308613</v>
      </c>
      <c r="U14" s="9">
        <f t="shared" si="21"/>
        <v>96.323197006080406</v>
      </c>
      <c r="V14" s="11">
        <f t="shared" si="22"/>
        <v>96.323197006080406</v>
      </c>
    </row>
    <row r="15" spans="1:23" x14ac:dyDescent="0.15">
      <c r="A15" s="38">
        <v>2013</v>
      </c>
      <c r="B15" s="9">
        <v>106762.2</v>
      </c>
      <c r="C15" s="9">
        <v>360162.25</v>
      </c>
      <c r="D15" s="9">
        <v>47857.599999999999</v>
      </c>
      <c r="E15" s="9">
        <v>35348.14</v>
      </c>
      <c r="F15" s="9">
        <f t="shared" si="2"/>
        <v>0.12161532811877707</v>
      </c>
      <c r="G15" s="9">
        <f t="shared" si="3"/>
        <v>-1.065810355803487E-2</v>
      </c>
      <c r="H15" s="9">
        <f t="shared" si="4"/>
        <v>2.9359289573116953E-2</v>
      </c>
      <c r="I15" s="9">
        <f t="shared" si="5"/>
        <v>-6.6518604589748342E-2</v>
      </c>
      <c r="J15" s="12">
        <f t="shared" si="17"/>
        <v>41.220812937705013</v>
      </c>
      <c r="K15" s="12">
        <f t="shared" si="18"/>
        <v>-134.76114207395565</v>
      </c>
      <c r="L15" s="12">
        <f t="shared" si="19"/>
        <v>161.48392997294494</v>
      </c>
      <c r="M15" s="12">
        <f t="shared" si="20"/>
        <v>161.48392997294494</v>
      </c>
      <c r="N15" s="13">
        <f t="shared" si="7"/>
        <v>0.9692693045591948</v>
      </c>
      <c r="O15" s="13">
        <f t="shared" si="8"/>
        <v>-2.0665012318469551</v>
      </c>
      <c r="P15" s="13">
        <f t="shared" si="9"/>
        <v>2.1736368077500963</v>
      </c>
      <c r="Q15" s="13">
        <f t="shared" si="10"/>
        <v>2.3678335663757966</v>
      </c>
      <c r="R15" s="14">
        <f t="shared" si="11"/>
        <v>0.91328173625792797</v>
      </c>
      <c r="T15" s="15">
        <f t="shared" si="12"/>
        <v>1.0146722168690832</v>
      </c>
      <c r="U15" s="9">
        <f t="shared" si="21"/>
        <v>97.305545533290385</v>
      </c>
      <c r="V15" s="11">
        <f t="shared" si="22"/>
        <v>97.305545533290385</v>
      </c>
    </row>
    <row r="16" spans="1:23" x14ac:dyDescent="0.15">
      <c r="J16" s="16">
        <f t="array" ref="J16">SUM(ABS(J5:J15)/COUNT(J5:J15))</f>
        <v>42.527719328171081</v>
      </c>
      <c r="K16" s="16">
        <f t="array" ref="K16">SUM(ABS(K5:K15)/COUNT(K5:K15))</f>
        <v>65.212224409617988</v>
      </c>
      <c r="L16" s="16">
        <f t="array" ref="L16">SUM(ABS(L5:L15)/COUNT(L5:L15))</f>
        <v>74.292047961818838</v>
      </c>
      <c r="M16" s="16">
        <f t="array" ref="M16">SUM(ABS(M5:M15)/COUNT(M5:M15))</f>
        <v>68.199020516510402</v>
      </c>
    </row>
    <row r="17" spans="10:13" x14ac:dyDescent="0.15">
      <c r="J17" s="17">
        <f>[1]设备!J57</f>
        <v>0.33279066964408582</v>
      </c>
      <c r="K17" s="17">
        <f>[1]设备!K57</f>
        <v>0.21644346809516804</v>
      </c>
      <c r="L17" s="17">
        <f>[1]设备!L57</f>
        <v>0.15108331711017939</v>
      </c>
      <c r="M17" s="17">
        <f>[1]设备!M57</f>
        <v>0.29968254515056675</v>
      </c>
    </row>
  </sheetData>
  <mergeCells count="3">
    <mergeCell ref="F1:I1"/>
    <mergeCell ref="J1:L1"/>
    <mergeCell ref="N1:Q1"/>
  </mergeCells>
  <phoneticPr fontId="1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pane xSplit="1" ySplit="2" topLeftCell="H21" activePane="bottomRight" state="frozen"/>
      <selection pane="topRight" activeCell="B1" sqref="B1"/>
      <selection pane="bottomLeft" activeCell="A3" sqref="A3"/>
      <selection pane="bottomRight" activeCell="O29" sqref="O29"/>
    </sheetView>
  </sheetViews>
  <sheetFormatPr defaultRowHeight="16.5" x14ac:dyDescent="0.15"/>
  <cols>
    <col min="1" max="3" width="10.875" style="28" customWidth="1"/>
    <col min="4" max="15" width="18" style="28" customWidth="1"/>
    <col min="16" max="16384" width="9" style="28"/>
  </cols>
  <sheetData>
    <row r="1" spans="1:15" x14ac:dyDescent="0.15">
      <c r="A1" s="1"/>
      <c r="B1" s="1"/>
      <c r="C1" s="1"/>
      <c r="D1" s="3" t="s">
        <v>19</v>
      </c>
      <c r="E1" s="20"/>
      <c r="F1" s="21" t="s">
        <v>20</v>
      </c>
      <c r="G1" s="21"/>
      <c r="H1" s="22" t="s">
        <v>21</v>
      </c>
      <c r="I1" s="22"/>
      <c r="J1" s="23" t="s">
        <v>22</v>
      </c>
      <c r="K1" s="24" t="s">
        <v>23</v>
      </c>
      <c r="L1" s="25" t="s">
        <v>24</v>
      </c>
      <c r="M1" s="26" t="s">
        <v>25</v>
      </c>
      <c r="N1" s="27" t="s">
        <v>26</v>
      </c>
      <c r="O1" s="27" t="s">
        <v>27</v>
      </c>
    </row>
    <row r="2" spans="1:15" s="29" customFormat="1" ht="40.5" x14ac:dyDescent="0.15">
      <c r="A2" s="8" t="s">
        <v>18</v>
      </c>
      <c r="B2" s="35" t="s">
        <v>16</v>
      </c>
      <c r="C2" s="35" t="s">
        <v>17</v>
      </c>
      <c r="D2" s="35" t="s">
        <v>16</v>
      </c>
      <c r="E2" s="35" t="s">
        <v>17</v>
      </c>
      <c r="F2" s="35" t="s">
        <v>16</v>
      </c>
      <c r="G2" s="35" t="s">
        <v>17</v>
      </c>
      <c r="H2" s="35" t="s">
        <v>16</v>
      </c>
      <c r="I2" s="35" t="s">
        <v>17</v>
      </c>
      <c r="J2" s="30" t="s">
        <v>36</v>
      </c>
      <c r="K2" s="30" t="s">
        <v>36</v>
      </c>
      <c r="L2" s="30" t="s">
        <v>36</v>
      </c>
      <c r="M2" s="29" t="s">
        <v>36</v>
      </c>
      <c r="O2" s="29">
        <f>M4</f>
        <v>100</v>
      </c>
    </row>
    <row r="3" spans="1:15" s="29" customFormat="1" x14ac:dyDescent="0.15">
      <c r="A3" s="37">
        <v>2001</v>
      </c>
      <c r="B3" s="9">
        <v>216076</v>
      </c>
      <c r="C3" s="9">
        <v>444770.18546672002</v>
      </c>
      <c r="D3" s="9"/>
      <c r="E3" s="35"/>
      <c r="F3" s="35"/>
      <c r="G3" s="35"/>
      <c r="H3" s="35"/>
      <c r="I3" s="35"/>
      <c r="J3" s="30"/>
      <c r="K3" s="29">
        <v>1</v>
      </c>
      <c r="L3" s="30"/>
    </row>
    <row r="4" spans="1:15" s="31" customFormat="1" x14ac:dyDescent="0.15">
      <c r="A4" s="37">
        <v>2002</v>
      </c>
      <c r="B4" s="9">
        <v>224404</v>
      </c>
      <c r="C4" s="9">
        <v>449337.19687446498</v>
      </c>
      <c r="D4" s="9">
        <f>B4/B3-1</f>
        <v>3.8541994483422437E-2</v>
      </c>
      <c r="E4" s="9">
        <f>C4/C3-1</f>
        <v>1.0268249889440195E-2</v>
      </c>
      <c r="M4" s="31">
        <v>100</v>
      </c>
      <c r="N4" s="31">
        <f>M4/$O$2*100</f>
        <v>100</v>
      </c>
    </row>
    <row r="5" spans="1:15" s="31" customFormat="1" x14ac:dyDescent="0.15">
      <c r="A5" s="37">
        <v>2003</v>
      </c>
      <c r="B5" s="9">
        <v>231079</v>
      </c>
      <c r="C5" s="9">
        <v>454795.44933564402</v>
      </c>
      <c r="D5" s="9">
        <f t="shared" ref="D5:D15" si="0">B5/B4-1</f>
        <v>2.9745459082725745E-2</v>
      </c>
      <c r="E5" s="9">
        <f t="shared" ref="E5:E15" si="1">C5/C4-1</f>
        <v>1.2147341682696267E-2</v>
      </c>
      <c r="F5" s="32">
        <f t="shared" ref="F5:G12" si="2">200*(D5-D4)/(D5+D4)</f>
        <v>-25.763255008991454</v>
      </c>
      <c r="G5" s="32">
        <f t="shared" si="2"/>
        <v>16.76593532862066</v>
      </c>
      <c r="H5" s="31">
        <f t="shared" ref="H5:H15" si="3">F5/F$16</f>
        <v>-0.10193451294689607</v>
      </c>
      <c r="I5" s="31">
        <f t="shared" ref="I5:I15" si="4">G5/G$16</f>
        <v>0.2068302020492595</v>
      </c>
      <c r="J5" s="31">
        <f t="shared" ref="J5:J15" si="5">SUMPRODUCT(H5:I5,$F$17:$G$17)</f>
        <v>0.11070032645913255</v>
      </c>
      <c r="L5" s="31">
        <f t="shared" ref="L5:L15" si="6">J5/$K$3</f>
        <v>0.11070032645913255</v>
      </c>
      <c r="M5" s="31">
        <f>M4*(200+L5)/(200-L5)</f>
        <v>100.11076163320389</v>
      </c>
      <c r="N5" s="31">
        <f t="shared" ref="N5" si="7">M5/$O$2*100</f>
        <v>100.11076163320389</v>
      </c>
    </row>
    <row r="6" spans="1:15" s="31" customFormat="1" x14ac:dyDescent="0.15">
      <c r="A6" s="37">
        <v>2004</v>
      </c>
      <c r="B6" s="9">
        <v>246208</v>
      </c>
      <c r="C6" s="9">
        <v>462092.68242695101</v>
      </c>
      <c r="D6" s="9">
        <f t="shared" si="0"/>
        <v>6.5471115938704916E-2</v>
      </c>
      <c r="E6" s="9">
        <f t="shared" si="1"/>
        <v>1.6045088186275036E-2</v>
      </c>
      <c r="F6" s="32">
        <f t="shared" si="2"/>
        <v>75.040835795528878</v>
      </c>
      <c r="G6" s="32">
        <f t="shared" si="2"/>
        <v>27.651014983058587</v>
      </c>
      <c r="H6" s="31">
        <f t="shared" si="3"/>
        <v>0.2969054587735761</v>
      </c>
      <c r="I6" s="31">
        <f t="shared" si="4"/>
        <v>0.34111219587315555</v>
      </c>
      <c r="J6" s="31">
        <f t="shared" si="5"/>
        <v>0.32734900360657504</v>
      </c>
      <c r="L6" s="31">
        <f t="shared" si="6"/>
        <v>0.32734900360657504</v>
      </c>
      <c r="M6" s="31">
        <f>M5*(200+L6)/(200-L6)</f>
        <v>100.43901047356728</v>
      </c>
      <c r="N6" s="31">
        <f t="shared" ref="N6:N15" si="8">M6/$O$2*100</f>
        <v>100.43901047356727</v>
      </c>
    </row>
    <row r="7" spans="1:15" s="31" customFormat="1" x14ac:dyDescent="0.15">
      <c r="A7" s="37">
        <v>2005</v>
      </c>
      <c r="B7" s="9">
        <v>255802</v>
      </c>
      <c r="C7" s="9">
        <v>467018.77425205201</v>
      </c>
      <c r="D7" s="9">
        <f t="shared" si="0"/>
        <v>3.8967052248505274E-2</v>
      </c>
      <c r="E7" s="9">
        <f t="shared" si="1"/>
        <v>1.0660397821555589E-2</v>
      </c>
      <c r="F7" s="32">
        <f t="shared" si="2"/>
        <v>-50.755512376835057</v>
      </c>
      <c r="G7" s="32">
        <f t="shared" si="2"/>
        <v>-40.326473467964888</v>
      </c>
      <c r="H7" s="31">
        <f t="shared" si="3"/>
        <v>-0.20081850805331805</v>
      </c>
      <c r="I7" s="31">
        <f t="shared" si="4"/>
        <v>-0.49748090350050728</v>
      </c>
      <c r="J7" s="31">
        <f t="shared" si="5"/>
        <v>-0.40511892759609597</v>
      </c>
      <c r="L7" s="31">
        <f t="shared" si="6"/>
        <v>-0.40511892759609597</v>
      </c>
      <c r="M7" s="31">
        <f t="shared" ref="M7:M15" si="9">M6*(200+L7)/(200-L7)</f>
        <v>100.03293557458662</v>
      </c>
      <c r="N7" s="31">
        <f t="shared" si="8"/>
        <v>100.03293557458662</v>
      </c>
    </row>
    <row r="8" spans="1:15" s="31" customFormat="1" x14ac:dyDescent="0.15">
      <c r="A8" s="37">
        <v>2006</v>
      </c>
      <c r="B8" s="9">
        <v>262710</v>
      </c>
      <c r="C8" s="9">
        <v>469485.250446775</v>
      </c>
      <c r="D8" s="9">
        <f t="shared" si="0"/>
        <v>2.7005261882236953E-2</v>
      </c>
      <c r="E8" s="9">
        <f t="shared" si="1"/>
        <v>5.2813212887921068E-3</v>
      </c>
      <c r="F8" s="32">
        <f t="shared" si="2"/>
        <v>-36.263061327704087</v>
      </c>
      <c r="G8" s="32">
        <f t="shared" si="2"/>
        <v>-67.484271872184081</v>
      </c>
      <c r="H8" s="31">
        <f t="shared" si="3"/>
        <v>-0.14347789101621139</v>
      </c>
      <c r="I8" s="31">
        <f t="shared" si="4"/>
        <v>-0.8325086142163538</v>
      </c>
      <c r="J8" s="31">
        <f t="shared" si="5"/>
        <v>-0.61798786595070554</v>
      </c>
      <c r="L8" s="31">
        <f t="shared" si="6"/>
        <v>-0.61798786595070554</v>
      </c>
      <c r="M8" s="31">
        <f t="shared" si="9"/>
        <v>99.416648460573398</v>
      </c>
      <c r="N8" s="31">
        <f t="shared" si="8"/>
        <v>99.416648460573398</v>
      </c>
    </row>
    <row r="9" spans="1:15" s="31" customFormat="1" x14ac:dyDescent="0.15">
      <c r="A9" s="37">
        <v>2007</v>
      </c>
      <c r="B9" s="9">
        <v>276245</v>
      </c>
      <c r="C9" s="9">
        <v>475050.50404095597</v>
      </c>
      <c r="D9" s="9">
        <f t="shared" si="0"/>
        <v>5.1520688211335708E-2</v>
      </c>
      <c r="E9" s="9">
        <f t="shared" si="1"/>
        <v>1.185394767755743E-2</v>
      </c>
      <c r="F9" s="32">
        <f t="shared" si="2"/>
        <v>62.439044162817048</v>
      </c>
      <c r="G9" s="32">
        <f t="shared" si="2"/>
        <v>76.714598430555512</v>
      </c>
      <c r="H9" s="31">
        <f t="shared" si="3"/>
        <v>0.24704539676314938</v>
      </c>
      <c r="I9" s="31">
        <f t="shared" si="4"/>
        <v>0.94637701878962088</v>
      </c>
      <c r="J9" s="31">
        <f t="shared" si="5"/>
        <v>0.7286492197356278</v>
      </c>
      <c r="L9" s="31">
        <f t="shared" si="6"/>
        <v>0.7286492197356278</v>
      </c>
      <c r="M9" s="31">
        <f t="shared" si="9"/>
        <v>100.1436959066401</v>
      </c>
      <c r="N9" s="31">
        <f t="shared" si="8"/>
        <v>100.14369590664009</v>
      </c>
    </row>
    <row r="10" spans="1:15" s="31" customFormat="1" x14ac:dyDescent="0.15">
      <c r="A10" s="37">
        <v>2008</v>
      </c>
      <c r="B10" s="9">
        <v>283957</v>
      </c>
      <c r="C10" s="9">
        <v>483659.70880619698</v>
      </c>
      <c r="D10" s="9">
        <f t="shared" si="0"/>
        <v>2.7917247370993215E-2</v>
      </c>
      <c r="E10" s="9">
        <f t="shared" si="1"/>
        <v>1.8122714726135358E-2</v>
      </c>
      <c r="F10" s="32">
        <f t="shared" si="2"/>
        <v>-59.426118434007016</v>
      </c>
      <c r="G10" s="32">
        <f t="shared" si="2"/>
        <v>41.824316290833536</v>
      </c>
      <c r="H10" s="31">
        <f t="shared" si="3"/>
        <v>-0.23512449947729649</v>
      </c>
      <c r="I10" s="31">
        <f t="shared" si="4"/>
        <v>0.51595879498820174</v>
      </c>
      <c r="J10" s="31">
        <f t="shared" si="5"/>
        <v>0.28211878624338771</v>
      </c>
      <c r="L10" s="31">
        <f t="shared" si="6"/>
        <v>0.28211878624338771</v>
      </c>
      <c r="M10" s="31">
        <f t="shared" si="9"/>
        <v>100.42661917587778</v>
      </c>
      <c r="N10" s="31">
        <f t="shared" si="8"/>
        <v>100.42661917587779</v>
      </c>
    </row>
    <row r="11" spans="1:15" s="31" customFormat="1" x14ac:dyDescent="0.15">
      <c r="A11" s="37">
        <v>2009</v>
      </c>
      <c r="B11" s="9">
        <v>279992</v>
      </c>
      <c r="C11" s="9">
        <v>493317.76592029701</v>
      </c>
      <c r="D11" s="9">
        <f t="shared" si="0"/>
        <v>-1.3963381779635631E-2</v>
      </c>
      <c r="E11" s="9">
        <f t="shared" si="1"/>
        <v>1.9968703074189742E-2</v>
      </c>
      <c r="F11" s="32">
        <f t="shared" si="2"/>
        <v>-600.27279002268563</v>
      </c>
      <c r="G11" s="32">
        <f t="shared" si="2"/>
        <v>9.6924108088128378</v>
      </c>
      <c r="H11" s="31">
        <f t="shared" si="3"/>
        <v>-2.3750304247224157</v>
      </c>
      <c r="I11" s="31">
        <f t="shared" si="4"/>
        <v>0.11956883088467168</v>
      </c>
      <c r="J11" s="31">
        <f t="shared" si="5"/>
        <v>-0.65709218134180125</v>
      </c>
      <c r="L11" s="31">
        <f t="shared" si="6"/>
        <v>-0.65709218134180125</v>
      </c>
      <c r="M11" s="31">
        <f t="shared" si="9"/>
        <v>99.768884674279178</v>
      </c>
      <c r="N11" s="31">
        <f t="shared" si="8"/>
        <v>99.768884674279178</v>
      </c>
    </row>
    <row r="12" spans="1:15" s="31" customFormat="1" x14ac:dyDescent="0.15">
      <c r="A12" s="37">
        <v>2010</v>
      </c>
      <c r="B12" s="9">
        <v>285591</v>
      </c>
      <c r="C12" s="9">
        <v>502989.33172927698</v>
      </c>
      <c r="D12" s="9">
        <f t="shared" si="0"/>
        <v>1.9996999914283276E-2</v>
      </c>
      <c r="E12" s="9">
        <f t="shared" si="1"/>
        <v>1.9605143939905423E-2</v>
      </c>
      <c r="F12" s="32">
        <f>200*(D12-D11)/(D12+D11)</f>
        <v>1125.7053706764671</v>
      </c>
      <c r="G12" s="32">
        <f t="shared" si="2"/>
        <v>-1.8373706966362353</v>
      </c>
      <c r="H12" s="31">
        <f t="shared" si="3"/>
        <v>4.4539491862174749</v>
      </c>
      <c r="I12" s="31">
        <f t="shared" si="4"/>
        <v>-2.2666421227089745E-2</v>
      </c>
      <c r="J12" s="31">
        <f t="shared" si="5"/>
        <v>1.3710695871565908</v>
      </c>
      <c r="L12" s="31">
        <f t="shared" si="6"/>
        <v>1.3710695871565908</v>
      </c>
      <c r="M12" s="31">
        <f t="shared" si="9"/>
        <v>101.14622767499036</v>
      </c>
      <c r="N12" s="31">
        <f t="shared" si="8"/>
        <v>101.14622767499036</v>
      </c>
    </row>
    <row r="13" spans="1:15" x14ac:dyDescent="0.15">
      <c r="A13" s="37">
        <v>2011</v>
      </c>
      <c r="B13" s="9">
        <v>290806</v>
      </c>
      <c r="C13" s="9">
        <v>507676.26616265898</v>
      </c>
      <c r="D13" s="9">
        <f t="shared" si="0"/>
        <v>1.826037935369107E-2</v>
      </c>
      <c r="E13" s="9">
        <f t="shared" si="1"/>
        <v>9.3181587316539805E-3</v>
      </c>
      <c r="F13" s="32">
        <f t="shared" ref="F13:F15" si="10">200*(D13-D12)/(D13+D12)</f>
        <v>-9.0786174788817764</v>
      </c>
      <c r="G13" s="32">
        <f t="shared" ref="G13:G15" si="11">200*(E13-E12)/(E13+E12)</f>
        <v>-71.132853153500662</v>
      </c>
      <c r="H13" s="31">
        <f t="shared" si="3"/>
        <v>-3.5920323368224059E-2</v>
      </c>
      <c r="I13" s="31">
        <f t="shared" si="4"/>
        <v>-0.87751873675450021</v>
      </c>
      <c r="J13" s="31">
        <f t="shared" si="5"/>
        <v>-0.61549802374434204</v>
      </c>
      <c r="K13" s="31"/>
      <c r="L13" s="31">
        <f t="shared" si="6"/>
        <v>-0.61549802374434204</v>
      </c>
      <c r="M13" s="31">
        <f t="shared" si="9"/>
        <v>100.52558466528845</v>
      </c>
      <c r="N13" s="31">
        <f t="shared" si="8"/>
        <v>100.52558466528845</v>
      </c>
    </row>
    <row r="14" spans="1:15" x14ac:dyDescent="0.15">
      <c r="A14" s="37">
        <v>2012</v>
      </c>
      <c r="B14" s="9">
        <v>288384</v>
      </c>
      <c r="C14" s="9">
        <v>507023.747986804</v>
      </c>
      <c r="D14" s="9">
        <f t="shared" si="0"/>
        <v>-8.3285764392756478E-3</v>
      </c>
      <c r="E14" s="9">
        <f t="shared" si="1"/>
        <v>-1.2853036853330835E-3</v>
      </c>
      <c r="F14" s="32">
        <f t="shared" si="10"/>
        <v>-535.43059648061342</v>
      </c>
      <c r="G14" s="32">
        <f t="shared" si="11"/>
        <v>-264.00233430935674</v>
      </c>
      <c r="H14" s="31">
        <f t="shared" si="3"/>
        <v>-2.1184767627409342</v>
      </c>
      <c r="I14" s="31">
        <f t="shared" si="4"/>
        <v>-3.2568213509369821</v>
      </c>
      <c r="J14" s="31">
        <f t="shared" si="5"/>
        <v>-2.9024125784082209</v>
      </c>
      <c r="K14" s="31"/>
      <c r="L14" s="31">
        <f t="shared" si="6"/>
        <v>-2.9024125784082209</v>
      </c>
      <c r="M14" s="31">
        <f t="shared" si="9"/>
        <v>97.649653150461106</v>
      </c>
      <c r="N14" s="31">
        <f t="shared" si="8"/>
        <v>97.649653150461106</v>
      </c>
    </row>
    <row r="15" spans="1:15" x14ac:dyDescent="0.15">
      <c r="A15" s="37">
        <v>2013</v>
      </c>
      <c r="B15" s="9">
        <v>288384</v>
      </c>
      <c r="C15" s="9">
        <v>511186.47713397502</v>
      </c>
      <c r="D15" s="9">
        <f t="shared" si="0"/>
        <v>0</v>
      </c>
      <c r="E15" s="9">
        <f t="shared" si="1"/>
        <v>8.210126574346166E-3</v>
      </c>
      <c r="F15" s="32">
        <f t="shared" si="10"/>
        <v>-200</v>
      </c>
      <c r="G15" s="32">
        <f t="shared" si="11"/>
        <v>274.24326692151766</v>
      </c>
      <c r="H15" s="31">
        <f t="shared" si="3"/>
        <v>-0.79131703592050473</v>
      </c>
      <c r="I15" s="31">
        <f t="shared" si="4"/>
        <v>3.3831569307796578</v>
      </c>
      <c r="J15" s="31">
        <f t="shared" si="5"/>
        <v>2.0834887900139396</v>
      </c>
      <c r="K15" s="31"/>
      <c r="L15" s="31">
        <f t="shared" si="6"/>
        <v>2.0834887900139396</v>
      </c>
      <c r="M15" s="31">
        <f t="shared" si="9"/>
        <v>99.705590337751929</v>
      </c>
      <c r="N15" s="31">
        <f t="shared" si="8"/>
        <v>99.705590337751929</v>
      </c>
    </row>
    <row r="16" spans="1:15" x14ac:dyDescent="0.15">
      <c r="F16" s="33">
        <f t="array" ref="F16">SUM(ABS(F5:F15)/COUNT(F5:F15))</f>
        <v>252.74320016041193</v>
      </c>
      <c r="G16" s="33">
        <f t="array" ref="G16">SUM(ABS(G5:G15)/COUNT(G5:G15))</f>
        <v>81.061349660276491</v>
      </c>
    </row>
    <row r="17" spans="6:7" x14ac:dyDescent="0.15">
      <c r="F17" s="34">
        <f>[1]设备!B57</f>
        <v>0.31133698548204858</v>
      </c>
      <c r="G17" s="34">
        <f>[1]设备!C57</f>
        <v>0.68866301451795142</v>
      </c>
    </row>
  </sheetData>
  <phoneticPr fontId="1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>
      <pane xSplit="1" ySplit="2" topLeftCell="W39" activePane="bottomRight" state="frozen"/>
      <selection pane="topRight" activeCell="B1" sqref="B1"/>
      <selection pane="bottomLeft" activeCell="A3" sqref="A3"/>
      <selection pane="bottomRight" activeCell="AF17" sqref="AF16:AF17"/>
    </sheetView>
  </sheetViews>
  <sheetFormatPr defaultRowHeight="15" x14ac:dyDescent="0.15"/>
  <cols>
    <col min="1" max="7" width="12.375" style="1" customWidth="1"/>
    <col min="8" max="13" width="13.75" style="1" customWidth="1"/>
    <col min="14" max="16" width="9.5" style="1" bestFit="1" customWidth="1"/>
    <col min="17" max="19" width="9.5" style="1" customWidth="1"/>
    <col min="20" max="21" width="9" style="1"/>
    <col min="22" max="25" width="9.375" style="1" customWidth="1"/>
    <col min="26" max="26" width="12.875" style="1" customWidth="1"/>
    <col min="27" max="27" width="12.75" style="1" customWidth="1"/>
    <col min="28" max="28" width="13" style="1" customWidth="1"/>
    <col min="29" max="29" width="24.375" style="1" customWidth="1"/>
    <col min="30" max="30" width="17" style="1" customWidth="1"/>
    <col min="31" max="31" width="14.375" style="1" customWidth="1"/>
    <col min="32" max="16384" width="9" style="1"/>
  </cols>
  <sheetData>
    <row r="1" spans="1:31" ht="17.25" x14ac:dyDescent="0.15">
      <c r="A1" s="2" t="s">
        <v>4</v>
      </c>
      <c r="B1" s="2"/>
      <c r="C1" s="43"/>
      <c r="D1" s="43"/>
      <c r="E1" s="43"/>
      <c r="F1" s="43"/>
      <c r="G1" s="43"/>
      <c r="H1" s="44" t="s">
        <v>5</v>
      </c>
      <c r="I1" s="44"/>
      <c r="J1" s="44"/>
      <c r="K1" s="45"/>
      <c r="L1" s="45"/>
      <c r="M1" s="3"/>
      <c r="N1" s="46" t="s">
        <v>6</v>
      </c>
      <c r="O1" s="46"/>
      <c r="P1" s="46"/>
      <c r="Q1" s="47"/>
      <c r="R1" s="47"/>
      <c r="S1" s="47"/>
      <c r="T1" s="48" t="s">
        <v>7</v>
      </c>
      <c r="U1" s="48"/>
      <c r="V1" s="48"/>
      <c r="W1" s="47"/>
      <c r="X1" s="47"/>
      <c r="Y1" s="47"/>
      <c r="Z1" s="3" t="s">
        <v>8</v>
      </c>
      <c r="AA1" s="4" t="s">
        <v>9</v>
      </c>
      <c r="AB1" s="5" t="s">
        <v>10</v>
      </c>
      <c r="AC1" s="6" t="s">
        <v>29</v>
      </c>
      <c r="AD1" s="7" t="s">
        <v>12</v>
      </c>
      <c r="AE1" s="1" t="s">
        <v>13</v>
      </c>
    </row>
    <row r="2" spans="1:31" s="8" customFormat="1" ht="45" x14ac:dyDescent="0.15">
      <c r="A2" s="8" t="s">
        <v>14</v>
      </c>
      <c r="B2" s="35" t="s">
        <v>30</v>
      </c>
      <c r="C2" s="35" t="s">
        <v>28</v>
      </c>
      <c r="D2" s="35" t="s">
        <v>31</v>
      </c>
      <c r="E2" s="35" t="s">
        <v>32</v>
      </c>
      <c r="F2" s="35" t="s">
        <v>33</v>
      </c>
      <c r="G2" s="35" t="s">
        <v>34</v>
      </c>
      <c r="H2" s="35" t="s">
        <v>30</v>
      </c>
      <c r="I2" s="35" t="s">
        <v>28</v>
      </c>
      <c r="J2" s="35" t="s">
        <v>31</v>
      </c>
      <c r="K2" s="35" t="s">
        <v>32</v>
      </c>
      <c r="L2" s="35" t="s">
        <v>33</v>
      </c>
      <c r="M2" s="35" t="s">
        <v>34</v>
      </c>
      <c r="N2" s="35" t="s">
        <v>30</v>
      </c>
      <c r="O2" s="35" t="s">
        <v>28</v>
      </c>
      <c r="P2" s="36" t="s">
        <v>31</v>
      </c>
      <c r="Q2" s="35" t="s">
        <v>32</v>
      </c>
      <c r="R2" s="35" t="s">
        <v>33</v>
      </c>
      <c r="S2" s="35" t="s">
        <v>34</v>
      </c>
      <c r="T2" s="35" t="s">
        <v>30</v>
      </c>
      <c r="U2" s="35" t="s">
        <v>28</v>
      </c>
      <c r="V2" s="36" t="s">
        <v>31</v>
      </c>
      <c r="W2" s="35" t="s">
        <v>32</v>
      </c>
      <c r="X2" s="35" t="s">
        <v>33</v>
      </c>
      <c r="Y2" s="35" t="s">
        <v>34</v>
      </c>
      <c r="Z2" s="39" t="s">
        <v>35</v>
      </c>
      <c r="AA2" s="39" t="s">
        <v>35</v>
      </c>
      <c r="AB2" s="39" t="s">
        <v>35</v>
      </c>
      <c r="AC2" s="39" t="s">
        <v>35</v>
      </c>
      <c r="AE2" s="8">
        <f>AC4</f>
        <v>100</v>
      </c>
    </row>
    <row r="3" spans="1:31" s="8" customFormat="1" x14ac:dyDescent="0.15">
      <c r="A3" s="37">
        <v>2001</v>
      </c>
      <c r="B3" s="9">
        <v>535748</v>
      </c>
      <c r="C3" s="9">
        <v>533</v>
      </c>
      <c r="D3" s="9">
        <v>437</v>
      </c>
      <c r="E3" s="9">
        <v>38780</v>
      </c>
      <c r="F3" s="9">
        <v>453620</v>
      </c>
      <c r="G3" s="9">
        <v>15756</v>
      </c>
      <c r="H3" s="35"/>
      <c r="I3" s="35"/>
      <c r="J3" s="35"/>
      <c r="K3" s="35"/>
      <c r="L3" s="35"/>
      <c r="M3" s="35"/>
      <c r="N3" s="35"/>
      <c r="O3" s="35"/>
      <c r="P3" s="36"/>
      <c r="Q3" s="35"/>
      <c r="R3" s="35"/>
      <c r="S3" s="35"/>
      <c r="T3" s="35"/>
      <c r="U3" s="35"/>
      <c r="V3" s="36"/>
      <c r="W3" s="35"/>
      <c r="X3" s="35"/>
      <c r="Y3" s="35"/>
      <c r="AA3" s="10">
        <f t="array" ref="AA3">SUM(ABS(Z6:Z15))/SUM(ABS(一致合成指数!J6:J15))</f>
        <v>0.59072138959268128</v>
      </c>
    </row>
    <row r="4" spans="1:31" s="9" customFormat="1" x14ac:dyDescent="0.15">
      <c r="A4" s="37">
        <v>2002</v>
      </c>
      <c r="B4" s="9">
        <v>553831</v>
      </c>
      <c r="C4" s="9">
        <v>557</v>
      </c>
      <c r="D4" s="9">
        <v>445</v>
      </c>
      <c r="E4" s="9">
        <v>39438</v>
      </c>
      <c r="F4" s="9">
        <v>459017</v>
      </c>
      <c r="G4" s="9">
        <v>16026</v>
      </c>
      <c r="H4" s="9">
        <f>B4/B3-1</f>
        <v>3.3752809156543773E-2</v>
      </c>
      <c r="I4" s="9">
        <f t="shared" ref="I4:M4" si="0">C4/C3-1</f>
        <v>4.5028142589118136E-2</v>
      </c>
      <c r="J4" s="9">
        <f t="shared" si="0"/>
        <v>1.8306636155606348E-2</v>
      </c>
      <c r="K4" s="9">
        <f t="shared" si="0"/>
        <v>1.6967509025270777E-2</v>
      </c>
      <c r="L4" s="9">
        <f t="shared" si="0"/>
        <v>1.1897623561571313E-2</v>
      </c>
      <c r="M4" s="9">
        <f t="shared" si="0"/>
        <v>1.7136329017517049E-2</v>
      </c>
      <c r="AC4" s="9">
        <v>100</v>
      </c>
      <c r="AD4" s="11">
        <f t="shared" ref="AD4" si="1">AC4/$AE$2*100</f>
        <v>100</v>
      </c>
    </row>
    <row r="5" spans="1:31" s="9" customFormat="1" x14ac:dyDescent="0.15">
      <c r="A5" s="37">
        <v>2003</v>
      </c>
      <c r="B5" s="9">
        <v>581177</v>
      </c>
      <c r="C5" s="9">
        <v>562</v>
      </c>
      <c r="D5" s="9">
        <v>450</v>
      </c>
      <c r="E5" s="9">
        <v>40487</v>
      </c>
      <c r="F5" s="9">
        <v>510327</v>
      </c>
      <c r="G5" s="9">
        <v>16320</v>
      </c>
      <c r="H5" s="9">
        <f t="shared" ref="H5:H15" si="2">B5/B4-1</f>
        <v>4.9376073206447435E-2</v>
      </c>
      <c r="I5" s="9">
        <f t="shared" ref="I5:I15" si="3">C5/C4-1</f>
        <v>8.9766606822261341E-3</v>
      </c>
      <c r="J5" s="9">
        <f t="shared" ref="J5:J15" si="4">D5/D4-1</f>
        <v>1.1235955056179803E-2</v>
      </c>
      <c r="K5" s="9">
        <f t="shared" ref="K5:K15" si="5">E5/E4-1</f>
        <v>2.659871190222618E-2</v>
      </c>
      <c r="L5" s="9">
        <f t="shared" ref="L5:L15" si="6">F5/F4-1</f>
        <v>0.1117823522876058</v>
      </c>
      <c r="M5" s="9">
        <f t="shared" ref="M5:M15" si="7">G5/G4-1</f>
        <v>1.8345189067764833E-2</v>
      </c>
      <c r="N5" s="12">
        <f t="shared" ref="N5" si="8">200*(H5-H4)/(H5+H4)</f>
        <v>37.588052685907648</v>
      </c>
      <c r="O5" s="12">
        <f t="shared" ref="O5" si="9">200*(I5-I4)/(I5+I4)</f>
        <v>-133.5121312293399</v>
      </c>
      <c r="P5" s="12">
        <f t="shared" ref="P5" si="10">200*(J5-J4)/(J5+J4)</f>
        <v>-47.86771105308911</v>
      </c>
      <c r="Q5" s="12">
        <f t="shared" ref="Q5" si="11">200*(K5-K4)/(K5+K4)</f>
        <v>44.21408454492154</v>
      </c>
      <c r="R5" s="12">
        <f t="shared" ref="R5" si="12">200*(L5-L4)/(L5+L4)</f>
        <v>161.52126169209478</v>
      </c>
      <c r="S5" s="12">
        <f t="shared" ref="S5" si="13">200*(M5-M4)/(M5+M4)</f>
        <v>6.8140266565946765</v>
      </c>
      <c r="T5" s="13">
        <f t="shared" ref="T5:T15" si="14">N5/N$17</f>
        <v>0.96234575650912202</v>
      </c>
      <c r="U5" s="13">
        <f t="shared" ref="U5:U15" si="15">O5/O$17</f>
        <v>-0.51925613619235444</v>
      </c>
      <c r="V5" s="13">
        <f t="shared" ref="V5:V15" si="16">P5/P$17</f>
        <v>-7.8567198868112892E-3</v>
      </c>
      <c r="W5" s="13">
        <f t="shared" ref="W5:W15" si="17">Q5/Q$17</f>
        <v>0.85724466940924993</v>
      </c>
      <c r="X5" s="13">
        <f t="shared" ref="X5:X15" si="18">R5/R$17</f>
        <v>3.1917911418631526</v>
      </c>
      <c r="Y5" s="13">
        <f t="shared" ref="Y5:Y15" si="19">S5/S$17</f>
        <v>9.6311320662341923E-2</v>
      </c>
      <c r="Z5" s="14">
        <f t="shared" ref="Z5:Z15" si="20">SUMPRODUCT(T5:Y5,$N$18:$S$18)</f>
        <v>0.36862641493558135</v>
      </c>
      <c r="AB5" s="15">
        <f t="shared" ref="AB5:AB15" si="21">Z5/$AA$3</f>
        <v>0.62402753892111384</v>
      </c>
      <c r="AC5" s="9">
        <f>AC4*(200+AB5)/(200-AB5)</f>
        <v>100.62598068485202</v>
      </c>
      <c r="AD5" s="11">
        <f t="shared" ref="AD5:AD12" si="22">AC5/$AE$2*100</f>
        <v>100.62598068485202</v>
      </c>
    </row>
    <row r="6" spans="1:31" s="9" customFormat="1" x14ac:dyDescent="0.15">
      <c r="A6" s="37">
        <v>2004</v>
      </c>
      <c r="B6" s="9">
        <v>599139</v>
      </c>
      <c r="C6" s="9">
        <v>612</v>
      </c>
      <c r="D6" s="9">
        <v>455</v>
      </c>
      <c r="E6" s="9">
        <v>41353</v>
      </c>
      <c r="F6" s="9">
        <v>526894</v>
      </c>
      <c r="G6" s="9">
        <v>17022</v>
      </c>
      <c r="H6" s="9">
        <f t="shared" si="2"/>
        <v>3.0906247150179755E-2</v>
      </c>
      <c r="I6" s="9">
        <f t="shared" si="3"/>
        <v>8.8967971530249157E-2</v>
      </c>
      <c r="J6" s="9">
        <f t="shared" si="4"/>
        <v>1.1111111111111072E-2</v>
      </c>
      <c r="K6" s="9">
        <f t="shared" si="5"/>
        <v>2.1389581841084748E-2</v>
      </c>
      <c r="L6" s="9">
        <f t="shared" si="6"/>
        <v>3.2463498893846587E-2</v>
      </c>
      <c r="M6" s="9">
        <f t="shared" si="7"/>
        <v>4.3014705882352899E-2</v>
      </c>
      <c r="N6" s="12">
        <f t="shared" ref="N6:Q6" si="23">200*(H6-H5)/(H6+H5)</f>
        <v>-46.012187924369137</v>
      </c>
      <c r="O6" s="12">
        <f t="shared" si="23"/>
        <v>163.33985649054173</v>
      </c>
      <c r="P6" s="12">
        <f t="shared" si="23"/>
        <v>-1.1173184357547894</v>
      </c>
      <c r="Q6" s="12">
        <f t="shared" si="23"/>
        <v>-21.710003231225659</v>
      </c>
      <c r="R6" s="12">
        <f t="shared" ref="R6" si="24">200*(L6-L5)/(L6+L5)</f>
        <v>-109.97730991095332</v>
      </c>
      <c r="S6" s="12">
        <f t="shared" ref="S6" si="25">200*(M6-M5)/(M6+M5)</f>
        <v>80.409253746744668</v>
      </c>
      <c r="T6" s="13">
        <f t="shared" si="14"/>
        <v>-1.1780241495010471</v>
      </c>
      <c r="U6" s="13">
        <f t="shared" si="15"/>
        <v>0.63526229404428713</v>
      </c>
      <c r="V6" s="13">
        <f t="shared" si="16"/>
        <v>-1.8338996749519786E-4</v>
      </c>
      <c r="W6" s="13">
        <f t="shared" si="17"/>
        <v>-0.42092434423056341</v>
      </c>
      <c r="X6" s="13">
        <f t="shared" si="18"/>
        <v>-2.1732408470710913</v>
      </c>
      <c r="Y6" s="13">
        <f t="shared" si="19"/>
        <v>1.1365264346782853</v>
      </c>
      <c r="Z6" s="14">
        <f t="shared" si="20"/>
        <v>5.7582444900511343E-4</v>
      </c>
      <c r="AB6" s="15">
        <f t="shared" si="21"/>
        <v>9.7478178232577684E-4</v>
      </c>
      <c r="AC6" s="9">
        <f>AC5*(200+AB6)/(200-AB6)</f>
        <v>100.62696157336079</v>
      </c>
      <c r="AD6" s="11">
        <f t="shared" si="22"/>
        <v>100.6269615733608</v>
      </c>
    </row>
    <row r="7" spans="1:31" s="9" customFormat="1" x14ac:dyDescent="0.15">
      <c r="A7" s="37">
        <v>2005</v>
      </c>
      <c r="B7" s="9">
        <v>620864</v>
      </c>
      <c r="C7" s="9">
        <v>650</v>
      </c>
      <c r="D7" s="9">
        <v>458</v>
      </c>
      <c r="E7" s="9">
        <v>41974</v>
      </c>
      <c r="F7" s="9">
        <v>548368</v>
      </c>
      <c r="G7" s="9">
        <v>17473</v>
      </c>
      <c r="H7" s="9">
        <f t="shared" si="2"/>
        <v>3.6260366959920853E-2</v>
      </c>
      <c r="I7" s="9">
        <f t="shared" si="3"/>
        <v>6.2091503267973858E-2</v>
      </c>
      <c r="J7" s="9">
        <f t="shared" si="4"/>
        <v>6.59340659340657E-3</v>
      </c>
      <c r="K7" s="9">
        <f t="shared" si="5"/>
        <v>1.5017048339902805E-2</v>
      </c>
      <c r="L7" s="9">
        <f t="shared" si="6"/>
        <v>4.0755825649940958E-2</v>
      </c>
      <c r="M7" s="9">
        <f t="shared" si="7"/>
        <v>2.6495123957231748E-2</v>
      </c>
      <c r="N7" s="12">
        <f t="shared" ref="N7:Q12" si="26">200*(H7-H6)/(H7+H6)</f>
        <v>15.9428009902793</v>
      </c>
      <c r="O7" s="12">
        <f t="shared" si="26"/>
        <v>-35.583955654784866</v>
      </c>
      <c r="P7" s="12">
        <f t="shared" si="26"/>
        <v>-51.03448275862069</v>
      </c>
      <c r="Q7" s="12">
        <f t="shared" si="26"/>
        <v>-35.007543788053411</v>
      </c>
      <c r="R7" s="12">
        <f t="shared" ref="R7:R12" si="27">200*(L7-L6)/(L7+L6)</f>
        <v>22.650650788605098</v>
      </c>
      <c r="S7" s="12">
        <f t="shared" ref="S7:S12" si="28">200*(M7-M6)/(M7+M6)</f>
        <v>-47.531642541048306</v>
      </c>
      <c r="T7" s="13">
        <f t="shared" si="14"/>
        <v>0.40817456036015543</v>
      </c>
      <c r="U7" s="13">
        <f t="shared" si="15"/>
        <v>-0.13839332166756116</v>
      </c>
      <c r="V7" s="13">
        <f t="shared" si="16"/>
        <v>-8.3764948601382332E-3</v>
      </c>
      <c r="W7" s="13">
        <f t="shared" si="17"/>
        <v>-0.678743676597657</v>
      </c>
      <c r="X7" s="13">
        <f t="shared" si="18"/>
        <v>0.44759523165638893</v>
      </c>
      <c r="Y7" s="13">
        <f t="shared" si="19"/>
        <v>-0.67182526530744424</v>
      </c>
      <c r="Z7" s="14">
        <f t="shared" si="20"/>
        <v>-0.13074142914254669</v>
      </c>
      <c r="AB7" s="15">
        <f t="shared" si="21"/>
        <v>-0.22132502977875326</v>
      </c>
      <c r="AC7" s="9">
        <f t="shared" ref="AC7:AC12" si="29">AC6*(200+AB7)/(200-AB7)</f>
        <v>100.40449510767881</v>
      </c>
      <c r="AD7" s="11">
        <f t="shared" si="22"/>
        <v>100.40449510767881</v>
      </c>
    </row>
    <row r="8" spans="1:31" s="9" customFormat="1" x14ac:dyDescent="0.15">
      <c r="A8" s="37">
        <v>2006</v>
      </c>
      <c r="B8" s="9">
        <v>645625</v>
      </c>
      <c r="C8" s="9">
        <v>671</v>
      </c>
      <c r="D8" s="9">
        <v>465</v>
      </c>
      <c r="E8" s="9">
        <v>42659</v>
      </c>
      <c r="F8" s="9">
        <v>564899</v>
      </c>
      <c r="G8" s="9">
        <v>17799</v>
      </c>
      <c r="H8" s="9">
        <f t="shared" si="2"/>
        <v>3.9881519946397326E-2</v>
      </c>
      <c r="I8" s="9">
        <f t="shared" si="3"/>
        <v>3.2307692307692371E-2</v>
      </c>
      <c r="J8" s="9">
        <f t="shared" si="4"/>
        <v>1.5283842794759916E-2</v>
      </c>
      <c r="K8" s="9">
        <f t="shared" si="5"/>
        <v>1.6319626435412404E-2</v>
      </c>
      <c r="L8" s="9">
        <f t="shared" si="6"/>
        <v>3.0145814489539902E-2</v>
      </c>
      <c r="M8" s="9">
        <f t="shared" si="7"/>
        <v>1.8657357065186231E-2</v>
      </c>
      <c r="N8" s="12">
        <f t="shared" si="26"/>
        <v>9.5115924587784093</v>
      </c>
      <c r="O8" s="12">
        <f t="shared" si="26"/>
        <v>-63.101832126118275</v>
      </c>
      <c r="P8" s="12">
        <f t="shared" si="26"/>
        <v>79.447247203334868</v>
      </c>
      <c r="Q8" s="12">
        <f t="shared" si="26"/>
        <v>8.3134417091099699</v>
      </c>
      <c r="R8" s="12">
        <f t="shared" si="27"/>
        <v>-29.928817272854534</v>
      </c>
      <c r="S8" s="12">
        <f t="shared" si="28"/>
        <v>-34.716882503772517</v>
      </c>
      <c r="T8" s="13">
        <f t="shared" si="14"/>
        <v>0.24351994812919206</v>
      </c>
      <c r="U8" s="13">
        <f t="shared" si="15"/>
        <v>-0.24541600253675136</v>
      </c>
      <c r="V8" s="13">
        <f t="shared" si="16"/>
        <v>1.3039996133564271E-2</v>
      </c>
      <c r="W8" s="13">
        <f t="shared" si="17"/>
        <v>0.16118514412162852</v>
      </c>
      <c r="X8" s="13">
        <f t="shared" si="18"/>
        <v>-0.59141770474798916</v>
      </c>
      <c r="Y8" s="13">
        <f t="shared" si="19"/>
        <v>-0.49069793408889711</v>
      </c>
      <c r="Z8" s="14">
        <f t="shared" si="20"/>
        <v>-0.23751622476925882</v>
      </c>
      <c r="AB8" s="15">
        <f t="shared" si="21"/>
        <v>-0.40207825373148043</v>
      </c>
      <c r="AC8" s="9">
        <f t="shared" si="29"/>
        <v>100.00160044299803</v>
      </c>
      <c r="AD8" s="11">
        <f t="shared" si="22"/>
        <v>100.00160044299801</v>
      </c>
    </row>
    <row r="9" spans="1:31" s="9" customFormat="1" x14ac:dyDescent="0.15">
      <c r="A9" s="37">
        <v>2007</v>
      </c>
      <c r="B9" s="9">
        <v>664516</v>
      </c>
      <c r="C9" s="9">
        <v>758</v>
      </c>
      <c r="D9" s="9">
        <v>480</v>
      </c>
      <c r="E9" s="9">
        <v>44243</v>
      </c>
      <c r="F9" s="9">
        <v>577521</v>
      </c>
      <c r="G9" s="9">
        <v>18306</v>
      </c>
      <c r="H9" s="9">
        <f t="shared" si="2"/>
        <v>2.9260019361084133E-2</v>
      </c>
      <c r="I9" s="9">
        <f t="shared" si="3"/>
        <v>0.12965722801788382</v>
      </c>
      <c r="J9" s="9">
        <f t="shared" si="4"/>
        <v>3.2258064516129004E-2</v>
      </c>
      <c r="K9" s="9">
        <f t="shared" si="5"/>
        <v>3.7131672097330037E-2</v>
      </c>
      <c r="L9" s="9">
        <f t="shared" si="6"/>
        <v>2.2343817213342554E-2</v>
      </c>
      <c r="M9" s="9">
        <f t="shared" si="7"/>
        <v>2.8484746334063615E-2</v>
      </c>
      <c r="N9" s="12">
        <f t="shared" si="26"/>
        <v>-30.723934386470603</v>
      </c>
      <c r="O9" s="12">
        <f t="shared" si="26"/>
        <v>120.21064254469773</v>
      </c>
      <c r="P9" s="12">
        <f t="shared" si="26"/>
        <v>71.407407407406808</v>
      </c>
      <c r="Q9" s="12">
        <f t="shared" si="26"/>
        <v>77.872928191515811</v>
      </c>
      <c r="R9" s="12">
        <f t="shared" si="27"/>
        <v>-29.727765362731258</v>
      </c>
      <c r="S9" s="12">
        <f t="shared" si="28"/>
        <v>41.692621076529072</v>
      </c>
      <c r="T9" s="13">
        <f t="shared" si="14"/>
        <v>-0.786607599152638</v>
      </c>
      <c r="U9" s="13">
        <f t="shared" si="15"/>
        <v>0.4675239111398658</v>
      </c>
      <c r="V9" s="13">
        <f t="shared" si="16"/>
        <v>1.1720384900401526E-2</v>
      </c>
      <c r="W9" s="13">
        <f t="shared" si="17"/>
        <v>1.5098390766327399</v>
      </c>
      <c r="X9" s="13">
        <f t="shared" si="18"/>
        <v>-0.58744475592958889</v>
      </c>
      <c r="Y9" s="13">
        <f t="shared" si="19"/>
        <v>0.58929493530362065</v>
      </c>
      <c r="Z9" s="14">
        <f t="shared" si="20"/>
        <v>0.37707294272419256</v>
      </c>
      <c r="AB9" s="15">
        <f t="shared" si="21"/>
        <v>0.63832620481915303</v>
      </c>
      <c r="AC9" s="9">
        <f t="shared" si="29"/>
        <v>100.64198072142808</v>
      </c>
      <c r="AD9" s="11">
        <f t="shared" si="22"/>
        <v>100.6419807214281</v>
      </c>
    </row>
    <row r="10" spans="1:31" s="9" customFormat="1" x14ac:dyDescent="0.15">
      <c r="A10" s="37">
        <v>2008</v>
      </c>
      <c r="B10" s="9">
        <v>684758</v>
      </c>
      <c r="C10" s="9">
        <v>812</v>
      </c>
      <c r="D10" s="9">
        <v>483</v>
      </c>
      <c r="E10" s="9">
        <v>45076</v>
      </c>
      <c r="F10" s="9">
        <v>591793</v>
      </c>
      <c r="G10" s="9">
        <v>18437</v>
      </c>
      <c r="H10" s="9">
        <f t="shared" si="2"/>
        <v>3.0461268050731682E-2</v>
      </c>
      <c r="I10" s="9">
        <f t="shared" si="3"/>
        <v>7.1240105540897103E-2</v>
      </c>
      <c r="J10" s="9">
        <f t="shared" si="4"/>
        <v>6.2500000000000888E-3</v>
      </c>
      <c r="K10" s="9">
        <f t="shared" si="5"/>
        <v>1.8827837171982109E-2</v>
      </c>
      <c r="L10" s="9">
        <f t="shared" si="6"/>
        <v>2.4712521276282651E-2</v>
      </c>
      <c r="M10" s="9">
        <f t="shared" si="7"/>
        <v>7.1561236752977209E-3</v>
      </c>
      <c r="N10" s="12">
        <f t="shared" si="26"/>
        <v>4.0228492777263307</v>
      </c>
      <c r="O10" s="12">
        <f t="shared" si="26"/>
        <v>-58.156194950088121</v>
      </c>
      <c r="P10" s="12">
        <f t="shared" si="26"/>
        <v>-135.0785340314128</v>
      </c>
      <c r="Q10" s="12">
        <f t="shared" si="26"/>
        <v>-65.418139523913368</v>
      </c>
      <c r="R10" s="12">
        <f t="shared" si="27"/>
        <v>10.06752390419131</v>
      </c>
      <c r="S10" s="12">
        <f t="shared" si="28"/>
        <v>-119.68631884218189</v>
      </c>
      <c r="T10" s="13">
        <f t="shared" si="14"/>
        <v>0.10299474579983121</v>
      </c>
      <c r="U10" s="13">
        <f t="shared" si="15"/>
        <v>-0.22618140244918761</v>
      </c>
      <c r="V10" s="13">
        <f t="shared" si="16"/>
        <v>-2.2170982928949302E-2</v>
      </c>
      <c r="W10" s="13">
        <f t="shared" si="17"/>
        <v>-1.2683594371962772</v>
      </c>
      <c r="X10" s="13">
        <f t="shared" si="18"/>
        <v>0.19894243817355003</v>
      </c>
      <c r="Y10" s="13">
        <f t="shared" si="19"/>
        <v>-1.6916792395798157</v>
      </c>
      <c r="Z10" s="14">
        <f t="shared" si="20"/>
        <v>-0.38815959413609308</v>
      </c>
      <c r="AB10" s="15">
        <f t="shared" si="21"/>
        <v>-0.65709419190617058</v>
      </c>
      <c r="AC10" s="9">
        <f t="shared" si="29"/>
        <v>99.982833719820107</v>
      </c>
      <c r="AD10" s="11">
        <f t="shared" si="22"/>
        <v>99.982833719820107</v>
      </c>
    </row>
    <row r="11" spans="1:31" s="9" customFormat="1" x14ac:dyDescent="0.15">
      <c r="A11" s="37">
        <v>2009</v>
      </c>
      <c r="B11" s="9">
        <v>692700</v>
      </c>
      <c r="C11" s="9">
        <v>860</v>
      </c>
      <c r="D11" s="9">
        <v>487</v>
      </c>
      <c r="E11" s="9">
        <v>49354</v>
      </c>
      <c r="F11" s="9">
        <v>601412</v>
      </c>
      <c r="G11" s="9">
        <v>18922</v>
      </c>
      <c r="H11" s="9">
        <f t="shared" si="2"/>
        <v>1.1598258070734557E-2</v>
      </c>
      <c r="I11" s="9">
        <f t="shared" si="3"/>
        <v>5.9113300492610765E-2</v>
      </c>
      <c r="J11" s="9">
        <f t="shared" si="4"/>
        <v>8.2815734989647449E-3</v>
      </c>
      <c r="K11" s="9">
        <f t="shared" si="5"/>
        <v>9.4906380335433527E-2</v>
      </c>
      <c r="L11" s="9">
        <f t="shared" si="6"/>
        <v>1.6253994217572787E-2</v>
      </c>
      <c r="M11" s="9">
        <f t="shared" si="7"/>
        <v>2.6305798123338997E-2</v>
      </c>
      <c r="N11" s="12">
        <f t="shared" si="26"/>
        <v>-89.696730892885014</v>
      </c>
      <c r="O11" s="12">
        <f t="shared" si="26"/>
        <v>-18.606042476817358</v>
      </c>
      <c r="P11" s="12">
        <f t="shared" si="26"/>
        <v>27.960819234192037</v>
      </c>
      <c r="Q11" s="12">
        <f t="shared" si="26"/>
        <v>133.78303351582119</v>
      </c>
      <c r="R11" s="12">
        <f t="shared" si="27"/>
        <v>-41.294832898241282</v>
      </c>
      <c r="S11" s="12">
        <f t="shared" si="28"/>
        <v>114.45651306746798</v>
      </c>
      <c r="T11" s="13">
        <f t="shared" si="14"/>
        <v>-2.2964549153106573</v>
      </c>
      <c r="U11" s="13">
        <f t="shared" si="15"/>
        <v>-7.236272567432353E-2</v>
      </c>
      <c r="V11" s="13">
        <f t="shared" si="16"/>
        <v>4.5893216887928729E-3</v>
      </c>
      <c r="W11" s="13">
        <f t="shared" si="17"/>
        <v>2.593852016144695</v>
      </c>
      <c r="X11" s="13">
        <f t="shared" si="18"/>
        <v>-0.8160193925464887</v>
      </c>
      <c r="Y11" s="13">
        <f t="shared" si="19"/>
        <v>1.6177597311372174</v>
      </c>
      <c r="Z11" s="14">
        <f t="shared" si="20"/>
        <v>0.19854117031117408</v>
      </c>
      <c r="AB11" s="15">
        <f t="shared" si="21"/>
        <v>0.33609951122317361</v>
      </c>
      <c r="AC11" s="9">
        <f t="shared" si="29"/>
        <v>100.31944120331289</v>
      </c>
      <c r="AD11" s="11">
        <f t="shared" si="22"/>
        <v>100.31944120331289</v>
      </c>
    </row>
    <row r="12" spans="1:31" s="9" customFormat="1" x14ac:dyDescent="0.15">
      <c r="A12" s="37">
        <v>2010</v>
      </c>
      <c r="B12" s="9">
        <v>718148</v>
      </c>
      <c r="C12" s="9">
        <v>882</v>
      </c>
      <c r="D12" s="9">
        <v>489</v>
      </c>
      <c r="E12" s="9">
        <v>52275</v>
      </c>
      <c r="F12" s="9">
        <v>628887</v>
      </c>
      <c r="G12" s="9">
        <v>19431</v>
      </c>
      <c r="H12" s="9">
        <f t="shared" si="2"/>
        <v>3.6737404359751702E-2</v>
      </c>
      <c r="I12" s="9">
        <f t="shared" si="3"/>
        <v>2.5581395348837299E-2</v>
      </c>
      <c r="J12" s="9">
        <f t="shared" si="4"/>
        <v>4.1067761806981018E-3</v>
      </c>
      <c r="K12" s="9">
        <f t="shared" si="5"/>
        <v>5.9184665883211141E-2</v>
      </c>
      <c r="L12" s="9">
        <f t="shared" si="6"/>
        <v>4.5684156618092109E-2</v>
      </c>
      <c r="M12" s="9">
        <f t="shared" si="7"/>
        <v>2.689990487263505E-2</v>
      </c>
      <c r="N12" s="12">
        <f t="shared" si="26"/>
        <v>104.01904111760507</v>
      </c>
      <c r="O12" s="12">
        <f t="shared" si="26"/>
        <v>-79.18301095630963</v>
      </c>
      <c r="P12" s="12">
        <f t="shared" si="26"/>
        <v>-67.398764584763668</v>
      </c>
      <c r="Q12" s="12">
        <f t="shared" si="26"/>
        <v>-46.364425875252628</v>
      </c>
      <c r="R12" s="12">
        <f t="shared" si="27"/>
        <v>95.030807356854453</v>
      </c>
      <c r="S12" s="12">
        <f t="shared" si="28"/>
        <v>2.233244617935064</v>
      </c>
      <c r="T12" s="13">
        <f t="shared" si="14"/>
        <v>2.6631409626922506</v>
      </c>
      <c r="U12" s="13">
        <f t="shared" si="15"/>
        <v>-0.30795901423087108</v>
      </c>
      <c r="V12" s="13">
        <f t="shared" si="16"/>
        <v>-1.1062430235536656E-2</v>
      </c>
      <c r="W12" s="13">
        <f t="shared" si="17"/>
        <v>-0.89893655700140074</v>
      </c>
      <c r="X12" s="13">
        <f t="shared" si="18"/>
        <v>1.8778858334076327</v>
      </c>
      <c r="Y12" s="13">
        <f t="shared" si="19"/>
        <v>3.1565291619050292E-2</v>
      </c>
      <c r="Z12" s="14">
        <f t="shared" si="20"/>
        <v>0.11901881011400968</v>
      </c>
      <c r="AB12" s="15">
        <f t="shared" si="21"/>
        <v>0.20148044782342558</v>
      </c>
      <c r="AC12" s="9">
        <f t="shared" si="29"/>
        <v>100.52176908826763</v>
      </c>
      <c r="AD12" s="11">
        <f t="shared" si="22"/>
        <v>100.52176908826765</v>
      </c>
    </row>
    <row r="13" spans="1:31" x14ac:dyDescent="0.15">
      <c r="A13" s="37">
        <v>2011</v>
      </c>
      <c r="B13" s="9">
        <v>752330</v>
      </c>
      <c r="C13" s="9">
        <v>888</v>
      </c>
      <c r="D13" s="9">
        <v>494</v>
      </c>
      <c r="E13" s="9">
        <v>54731</v>
      </c>
      <c r="F13" s="9">
        <v>651175</v>
      </c>
      <c r="G13" s="9">
        <v>20721</v>
      </c>
      <c r="H13" s="9">
        <f t="shared" si="2"/>
        <v>4.7597431170176563E-2</v>
      </c>
      <c r="I13" s="9">
        <f t="shared" si="3"/>
        <v>6.8027210884353817E-3</v>
      </c>
      <c r="J13" s="9">
        <f t="shared" si="4"/>
        <v>1.0224948875255713E-2</v>
      </c>
      <c r="K13" s="9">
        <f t="shared" si="5"/>
        <v>4.6982305117168721E-2</v>
      </c>
      <c r="L13" s="9">
        <f t="shared" si="6"/>
        <v>3.5440389131910832E-2</v>
      </c>
      <c r="M13" s="9">
        <f t="shared" si="7"/>
        <v>6.6388760228500932E-2</v>
      </c>
      <c r="N13" s="12">
        <f t="shared" ref="N13:N15" si="30">200*(H13-H12)/(H13+H12)</f>
        <v>25.754545537877799</v>
      </c>
      <c r="O13" s="12">
        <f t="shared" ref="O13:O15" si="31">200*(I13-I12)/(I13+I12)</f>
        <v>-115.97459697117749</v>
      </c>
      <c r="P13" s="12">
        <f t="shared" ref="P13:P15" si="32">200*(J13-J12)/(J13+J12)</f>
        <v>85.379431585117445</v>
      </c>
      <c r="Q13" s="12">
        <f t="shared" ref="Q13:Q15" si="33">200*(K13-K12)/(K13+K12)</f>
        <v>-22.987112943061661</v>
      </c>
      <c r="R13" s="12">
        <f t="shared" ref="R13:R15" si="34">200*(L13-L12)/(L13+L12)</f>
        <v>-25.254421806561314</v>
      </c>
      <c r="S13" s="12">
        <f t="shared" ref="S13:S15" si="35">200*(M13-M12)/(M13+M12)</f>
        <v>84.659492797019396</v>
      </c>
      <c r="T13" s="13">
        <f t="shared" si="14"/>
        <v>0.65937913347902288</v>
      </c>
      <c r="U13" s="13">
        <f t="shared" si="15"/>
        <v>-0.45104905872767187</v>
      </c>
      <c r="V13" s="13">
        <f t="shared" si="16"/>
        <v>1.401366940891456E-2</v>
      </c>
      <c r="W13" s="13">
        <f t="shared" si="17"/>
        <v>-0.44568558273613246</v>
      </c>
      <c r="X13" s="13">
        <f t="shared" si="18"/>
        <v>-0.49904785890490055</v>
      </c>
      <c r="Y13" s="13">
        <f t="shared" si="19"/>
        <v>1.1966004785135038</v>
      </c>
      <c r="Z13" s="14">
        <f t="shared" si="20"/>
        <v>-0.2649274832661116</v>
      </c>
      <c r="AB13" s="15">
        <f t="shared" si="21"/>
        <v>-0.44848127718684172</v>
      </c>
      <c r="AC13" s="9">
        <f t="shared" ref="AC13:AC15" si="36">AC12*(200+AB13)/(200-AB13)</f>
        <v>100.07195643717107</v>
      </c>
      <c r="AD13" s="11">
        <f t="shared" ref="AD13:AD15" si="37">AC13/$AE$2*100</f>
        <v>100.07195643717107</v>
      </c>
    </row>
    <row r="14" spans="1:31" x14ac:dyDescent="0.15">
      <c r="A14" s="37">
        <v>2012</v>
      </c>
      <c r="B14" s="9">
        <v>779989.29781420762</v>
      </c>
      <c r="C14" s="9">
        <v>880</v>
      </c>
      <c r="D14" s="9">
        <v>491</v>
      </c>
      <c r="E14" s="9">
        <v>57721</v>
      </c>
      <c r="F14" s="9">
        <v>670656</v>
      </c>
      <c r="G14" s="9">
        <v>20797</v>
      </c>
      <c r="H14" s="9">
        <f t="shared" si="2"/>
        <v>3.6764847625653019E-2</v>
      </c>
      <c r="I14" s="9">
        <f t="shared" si="3"/>
        <v>-9.009009009009028E-3</v>
      </c>
      <c r="J14" s="9">
        <f t="shared" si="4"/>
        <v>-6.0728744939271273E-3</v>
      </c>
      <c r="K14" s="9">
        <f t="shared" si="5"/>
        <v>5.4630830790594054E-2</v>
      </c>
      <c r="L14" s="9">
        <f t="shared" si="6"/>
        <v>2.9916689062080115E-2</v>
      </c>
      <c r="M14" s="9">
        <f t="shared" si="7"/>
        <v>3.6677766517059229E-3</v>
      </c>
      <c r="N14" s="12">
        <f t="shared" si="30"/>
        <v>-25.681107004565764</v>
      </c>
      <c r="O14" s="12">
        <f t="shared" si="31"/>
        <v>1433.3333333333283</v>
      </c>
      <c r="P14" s="12">
        <f t="shared" si="32"/>
        <v>-785.0448654037765</v>
      </c>
      <c r="Q14" s="12">
        <f t="shared" si="33"/>
        <v>15.054206535596192</v>
      </c>
      <c r="R14" s="12">
        <f t="shared" si="34"/>
        <v>-16.903142620407337</v>
      </c>
      <c r="S14" s="12">
        <f t="shared" si="35"/>
        <v>-179.05819034145159</v>
      </c>
      <c r="T14" s="13">
        <f t="shared" si="14"/>
        <v>-0.65749892804546006</v>
      </c>
      <c r="U14" s="13">
        <f t="shared" si="15"/>
        <v>5.5745281098382771</v>
      </c>
      <c r="V14" s="13">
        <f t="shared" si="16"/>
        <v>-0.12885257035199102</v>
      </c>
      <c r="W14" s="13">
        <f t="shared" si="17"/>
        <v>0.29187844637412086</v>
      </c>
      <c r="X14" s="13">
        <f t="shared" si="18"/>
        <v>-0.33401980841576195</v>
      </c>
      <c r="Y14" s="13">
        <f t="shared" si="19"/>
        <v>-2.5308575466906946</v>
      </c>
      <c r="Z14" s="14">
        <f t="shared" si="20"/>
        <v>2.8618949467619661</v>
      </c>
      <c r="AB14" s="15">
        <f t="shared" si="21"/>
        <v>4.84474575863136</v>
      </c>
      <c r="AC14" s="9">
        <f t="shared" si="36"/>
        <v>105.04054606999021</v>
      </c>
      <c r="AD14" s="11">
        <f t="shared" si="37"/>
        <v>105.0405460699902</v>
      </c>
    </row>
    <row r="15" spans="1:31" x14ac:dyDescent="0.15">
      <c r="A15" s="37">
        <v>2013</v>
      </c>
      <c r="B15" s="9">
        <v>798969</v>
      </c>
      <c r="C15" s="9">
        <v>884</v>
      </c>
      <c r="D15" s="9">
        <v>494</v>
      </c>
      <c r="E15" s="9">
        <v>58820</v>
      </c>
      <c r="F15" s="9">
        <v>688042</v>
      </c>
      <c r="G15" s="9">
        <v>20835</v>
      </c>
      <c r="H15" s="9">
        <f t="shared" si="2"/>
        <v>2.4333285391196835E-2</v>
      </c>
      <c r="I15" s="9">
        <f t="shared" si="3"/>
        <v>4.5454545454546302E-3</v>
      </c>
      <c r="J15" s="9">
        <f t="shared" si="4"/>
        <v>6.109979633401208E-3</v>
      </c>
      <c r="K15" s="9">
        <f t="shared" si="5"/>
        <v>1.9039864174217325E-2</v>
      </c>
      <c r="L15" s="9">
        <f t="shared" si="6"/>
        <v>2.5923871552629096E-2</v>
      </c>
      <c r="M15" s="9">
        <f t="shared" si="7"/>
        <v>1.8271866134538239E-3</v>
      </c>
      <c r="N15" s="12">
        <f t="shared" si="30"/>
        <v>-40.693754851814425</v>
      </c>
      <c r="O15" s="12">
        <f t="shared" si="31"/>
        <v>-607.33944954129799</v>
      </c>
      <c r="P15" s="12">
        <f t="shared" si="32"/>
        <v>65666.666666694597</v>
      </c>
      <c r="Q15" s="12">
        <f t="shared" si="33"/>
        <v>-96.621775139698798</v>
      </c>
      <c r="R15" s="12">
        <f t="shared" si="34"/>
        <v>-14.300778736806782</v>
      </c>
      <c r="S15" s="12">
        <f t="shared" si="35"/>
        <v>-66.991896012196193</v>
      </c>
      <c r="T15" s="13">
        <f t="shared" si="14"/>
        <v>-1.0418593010206234</v>
      </c>
      <c r="U15" s="13">
        <f t="shared" si="15"/>
        <v>-2.3620680234988489</v>
      </c>
      <c r="V15" s="13">
        <f t="shared" si="16"/>
        <v>10.778134039637406</v>
      </c>
      <c r="W15" s="13">
        <f t="shared" si="17"/>
        <v>-1.8733510495555363</v>
      </c>
      <c r="X15" s="13">
        <f t="shared" si="18"/>
        <v>-0.282594987283453</v>
      </c>
      <c r="Y15" s="13">
        <f t="shared" si="19"/>
        <v>-0.9468818224191291</v>
      </c>
      <c r="Z15" s="14">
        <f t="shared" si="20"/>
        <v>-1.3233219512616408</v>
      </c>
      <c r="AB15" s="15">
        <f t="shared" si="21"/>
        <v>-2.2401795069146013</v>
      </c>
      <c r="AC15" s="9">
        <f t="shared" si="36"/>
        <v>102.71351412930636</v>
      </c>
      <c r="AD15" s="11">
        <f t="shared" si="37"/>
        <v>102.71351412930636</v>
      </c>
    </row>
    <row r="17" spans="14:19" x14ac:dyDescent="0.15">
      <c r="N17" s="16">
        <f t="array" ref="N17">SUM(ABS(N5:N15))/COUNT(N5:N15)</f>
        <v>39.058781557116319</v>
      </c>
      <c r="O17" s="16">
        <f t="array" ref="O17">SUM(ABS(O5:O15))/COUNT(O5:O15)</f>
        <v>257.12191329768194</v>
      </c>
      <c r="P17" s="16">
        <f t="array" ref="P17">SUM(ABS(P5:P15))/COUNT(P5:P15)</f>
        <v>6092.5821134901871</v>
      </c>
      <c r="Q17" s="16">
        <f t="array" ref="Q17">SUM(ABS(Q5:Q15))/COUNT(Q5:Q15)</f>
        <v>51.576972272560923</v>
      </c>
      <c r="R17" s="16">
        <f t="array" ref="R17">SUM(ABS(R5:R15))/COUNT(R5:R15)</f>
        <v>50.605210213663781</v>
      </c>
      <c r="S17" s="16">
        <f t="array" ref="S17">SUM(ABS(S5:S15))/COUNT(S5:S15)</f>
        <v>70.750007472994668</v>
      </c>
    </row>
    <row r="18" spans="14:19" x14ac:dyDescent="0.15">
      <c r="N18" s="17">
        <f>[1]设备!D57</f>
        <v>4.0914906607873495E-2</v>
      </c>
      <c r="O18" s="17">
        <f>[1]设备!E57</f>
        <v>0.55770183154917141</v>
      </c>
      <c r="P18" s="17">
        <f>[1]设备!F57</f>
        <v>3.6776314296974089E-2</v>
      </c>
      <c r="Q18" s="17">
        <f>[1]设备!G57</f>
        <v>0.12831593005058667</v>
      </c>
      <c r="R18" s="17">
        <f>[1]设备!H57</f>
        <v>0.15712443584936298</v>
      </c>
      <c r="S18" s="17">
        <f>[1]设备!I57</f>
        <v>7.9166581646031312E-2</v>
      </c>
    </row>
  </sheetData>
  <mergeCells count="4">
    <mergeCell ref="C1:G1"/>
    <mergeCell ref="H1:L1"/>
    <mergeCell ref="N1:S1"/>
    <mergeCell ref="T1:Y1"/>
  </mergeCells>
  <phoneticPr fontId="1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先行合成指数</vt:lpstr>
      <vt:lpstr>一致合成指数</vt:lpstr>
      <vt:lpstr>滞后合成指数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Xiaochun Lu</cp:lastModifiedBy>
  <dcterms:created xsi:type="dcterms:W3CDTF">2014-05-15T01:55:04Z</dcterms:created>
  <dcterms:modified xsi:type="dcterms:W3CDTF">2014-09-27T08:49:52Z</dcterms:modified>
</cp:coreProperties>
</file>