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novo E16\Desktop\Victoria Solutions Internship - Data Analysis Hands-on Experience Program\Week 1 (Sunday 27th July 2025 till 1st Aug 2025)\"/>
    </mc:Choice>
  </mc:AlternateContent>
  <xr:revisionPtr revIDLastSave="0" documentId="13_ncr:1_{279950C6-22E7-4DC7-A28E-4DA2EA87D8A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Pivot_Table_SalesVsProductCat" sheetId="2" r:id="rId2"/>
    <sheet name="Pivot_Table_SalesWithinDiffReg" sheetId="3" r:id="rId3"/>
    <sheet name="Pivot_Table_SalesPerCust_ID" sheetId="6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P34" i="1"/>
  <c r="P35" i="1"/>
  <c r="P33" i="1"/>
  <c r="P25" i="1"/>
  <c r="P24" i="1"/>
  <c r="P23" i="1"/>
  <c r="S14" i="1"/>
  <c r="S13" i="1"/>
  <c r="S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P17" i="1" s="1"/>
  <c r="D4" i="1"/>
  <c r="P14" i="1" s="1"/>
  <c r="D5" i="1"/>
  <c r="P13" i="1" s="1"/>
  <c r="D6" i="1"/>
  <c r="P12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R9" i="1"/>
  <c r="Q9" i="1"/>
  <c r="P9" i="1"/>
  <c r="R8" i="1"/>
  <c r="Q8" i="1"/>
  <c r="P8" i="1"/>
  <c r="R7" i="1"/>
  <c r="Q7" i="1"/>
  <c r="P7" i="1"/>
  <c r="P4" i="1"/>
  <c r="P3" i="1"/>
  <c r="P2" i="1"/>
  <c r="R4" i="1"/>
  <c r="R3" i="1"/>
  <c r="R2" i="1"/>
  <c r="Q4" i="1"/>
  <c r="Q3" i="1"/>
  <c r="Q2" i="1"/>
  <c r="P15" i="1" l="1"/>
  <c r="P16" i="1"/>
  <c r="P21" i="1" s="1"/>
  <c r="P30" i="1" s="1"/>
  <c r="P19" i="1" l="1"/>
  <c r="P20" i="1"/>
  <c r="P29" i="1" s="1"/>
</calcChain>
</file>

<file path=xl/sharedStrings.xml><?xml version="1.0" encoding="utf-8"?>
<sst xmlns="http://schemas.openxmlformats.org/spreadsheetml/2006/main" count="193" uniqueCount="77">
  <si>
    <t>Transaction_ID</t>
  </si>
  <si>
    <t>Date</t>
  </si>
  <si>
    <t>Customer_ID</t>
  </si>
  <si>
    <t>Product</t>
  </si>
  <si>
    <t>Category</t>
  </si>
  <si>
    <t>Quantity</t>
  </si>
  <si>
    <t>Price</t>
  </si>
  <si>
    <t>Total_Amount</t>
  </si>
  <si>
    <t>Payment_Method</t>
  </si>
  <si>
    <t>Region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</si>
  <si>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</si>
  <si>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</si>
  <si>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</si>
  <si>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</si>
  <si>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</si>
  <si>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</si>
  <si>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</si>
  <si>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</si>
  <si>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</si>
  <si>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</si>
  <si>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</si>
  <si>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</si>
  <si>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</si>
  <si>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</si>
  <si>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</si>
  <si>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</si>
  <si>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</si>
  <si>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</si>
  <si>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Laptop</t>
  </si>
  <si>
    <t>Smartphone</t>
  </si>
  <si>
    <t>Headphones</t>
  </si>
  <si>
    <t>Tablet</t>
  </si>
  <si>
    <t>Book</t>
  </si>
  <si>
    <t>Shoes</t>
  </si>
  <si>
    <t>T-Shirt</t>
  </si>
  <si>
    <t>Smartwatch</t>
  </si>
  <si>
    <t>Electronics</t>
  </si>
  <si>
    <t>Books</t>
  </si>
  <si>
    <t>Clothing</t>
  </si>
  <si>
    <t>Credit Card</t>
  </si>
  <si>
    <t>Cash</t>
  </si>
  <si>
    <t>PayPal</t>
  </si>
  <si>
    <t>Debit Card</t>
  </si>
  <si>
    <t>North</t>
  </si>
  <si>
    <t>South</t>
  </si>
  <si>
    <t>West</t>
  </si>
  <si>
    <t>East</t>
  </si>
  <si>
    <t>Mean</t>
  </si>
  <si>
    <t>Median</t>
  </si>
  <si>
    <t>Standard Deviation</t>
  </si>
  <si>
    <t>Day</t>
  </si>
  <si>
    <t>Month</t>
  </si>
  <si>
    <t>Year</t>
  </si>
  <si>
    <t>Max Total_Amount</t>
  </si>
  <si>
    <t>2nd Max Total_Amount</t>
  </si>
  <si>
    <t>3rd Max Total_Amount</t>
  </si>
  <si>
    <t>Total_Amount/Sales</t>
  </si>
  <si>
    <t>January</t>
  </si>
  <si>
    <t>February</t>
  </si>
  <si>
    <t>March</t>
  </si>
  <si>
    <t>April</t>
  </si>
  <si>
    <t>May</t>
  </si>
  <si>
    <t>June</t>
  </si>
  <si>
    <t>Peak Sale Month</t>
  </si>
  <si>
    <t>2nd Peak Sale Month</t>
  </si>
  <si>
    <t>3rd Peak Sale Month</t>
  </si>
  <si>
    <t>Product Category</t>
  </si>
  <si>
    <t>Row Labels</t>
  </si>
  <si>
    <t>Grand Total</t>
  </si>
  <si>
    <t>Column Labels</t>
  </si>
  <si>
    <t>Sum of Total_Amount</t>
  </si>
  <si>
    <t>Min Total_Amount</t>
  </si>
  <si>
    <t>2nd Min Total_Amount</t>
  </si>
  <si>
    <t>3rd Min Total_Amount</t>
  </si>
  <si>
    <t>Lowest-performing Month</t>
  </si>
  <si>
    <t>2nd Lowest-performing Month</t>
  </si>
  <si>
    <t>3rd Lowest-performing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</si>
</sst>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Sheet1!$O$12:$O$17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Sheet1!$P$12:$P$17</c:f>
              <c:numCache>
                <c:formatCode>General</c:formatCode>
                <c:ptCount val="6"/>
                <c:pt idx="0">
                  <c:v>2100</c:v>
                </c:pt>
                <c:pt idx="1">
                  <c:v>560</c:v>
                </c:pt>
                <c:pt idx="2">
                  <c:v>325</c:v>
                </c:pt>
                <c:pt idx="3">
                  <c:v>540</c:v>
                </c:pt>
                <c:pt idx="4">
                  <c:v>1025</c:v>
                </c:pt>
                <c:pt idx="5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F-4739-9F98-657B40ED2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59968"/>
        <c:axId val="1174260448"/>
      </c:lineChart>
      <c:catAx>
        <c:axId val="117425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4260448"/>
        <c:crosses val="autoZero"/>
        <c:auto val="1"/>
        <c:lblAlgn val="ctr"/>
        <c:lblOffset val="100"/>
        <c:noMultiLvlLbl val="0"/>
      </c:catAx>
      <c:valAx>
        <c:axId val="117426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742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[sales_data_cleaned.xlsx]Pivot_Table_SalesVsProductCat!PivotTable2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690048118985127"/>
          <c:y val="0.14249781277340332"/>
          <c:w val="0.61712226596675412"/>
          <c:h val="0.47539698162729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Pivot_Table_SalesVsProductCat!$B$3:$B$4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Pivot_Table_SalesVsProductCat!$A$5:$A$13</c:f>
              <c:strCache>
                <c:ptCount val="8"/>
                <c:pt idx="0">
                  <c:v>Book</c:v>
                </c:pt>
                <c:pt idx="1">
                  <c:v>Headphones</c:v>
                </c:pt>
                <c:pt idx="2">
                  <c:v>Laptop</c:v>
                </c:pt>
                <c:pt idx="3">
                  <c:v>Shoes</c:v>
                </c:pt>
                <c:pt idx="4">
                  <c:v>Smartphone</c:v>
                </c:pt>
                <c:pt idx="5">
                  <c:v>Smartwatch</c:v>
                </c:pt>
                <c:pt idx="6">
                  <c:v>Tablet</c:v>
                </c:pt>
                <c:pt idx="7">
                  <c:v>T-Shirt</c:v>
                </c:pt>
              </c:strCache>
            </c:strRef>
          </c:cat>
          <c:val>
            <c:numRef>
              <c:f>Pivot_Table_SalesVsProductCat!$B$5:$B$13</c:f>
              <c:numCache>
                <c:formatCode>0.00</c:formatCode>
                <c:ptCount val="8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9-4F95-9B3E-8663F75C721E}"/>
            </c:ext>
          </c:extLst>
        </c:ser>
        <c:ser>
          <c:idx val="1"/>
          <c:order val="1"/>
          <c:tx>
            <c:strRef>
              <c:f>Pivot_Table_SalesVsProductCat!$C$3:$C$4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Pivot_Table_SalesVsProductCat!$A$5:$A$13</c:f>
              <c:strCache>
                <c:ptCount val="8"/>
                <c:pt idx="0">
                  <c:v>Book</c:v>
                </c:pt>
                <c:pt idx="1">
                  <c:v>Headphones</c:v>
                </c:pt>
                <c:pt idx="2">
                  <c:v>Laptop</c:v>
                </c:pt>
                <c:pt idx="3">
                  <c:v>Shoes</c:v>
                </c:pt>
                <c:pt idx="4">
                  <c:v>Smartphone</c:v>
                </c:pt>
                <c:pt idx="5">
                  <c:v>Smartwatch</c:v>
                </c:pt>
                <c:pt idx="6">
                  <c:v>Tablet</c:v>
                </c:pt>
                <c:pt idx="7">
                  <c:v>T-Shirt</c:v>
                </c:pt>
              </c:strCache>
            </c:strRef>
          </c:cat>
          <c:val>
            <c:numRef>
              <c:f>Pivot_Table_SalesVsProductCat!$C$5:$C$13</c:f>
              <c:numCache>
                <c:formatCode>0.00</c:formatCode>
                <c:ptCount val="8"/>
                <c:pt idx="3">
                  <c:v>150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9-4F95-9B3E-8663F75C721E}"/>
            </c:ext>
          </c:extLst>
        </c:ser>
        <c:ser>
          <c:idx val="2"/>
          <c:order val="2"/>
          <c:tx>
            <c:strRef>
              <c:f>Pivot_Table_SalesVsProductCat!$D$3:$D$4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Pivot_Table_SalesVsProductCat!$A$5:$A$13</c:f>
              <c:strCache>
                <c:ptCount val="8"/>
                <c:pt idx="0">
                  <c:v>Book</c:v>
                </c:pt>
                <c:pt idx="1">
                  <c:v>Headphones</c:v>
                </c:pt>
                <c:pt idx="2">
                  <c:v>Laptop</c:v>
                </c:pt>
                <c:pt idx="3">
                  <c:v>Shoes</c:v>
                </c:pt>
                <c:pt idx="4">
                  <c:v>Smartphone</c:v>
                </c:pt>
                <c:pt idx="5">
                  <c:v>Smartwatch</c:v>
                </c:pt>
                <c:pt idx="6">
                  <c:v>Tablet</c:v>
                </c:pt>
                <c:pt idx="7">
                  <c:v>T-Shirt</c:v>
                </c:pt>
              </c:strCache>
            </c:strRef>
          </c:cat>
          <c:val>
            <c:numRef>
              <c:f>Pivot_Table_SalesVsProductCat!$D$5:$D$13</c:f>
              <c:numCache>
                <c:formatCode>0.00</c:formatCode>
                <c:ptCount val="8"/>
                <c:pt idx="1">
                  <c:v>200</c:v>
                </c:pt>
                <c:pt idx="2">
                  <c:v>1600</c:v>
                </c:pt>
                <c:pt idx="4">
                  <c:v>1800</c:v>
                </c:pt>
                <c:pt idx="5">
                  <c:v>400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9-4F95-9B3E-8663F75C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6809344"/>
        <c:axId val="1266808384"/>
        <c:axId val="0"/>
      </c:bar3DChart>
      <c:catAx>
        <c:axId val="126680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layout>
            <c:manualLayout>
              <c:xMode val="edge"/>
              <c:yMode val="edge"/>
              <c:x val="0.41837970253718287"/>
              <c:y val="0.84511118401866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66808384"/>
        <c:crosses val="autoZero"/>
        <c:auto val="1"/>
        <c:lblAlgn val="ctr"/>
        <c:lblOffset val="100"/>
        <c:noMultiLvlLbl val="0"/>
      </c:catAx>
      <c:valAx>
        <c:axId val="12668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2.1903105861767278E-2"/>
              <c:y val="0.2975521289005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2668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[sales_data_cleaned.xlsx]Pivot_Table_SalesWithinDiffReg!PivotTable3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within Different Regions</a:t>
            </a:r>
            <a:endParaRPr lang="en-US"/>
          </a:p>
        </c:rich>
      </c:tx>
      <c:layout>
        <c:manualLayout>
          <c:xMode val="edge"/>
          <c:yMode val="edge"/>
          <c:x val="0.29282633420822402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0.25000000000000006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112E-2"/>
              <c:y val="-0.24537037037037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3332E-3"/>
              <c:y val="-0.263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6.0185185185185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245603674540684"/>
          <c:y val="0.14754410906969961"/>
          <c:w val="0.54948840769903762"/>
          <c:h val="0.6154983231262758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Pivot_Table_SalesWithinDiffReg!$B$3:$B$4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6A8B-4B16-8665-C314C4157AC1}"/>
              </c:ext>
            </c:extLst>
          </c:dPt>
          <c:dLbls>
            <c:dLbl>
              <c:idx val="2"/>
              <c:layout>
                <c:manualLayout>
                  <c:x val="8.3333333333333332E-3"/>
                  <c:y val="-0.263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8B-4B16-8665-C314C4157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Pivot_Table_SalesWithinDiffReg!$A$5:$A$9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Pivot_Table_SalesWithinDiffReg!$B$5:$B$9</c:f>
              <c:numCache>
                <c:formatCode>0.00</c:formatCode>
                <c:ptCount val="4"/>
                <c:pt idx="2">
                  <c:v>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B-4B16-8665-C314C4157AC1}"/>
            </c:ext>
          </c:extLst>
        </c:ser>
        <c:ser>
          <c:idx val="1"/>
          <c:order val="1"/>
          <c:tx>
            <c:strRef>
              <c:f>Pivot_Table_SalesWithinDiffReg!$C$3:$C$4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A8B-4B16-8665-C314C4157AC1}"/>
              </c:ext>
            </c:extLst>
          </c:dPt>
          <c:dLbls>
            <c:dLbl>
              <c:idx val="1"/>
              <c:layout>
                <c:manualLayout>
                  <c:x val="1.1111111111111112E-2"/>
                  <c:y val="-0.245370370370370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8B-4B16-8665-C314C4157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Pivot_Table_SalesWithinDiffReg!$A$5:$A$9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Pivot_Table_SalesWithinDiffReg!$C$5:$C$9</c:f>
              <c:numCache>
                <c:formatCode>0.00</c:formatCode>
                <c:ptCount val="4"/>
                <c:pt idx="1">
                  <c:v>1780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B-4B16-8665-C314C4157AC1}"/>
            </c:ext>
          </c:extLst>
        </c:ser>
        <c:ser>
          <c:idx val="2"/>
          <c:order val="2"/>
          <c:tx>
            <c:strRef>
              <c:f>Pivot_Table_SalesWithinDiffReg!$D$3:$D$4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6A8B-4B16-8665-C314C4157AC1}"/>
              </c:ext>
            </c:extLst>
          </c:dPt>
          <c:dLbls>
            <c:dLbl>
              <c:idx val="0"/>
              <c:layout>
                <c:manualLayout>
                  <c:x val="8.3333333333333332E-3"/>
                  <c:y val="-0.250000000000000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8B-4B16-8665-C314C4157AC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Pivot_Table_SalesWithinDiffReg!$A$5:$A$9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Pivot_Table_SalesWithinDiffReg!$D$5:$D$9</c:f>
              <c:numCache>
                <c:formatCode>0.00</c:formatCode>
                <c:ptCount val="4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B-4B16-8665-C314C4157AC1}"/>
            </c:ext>
          </c:extLst>
        </c:ser>
        <c:ser>
          <c:idx val="3"/>
          <c:order val="3"/>
          <c:tx>
            <c:strRef>
              <c:f>Pivot_Table_SalesWithinDiffReg!$E$3:$E$4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6A8B-4B16-8665-C314C4157AC1}"/>
              </c:ext>
            </c:extLst>
          </c:dPt>
          <c:dLbls>
            <c:dLbl>
              <c:idx val="3"/>
              <c:layout>
                <c:manualLayout>
                  <c:x val="1.6666666666666666E-2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8B-4B16-8665-C314C4157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Pivot_Table_SalesWithinDiffReg!$A$5:$A$9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Pivot_Table_SalesWithinDiffReg!$E$5:$E$9</c:f>
              <c:numCache>
                <c:formatCode>0.00</c:formatCode>
                <c:ptCount val="4"/>
                <c:pt idx="3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8B-4B16-8665-C314C4157A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98872304"/>
        <c:axId val="798872784"/>
        <c:axId val="0"/>
      </c:bar3DChart>
      <c:catAx>
        <c:axId val="79887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Regions</a:t>
                </a:r>
              </a:p>
            </c:rich>
          </c:tx>
          <c:layout>
            <c:manualLayout>
              <c:xMode val="edge"/>
              <c:yMode val="edge"/>
              <c:x val="0.37612817147856514"/>
              <c:y val="0.86701881014873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98872784"/>
        <c:crosses val="autoZero"/>
        <c:auto val="1"/>
        <c:lblAlgn val="ctr"/>
        <c:lblOffset val="100"/>
        <c:noMultiLvlLbl val="0"/>
      </c:catAx>
      <c:valAx>
        <c:axId val="7988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2.1843175853018371E-2"/>
              <c:y val="0.42921296296296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9887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[sales_data_cleaned.xlsx]Pivot_Table_SalesPerCust_ID!PivotTable6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Customer ID 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5555555555555558E-3"/>
              <c:y val="-0.226851851851851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809E-3"/>
              <c:y val="-0.25462962962962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523E-3"/>
              <c:y val="-6.01851851851852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0.15740740740740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9444444444444445E-2"/>
              <c:y val="-0.143518518518518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0555555555555555E-2"/>
              <c:y val="-0.1990740740740740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0.388888888888888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8.79629629629630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2309E-3"/>
              <c:y val="-0.333333333333333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0.3287037037037037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0.296296296296296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6666666666666666E-2"/>
              <c:y val="-0.467592592592592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6111111111111108E-2"/>
              <c:y val="-0.25462962962962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1111111111111009E-2"/>
              <c:y val="-0.245370370370370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4534E-3"/>
              <c:y val="-0.453703703703703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3333333333332309E-3"/>
              <c:y val="-0.3518518518518519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1.9444444444444445E-2"/>
              <c:y val="-0.3703703703703704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6E-2"/>
              <c:y val="-0.208333333333333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690048118985127"/>
          <c:y val="0.26328484981044037"/>
          <c:w val="0.65712729658792646"/>
          <c:h val="0.4835772090988626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Pivot_Table_SalesPerCust_ID!$B$3:$B$4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60C-41B0-A30D-4269C55C8516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60C-41B0-A30D-4269C55C8516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60C-41B0-A30D-4269C55C8516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960C-41B0-A30D-4269C55C8516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960C-41B0-A30D-4269C55C8516}"/>
              </c:ext>
            </c:extLst>
          </c:dPt>
          <c:dLbls>
            <c:dLbl>
              <c:idx val="3"/>
              <c:layout>
                <c:manualLayout>
                  <c:x val="2.7777777777777779E-3"/>
                  <c:y val="-0.15740740740740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60C-41B0-A30D-4269C55C8516}"/>
                </c:ext>
              </c:extLst>
            </c:dLbl>
            <c:dLbl>
              <c:idx val="7"/>
              <c:layout>
                <c:manualLayout>
                  <c:x val="2.7777777777777779E-3"/>
                  <c:y val="-8.7962962962963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60C-41B0-A30D-4269C55C8516}"/>
                </c:ext>
              </c:extLst>
            </c:dLbl>
            <c:dLbl>
              <c:idx val="9"/>
              <c:layout>
                <c:manualLayout>
                  <c:x val="5.5555555555555558E-3"/>
                  <c:y val="-0.328703703703703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60C-41B0-A30D-4269C55C8516}"/>
                </c:ext>
              </c:extLst>
            </c:dLbl>
            <c:dLbl>
              <c:idx val="14"/>
              <c:layout>
                <c:manualLayout>
                  <c:x val="5.5555555555554534E-3"/>
                  <c:y val="-0.453703703703703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60C-41B0-A30D-4269C55C8516}"/>
                </c:ext>
              </c:extLst>
            </c:dLbl>
            <c:dLbl>
              <c:idx val="17"/>
              <c:layout>
                <c:manualLayout>
                  <c:x val="2.7777777777777776E-2"/>
                  <c:y val="-0.208333333333333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60C-41B0-A30D-4269C55C85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Pivot_Table_SalesPerCust_ID!$A$5:$A$23</c:f>
              <c:strCache>
                <c:ptCount val="18"/>
                <c:pt idx="0">
                  <c:v>C001</c:v>
                </c:pt>
                <c:pt idx="1">
                  <c:v>C002</c:v>
                </c:pt>
                <c:pt idx="2">
                  <c:v>C003</c:v>
                </c:pt>
                <c:pt idx="3">
                  <c:v>C004</c:v>
                </c:pt>
                <c:pt idx="4">
                  <c:v>C005</c:v>
                </c:pt>
                <c:pt idx="5">
                  <c:v>C006</c:v>
                </c:pt>
                <c:pt idx="6">
                  <c:v>C007</c:v>
                </c:pt>
                <c:pt idx="7">
                  <c:v>C008</c:v>
                </c:pt>
                <c:pt idx="8">
                  <c:v>C009</c:v>
                </c:pt>
                <c:pt idx="9">
                  <c:v>C010</c:v>
                </c:pt>
                <c:pt idx="10">
                  <c:v>C011</c:v>
                </c:pt>
                <c:pt idx="11">
                  <c:v>C012</c:v>
                </c:pt>
                <c:pt idx="12">
                  <c:v>C013</c:v>
                </c:pt>
                <c:pt idx="13">
                  <c:v>C014</c:v>
                </c:pt>
                <c:pt idx="14">
                  <c:v>C015</c:v>
                </c:pt>
                <c:pt idx="15">
                  <c:v>C016</c:v>
                </c:pt>
                <c:pt idx="16">
                  <c:v>C017</c:v>
                </c:pt>
                <c:pt idx="17">
                  <c:v>C018</c:v>
                </c:pt>
              </c:strCache>
            </c:strRef>
          </c:cat>
          <c:val>
            <c:numRef>
              <c:f>Pivot_Table_SalesPerCust_ID!$B$5:$B$23</c:f>
              <c:numCache>
                <c:formatCode>0.00</c:formatCode>
                <c:ptCount val="18"/>
                <c:pt idx="3">
                  <c:v>500</c:v>
                </c:pt>
                <c:pt idx="7">
                  <c:v>200</c:v>
                </c:pt>
                <c:pt idx="9">
                  <c:v>500</c:v>
                </c:pt>
                <c:pt idx="14">
                  <c:v>200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C-41B0-A30D-4269C55C8516}"/>
            </c:ext>
          </c:extLst>
        </c:ser>
        <c:ser>
          <c:idx val="1"/>
          <c:order val="1"/>
          <c:tx>
            <c:strRef>
              <c:f>Pivot_Table_SalesPerCust_ID!$C$3:$C$4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60C-41B0-A30D-4269C55C851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60C-41B0-A30D-4269C55C8516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960C-41B0-A30D-4269C55C8516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960C-41B0-A30D-4269C55C8516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60C-41B0-A30D-4269C55C8516}"/>
              </c:ext>
            </c:extLst>
          </c:dPt>
          <c:dLbls>
            <c:dLbl>
              <c:idx val="0"/>
              <c:layout>
                <c:manualLayout>
                  <c:x val="-5.5555555555555558E-3"/>
                  <c:y val="-0.226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0C-41B0-A30D-4269C55C8516}"/>
                </c:ext>
              </c:extLst>
            </c:dLbl>
            <c:dLbl>
              <c:idx val="4"/>
              <c:layout>
                <c:manualLayout>
                  <c:x val="1.9444444444444445E-2"/>
                  <c:y val="-0.143518518518518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60C-41B0-A30D-4269C55C8516}"/>
                </c:ext>
              </c:extLst>
            </c:dLbl>
            <c:dLbl>
              <c:idx val="8"/>
              <c:layout>
                <c:manualLayout>
                  <c:x val="8.3333333333332309E-3"/>
                  <c:y val="-0.333333333333333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60C-41B0-A30D-4269C55C8516}"/>
                </c:ext>
              </c:extLst>
            </c:dLbl>
            <c:dLbl>
              <c:idx val="12"/>
              <c:layout>
                <c:manualLayout>
                  <c:x val="3.6111111111111108E-2"/>
                  <c:y val="-0.25462962962962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60C-41B0-A30D-4269C55C8516}"/>
                </c:ext>
              </c:extLst>
            </c:dLbl>
            <c:dLbl>
              <c:idx val="15"/>
              <c:layout>
                <c:manualLayout>
                  <c:x val="8.3333333333332309E-3"/>
                  <c:y val="-0.351851851851851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60C-41B0-A30D-4269C55C85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Pivot_Table_SalesPerCust_ID!$A$5:$A$23</c:f>
              <c:strCache>
                <c:ptCount val="18"/>
                <c:pt idx="0">
                  <c:v>C001</c:v>
                </c:pt>
                <c:pt idx="1">
                  <c:v>C002</c:v>
                </c:pt>
                <c:pt idx="2">
                  <c:v>C003</c:v>
                </c:pt>
                <c:pt idx="3">
                  <c:v>C004</c:v>
                </c:pt>
                <c:pt idx="4">
                  <c:v>C005</c:v>
                </c:pt>
                <c:pt idx="5">
                  <c:v>C006</c:v>
                </c:pt>
                <c:pt idx="6">
                  <c:v>C007</c:v>
                </c:pt>
                <c:pt idx="7">
                  <c:v>C008</c:v>
                </c:pt>
                <c:pt idx="8">
                  <c:v>C009</c:v>
                </c:pt>
                <c:pt idx="9">
                  <c:v>C010</c:v>
                </c:pt>
                <c:pt idx="10">
                  <c:v>C011</c:v>
                </c:pt>
                <c:pt idx="11">
                  <c:v>C012</c:v>
                </c:pt>
                <c:pt idx="12">
                  <c:v>C013</c:v>
                </c:pt>
                <c:pt idx="13">
                  <c:v>C014</c:v>
                </c:pt>
                <c:pt idx="14">
                  <c:v>C015</c:v>
                </c:pt>
                <c:pt idx="15">
                  <c:v>C016</c:v>
                </c:pt>
                <c:pt idx="16">
                  <c:v>C017</c:v>
                </c:pt>
                <c:pt idx="17">
                  <c:v>C018</c:v>
                </c:pt>
              </c:strCache>
            </c:strRef>
          </c:cat>
          <c:val>
            <c:numRef>
              <c:f>Pivot_Table_SalesPerCust_ID!$C$5:$C$23</c:f>
              <c:numCache>
                <c:formatCode>0.00</c:formatCode>
                <c:ptCount val="18"/>
                <c:pt idx="0">
                  <c:v>800</c:v>
                </c:pt>
                <c:pt idx="4">
                  <c:v>60</c:v>
                </c:pt>
                <c:pt idx="8">
                  <c:v>40</c:v>
                </c:pt>
                <c:pt idx="12">
                  <c:v>800</c:v>
                </c:pt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C-41B0-A30D-4269C55C8516}"/>
            </c:ext>
          </c:extLst>
        </c:ser>
        <c:ser>
          <c:idx val="2"/>
          <c:order val="2"/>
          <c:tx>
            <c:strRef>
              <c:f>Pivot_Table_SalesPerCust_ID!$D$3:$D$4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60C-41B0-A30D-4269C55C851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60C-41B0-A30D-4269C55C8516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960C-41B0-A30D-4269C55C8516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60C-41B0-A30D-4269C55C8516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960C-41B0-A30D-4269C55C8516}"/>
              </c:ext>
            </c:extLst>
          </c:dPt>
          <c:dLbls>
            <c:dLbl>
              <c:idx val="1"/>
              <c:layout>
                <c:manualLayout>
                  <c:x val="5.5555555555555809E-3"/>
                  <c:y val="-0.25462962962962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0C-41B0-A30D-4269C55C8516}"/>
                </c:ext>
              </c:extLst>
            </c:dLbl>
            <c:dLbl>
              <c:idx val="5"/>
              <c:layout>
                <c:manualLayout>
                  <c:x val="3.0555555555555555E-2"/>
                  <c:y val="-0.199074074074074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0C-41B0-A30D-4269C55C8516}"/>
                </c:ext>
              </c:extLst>
            </c:dLbl>
            <c:dLbl>
              <c:idx val="10"/>
              <c:layout>
                <c:manualLayout>
                  <c:x val="1.6666666666666666E-2"/>
                  <c:y val="-0.296296296296296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60C-41B0-A30D-4269C55C8516}"/>
                </c:ext>
              </c:extLst>
            </c:dLbl>
            <c:dLbl>
              <c:idx val="13"/>
              <c:layout>
                <c:manualLayout>
                  <c:x val="1.1111111111111009E-2"/>
                  <c:y val="-0.245370370370370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60C-41B0-A30D-4269C55C8516}"/>
                </c:ext>
              </c:extLst>
            </c:dLbl>
            <c:dLbl>
              <c:idx val="16"/>
              <c:layout>
                <c:manualLayout>
                  <c:x val="1.9444444444444445E-2"/>
                  <c:y val="-0.370370370370370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60C-41B0-A30D-4269C55C85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Pivot_Table_SalesPerCust_ID!$A$5:$A$23</c:f>
              <c:strCache>
                <c:ptCount val="18"/>
                <c:pt idx="0">
                  <c:v>C001</c:v>
                </c:pt>
                <c:pt idx="1">
                  <c:v>C002</c:v>
                </c:pt>
                <c:pt idx="2">
                  <c:v>C003</c:v>
                </c:pt>
                <c:pt idx="3">
                  <c:v>C004</c:v>
                </c:pt>
                <c:pt idx="4">
                  <c:v>C005</c:v>
                </c:pt>
                <c:pt idx="5">
                  <c:v>C006</c:v>
                </c:pt>
                <c:pt idx="6">
                  <c:v>C007</c:v>
                </c:pt>
                <c:pt idx="7">
                  <c:v>C008</c:v>
                </c:pt>
                <c:pt idx="8">
                  <c:v>C009</c:v>
                </c:pt>
                <c:pt idx="9">
                  <c:v>C010</c:v>
                </c:pt>
                <c:pt idx="10">
                  <c:v>C011</c:v>
                </c:pt>
                <c:pt idx="11">
                  <c:v>C012</c:v>
                </c:pt>
                <c:pt idx="12">
                  <c:v>C013</c:v>
                </c:pt>
                <c:pt idx="13">
                  <c:v>C014</c:v>
                </c:pt>
                <c:pt idx="14">
                  <c:v>C015</c:v>
                </c:pt>
                <c:pt idx="15">
                  <c:v>C016</c:v>
                </c:pt>
                <c:pt idx="16">
                  <c:v>C017</c:v>
                </c:pt>
                <c:pt idx="17">
                  <c:v>C018</c:v>
                </c:pt>
              </c:strCache>
            </c:strRef>
          </c:cat>
          <c:val>
            <c:numRef>
              <c:f>Pivot_Table_SalesPerCust_ID!$D$5:$D$23</c:f>
              <c:numCache>
                <c:formatCode>0.00</c:formatCode>
                <c:ptCount val="18"/>
                <c:pt idx="1">
                  <c:v>1200</c:v>
                </c:pt>
                <c:pt idx="5">
                  <c:v>100</c:v>
                </c:pt>
                <c:pt idx="10">
                  <c:v>50</c:v>
                </c:pt>
                <c:pt idx="13">
                  <c:v>75</c:v>
                </c:pt>
                <c:pt idx="1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C-41B0-A30D-4269C55C8516}"/>
            </c:ext>
          </c:extLst>
        </c:ser>
        <c:ser>
          <c:idx val="3"/>
          <c:order val="3"/>
          <c:tx>
            <c:strRef>
              <c:f>Pivot_Table_SalesPerCust_ID!$E$3:$E$4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60C-41B0-A30D-4269C55C8516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60C-41B0-A30D-4269C55C8516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60C-41B0-A30D-4269C55C8516}"/>
              </c:ext>
            </c:extLst>
          </c:dPt>
          <c:dLbls>
            <c:dLbl>
              <c:idx val="2"/>
              <c:layout>
                <c:manualLayout>
                  <c:x val="2.7777777777777523E-3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0C-41B0-A30D-4269C55C8516}"/>
                </c:ext>
              </c:extLst>
            </c:dLbl>
            <c:dLbl>
              <c:idx val="6"/>
              <c:layout>
                <c:manualLayout>
                  <c:x val="1.6666666666666666E-2"/>
                  <c:y val="-0.38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0C-41B0-A30D-4269C55C8516}"/>
                </c:ext>
              </c:extLst>
            </c:dLbl>
            <c:dLbl>
              <c:idx val="11"/>
              <c:layout>
                <c:manualLayout>
                  <c:x val="1.6666666666666666E-2"/>
                  <c:y val="-0.46759259259259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60C-41B0-A30D-4269C55C85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Pivot_Table_SalesPerCust_ID!$A$5:$A$23</c:f>
              <c:strCache>
                <c:ptCount val="18"/>
                <c:pt idx="0">
                  <c:v>C001</c:v>
                </c:pt>
                <c:pt idx="1">
                  <c:v>C002</c:v>
                </c:pt>
                <c:pt idx="2">
                  <c:v>C003</c:v>
                </c:pt>
                <c:pt idx="3">
                  <c:v>C004</c:v>
                </c:pt>
                <c:pt idx="4">
                  <c:v>C005</c:v>
                </c:pt>
                <c:pt idx="5">
                  <c:v>C006</c:v>
                </c:pt>
                <c:pt idx="6">
                  <c:v>C007</c:v>
                </c:pt>
                <c:pt idx="7">
                  <c:v>C008</c:v>
                </c:pt>
                <c:pt idx="8">
                  <c:v>C009</c:v>
                </c:pt>
                <c:pt idx="9">
                  <c:v>C010</c:v>
                </c:pt>
                <c:pt idx="10">
                  <c:v>C011</c:v>
                </c:pt>
                <c:pt idx="11">
                  <c:v>C012</c:v>
                </c:pt>
                <c:pt idx="12">
                  <c:v>C013</c:v>
                </c:pt>
                <c:pt idx="13">
                  <c:v>C014</c:v>
                </c:pt>
                <c:pt idx="14">
                  <c:v>C015</c:v>
                </c:pt>
                <c:pt idx="15">
                  <c:v>C016</c:v>
                </c:pt>
                <c:pt idx="16">
                  <c:v>C017</c:v>
                </c:pt>
                <c:pt idx="17">
                  <c:v>C018</c:v>
                </c:pt>
              </c:strCache>
            </c:strRef>
          </c:cat>
          <c:val>
            <c:numRef>
              <c:f>Pivot_Table_SalesPerCust_ID!$E$5:$E$23</c:f>
              <c:numCache>
                <c:formatCode>0.00</c:formatCode>
                <c:ptCount val="18"/>
                <c:pt idx="2">
                  <c:v>100</c:v>
                </c:pt>
                <c:pt idx="6">
                  <c:v>25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C-41B0-A30D-4269C55C85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01433776"/>
        <c:axId val="673573664"/>
        <c:axId val="0"/>
      </c:bar3DChart>
      <c:catAx>
        <c:axId val="80143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02580927384083"/>
              <c:y val="0.85509040536599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73573664"/>
        <c:crosses val="autoZero"/>
        <c:auto val="1"/>
        <c:lblAlgn val="ctr"/>
        <c:lblOffset val="100"/>
        <c:noMultiLvlLbl val="0"/>
      </c:catAx>
      <c:valAx>
        <c:axId val="6735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2.4290682414698159E-2"/>
              <c:y val="0.37681904345290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0143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20</xdr:row>
      <xdr:rowOff>57150</xdr:rowOff>
    </xdr:from>
    <xdr:to>
      <xdr:col>11</xdr:col>
      <xdr:colOff>419100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B06E4A-B9A5-0892-C758-AF732903B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1</xdr:row>
      <xdr:rowOff>110490</xdr:rowOff>
    </xdr:from>
    <xdr:to>
      <xdr:col>12</xdr:col>
      <xdr:colOff>502920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36849-D1DF-60D4-956A-CB8B51FFB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</xdr:row>
      <xdr:rowOff>110490</xdr:rowOff>
    </xdr:from>
    <xdr:to>
      <xdr:col>13</xdr:col>
      <xdr:colOff>525780</xdr:colOff>
      <xdr:row>16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7AB20D-A8B6-A3E4-DA53-801B3C3D8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163830</xdr:rowOff>
    </xdr:from>
    <xdr:to>
      <xdr:col>15</xdr:col>
      <xdr:colOff>7620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6780B-AAA3-660F-F75C-BA6C132E4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 E16" refreshedDate="45869.514892476851" createdVersion="8" refreshedVersion="8" minRefreshableVersion="3" recordCount="3" xr:uid="{9F95DF8B-B031-4A1B-8ED5-D5CA3613EE77}">
  <cacheSource type="worksheet">
    <worksheetSource ref="R11:S14" sheet="Sheet1"/>
  </cacheSource>
  <cacheFields count="2">
    <cacheField name="Product Category" numFmtId="14">
      <sharedItems/>
    </cacheField>
    <cacheField name="Total_Amount/Sales" numFmtId="0">
      <sharedItems containsSemiMixedTypes="0" containsString="0" containsNumber="1" containsInteger="1" minValue="180" maxValue="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 E16" refreshedDate="45869.515422800927" createdVersion="8" refreshedVersion="8" minRefreshableVersion="3" recordCount="18" xr:uid="{EA06FD9A-BEAF-4DCB-992A-73FBBBA95751}">
  <cacheSource type="worksheet">
    <worksheetSource ref="A1:M19" sheet="Sheet1"/>
  </cacheSource>
  <cacheFields count="13">
    <cacheField name="Transaction_ID" numFmtId="0">
      <sharedItems containsSemiMixedTypes="0" containsString="0" containsNumber="1" containsInteger="1" minValue="1001" maxValue="1020"/>
    </cacheField>
    <cacheField name="Date" numFmtId="14">
      <sharedItems containsSemiMixedTypes="0" containsNonDate="0" containsDate="1" containsString="0" minDate="2024-01-05T00:00:00" maxDate="2024-06-11T00:00:00"/>
    </cacheField>
    <cacheField name="Day" numFmtId="0">
      <sharedItems containsSemiMixedTypes="0" containsString="0" containsNumber="1" containsInteger="1" minValue="1" maxValue="20"/>
    </cacheField>
    <cacheField name="Month" numFmtId="0">
      <sharedItems containsSemiMixedTypes="0" containsString="0" containsNumber="1" containsInteger="1" minValue="1" maxValue="6"/>
    </cacheField>
    <cacheField name="Year" numFmtId="0">
      <sharedItems containsSemiMixedTypes="0" containsString="0" containsNumber="1" containsInteger="1" minValue="2024" maxValue="2024"/>
    </cacheField>
    <cacheField name="Customer_ID" numFmtId="0">
      <sharedItems count="18">
        <s v="C001"/>
        <s v="C002"/>
        <s v="C003"/>
        <s v="C004"/>
        <s v="C005"/>
        <s v="C006"/>
        <s v="C007"/>
        <s v="C008"/>
        <s v="C009"/>
        <s v="C010"/>
        <s v="C011"/>
        <s v="C012"/>
        <s v="C013"/>
        <s v="C014"/>
        <s v="C015"/>
        <s v="C016"/>
        <s v="C017"/>
        <s v="C018"/>
      </sharedItems>
    </cacheField>
    <cacheField name="Product" numFmtId="0">
      <sharedItems count="8">
        <s v="Laptop"/>
        <s v="Smartphone"/>
        <s v="Headphones"/>
        <s v="Tablet"/>
        <s v="Book"/>
        <s v="Shoes"/>
        <s v="T-Shirt"/>
        <s v="Smartwatch"/>
      </sharedItems>
    </cacheField>
    <cacheField name="Category" numFmtId="0">
      <sharedItems count="3">
        <s v="Electronics"/>
        <s v="Books"/>
        <s v="Clothing"/>
      </sharedItems>
    </cacheField>
    <cacheField name="Quantity" numFmtId="0">
      <sharedItems containsSemiMixedTypes="0" containsString="0" containsNumber="1" containsInteger="1" minValue="1" maxValue="4"/>
    </cacheField>
    <cacheField name="Price" numFmtId="2">
      <sharedItems containsSemiMixedTypes="0" containsString="0" containsNumber="1" containsInteger="1" minValue="20" maxValue="800"/>
    </cacheField>
    <cacheField name="Total_Amount" numFmtId="2">
      <sharedItems containsSemiMixedTypes="0" containsString="0" containsNumber="1" containsInteger="1" minValue="25" maxValue="1200"/>
    </cacheField>
    <cacheField name="Payment_Method" numFmtId="0">
      <sharedItems count="4">
        <s v="Credit Card"/>
        <s v="Cash"/>
        <s v="PayPal"/>
        <s v="Debit Card"/>
      </sharedItems>
    </cacheField>
    <cacheField name="Region" numFmtId="0">
      <sharedItems count="4">
        <s v="North"/>
        <s v="South"/>
        <s v="West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Electronics"/>
    <n v="5500"/>
  </r>
  <r>
    <s v="Books"/>
    <n v="180"/>
  </r>
  <r>
    <s v="Clothing"/>
    <n v="2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001"/>
    <d v="2024-01-05T00:00:00"/>
    <n v="5"/>
    <n v="1"/>
    <n v="2024"/>
    <x v="0"/>
    <x v="0"/>
    <x v="0"/>
    <n v="1"/>
    <n v="800"/>
    <n v="800"/>
    <x v="0"/>
    <x v="0"/>
  </r>
  <r>
    <n v="1002"/>
    <d v="2024-01-10T00:00:00"/>
    <n v="10"/>
    <n v="1"/>
    <n v="2024"/>
    <x v="1"/>
    <x v="1"/>
    <x v="0"/>
    <n v="2"/>
    <n v="600"/>
    <n v="1200"/>
    <x v="1"/>
    <x v="1"/>
  </r>
  <r>
    <n v="1003"/>
    <d v="2024-01-12T00:00:00"/>
    <n v="12"/>
    <n v="1"/>
    <n v="2024"/>
    <x v="2"/>
    <x v="2"/>
    <x v="0"/>
    <n v="1"/>
    <n v="100"/>
    <n v="100"/>
    <x v="2"/>
    <x v="2"/>
  </r>
  <r>
    <n v="1004"/>
    <d v="2024-02-05T00:00:00"/>
    <n v="5"/>
    <n v="2"/>
    <n v="2024"/>
    <x v="3"/>
    <x v="3"/>
    <x v="0"/>
    <n v="1"/>
    <n v="500"/>
    <n v="500"/>
    <x v="3"/>
    <x v="3"/>
  </r>
  <r>
    <n v="1005"/>
    <d v="2024-02-08T00:00:00"/>
    <n v="8"/>
    <n v="2"/>
    <n v="2024"/>
    <x v="4"/>
    <x v="4"/>
    <x v="1"/>
    <n v="3"/>
    <n v="20"/>
    <n v="60"/>
    <x v="0"/>
    <x v="0"/>
  </r>
  <r>
    <n v="1007"/>
    <d v="2024-03-15T00:00:00"/>
    <n v="15"/>
    <n v="3"/>
    <n v="2024"/>
    <x v="5"/>
    <x v="5"/>
    <x v="2"/>
    <n v="2"/>
    <n v="50"/>
    <n v="100"/>
    <x v="1"/>
    <x v="1"/>
  </r>
  <r>
    <n v="1008"/>
    <d v="2024-03-18T00:00:00"/>
    <n v="18"/>
    <n v="3"/>
    <n v="2024"/>
    <x v="6"/>
    <x v="6"/>
    <x v="2"/>
    <n v="1"/>
    <n v="25"/>
    <n v="25"/>
    <x v="2"/>
    <x v="2"/>
  </r>
  <r>
    <n v="1009"/>
    <d v="2024-03-20T00:00:00"/>
    <n v="20"/>
    <n v="3"/>
    <n v="2024"/>
    <x v="7"/>
    <x v="7"/>
    <x v="0"/>
    <n v="1"/>
    <n v="200"/>
    <n v="200"/>
    <x v="3"/>
    <x v="3"/>
  </r>
  <r>
    <n v="1010"/>
    <d v="2024-04-01T00:00:00"/>
    <n v="1"/>
    <n v="4"/>
    <n v="2024"/>
    <x v="8"/>
    <x v="4"/>
    <x v="1"/>
    <n v="2"/>
    <n v="20"/>
    <n v="40"/>
    <x v="0"/>
    <x v="0"/>
  </r>
  <r>
    <n v="1012"/>
    <d v="2024-04-10T00:00:00"/>
    <n v="10"/>
    <n v="4"/>
    <n v="2024"/>
    <x v="9"/>
    <x v="3"/>
    <x v="0"/>
    <n v="1"/>
    <n v="500"/>
    <n v="500"/>
    <x v="3"/>
    <x v="3"/>
  </r>
  <r>
    <n v="1013"/>
    <d v="2024-05-01T00:00:00"/>
    <n v="1"/>
    <n v="5"/>
    <n v="2024"/>
    <x v="10"/>
    <x v="5"/>
    <x v="2"/>
    <n v="1"/>
    <n v="50"/>
    <n v="50"/>
    <x v="1"/>
    <x v="1"/>
  </r>
  <r>
    <n v="1014"/>
    <d v="2024-05-05T00:00:00"/>
    <n v="5"/>
    <n v="5"/>
    <n v="2024"/>
    <x v="11"/>
    <x v="2"/>
    <x v="0"/>
    <n v="1"/>
    <n v="100"/>
    <n v="100"/>
    <x v="2"/>
    <x v="2"/>
  </r>
  <r>
    <n v="1015"/>
    <d v="2024-05-08T00:00:00"/>
    <n v="8"/>
    <n v="5"/>
    <n v="2024"/>
    <x v="12"/>
    <x v="0"/>
    <x v="0"/>
    <n v="1"/>
    <n v="800"/>
    <n v="800"/>
    <x v="0"/>
    <x v="0"/>
  </r>
  <r>
    <n v="1016"/>
    <d v="2024-05-10T00:00:00"/>
    <n v="10"/>
    <n v="5"/>
    <n v="2024"/>
    <x v="13"/>
    <x v="6"/>
    <x v="2"/>
    <n v="3"/>
    <n v="25"/>
    <n v="75"/>
    <x v="1"/>
    <x v="1"/>
  </r>
  <r>
    <n v="1017"/>
    <d v="2024-06-01T00:00:00"/>
    <n v="1"/>
    <n v="6"/>
    <n v="2024"/>
    <x v="14"/>
    <x v="7"/>
    <x v="0"/>
    <n v="1"/>
    <n v="200"/>
    <n v="200"/>
    <x v="3"/>
    <x v="3"/>
  </r>
  <r>
    <n v="1018"/>
    <d v="2024-06-05T00:00:00"/>
    <n v="5"/>
    <n v="6"/>
    <n v="2024"/>
    <x v="15"/>
    <x v="4"/>
    <x v="1"/>
    <n v="4"/>
    <n v="20"/>
    <n v="80"/>
    <x v="0"/>
    <x v="0"/>
  </r>
  <r>
    <n v="1019"/>
    <d v="2024-06-08T00:00:00"/>
    <n v="8"/>
    <n v="6"/>
    <n v="2024"/>
    <x v="16"/>
    <x v="1"/>
    <x v="0"/>
    <n v="1"/>
    <n v="600"/>
    <n v="600"/>
    <x v="1"/>
    <x v="1"/>
  </r>
  <r>
    <n v="1020"/>
    <d v="2024-06-10T00:00:00"/>
    <n v="10"/>
    <n v="6"/>
    <n v="2024"/>
    <x v="17"/>
    <x v="3"/>
    <x v="0"/>
    <n v="1"/>
    <n v="500"/>
    <n v="50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7E447-64D3-4AB4-8476-9BA2F333BB6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5:U32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22C17-33FD-495C-8530-7B7FCC18BCF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A3:E13" firstHeaderRow="1" firstDataRow="2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>
      <items count="9">
        <item x="4"/>
        <item x="2"/>
        <item x="0"/>
        <item x="5"/>
        <item x="1"/>
        <item x="7"/>
        <item x="3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numFmtId="2" showAll="0"/>
    <pivotField dataField="1" numFmtId="2" showAll="0"/>
    <pivotField showAll="0"/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Total_Amount" fld="10" baseField="0" baseItem="0" numFmtId="2"/>
  </dataFields>
  <chartFormats count="3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BD7AC-B55D-4733-B38B-A0D8D3506AA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F9" firstHeaderRow="1" firstDataRow="2" firstDataCol="1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axis="axisCol" showAll="0">
      <items count="5">
        <item x="1"/>
        <item x="0"/>
        <item x="3"/>
        <item x="2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Amount" fld="10" baseField="0" baseItem="0" numFmtId="2"/>
  </dataFields>
  <chartFormats count="8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2" format="4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22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1"/>
          </reference>
        </references>
      </pivotArea>
    </chartFormat>
    <chartFormat chart="22" format="6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2"/>
          </reference>
        </references>
      </pivotArea>
    </chartFormat>
    <chartFormat chart="22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26CBF-A9AF-49C8-93F7-4108A108406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>
  <location ref="A3:F23" firstHeaderRow="1" firstDataRow="2" firstDataCol="1"/>
  <pivotFields count="13">
    <pivotField showAll="0"/>
    <pivotField numFmtId="14" showAll="0"/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numFmtId="2" showAll="0"/>
    <pivotField dataField="1" numFmtId="2" showAll="0"/>
    <pivotField showAll="0"/>
    <pivotField axis="axisCol" showAll="0">
      <items count="5">
        <item x="3"/>
        <item x="0"/>
        <item x="1"/>
        <item x="2"/>
        <item t="default"/>
      </items>
    </pivotField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Amount" fld="10" baseField="0" baseItem="0" numFmtId="2"/>
  </dataFields>
  <chartFormats count="22"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3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3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3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2" count="1" selected="0">
            <x v="1"/>
          </reference>
        </references>
      </pivotArea>
    </chartFormat>
    <chartFormat chart="33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2" count="1" selected="0">
            <x v="2"/>
          </reference>
        </references>
      </pivotArea>
    </chartFormat>
    <chartFormat chart="33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2" count="1" selected="0">
            <x v="3"/>
          </reference>
        </references>
      </pivotArea>
    </chartFormat>
    <chartFormat chart="33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2" count="1" selected="0">
            <x v="0"/>
          </reference>
        </references>
      </pivotArea>
    </chartFormat>
    <chartFormat chart="33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12" count="1" selected="0">
            <x v="1"/>
          </reference>
        </references>
      </pivotArea>
    </chartFormat>
    <chartFormat chart="33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12" count="1" selected="0">
            <x v="2"/>
          </reference>
        </references>
      </pivotArea>
    </chartFormat>
    <chartFormat chart="33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12" count="1" selected="0">
            <x v="3"/>
          </reference>
        </references>
      </pivotArea>
    </chartFormat>
    <chartFormat chart="33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12" count="1" selected="0">
            <x v="0"/>
          </reference>
        </references>
      </pivotArea>
    </chartFormat>
    <chartFormat chart="33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12" count="1" selected="0">
            <x v="1"/>
          </reference>
        </references>
      </pivotArea>
    </chartFormat>
    <chartFormat chart="33" format="13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12" count="1" selected="0">
            <x v="0"/>
          </reference>
        </references>
      </pivotArea>
    </chartFormat>
    <chartFormat chart="33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10"/>
          </reference>
          <reference field="12" count="1" selected="0">
            <x v="2"/>
          </reference>
        </references>
      </pivotArea>
    </chartFormat>
    <chartFormat chart="33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11"/>
          </reference>
          <reference field="12" count="1" selected="0">
            <x v="3"/>
          </reference>
        </references>
      </pivotArea>
    </chartFormat>
    <chartFormat chart="33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12"/>
          </reference>
          <reference field="12" count="1" selected="0">
            <x v="1"/>
          </reference>
        </references>
      </pivotArea>
    </chartFormat>
    <chartFormat chart="33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13"/>
          </reference>
          <reference field="12" count="1" selected="0">
            <x v="2"/>
          </reference>
        </references>
      </pivotArea>
    </chartFormat>
    <chartFormat chart="33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14"/>
          </reference>
          <reference field="12" count="1" selected="0">
            <x v="0"/>
          </reference>
        </references>
      </pivotArea>
    </chartFormat>
    <chartFormat chart="33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15"/>
          </reference>
          <reference field="12" count="1" selected="0">
            <x v="1"/>
          </reference>
        </references>
      </pivotArea>
    </chartFormat>
    <chartFormat chart="33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16"/>
          </reference>
          <reference field="12" count="1" selected="0">
            <x v="2"/>
          </reference>
        </references>
      </pivotArea>
    </chartFormat>
    <chartFormat chart="33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17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zoomScale="85" zoomScaleNormal="85" workbookViewId="0">
      <selection activeCell="P29" sqref="P29"/>
    </sheetView>
  </sheetViews>
  <sheetFormatPr defaultRowHeight="14.4" x14ac:dyDescent="0.3"/>
  <cols>
    <col min="1" max="1" width="13.6640625" bestFit="1" customWidth="1"/>
    <col min="2" max="2" width="10.5546875" bestFit="1" customWidth="1"/>
    <col min="3" max="3" width="4.21875" bestFit="1" customWidth="1"/>
    <col min="4" max="4" width="6.77734375" bestFit="1" customWidth="1"/>
    <col min="5" max="5" width="5" bestFit="1" customWidth="1"/>
    <col min="6" max="6" width="11.88671875" bestFit="1" customWidth="1"/>
    <col min="7" max="7" width="11.109375" bestFit="1" customWidth="1"/>
    <col min="8" max="8" width="9.88671875" bestFit="1" customWidth="1"/>
    <col min="9" max="9" width="8.33203125" bestFit="1" customWidth="1"/>
    <col min="10" max="10" width="6.5546875" bestFit="1" customWidth="1"/>
    <col min="11" max="11" width="13.21875" bestFit="1" customWidth="1"/>
    <col min="12" max="12" width="16.44140625" bestFit="1" customWidth="1"/>
    <col min="13" max="13" width="6.77734375" bestFit="1" customWidth="1"/>
    <col min="15" max="15" width="27.33203125" bestFit="1" customWidth="1"/>
    <col min="16" max="16" width="18.44140625" bestFit="1" customWidth="1"/>
    <col min="17" max="17" width="12" bestFit="1" customWidth="1"/>
    <col min="18" max="18" width="15.77734375" bestFit="1" customWidth="1"/>
    <col min="19" max="19" width="18.44140625" bestFit="1" customWidth="1"/>
  </cols>
  <sheetData>
    <row r="1" spans="1:21" x14ac:dyDescent="0.3">
      <c r="A1" s="3" t="s">
        <v>0</v>
      </c>
      <c r="B1" s="3" t="s">
        <v>1</v>
      </c>
      <c r="C1" s="3" t="s">
        <v>50</v>
      </c>
      <c r="D1" s="3" t="s">
        <v>51</v>
      </c>
      <c r="E1" s="3" t="s">
        <v>52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</row>
    <row r="2" spans="1:21" x14ac:dyDescent="0.3">
      <c r="A2">
        <v>1001</v>
      </c>
      <c r="B2" s="2">
        <v>45296</v>
      </c>
      <c r="C2">
        <f>DAY(B2)</f>
        <v>5</v>
      </c>
      <c r="D2">
        <f>MONTH(B2)</f>
        <v>1</v>
      </c>
      <c r="E2">
        <f>YEAR(B2)</f>
        <v>2024</v>
      </c>
      <c r="F2" t="s">
        <v>10</v>
      </c>
      <c r="G2" t="s">
        <v>28</v>
      </c>
      <c r="H2" t="s">
        <v>36</v>
      </c>
      <c r="I2">
        <v>1</v>
      </c>
      <c r="J2" s="1">
        <v>800</v>
      </c>
      <c r="K2" s="1">
        <v>800</v>
      </c>
      <c r="L2" t="s">
        <v>39</v>
      </c>
      <c r="M2" t="s">
        <v>43</v>
      </c>
      <c r="O2" s="3" t="s">
        <v>47</v>
      </c>
      <c r="P2" s="4">
        <f>AVERAGE(I2:I19)</f>
        <v>1.5555555555555556</v>
      </c>
      <c r="Q2" s="5">
        <f>AVERAGE(J2:J19)</f>
        <v>283.88888888888891</v>
      </c>
      <c r="R2" s="5">
        <f>AVERAGE(K2:K19)</f>
        <v>329.44444444444446</v>
      </c>
    </row>
    <row r="3" spans="1:21" x14ac:dyDescent="0.3">
      <c r="A3">
        <v>1002</v>
      </c>
      <c r="B3" s="2">
        <v>45301</v>
      </c>
      <c r="C3">
        <f t="shared" ref="C3:C19" si="0">DAY(B3)</f>
        <v>10</v>
      </c>
      <c r="D3">
        <f t="shared" ref="D3:D19" si="1">MONTH(B3)</f>
        <v>1</v>
      </c>
      <c r="E3">
        <f t="shared" ref="E3:E19" si="2">YEAR(B3)</f>
        <v>2024</v>
      </c>
      <c r="F3" t="s">
        <v>11</v>
      </c>
      <c r="G3" t="s">
        <v>29</v>
      </c>
      <c r="H3" t="s">
        <v>36</v>
      </c>
      <c r="I3">
        <v>2</v>
      </c>
      <c r="J3" s="1">
        <v>600</v>
      </c>
      <c r="K3" s="1">
        <v>1200</v>
      </c>
      <c r="L3" t="s">
        <v>40</v>
      </c>
      <c r="M3" t="s">
        <v>44</v>
      </c>
      <c r="O3" s="3" t="s">
        <v>48</v>
      </c>
      <c r="P3" s="4">
        <f>MEDIAN(I2:I19)</f>
        <v>1</v>
      </c>
      <c r="Q3" s="5">
        <f>MEDIAN(J2:J19)</f>
        <v>150</v>
      </c>
      <c r="R3" s="5">
        <f>MEDIAN(K2:K19)</f>
        <v>150</v>
      </c>
    </row>
    <row r="4" spans="1:21" x14ac:dyDescent="0.3">
      <c r="A4">
        <v>1003</v>
      </c>
      <c r="B4" s="2">
        <v>45303</v>
      </c>
      <c r="C4">
        <f t="shared" si="0"/>
        <v>12</v>
      </c>
      <c r="D4">
        <f t="shared" si="1"/>
        <v>1</v>
      </c>
      <c r="E4">
        <f t="shared" si="2"/>
        <v>2024</v>
      </c>
      <c r="F4" t="s">
        <v>12</v>
      </c>
      <c r="G4" t="s">
        <v>30</v>
      </c>
      <c r="H4" t="s">
        <v>36</v>
      </c>
      <c r="I4">
        <v>1</v>
      </c>
      <c r="J4" s="1">
        <v>100</v>
      </c>
      <c r="K4" s="1">
        <v>100</v>
      </c>
      <c r="L4" t="s">
        <v>41</v>
      </c>
      <c r="M4" t="s">
        <v>45</v>
      </c>
      <c r="O4" s="3" t="s">
        <v>49</v>
      </c>
      <c r="P4" s="4">
        <f>_xlfn.STDEV.P(I2:I19)</f>
        <v>0.89580641647761661</v>
      </c>
      <c r="Q4" s="4">
        <f>_xlfn.STDEV.P(J2:J19)</f>
        <v>279.56094324432075</v>
      </c>
      <c r="R4" s="4">
        <f>_xlfn.STDEV.P(K2:K19)</f>
        <v>333.89489733917139</v>
      </c>
    </row>
    <row r="5" spans="1:21" x14ac:dyDescent="0.3">
      <c r="A5">
        <v>1004</v>
      </c>
      <c r="B5" s="2">
        <v>45327</v>
      </c>
      <c r="C5">
        <f t="shared" si="0"/>
        <v>5</v>
      </c>
      <c r="D5">
        <f t="shared" si="1"/>
        <v>2</v>
      </c>
      <c r="E5">
        <f t="shared" si="2"/>
        <v>2024</v>
      </c>
      <c r="F5" t="s">
        <v>13</v>
      </c>
      <c r="G5" t="s">
        <v>31</v>
      </c>
      <c r="H5" t="s">
        <v>36</v>
      </c>
      <c r="I5">
        <v>1</v>
      </c>
      <c r="J5" s="1">
        <v>500</v>
      </c>
      <c r="K5" s="1">
        <v>500</v>
      </c>
      <c r="L5" t="s">
        <v>42</v>
      </c>
      <c r="M5" t="s">
        <v>46</v>
      </c>
    </row>
    <row r="6" spans="1:21" x14ac:dyDescent="0.3">
      <c r="A6">
        <v>1005</v>
      </c>
      <c r="B6" s="2">
        <v>45330</v>
      </c>
      <c r="C6">
        <f t="shared" si="0"/>
        <v>8</v>
      </c>
      <c r="D6">
        <f t="shared" si="1"/>
        <v>2</v>
      </c>
      <c r="E6">
        <f t="shared" si="2"/>
        <v>2024</v>
      </c>
      <c r="F6" t="s">
        <v>14</v>
      </c>
      <c r="G6" t="s">
        <v>32</v>
      </c>
      <c r="H6" t="s">
        <v>37</v>
      </c>
      <c r="I6">
        <v>3</v>
      </c>
      <c r="J6" s="1">
        <v>20</v>
      </c>
      <c r="K6" s="1">
        <v>60</v>
      </c>
      <c r="L6" t="s">
        <v>39</v>
      </c>
      <c r="M6" t="s">
        <v>43</v>
      </c>
      <c r="P6" s="3" t="s">
        <v>5</v>
      </c>
      <c r="Q6" s="3" t="s">
        <v>6</v>
      </c>
      <c r="R6" s="3" t="s">
        <v>7</v>
      </c>
    </row>
    <row r="7" spans="1:21" x14ac:dyDescent="0.3">
      <c r="A7">
        <v>1007</v>
      </c>
      <c r="B7" s="2">
        <v>45366</v>
      </c>
      <c r="C7">
        <f t="shared" si="0"/>
        <v>15</v>
      </c>
      <c r="D7">
        <f t="shared" si="1"/>
        <v>3</v>
      </c>
      <c r="E7">
        <f t="shared" si="2"/>
        <v>2024</v>
      </c>
      <c r="F7" t="s">
        <v>15</v>
      </c>
      <c r="G7" t="s">
        <v>33</v>
      </c>
      <c r="H7" t="s">
        <v>38</v>
      </c>
      <c r="I7">
        <v>2</v>
      </c>
      <c r="J7" s="1">
        <v>50</v>
      </c>
      <c r="K7" s="1">
        <v>100</v>
      </c>
      <c r="L7" t="s">
        <v>40</v>
      </c>
      <c r="M7" t="s">
        <v>44</v>
      </c>
      <c r="O7" s="3" t="s">
        <v>5</v>
      </c>
      <c r="P7" s="5">
        <f>CORREL(I2:I19,I2:I19)</f>
        <v>1</v>
      </c>
      <c r="Q7" s="5">
        <f>CORREL(I2:I19,J2:J19)</f>
        <v>-0.44786718880038401</v>
      </c>
      <c r="R7" s="5">
        <f>CORREL(I2:I19,K2:K19)</f>
        <v>-0.26828993902463072</v>
      </c>
    </row>
    <row r="8" spans="1:21" x14ac:dyDescent="0.3">
      <c r="A8">
        <v>1008</v>
      </c>
      <c r="B8" s="2">
        <v>45369</v>
      </c>
      <c r="C8">
        <f t="shared" si="0"/>
        <v>18</v>
      </c>
      <c r="D8">
        <f t="shared" si="1"/>
        <v>3</v>
      </c>
      <c r="E8">
        <f t="shared" si="2"/>
        <v>2024</v>
      </c>
      <c r="F8" t="s">
        <v>16</v>
      </c>
      <c r="G8" t="s">
        <v>34</v>
      </c>
      <c r="H8" t="s">
        <v>38</v>
      </c>
      <c r="I8">
        <v>1</v>
      </c>
      <c r="J8" s="1">
        <v>25</v>
      </c>
      <c r="K8" s="1">
        <v>25</v>
      </c>
      <c r="L8" t="s">
        <v>41</v>
      </c>
      <c r="M8" t="s">
        <v>45</v>
      </c>
      <c r="O8" s="3" t="s">
        <v>6</v>
      </c>
      <c r="P8" s="5">
        <f>CORREL(J2:J19,I2:I19)</f>
        <v>-0.44786718880038401</v>
      </c>
      <c r="Q8" s="5">
        <f>CORREL(J2:J19,J2:J19)</f>
        <v>1</v>
      </c>
      <c r="R8" s="5">
        <f>CORREL(J2:J19,K2:K19)</f>
        <v>0.91664484983983674</v>
      </c>
    </row>
    <row r="9" spans="1:21" x14ac:dyDescent="0.3">
      <c r="A9">
        <v>1009</v>
      </c>
      <c r="B9" s="2">
        <v>45371</v>
      </c>
      <c r="C9">
        <f t="shared" si="0"/>
        <v>20</v>
      </c>
      <c r="D9">
        <f t="shared" si="1"/>
        <v>3</v>
      </c>
      <c r="E9">
        <f t="shared" si="2"/>
        <v>2024</v>
      </c>
      <c r="F9" t="s">
        <v>17</v>
      </c>
      <c r="G9" t="s">
        <v>35</v>
      </c>
      <c r="H9" t="s">
        <v>36</v>
      </c>
      <c r="I9">
        <v>1</v>
      </c>
      <c r="J9" s="1">
        <v>200</v>
      </c>
      <c r="K9" s="1">
        <v>200</v>
      </c>
      <c r="L9" t="s">
        <v>42</v>
      </c>
      <c r="M9" t="s">
        <v>46</v>
      </c>
      <c r="O9" s="3" t="s">
        <v>7</v>
      </c>
      <c r="P9" s="5">
        <f>CORREL(K2:K19,I2:I19)</f>
        <v>-0.26828993902463072</v>
      </c>
      <c r="Q9" s="5">
        <f>CORREL(K2:K19,J2:J19)</f>
        <v>0.91664484983983674</v>
      </c>
      <c r="R9" s="5">
        <f>CORREL(K2:K19,K2:K19)</f>
        <v>1</v>
      </c>
    </row>
    <row r="10" spans="1:21" x14ac:dyDescent="0.3">
      <c r="A10">
        <v>1010</v>
      </c>
      <c r="B10" s="2">
        <v>45383</v>
      </c>
      <c r="C10">
        <f t="shared" si="0"/>
        <v>1</v>
      </c>
      <c r="D10">
        <f t="shared" si="1"/>
        <v>4</v>
      </c>
      <c r="E10">
        <f t="shared" si="2"/>
        <v>2024</v>
      </c>
      <c r="F10" t="s">
        <v>18</v>
      </c>
      <c r="G10" t="s">
        <v>32</v>
      </c>
      <c r="H10" t="s">
        <v>37</v>
      </c>
      <c r="I10">
        <v>2</v>
      </c>
      <c r="J10" s="1">
        <v>20</v>
      </c>
      <c r="K10" s="1">
        <v>40</v>
      </c>
      <c r="L10" t="s">
        <v>39</v>
      </c>
      <c r="M10" t="s">
        <v>43</v>
      </c>
    </row>
    <row r="11" spans="1:21" x14ac:dyDescent="0.3">
      <c r="A11">
        <v>1012</v>
      </c>
      <c r="B11" s="2">
        <v>45392</v>
      </c>
      <c r="C11">
        <f t="shared" si="0"/>
        <v>10</v>
      </c>
      <c r="D11">
        <f t="shared" si="1"/>
        <v>4</v>
      </c>
      <c r="E11">
        <f t="shared" si="2"/>
        <v>2024</v>
      </c>
      <c r="F11" t="s">
        <v>19</v>
      </c>
      <c r="G11" t="s">
        <v>31</v>
      </c>
      <c r="H11" t="s">
        <v>36</v>
      </c>
      <c r="I11">
        <v>1</v>
      </c>
      <c r="J11" s="1">
        <v>500</v>
      </c>
      <c r="K11" s="1">
        <v>500</v>
      </c>
      <c r="L11" t="s">
        <v>42</v>
      </c>
      <c r="M11" t="s">
        <v>46</v>
      </c>
      <c r="O11" s="3" t="s">
        <v>51</v>
      </c>
      <c r="P11" s="3" t="s">
        <v>56</v>
      </c>
      <c r="R11" s="3" t="s">
        <v>66</v>
      </c>
      <c r="S11" s="3" t="s">
        <v>56</v>
      </c>
    </row>
    <row r="12" spans="1:21" x14ac:dyDescent="0.3">
      <c r="A12">
        <v>1013</v>
      </c>
      <c r="B12" s="2">
        <v>45413</v>
      </c>
      <c r="C12">
        <f t="shared" si="0"/>
        <v>1</v>
      </c>
      <c r="D12">
        <f t="shared" si="1"/>
        <v>5</v>
      </c>
      <c r="E12">
        <f t="shared" si="2"/>
        <v>2024</v>
      </c>
      <c r="F12" t="s">
        <v>20</v>
      </c>
      <c r="G12" t="s">
        <v>33</v>
      </c>
      <c r="H12" t="s">
        <v>38</v>
      </c>
      <c r="I12">
        <v>1</v>
      </c>
      <c r="J12" s="1">
        <v>50</v>
      </c>
      <c r="K12" s="1">
        <v>50</v>
      </c>
      <c r="L12" t="s">
        <v>40</v>
      </c>
      <c r="M12" t="s">
        <v>44</v>
      </c>
      <c r="O12" s="6" t="s">
        <v>57</v>
      </c>
      <c r="P12" s="4">
        <f>SUMIF($D$2:$D$19,1,$K$2:$K$19)</f>
        <v>2100</v>
      </c>
      <c r="R12" s="6" t="s">
        <v>36</v>
      </c>
      <c r="S12" s="4">
        <f>SUMIF($H$2:$H$19,"Electronics",$K$2:$K$19)</f>
        <v>5500</v>
      </c>
    </row>
    <row r="13" spans="1:21" x14ac:dyDescent="0.3">
      <c r="A13">
        <v>1014</v>
      </c>
      <c r="B13" s="2">
        <v>45417</v>
      </c>
      <c r="C13">
        <f t="shared" si="0"/>
        <v>5</v>
      </c>
      <c r="D13">
        <f t="shared" si="1"/>
        <v>5</v>
      </c>
      <c r="E13">
        <f t="shared" si="2"/>
        <v>2024</v>
      </c>
      <c r="F13" t="s">
        <v>21</v>
      </c>
      <c r="G13" t="s">
        <v>30</v>
      </c>
      <c r="H13" t="s">
        <v>36</v>
      </c>
      <c r="I13">
        <v>1</v>
      </c>
      <c r="J13" s="1">
        <v>100</v>
      </c>
      <c r="K13" s="1">
        <v>100</v>
      </c>
      <c r="L13" t="s">
        <v>41</v>
      </c>
      <c r="M13" t="s">
        <v>45</v>
      </c>
      <c r="O13" s="6" t="s">
        <v>58</v>
      </c>
      <c r="P13" s="4">
        <f>SUMIF($D$2:$D$19,2,$K$2:$K$19)</f>
        <v>560</v>
      </c>
      <c r="R13" s="6" t="s">
        <v>37</v>
      </c>
      <c r="S13" s="4">
        <f>SUMIF($H$2:$H$19,"Books",$K$2:$K$19)</f>
        <v>180</v>
      </c>
    </row>
    <row r="14" spans="1:21" x14ac:dyDescent="0.3">
      <c r="A14">
        <v>1015</v>
      </c>
      <c r="B14" s="2">
        <v>45420</v>
      </c>
      <c r="C14">
        <f t="shared" si="0"/>
        <v>8</v>
      </c>
      <c r="D14">
        <f t="shared" si="1"/>
        <v>5</v>
      </c>
      <c r="E14">
        <f t="shared" si="2"/>
        <v>2024</v>
      </c>
      <c r="F14" t="s">
        <v>22</v>
      </c>
      <c r="G14" t="s">
        <v>28</v>
      </c>
      <c r="H14" t="s">
        <v>36</v>
      </c>
      <c r="I14">
        <v>1</v>
      </c>
      <c r="J14" s="1">
        <v>800</v>
      </c>
      <c r="K14" s="1">
        <v>800</v>
      </c>
      <c r="L14" t="s">
        <v>39</v>
      </c>
      <c r="M14" t="s">
        <v>43</v>
      </c>
      <c r="O14" s="6" t="s">
        <v>59</v>
      </c>
      <c r="P14" s="4">
        <f>SUMIF($D$2:$D$19,3,$K$2:$K$19)</f>
        <v>325</v>
      </c>
      <c r="R14" s="6" t="s">
        <v>38</v>
      </c>
      <c r="S14" s="4">
        <f>SUMIF($H$2:$H$19,"Clothing",$K$2:$K$19)</f>
        <v>250</v>
      </c>
    </row>
    <row r="15" spans="1:21" x14ac:dyDescent="0.3">
      <c r="A15">
        <v>1016</v>
      </c>
      <c r="B15" s="2">
        <v>45422</v>
      </c>
      <c r="C15">
        <f t="shared" si="0"/>
        <v>10</v>
      </c>
      <c r="D15">
        <f t="shared" si="1"/>
        <v>5</v>
      </c>
      <c r="E15">
        <f t="shared" si="2"/>
        <v>2024</v>
      </c>
      <c r="F15" t="s">
        <v>23</v>
      </c>
      <c r="G15" t="s">
        <v>34</v>
      </c>
      <c r="H15" t="s">
        <v>38</v>
      </c>
      <c r="I15">
        <v>3</v>
      </c>
      <c r="J15" s="1">
        <v>25</v>
      </c>
      <c r="K15" s="1">
        <v>75</v>
      </c>
      <c r="L15" t="s">
        <v>40</v>
      </c>
      <c r="M15" t="s">
        <v>44</v>
      </c>
      <c r="O15" s="6" t="s">
        <v>60</v>
      </c>
      <c r="P15" s="4">
        <f>SUMIF($D$2:$D$19,4,$K$2:$K$19)</f>
        <v>540</v>
      </c>
      <c r="S15" s="8"/>
      <c r="T15" s="9"/>
      <c r="U15" s="10"/>
    </row>
    <row r="16" spans="1:21" x14ac:dyDescent="0.3">
      <c r="A16">
        <v>1017</v>
      </c>
      <c r="B16" s="2">
        <v>45444</v>
      </c>
      <c r="C16">
        <f t="shared" si="0"/>
        <v>1</v>
      </c>
      <c r="D16">
        <f t="shared" si="1"/>
        <v>6</v>
      </c>
      <c r="E16">
        <f t="shared" si="2"/>
        <v>2024</v>
      </c>
      <c r="F16" t="s">
        <v>24</v>
      </c>
      <c r="G16" t="s">
        <v>35</v>
      </c>
      <c r="H16" t="s">
        <v>36</v>
      </c>
      <c r="I16">
        <v>1</v>
      </c>
      <c r="J16" s="1">
        <v>200</v>
      </c>
      <c r="K16" s="1">
        <v>200</v>
      </c>
      <c r="L16" t="s">
        <v>42</v>
      </c>
      <c r="M16" t="s">
        <v>46</v>
      </c>
      <c r="O16" s="6" t="s">
        <v>61</v>
      </c>
      <c r="P16" s="4">
        <f>SUMIF($D$2:$D$19,5,$K$2:$K$19)</f>
        <v>1025</v>
      </c>
      <c r="S16" s="11"/>
      <c r="T16" s="12"/>
      <c r="U16" s="13"/>
    </row>
    <row r="17" spans="1:21" x14ac:dyDescent="0.3">
      <c r="A17">
        <v>1018</v>
      </c>
      <c r="B17" s="2">
        <v>45448</v>
      </c>
      <c r="C17">
        <f t="shared" si="0"/>
        <v>5</v>
      </c>
      <c r="D17">
        <f t="shared" si="1"/>
        <v>6</v>
      </c>
      <c r="E17">
        <f t="shared" si="2"/>
        <v>2024</v>
      </c>
      <c r="F17" t="s">
        <v>25</v>
      </c>
      <c r="G17" t="s">
        <v>32</v>
      </c>
      <c r="H17" t="s">
        <v>37</v>
      </c>
      <c r="I17">
        <v>4</v>
      </c>
      <c r="J17" s="1">
        <v>20</v>
      </c>
      <c r="K17" s="1">
        <v>80</v>
      </c>
      <c r="L17" t="s">
        <v>39</v>
      </c>
      <c r="M17" t="s">
        <v>43</v>
      </c>
      <c r="O17" s="6" t="s">
        <v>62</v>
      </c>
      <c r="P17" s="4">
        <f>SUMIF($D$2:$D$19,6,$K$2:$K$19)</f>
        <v>1380</v>
      </c>
      <c r="S17" s="11"/>
      <c r="T17" s="12"/>
      <c r="U17" s="13"/>
    </row>
    <row r="18" spans="1:21" x14ac:dyDescent="0.3">
      <c r="A18">
        <v>1019</v>
      </c>
      <c r="B18" s="2">
        <v>45451</v>
      </c>
      <c r="C18">
        <f t="shared" si="0"/>
        <v>8</v>
      </c>
      <c r="D18">
        <f t="shared" si="1"/>
        <v>6</v>
      </c>
      <c r="E18">
        <f t="shared" si="2"/>
        <v>2024</v>
      </c>
      <c r="F18" t="s">
        <v>26</v>
      </c>
      <c r="G18" t="s">
        <v>29</v>
      </c>
      <c r="H18" t="s">
        <v>36</v>
      </c>
      <c r="I18">
        <v>1</v>
      </c>
      <c r="J18" s="1">
        <v>600</v>
      </c>
      <c r="K18" s="1">
        <v>600</v>
      </c>
      <c r="L18" t="s">
        <v>40</v>
      </c>
      <c r="M18" t="s">
        <v>44</v>
      </c>
      <c r="S18" s="11"/>
      <c r="T18" s="12"/>
      <c r="U18" s="13"/>
    </row>
    <row r="19" spans="1:21" x14ac:dyDescent="0.3">
      <c r="A19">
        <v>1020</v>
      </c>
      <c r="B19" s="2">
        <v>45453</v>
      </c>
      <c r="C19">
        <f t="shared" si="0"/>
        <v>10</v>
      </c>
      <c r="D19">
        <f t="shared" si="1"/>
        <v>6</v>
      </c>
      <c r="E19">
        <f t="shared" si="2"/>
        <v>2024</v>
      </c>
      <c r="F19" t="s">
        <v>27</v>
      </c>
      <c r="G19" t="s">
        <v>31</v>
      </c>
      <c r="H19" t="s">
        <v>36</v>
      </c>
      <c r="I19">
        <v>1</v>
      </c>
      <c r="J19" s="1">
        <v>500</v>
      </c>
      <c r="K19" s="1">
        <v>500</v>
      </c>
      <c r="L19" t="s">
        <v>42</v>
      </c>
      <c r="M19" t="s">
        <v>46</v>
      </c>
      <c r="O19" s="3" t="s">
        <v>53</v>
      </c>
      <c r="P19" s="4">
        <f>LARGE(P12:P17,1)</f>
        <v>2100</v>
      </c>
      <c r="S19" s="11"/>
      <c r="T19" s="12"/>
      <c r="U19" s="13"/>
    </row>
    <row r="20" spans="1:21" x14ac:dyDescent="0.3">
      <c r="O20" s="3" t="s">
        <v>54</v>
      </c>
      <c r="P20" s="4">
        <f>LARGE(P12:P17,2)</f>
        <v>1380</v>
      </c>
      <c r="S20" s="11"/>
      <c r="T20" s="12"/>
      <c r="U20" s="13"/>
    </row>
    <row r="21" spans="1:21" x14ac:dyDescent="0.3">
      <c r="O21" s="3" t="s">
        <v>55</v>
      </c>
      <c r="P21" s="4">
        <f>LARGE(P12:P17,3)</f>
        <v>1025</v>
      </c>
      <c r="S21" s="11"/>
      <c r="T21" s="12"/>
      <c r="U21" s="13"/>
    </row>
    <row r="22" spans="1:21" x14ac:dyDescent="0.3">
      <c r="S22" s="11"/>
      <c r="T22" s="12"/>
      <c r="U22" s="13"/>
    </row>
    <row r="23" spans="1:21" x14ac:dyDescent="0.3">
      <c r="O23" s="3" t="s">
        <v>71</v>
      </c>
      <c r="P23" s="4">
        <f>SMALL(P12:P17,1)</f>
        <v>325</v>
      </c>
      <c r="S23" s="11"/>
      <c r="T23" s="12"/>
      <c r="U23" s="13"/>
    </row>
    <row r="24" spans="1:21" x14ac:dyDescent="0.3">
      <c r="O24" s="3" t="s">
        <v>72</v>
      </c>
      <c r="P24" s="4">
        <f>SMALL(P12:P17,2)</f>
        <v>540</v>
      </c>
      <c r="S24" s="11"/>
      <c r="T24" s="12"/>
      <c r="U24" s="13"/>
    </row>
    <row r="25" spans="1:21" x14ac:dyDescent="0.3">
      <c r="O25" s="3" t="s">
        <v>73</v>
      </c>
      <c r="P25" s="4">
        <f>SMALL(P12:P17,3)</f>
        <v>560</v>
      </c>
      <c r="S25" s="11"/>
      <c r="T25" s="12"/>
      <c r="U25" s="13"/>
    </row>
    <row r="26" spans="1:21" x14ac:dyDescent="0.3">
      <c r="S26" s="11"/>
      <c r="T26" s="12"/>
      <c r="U26" s="13"/>
    </row>
    <row r="27" spans="1:21" x14ac:dyDescent="0.3">
      <c r="S27" s="11"/>
      <c r="T27" s="12"/>
      <c r="U27" s="13"/>
    </row>
    <row r="28" spans="1:21" x14ac:dyDescent="0.3">
      <c r="O28" s="3" t="s">
        <v>63</v>
      </c>
      <c r="P28" s="7" t="str">
        <f>_xlfn.XLOOKUP(P19,$P$12:$P$17,$O$12:$O$17)</f>
        <v>January</v>
      </c>
      <c r="S28" s="11"/>
      <c r="T28" s="12"/>
      <c r="U28" s="13"/>
    </row>
    <row r="29" spans="1:21" x14ac:dyDescent="0.3">
      <c r="O29" s="3" t="s">
        <v>64</v>
      </c>
      <c r="P29" s="7" t="str">
        <f>_xlfn.XLOOKUP(P20,$P$12:$P$17,$O$12:$O$17)</f>
        <v>June</v>
      </c>
      <c r="S29" s="11"/>
      <c r="T29" s="12"/>
      <c r="U29" s="13"/>
    </row>
    <row r="30" spans="1:21" x14ac:dyDescent="0.3">
      <c r="O30" s="3" t="s">
        <v>65</v>
      </c>
      <c r="P30" s="7" t="str">
        <f>_xlfn.XLOOKUP(P21,$P$12:$P$17,$O$12:$O$17)</f>
        <v>May</v>
      </c>
      <c r="S30" s="11"/>
      <c r="T30" s="12"/>
      <c r="U30" s="13"/>
    </row>
    <row r="31" spans="1:21" x14ac:dyDescent="0.3">
      <c r="S31" s="11"/>
      <c r="T31" s="12"/>
      <c r="U31" s="13"/>
    </row>
    <row r="32" spans="1:21" x14ac:dyDescent="0.3">
      <c r="S32" s="14"/>
      <c r="T32" s="15"/>
      <c r="U32" s="16"/>
    </row>
    <row r="33" spans="15:16" x14ac:dyDescent="0.3">
      <c r="O33" s="3" t="s">
        <v>74</v>
      </c>
      <c r="P33" s="7" t="str">
        <f>_xlfn.XLOOKUP(P23,$P$12:$P$17,$O$12:$O$17)</f>
        <v>March</v>
      </c>
    </row>
    <row r="34" spans="15:16" x14ac:dyDescent="0.3">
      <c r="O34" s="3" t="s">
        <v>75</v>
      </c>
      <c r="P34" s="7" t="str">
        <f t="shared" ref="P34:P35" si="3">_xlfn.XLOOKUP(P24,$P$12:$P$17,$O$12:$O$17)</f>
        <v>April</v>
      </c>
    </row>
    <row r="35" spans="15:16" x14ac:dyDescent="0.3">
      <c r="O35" s="3" t="s">
        <v>76</v>
      </c>
      <c r="P35" s="7" t="str">
        <f t="shared" si="3"/>
        <v>February</v>
      </c>
    </row>
  </sheetData>
  <phoneticPr fontId="2" type="noConversion"/>
  <conditionalFormatting sqref="P7:R9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4674-9306-4DB5-988D-D9F3E0D5DD3E}">
  <dimension ref="A3:E13"/>
  <sheetViews>
    <sheetView workbookViewId="0">
      <selection activeCell="D23" sqref="D23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8" bestFit="1" customWidth="1"/>
    <col min="4" max="4" width="10" bestFit="1" customWidth="1"/>
    <col min="5" max="5" width="10.77734375" bestFit="1" customWidth="1"/>
  </cols>
  <sheetData>
    <row r="3" spans="1:5" x14ac:dyDescent="0.3">
      <c r="A3" s="17" t="s">
        <v>70</v>
      </c>
      <c r="B3" s="17" t="s">
        <v>69</v>
      </c>
    </row>
    <row r="4" spans="1:5" x14ac:dyDescent="0.3">
      <c r="A4" s="17" t="s">
        <v>67</v>
      </c>
      <c r="B4" t="s">
        <v>37</v>
      </c>
      <c r="C4" t="s">
        <v>38</v>
      </c>
      <c r="D4" t="s">
        <v>36</v>
      </c>
      <c r="E4" t="s">
        <v>68</v>
      </c>
    </row>
    <row r="5" spans="1:5" x14ac:dyDescent="0.3">
      <c r="A5" s="18" t="s">
        <v>32</v>
      </c>
      <c r="B5" s="1">
        <v>180</v>
      </c>
      <c r="C5" s="1"/>
      <c r="D5" s="1"/>
      <c r="E5" s="1">
        <v>180</v>
      </c>
    </row>
    <row r="6" spans="1:5" x14ac:dyDescent="0.3">
      <c r="A6" s="18" t="s">
        <v>30</v>
      </c>
      <c r="B6" s="1"/>
      <c r="C6" s="1"/>
      <c r="D6" s="1">
        <v>200</v>
      </c>
      <c r="E6" s="1">
        <v>200</v>
      </c>
    </row>
    <row r="7" spans="1:5" x14ac:dyDescent="0.3">
      <c r="A7" s="18" t="s">
        <v>28</v>
      </c>
      <c r="B7" s="1"/>
      <c r="C7" s="1"/>
      <c r="D7" s="1">
        <v>1600</v>
      </c>
      <c r="E7" s="1">
        <v>1600</v>
      </c>
    </row>
    <row r="8" spans="1:5" x14ac:dyDescent="0.3">
      <c r="A8" s="18" t="s">
        <v>33</v>
      </c>
      <c r="B8" s="1"/>
      <c r="C8" s="1">
        <v>150</v>
      </c>
      <c r="D8" s="1"/>
      <c r="E8" s="1">
        <v>150</v>
      </c>
    </row>
    <row r="9" spans="1:5" x14ac:dyDescent="0.3">
      <c r="A9" s="18" t="s">
        <v>29</v>
      </c>
      <c r="B9" s="1"/>
      <c r="C9" s="1"/>
      <c r="D9" s="1">
        <v>1800</v>
      </c>
      <c r="E9" s="1">
        <v>1800</v>
      </c>
    </row>
    <row r="10" spans="1:5" x14ac:dyDescent="0.3">
      <c r="A10" s="18" t="s">
        <v>35</v>
      </c>
      <c r="B10" s="1"/>
      <c r="C10" s="1"/>
      <c r="D10" s="1">
        <v>400</v>
      </c>
      <c r="E10" s="1">
        <v>400</v>
      </c>
    </row>
    <row r="11" spans="1:5" x14ac:dyDescent="0.3">
      <c r="A11" s="18" t="s">
        <v>31</v>
      </c>
      <c r="B11" s="1"/>
      <c r="C11" s="1"/>
      <c r="D11" s="1">
        <v>1500</v>
      </c>
      <c r="E11" s="1">
        <v>1500</v>
      </c>
    </row>
    <row r="12" spans="1:5" x14ac:dyDescent="0.3">
      <c r="A12" s="18" t="s">
        <v>34</v>
      </c>
      <c r="B12" s="1"/>
      <c r="C12" s="1">
        <v>100</v>
      </c>
      <c r="D12" s="1"/>
      <c r="E12" s="1">
        <v>100</v>
      </c>
    </row>
    <row r="13" spans="1:5" x14ac:dyDescent="0.3">
      <c r="A13" s="18" t="s">
        <v>68</v>
      </c>
      <c r="B13" s="1">
        <v>180</v>
      </c>
      <c r="C13" s="1">
        <v>250</v>
      </c>
      <c r="D13" s="1">
        <v>5500</v>
      </c>
      <c r="E13" s="1">
        <v>5930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19BA8-C5D6-4B04-9397-37BB2A790327}">
  <dimension ref="A3:F9"/>
  <sheetViews>
    <sheetView workbookViewId="0">
      <selection activeCell="I26" sqref="I26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3" width="10.33203125" bestFit="1" customWidth="1"/>
    <col min="4" max="4" width="9.77734375" bestFit="1" customWidth="1"/>
    <col min="5" max="5" width="6.6640625" bestFit="1" customWidth="1"/>
    <col min="6" max="6" width="10.77734375" bestFit="1" customWidth="1"/>
  </cols>
  <sheetData>
    <row r="3" spans="1:6" x14ac:dyDescent="0.3">
      <c r="A3" s="17" t="s">
        <v>70</v>
      </c>
      <c r="B3" s="17" t="s">
        <v>69</v>
      </c>
    </row>
    <row r="4" spans="1:6" x14ac:dyDescent="0.3">
      <c r="A4" s="17" t="s">
        <v>67</v>
      </c>
      <c r="B4" t="s">
        <v>40</v>
      </c>
      <c r="C4" t="s">
        <v>39</v>
      </c>
      <c r="D4" t="s">
        <v>42</v>
      </c>
      <c r="E4" t="s">
        <v>41</v>
      </c>
      <c r="F4" t="s">
        <v>68</v>
      </c>
    </row>
    <row r="5" spans="1:6" x14ac:dyDescent="0.3">
      <c r="A5" s="18" t="s">
        <v>46</v>
      </c>
      <c r="B5" s="1"/>
      <c r="C5" s="1"/>
      <c r="D5" s="1">
        <v>1900</v>
      </c>
      <c r="E5" s="1"/>
      <c r="F5" s="1">
        <v>1900</v>
      </c>
    </row>
    <row r="6" spans="1:6" x14ac:dyDescent="0.3">
      <c r="A6" s="18" t="s">
        <v>43</v>
      </c>
      <c r="B6" s="1"/>
      <c r="C6" s="1">
        <v>1780</v>
      </c>
      <c r="D6" s="1"/>
      <c r="E6" s="1"/>
      <c r="F6" s="1">
        <v>1780</v>
      </c>
    </row>
    <row r="7" spans="1:6" x14ac:dyDescent="0.3">
      <c r="A7" s="18" t="s">
        <v>44</v>
      </c>
      <c r="B7" s="1">
        <v>2025</v>
      </c>
      <c r="C7" s="1"/>
      <c r="D7" s="1"/>
      <c r="E7" s="1"/>
      <c r="F7" s="1">
        <v>2025</v>
      </c>
    </row>
    <row r="8" spans="1:6" x14ac:dyDescent="0.3">
      <c r="A8" s="18" t="s">
        <v>45</v>
      </c>
      <c r="B8" s="1"/>
      <c r="C8" s="1"/>
      <c r="D8" s="1"/>
      <c r="E8" s="1">
        <v>225</v>
      </c>
      <c r="F8" s="1">
        <v>225</v>
      </c>
    </row>
    <row r="9" spans="1:6" x14ac:dyDescent="0.3">
      <c r="A9" s="18" t="s">
        <v>68</v>
      </c>
      <c r="B9" s="1">
        <v>2025</v>
      </c>
      <c r="C9" s="1">
        <v>1780</v>
      </c>
      <c r="D9" s="1">
        <v>1900</v>
      </c>
      <c r="E9" s="1">
        <v>225</v>
      </c>
      <c r="F9" s="1">
        <v>5930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C645-67D3-430F-BFB3-DE6EA82A2D44}">
  <dimension ref="A3:F23"/>
  <sheetViews>
    <sheetView workbookViewId="0">
      <selection activeCell="I28" sqref="I28"/>
    </sheetView>
  </sheetViews>
  <sheetFormatPr defaultRowHeight="14.4" x14ac:dyDescent="0.3"/>
  <cols>
    <col min="1" max="1" width="19.77734375" bestFit="1" customWidth="1"/>
    <col min="2" max="2" width="15.5546875" bestFit="1" customWidth="1"/>
    <col min="3" max="4" width="7.5546875" bestFit="1" customWidth="1"/>
    <col min="5" max="5" width="6.5546875" bestFit="1" customWidth="1"/>
    <col min="6" max="6" width="10.77734375" bestFit="1" customWidth="1"/>
  </cols>
  <sheetData>
    <row r="3" spans="1:6" x14ac:dyDescent="0.3">
      <c r="A3" s="17" t="s">
        <v>70</v>
      </c>
      <c r="B3" s="17" t="s">
        <v>69</v>
      </c>
    </row>
    <row r="4" spans="1:6" x14ac:dyDescent="0.3">
      <c r="A4" s="17" t="s">
        <v>67</v>
      </c>
      <c r="B4" t="s">
        <v>46</v>
      </c>
      <c r="C4" t="s">
        <v>43</v>
      </c>
      <c r="D4" t="s">
        <v>44</v>
      </c>
      <c r="E4" t="s">
        <v>45</v>
      </c>
      <c r="F4" t="s">
        <v>68</v>
      </c>
    </row>
    <row r="5" spans="1:6" x14ac:dyDescent="0.3">
      <c r="A5" s="18" t="s">
        <v>10</v>
      </c>
      <c r="B5" s="1"/>
      <c r="C5" s="1">
        <v>800</v>
      </c>
      <c r="D5" s="1"/>
      <c r="E5" s="1"/>
      <c r="F5" s="1">
        <v>800</v>
      </c>
    </row>
    <row r="6" spans="1:6" x14ac:dyDescent="0.3">
      <c r="A6" s="18" t="s">
        <v>11</v>
      </c>
      <c r="B6" s="1"/>
      <c r="C6" s="1"/>
      <c r="D6" s="1">
        <v>1200</v>
      </c>
      <c r="E6" s="1"/>
      <c r="F6" s="1">
        <v>1200</v>
      </c>
    </row>
    <row r="7" spans="1:6" x14ac:dyDescent="0.3">
      <c r="A7" s="18" t="s">
        <v>12</v>
      </c>
      <c r="B7" s="1"/>
      <c r="C7" s="1"/>
      <c r="D7" s="1"/>
      <c r="E7" s="1">
        <v>100</v>
      </c>
      <c r="F7" s="1">
        <v>100</v>
      </c>
    </row>
    <row r="8" spans="1:6" x14ac:dyDescent="0.3">
      <c r="A8" s="18" t="s">
        <v>13</v>
      </c>
      <c r="B8" s="1">
        <v>500</v>
      </c>
      <c r="C8" s="1"/>
      <c r="D8" s="1"/>
      <c r="E8" s="1"/>
      <c r="F8" s="1">
        <v>500</v>
      </c>
    </row>
    <row r="9" spans="1:6" x14ac:dyDescent="0.3">
      <c r="A9" s="18" t="s">
        <v>14</v>
      </c>
      <c r="B9" s="1"/>
      <c r="C9" s="1">
        <v>60</v>
      </c>
      <c r="D9" s="1"/>
      <c r="E9" s="1"/>
      <c r="F9" s="1">
        <v>60</v>
      </c>
    </row>
    <row r="10" spans="1:6" x14ac:dyDescent="0.3">
      <c r="A10" s="18" t="s">
        <v>15</v>
      </c>
      <c r="B10" s="1"/>
      <c r="C10" s="1"/>
      <c r="D10" s="1">
        <v>100</v>
      </c>
      <c r="E10" s="1"/>
      <c r="F10" s="1">
        <v>100</v>
      </c>
    </row>
    <row r="11" spans="1:6" x14ac:dyDescent="0.3">
      <c r="A11" s="18" t="s">
        <v>16</v>
      </c>
      <c r="B11" s="1"/>
      <c r="C11" s="1"/>
      <c r="D11" s="1"/>
      <c r="E11" s="1">
        <v>25</v>
      </c>
      <c r="F11" s="1">
        <v>25</v>
      </c>
    </row>
    <row r="12" spans="1:6" x14ac:dyDescent="0.3">
      <c r="A12" s="18" t="s">
        <v>17</v>
      </c>
      <c r="B12" s="1">
        <v>200</v>
      </c>
      <c r="C12" s="1"/>
      <c r="D12" s="1"/>
      <c r="E12" s="1"/>
      <c r="F12" s="1">
        <v>200</v>
      </c>
    </row>
    <row r="13" spans="1:6" x14ac:dyDescent="0.3">
      <c r="A13" s="18" t="s">
        <v>18</v>
      </c>
      <c r="B13" s="1"/>
      <c r="C13" s="1">
        <v>40</v>
      </c>
      <c r="D13" s="1"/>
      <c r="E13" s="1"/>
      <c r="F13" s="1">
        <v>40</v>
      </c>
    </row>
    <row r="14" spans="1:6" x14ac:dyDescent="0.3">
      <c r="A14" s="18" t="s">
        <v>19</v>
      </c>
      <c r="B14" s="1">
        <v>500</v>
      </c>
      <c r="C14" s="1"/>
      <c r="D14" s="1"/>
      <c r="E14" s="1"/>
      <c r="F14" s="1">
        <v>500</v>
      </c>
    </row>
    <row r="15" spans="1:6" x14ac:dyDescent="0.3">
      <c r="A15" s="18" t="s">
        <v>20</v>
      </c>
      <c r="B15" s="1"/>
      <c r="C15" s="1"/>
      <c r="D15" s="1">
        <v>50</v>
      </c>
      <c r="E15" s="1"/>
      <c r="F15" s="1">
        <v>50</v>
      </c>
    </row>
    <row r="16" spans="1:6" x14ac:dyDescent="0.3">
      <c r="A16" s="18" t="s">
        <v>21</v>
      </c>
      <c r="B16" s="1"/>
      <c r="C16" s="1"/>
      <c r="D16" s="1"/>
      <c r="E16" s="1">
        <v>100</v>
      </c>
      <c r="F16" s="1">
        <v>100</v>
      </c>
    </row>
    <row r="17" spans="1:6" x14ac:dyDescent="0.3">
      <c r="A17" s="18" t="s">
        <v>22</v>
      </c>
      <c r="B17" s="1"/>
      <c r="C17" s="1">
        <v>800</v>
      </c>
      <c r="D17" s="1"/>
      <c r="E17" s="1"/>
      <c r="F17" s="1">
        <v>800</v>
      </c>
    </row>
    <row r="18" spans="1:6" x14ac:dyDescent="0.3">
      <c r="A18" s="18" t="s">
        <v>23</v>
      </c>
      <c r="B18" s="1"/>
      <c r="C18" s="1"/>
      <c r="D18" s="1">
        <v>75</v>
      </c>
      <c r="E18" s="1"/>
      <c r="F18" s="1">
        <v>75</v>
      </c>
    </row>
    <row r="19" spans="1:6" x14ac:dyDescent="0.3">
      <c r="A19" s="18" t="s">
        <v>24</v>
      </c>
      <c r="B19" s="1">
        <v>200</v>
      </c>
      <c r="C19" s="1"/>
      <c r="D19" s="1"/>
      <c r="E19" s="1"/>
      <c r="F19" s="1">
        <v>200</v>
      </c>
    </row>
    <row r="20" spans="1:6" x14ac:dyDescent="0.3">
      <c r="A20" s="18" t="s">
        <v>25</v>
      </c>
      <c r="B20" s="1"/>
      <c r="C20" s="1">
        <v>80</v>
      </c>
      <c r="D20" s="1"/>
      <c r="E20" s="1"/>
      <c r="F20" s="1">
        <v>80</v>
      </c>
    </row>
    <row r="21" spans="1:6" x14ac:dyDescent="0.3">
      <c r="A21" s="18" t="s">
        <v>26</v>
      </c>
      <c r="B21" s="1"/>
      <c r="C21" s="1"/>
      <c r="D21" s="1">
        <v>600</v>
      </c>
      <c r="E21" s="1"/>
      <c r="F21" s="1">
        <v>600</v>
      </c>
    </row>
    <row r="22" spans="1:6" x14ac:dyDescent="0.3">
      <c r="A22" s="18" t="s">
        <v>27</v>
      </c>
      <c r="B22" s="1">
        <v>500</v>
      </c>
      <c r="C22" s="1"/>
      <c r="D22" s="1"/>
      <c r="E22" s="1"/>
      <c r="F22" s="1">
        <v>500</v>
      </c>
    </row>
    <row r="23" spans="1:6" x14ac:dyDescent="0.3">
      <c r="A23" s="18" t="s">
        <v>68</v>
      </c>
      <c r="B23" s="1">
        <v>1900</v>
      </c>
      <c r="C23" s="1">
        <v>1780</v>
      </c>
      <c r="D23" s="1">
        <v>2025</v>
      </c>
      <c r="E23" s="1">
        <v>225</v>
      </c>
      <c r="F23" s="1">
        <v>5930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Pivot_Table_SalesVsProductCat</vt:lpstr>
      <vt:lpstr>Pivot_Table_SalesWithinDiffReg</vt:lpstr>
      <vt:lpstr>Pivot_Table_SalesPerCust_ID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Mohammad Asghar</cp:lastModifiedBy>
  <dcterms:created xsi:type="dcterms:W3CDTF">2025-02-01T14:31:15Z</dcterms:created>
  <dcterms:modified xsi:type="dcterms:W3CDTF">2025-08-02T16:49:07Z</dcterms:modified>
</cp:coreProperties>
</file>